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1" sheetId="1" r:id="rId4"/>
    <sheet state="visible" name="CASO 2" sheetId="2" r:id="rId5"/>
    <sheet state="visible" name="CASO 3" sheetId="3" r:id="rId6"/>
    <sheet state="visible" name="CASO 4" sheetId="4" r:id="rId7"/>
    <sheet state="visible" name="CASO 5" sheetId="5" r:id="rId8"/>
    <sheet state="visible" name="English Case 01" sheetId="6" r:id="rId9"/>
    <sheet state="visible" name="English Case 02" sheetId="7" r:id="rId10"/>
    <sheet state="visible" name="Ejercicio de la clase" sheetId="8" r:id="rId11"/>
    <sheet state="visible" name="Ejercicio similar al de clase" sheetId="9" r:id="rId12"/>
  </sheets>
  <definedNames/>
  <calcPr/>
</workbook>
</file>

<file path=xl/sharedStrings.xml><?xml version="1.0" encoding="utf-8"?>
<sst xmlns="http://schemas.openxmlformats.org/spreadsheetml/2006/main" count="736" uniqueCount="435">
  <si>
    <t>fn(Sn,Xn)=min{CUP4*X4+S4*CUA4}</t>
  </si>
  <si>
    <t>S4</t>
  </si>
  <si>
    <t>ETAPA 4</t>
  </si>
  <si>
    <t>SOLUCION OPTIMA</t>
  </si>
  <si>
    <t>X4=0</t>
  </si>
  <si>
    <t>X4=5</t>
  </si>
  <si>
    <t>X4=10</t>
  </si>
  <si>
    <t>F4(S4)</t>
  </si>
  <si>
    <t>X4</t>
  </si>
  <si>
    <t>5.65</t>
  </si>
  <si>
    <t>fn(Sn,Xn)=min{CUP3*X3+(S3+X3-D3)*CUA3+F4(S3+X3-D3)}</t>
  </si>
  <si>
    <t>S3</t>
  </si>
  <si>
    <t>ETAPA 3</t>
  </si>
  <si>
    <t>SOLUCIÓN ÓPTIMA</t>
  </si>
  <si>
    <t>X3=0</t>
  </si>
  <si>
    <t>X3=5</t>
  </si>
  <si>
    <t>X3=10</t>
  </si>
  <si>
    <t>X3=15</t>
  </si>
  <si>
    <t>X3=20</t>
  </si>
  <si>
    <t>X3=25</t>
  </si>
  <si>
    <t>X3=30</t>
  </si>
  <si>
    <t>F3(S3)</t>
  </si>
  <si>
    <t>X3</t>
  </si>
  <si>
    <t>44.45</t>
  </si>
  <si>
    <t>38.95</t>
  </si>
  <si>
    <t>33.45</t>
  </si>
  <si>
    <t>33.3</t>
  </si>
  <si>
    <t>27.95</t>
  </si>
  <si>
    <t>22.45</t>
  </si>
  <si>
    <t>16.95</t>
  </si>
  <si>
    <t>11.45</t>
  </si>
  <si>
    <t>Mes</t>
  </si>
  <si>
    <t>Instalaciones programadas (Demanda)</t>
  </si>
  <si>
    <t>Producción máxima</t>
  </si>
  <si>
    <t>Costo unitario de producción</t>
  </si>
  <si>
    <t>Costo unitario de almacenaje</t>
  </si>
  <si>
    <t>fn(Sn,Xn)=min{CUP2*X2+(S2+X2-D2)*CUA2+F3(S2+X2-D2)}</t>
  </si>
  <si>
    <t>S2</t>
  </si>
  <si>
    <t>ETAPA 2</t>
  </si>
  <si>
    <t>X2=0</t>
  </si>
  <si>
    <t>X2=5</t>
  </si>
  <si>
    <t>X2=10</t>
  </si>
  <si>
    <t>X2=15</t>
  </si>
  <si>
    <t>X2=20</t>
  </si>
  <si>
    <t>X2=25</t>
  </si>
  <si>
    <t>X2=30</t>
  </si>
  <si>
    <t>X2=35</t>
  </si>
  <si>
    <t>F2(S2)</t>
  </si>
  <si>
    <t>X2</t>
  </si>
  <si>
    <t>1.13</t>
  </si>
  <si>
    <t>-</t>
  </si>
  <si>
    <t>66..725</t>
  </si>
  <si>
    <t>66.95</t>
  </si>
  <si>
    <t>61.4</t>
  </si>
  <si>
    <t>55.85</t>
  </si>
  <si>
    <t>56.1</t>
  </si>
  <si>
    <t>CUAn</t>
  </si>
  <si>
    <t>COSTO UNITARIO DE ALMACENAJE</t>
  </si>
  <si>
    <t>50.3</t>
  </si>
  <si>
    <t>50.55</t>
  </si>
  <si>
    <t>CUPn</t>
  </si>
  <si>
    <t>COSTO UNITARIO DE PRODUCCION</t>
  </si>
  <si>
    <t>n</t>
  </si>
  <si>
    <t>Sn</t>
  </si>
  <si>
    <t>Inventario inicial</t>
  </si>
  <si>
    <t>fn(Sn,Xn)=min{CUP1*X1+(S1+X1-D1)*CUA1+F2(S1+X1-D1)}</t>
  </si>
  <si>
    <t>Xn</t>
  </si>
  <si>
    <t>cantidad producida en la etapa n</t>
  </si>
  <si>
    <t>S1</t>
  </si>
  <si>
    <t>ETAPA 1</t>
  </si>
  <si>
    <t>Fn</t>
  </si>
  <si>
    <t>Min Gastos</t>
  </si>
  <si>
    <t>X1=10</t>
  </si>
  <si>
    <t>X1=15</t>
  </si>
  <si>
    <t>X1=20</t>
  </si>
  <si>
    <t>X1=25</t>
  </si>
  <si>
    <t>F1(S1)</t>
  </si>
  <si>
    <t>X1</t>
  </si>
  <si>
    <t>Dn</t>
  </si>
  <si>
    <t>Demanda de producto(Instalaciones programadas)</t>
  </si>
  <si>
    <t>fn(Sn,Xn)=min{CUP4*X4+S4*CUA4+FN+1(..)}</t>
  </si>
  <si>
    <t>fn(Sn,Xn)=max{PA3*X3}</t>
  </si>
  <si>
    <t>X3=1</t>
  </si>
  <si>
    <t>F3(X3)</t>
  </si>
  <si>
    <t>X3*</t>
  </si>
  <si>
    <t>Fn(Sn,Xn)=max{PA2*X2+F3(S2-V2*X2)}</t>
  </si>
  <si>
    <t>X2=1</t>
  </si>
  <si>
    <t>X2=2</t>
  </si>
  <si>
    <t>F2(X2)</t>
  </si>
  <si>
    <t>X2*</t>
  </si>
  <si>
    <t>Fn(Sn,Xn)=max{PA1*X1+F2(S1-V1*X1)}</t>
  </si>
  <si>
    <t>X1=1</t>
  </si>
  <si>
    <t>X1=2</t>
  </si>
  <si>
    <t>X1=3</t>
  </si>
  <si>
    <t>X1=4</t>
  </si>
  <si>
    <t>F1(X1)</t>
  </si>
  <si>
    <t>X1*</t>
  </si>
  <si>
    <t>espacio diaponible en m3</t>
  </si>
  <si>
    <t>cantidad de unidades de etapa n a tranportar</t>
  </si>
  <si>
    <t>maximizar</t>
  </si>
  <si>
    <t>PAn</t>
  </si>
  <si>
    <t>PAGO POR UNIDAD DE ARTICULO EN ETAPA N</t>
  </si>
  <si>
    <t>Vn</t>
  </si>
  <si>
    <t>volumen de articulo n</t>
  </si>
  <si>
    <t>fn(Sn,Xn) =  MAX{ C(Xn) + fn+1(Sn-Xn) }</t>
  </si>
  <si>
    <t>ETAPA 4 (TELEVISIÓN)</t>
  </si>
  <si>
    <t>X4=1</t>
  </si>
  <si>
    <t>X4=2</t>
  </si>
  <si>
    <t>X4=3</t>
  </si>
  <si>
    <t>X4=4</t>
  </si>
  <si>
    <t>X4=6</t>
  </si>
  <si>
    <t>X4=7</t>
  </si>
  <si>
    <t>X4=8</t>
  </si>
  <si>
    <t>F4</t>
  </si>
  <si>
    <t>X4*</t>
  </si>
  <si>
    <t>5</t>
  </si>
  <si>
    <t>5, 6</t>
  </si>
  <si>
    <t>5, 6, 7</t>
  </si>
  <si>
    <t>5, 6, 7, 8</t>
  </si>
  <si>
    <t xml:space="preserve">Miles de </t>
  </si>
  <si>
    <t>Medio informativo</t>
  </si>
  <si>
    <t>dolares</t>
  </si>
  <si>
    <t>Periodico</t>
  </si>
  <si>
    <t>Radio</t>
  </si>
  <si>
    <t>Television</t>
  </si>
  <si>
    <t>invertido</t>
  </si>
  <si>
    <t>diario</t>
  </si>
  <si>
    <t>dominical</t>
  </si>
  <si>
    <t>ETAPA 3 (RADIO)</t>
  </si>
  <si>
    <t>X3=2</t>
  </si>
  <si>
    <t>X3=3</t>
  </si>
  <si>
    <t>X3=4</t>
  </si>
  <si>
    <t>X3=6</t>
  </si>
  <si>
    <t>X3=7</t>
  </si>
  <si>
    <t>X3=8</t>
  </si>
  <si>
    <t>F3</t>
  </si>
  <si>
    <t>1,2,3</t>
  </si>
  <si>
    <t>3, 4</t>
  </si>
  <si>
    <t xml:space="preserve">n </t>
  </si>
  <si>
    <t>El número de estados que es 4.</t>
  </si>
  <si>
    <t>ETAPA 2 (PERIODICO DOMINICAL)</t>
  </si>
  <si>
    <t xml:space="preserve">Sn: </t>
  </si>
  <si>
    <t>La cantidad actual para invertir en la etapa n</t>
  </si>
  <si>
    <t>X2=3</t>
  </si>
  <si>
    <t>X2=4</t>
  </si>
  <si>
    <t>X2=6</t>
  </si>
  <si>
    <t>X2=7</t>
  </si>
  <si>
    <t>X2=8</t>
  </si>
  <si>
    <t>F2</t>
  </si>
  <si>
    <t xml:space="preserve">xn: </t>
  </si>
  <si>
    <t>La cantidad actual que se invertirá en la etapa n tal que xn:{0,1,..,7,8}</t>
  </si>
  <si>
    <t xml:space="preserve">Sn+1: </t>
  </si>
  <si>
    <t>La cantidad restante de inversión en la etapa n+1.</t>
  </si>
  <si>
    <t xml:space="preserve">Csn,sn+1: </t>
  </si>
  <si>
    <t>La contribución inmediata de ir de n a n+1.</t>
  </si>
  <si>
    <t>fn(Sn,Xn) = MAX{ C(Sn,Sn + 1)+ fn + 1(Sn+Xn) }</t>
  </si>
  <si>
    <t>🎉</t>
  </si>
  <si>
    <t>2</t>
  </si>
  <si>
    <t xml:space="preserve"> </t>
  </si>
  <si>
    <t>ETAPA 1 (PERIODICO DIARIO)</t>
  </si>
  <si>
    <t>X1=0</t>
  </si>
  <si>
    <t>X1=5</t>
  </si>
  <si>
    <t>X1=6</t>
  </si>
  <si>
    <t>X1=7</t>
  </si>
  <si>
    <t>X1=8</t>
  </si>
  <si>
    <t>F1</t>
  </si>
  <si>
    <t xml:space="preserve">La maxima exposición de los auncios es de 169 </t>
  </si>
  <si>
    <t>Medio 
informativo</t>
  </si>
  <si>
    <t>Miles de dólares invertidos</t>
  </si>
  <si>
    <t>Periodico diario</t>
  </si>
  <si>
    <t>quedan 7</t>
  </si>
  <si>
    <t>Periodico dominical</t>
  </si>
  <si>
    <t>quedan 4</t>
  </si>
  <si>
    <t>quedan 3</t>
  </si>
  <si>
    <t>Televisión</t>
  </si>
  <si>
    <t>quedan 0</t>
  </si>
  <si>
    <t xml:space="preserve">Sn = Cp*Xn +  Ca*Xn + fn+1( Sn+Xn-Dn ) </t>
  </si>
  <si>
    <t>S4  \  X4</t>
  </si>
  <si>
    <t>ETAPA 4 (ABRIL)</t>
  </si>
  <si>
    <t>F4*</t>
  </si>
  <si>
    <t>Dk</t>
  </si>
  <si>
    <t>Cp</t>
  </si>
  <si>
    <t>Ca</t>
  </si>
  <si>
    <t>* Recordar que inventario final del mes de abril debe ser igual a cero.</t>
  </si>
  <si>
    <t>* Recordar que Abril necesita 10 unidades en su inventario inicial para satisfacer su demanda.</t>
  </si>
  <si>
    <t>S3  \  X3</t>
  </si>
  <si>
    <t>ETAPA 3 (MARZO)</t>
  </si>
  <si>
    <t>F3*</t>
  </si>
  <si>
    <t>N° Mes</t>
  </si>
  <si>
    <t>Demanda (miles)</t>
  </si>
  <si>
    <t>Cproducción</t>
  </si>
  <si>
    <t>C almacén</t>
  </si>
  <si>
    <t>Pro máxima
(mil)</t>
  </si>
  <si>
    <t>Enero</t>
  </si>
  <si>
    <t>Febrero</t>
  </si>
  <si>
    <t>Marzo</t>
  </si>
  <si>
    <t>Abril</t>
  </si>
  <si>
    <t>El número de estados es 4.</t>
  </si>
  <si>
    <t>Inventario inicial (Baterías)</t>
  </si>
  <si>
    <t xml:space="preserve">Xn: </t>
  </si>
  <si>
    <t>N° baterías a reproducir</t>
  </si>
  <si>
    <t>Costo de producción unitario</t>
  </si>
  <si>
    <t>S2  \  X2</t>
  </si>
  <si>
    <t>ETAPA 2 (FEBRERO)</t>
  </si>
  <si>
    <t>Costo de almacenamiento unitario</t>
  </si>
  <si>
    <t>F2*</t>
  </si>
  <si>
    <t>Requerimiento o demanda de baterías en el mes</t>
  </si>
  <si>
    <t>S1  \  X1</t>
  </si>
  <si>
    <t>ETAPA 1 (ENERO)</t>
  </si>
  <si>
    <t>F1*</t>
  </si>
  <si>
    <t>* Recordar que la demanda de Enero es 0 baterias.</t>
  </si>
  <si>
    <t>INTERPRETACION</t>
  </si>
  <si>
    <t>PLANIFICACIÓN</t>
  </si>
  <si>
    <t>ETAPA</t>
  </si>
  <si>
    <t>Sn+1= Sn+ Xn - Dn</t>
  </si>
  <si>
    <t>Xn*</t>
  </si>
  <si>
    <t>PRODUCCIÓN</t>
  </si>
  <si>
    <t>C. UNITARIO</t>
  </si>
  <si>
    <t>C. ALMACEN</t>
  </si>
  <si>
    <t>C. TOTAL</t>
  </si>
  <si>
    <r>
      <t>S2 = 0 + 20 - 0 =</t>
    </r>
    <r>
      <rPr>
        <b/>
        <color rgb="FF674EA7"/>
      </rPr>
      <t xml:space="preserve"> </t>
    </r>
    <r>
      <rPr>
        <b/>
        <color theme="7"/>
        <sz val="12.0"/>
      </rPr>
      <t>20</t>
    </r>
  </si>
  <si>
    <t>X1 * = 20</t>
  </si>
  <si>
    <t>ENERO</t>
  </si>
  <si>
    <r>
      <t xml:space="preserve">S3 = 20 + 0 - 20 = </t>
    </r>
    <r>
      <rPr>
        <b/>
        <color rgb="FF34A853"/>
        <sz val="12.0"/>
      </rPr>
      <t>0</t>
    </r>
  </si>
  <si>
    <t>X2 * = 0</t>
  </si>
  <si>
    <t>FEBRERO</t>
  </si>
  <si>
    <r>
      <t xml:space="preserve">S4 = 0 + 50 - 40 = </t>
    </r>
    <r>
      <rPr>
        <b/>
        <color rgb="FF34A853"/>
        <sz val="12.0"/>
      </rPr>
      <t>10</t>
    </r>
  </si>
  <si>
    <t>X3 * = 50</t>
  </si>
  <si>
    <t>MARZO</t>
  </si>
  <si>
    <r>
      <t xml:space="preserve">S5 = 10 + 20 - 30 = </t>
    </r>
    <r>
      <rPr>
        <b/>
        <color rgb="FF34A853"/>
        <sz val="12.0"/>
      </rPr>
      <t>0</t>
    </r>
  </si>
  <si>
    <t>X4 * = 20</t>
  </si>
  <si>
    <t>ABRIL</t>
  </si>
  <si>
    <t>COSTO TOTAL DE LOS 4 MESES</t>
  </si>
  <si>
    <t>F5(S5,X5)= Min{CEMO5 + CC5}</t>
  </si>
  <si>
    <t>Etapa 5 (R5= 6)</t>
  </si>
  <si>
    <t>S5</t>
  </si>
  <si>
    <t>X5 = 6</t>
  </si>
  <si>
    <t>Solución óptima</t>
  </si>
  <si>
    <t>F5*(S5)</t>
  </si>
  <si>
    <t>X5*</t>
  </si>
  <si>
    <t>CEMO</t>
  </si>
  <si>
    <t>CC</t>
  </si>
  <si>
    <t>F4(S4,X4)= Min{CEMO4 + CC4 + F5*(X4)}</t>
  </si>
  <si>
    <t>Etapa 4 (R4= 4)</t>
  </si>
  <si>
    <t>más</t>
  </si>
  <si>
    <t>X4 = 4</t>
  </si>
  <si>
    <t>X4 = 5</t>
  </si>
  <si>
    <t>X4 = 6</t>
  </si>
  <si>
    <t>F4*(S4)</t>
  </si>
  <si>
    <t>5 (semanas)</t>
  </si>
  <si>
    <t>número de trabajadores</t>
  </si>
  <si>
    <t>mano de obra asignada a cada semana</t>
  </si>
  <si>
    <t>F3(S3,X3)= Min{CEMO3 + CC3 + F4*(X3)}</t>
  </si>
  <si>
    <t>Rn</t>
  </si>
  <si>
    <t>mano de obra requerida para cada semana (R1= 5, R2= 7, R3= 8, R4= 4, R5= 6)</t>
  </si>
  <si>
    <t xml:space="preserve">minimizar costos </t>
  </si>
  <si>
    <t>Etapa 3 (R3= 8)</t>
  </si>
  <si>
    <t>X3 = 8</t>
  </si>
  <si>
    <t>Costo  de exceso de mano de obra = 300 (Xn - Rn)</t>
  </si>
  <si>
    <t>cuando: Xn &gt; Rn</t>
  </si>
  <si>
    <t>F3*(S3)</t>
  </si>
  <si>
    <t>Costo de contratación = 400 + 200 (Xn - Sn)</t>
  </si>
  <si>
    <t>cuando: Xn &gt; Sn</t>
  </si>
  <si>
    <t>Fn(Sn,Xn)= Min{ Costo de exceso de la demanda + Costo de contratación + Fn+1() }</t>
  </si>
  <si>
    <t>Fn(Sn,Xn)= Min{CEMO + CC + Fn+1()}</t>
  </si>
  <si>
    <t>F2(S2,X2)= Min{CEMO2 + CC2 + F3*(X2)}</t>
  </si>
  <si>
    <t>Etapa 2 (R2= 7)</t>
  </si>
  <si>
    <t>X2 = 7</t>
  </si>
  <si>
    <t>X2 = 8</t>
  </si>
  <si>
    <t>F2*(S2)</t>
  </si>
  <si>
    <t>F1(S1,X1)= Min{CEMO1 + CC1 + F2*(X1)}</t>
  </si>
  <si>
    <t>Etapa 1 (R1= 5)</t>
  </si>
  <si>
    <t>X1 = 5</t>
  </si>
  <si>
    <t>X1 = 6</t>
  </si>
  <si>
    <t>X1 = 7</t>
  </si>
  <si>
    <t>X1 = 8</t>
  </si>
  <si>
    <t>F1*(S1)</t>
  </si>
  <si>
    <t>All cost are measured in thousands of dollares</t>
  </si>
  <si>
    <t>year</t>
  </si>
  <si>
    <t>Demand x year</t>
  </si>
  <si>
    <t>the cumulative total number of plants completed in level n</t>
  </si>
  <si>
    <t>CXPn</t>
  </si>
  <si>
    <t>const x plant</t>
  </si>
  <si>
    <t>dn</t>
  </si>
  <si>
    <t>Number de plants to construct in level n</t>
  </si>
  <si>
    <t>Minimixe expenses in the construction of nuclear power plants</t>
  </si>
  <si>
    <t>CCXP</t>
  </si>
  <si>
    <t>common costo x plant</t>
  </si>
  <si>
    <t>n=6</t>
  </si>
  <si>
    <r>
      <t>F(S</t>
    </r>
    <r>
      <rPr>
        <rFont val="Calibri"/>
        <i/>
        <color theme="1"/>
        <sz val="12.0"/>
        <vertAlign val="subscript"/>
      </rPr>
      <t>6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6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6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6</t>
    </r>
    <r>
      <rPr>
        <rFont val="Calibri"/>
        <i/>
        <color theme="1"/>
        <sz val="12.0"/>
      </rPr>
      <t xml:space="preserve">  +  CCXP  +  0</t>
    </r>
  </si>
  <si>
    <r>
      <t>F(S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n+1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n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</si>
  <si>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6</t>
    </r>
  </si>
  <si>
    <r>
      <t>d</t>
    </r>
    <r>
      <rPr>
        <rFont val="Calibri"/>
        <color theme="1"/>
        <sz val="12.0"/>
        <vertAlign val="subscript"/>
      </rPr>
      <t>6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</si>
  <si>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6</t>
    </r>
    <r>
      <rPr>
        <rFont val="Calibri"/>
        <color theme="1"/>
        <sz val="12.0"/>
      </rPr>
      <t>=1</t>
    </r>
  </si>
  <si>
    <r>
      <t>F*</t>
    </r>
    <r>
      <rPr>
        <rFont val="Calibri"/>
        <color theme="1"/>
        <sz val="12.0"/>
        <vertAlign val="subscript"/>
      </rPr>
      <t>6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6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</si>
  <si>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6</t>
    </r>
    <r>
      <rPr>
        <rFont val="Calibri"/>
        <color theme="1"/>
        <sz val="12.0"/>
      </rPr>
      <t>*</t>
    </r>
  </si>
  <si>
    <t>n=5</t>
  </si>
  <si>
    <r>
      <t>F(S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6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</si>
  <si>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5</t>
    </r>
  </si>
  <si>
    <r>
      <t>d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</si>
  <si>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=1</t>
    </r>
  </si>
  <si>
    <r>
      <t>d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=2</t>
    </r>
  </si>
  <si>
    <r>
      <t>F*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</si>
  <si>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5</t>
    </r>
    <r>
      <rPr>
        <rFont val="Calibri"/>
        <color theme="1"/>
        <sz val="12.0"/>
      </rPr>
      <t>*</t>
    </r>
  </si>
  <si>
    <t>n=4</t>
  </si>
  <si>
    <r>
      <t>F(S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5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</si>
  <si>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4</t>
    </r>
  </si>
  <si>
    <r>
      <t>d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</si>
  <si>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=1</t>
    </r>
  </si>
  <si>
    <r>
      <t>d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=2</t>
    </r>
  </si>
  <si>
    <r>
      <t>d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=3</t>
    </r>
  </si>
  <si>
    <r>
      <t>F*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</si>
  <si>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4</t>
    </r>
    <r>
      <rPr>
        <rFont val="Calibri"/>
        <color theme="1"/>
        <sz val="12.0"/>
      </rPr>
      <t>*</t>
    </r>
  </si>
  <si>
    <t>n=3</t>
  </si>
  <si>
    <r>
      <t>F(S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4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</si>
  <si>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3</t>
    </r>
  </si>
  <si>
    <r>
      <t>d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</si>
  <si>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=1</t>
    </r>
  </si>
  <si>
    <r>
      <t>d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=2</t>
    </r>
  </si>
  <si>
    <r>
      <t>d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=3</t>
    </r>
  </si>
  <si>
    <r>
      <t>F*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</si>
  <si>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*</t>
    </r>
  </si>
  <si>
    <t>n=2</t>
  </si>
  <si>
    <r>
      <t>F(S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3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2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</si>
  <si>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2</t>
    </r>
  </si>
  <si>
    <r>
      <t>d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</si>
  <si>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=1</t>
    </r>
  </si>
  <si>
    <r>
      <t>d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=2</t>
    </r>
  </si>
  <si>
    <r>
      <t>d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=3</t>
    </r>
  </si>
  <si>
    <r>
      <t>F*</t>
    </r>
    <r>
      <rPr>
        <rFont val="Calibri"/>
        <color theme="1"/>
        <sz val="12.0"/>
        <vertAlign val="subscript"/>
      </rPr>
      <t>3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</si>
  <si>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*</t>
    </r>
  </si>
  <si>
    <t>n=1</t>
  </si>
  <si>
    <r>
      <t>F(S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>,d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>)=d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>*CXP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 xml:space="preserve">  +  CCXP  +   F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>(S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 xml:space="preserve">  +  d</t>
    </r>
    <r>
      <rPr>
        <rFont val="Calibri"/>
        <i/>
        <color theme="1"/>
        <sz val="12.0"/>
        <vertAlign val="subscript"/>
      </rPr>
      <t>1</t>
    </r>
    <r>
      <rPr>
        <rFont val="Calibri"/>
        <i/>
        <color theme="1"/>
        <sz val="12.0"/>
      </rPr>
      <t xml:space="preserve">) </t>
    </r>
  </si>
  <si>
    <r>
      <t>S</t>
    </r>
    <r>
      <rPr>
        <rFont val="Calibri"/>
        <color theme="1"/>
        <sz val="12.0"/>
        <vertAlign val="subscript"/>
      </rPr>
      <t>1</t>
    </r>
  </si>
  <si>
    <r>
      <t>d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=0</t>
    </r>
  </si>
  <si>
    <r>
      <t>d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=1</t>
    </r>
  </si>
  <si>
    <r>
      <t>d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=2</t>
    </r>
  </si>
  <si>
    <r>
      <t>d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=3</t>
    </r>
  </si>
  <si>
    <r>
      <t>F*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(S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)</t>
    </r>
  </si>
  <si>
    <r>
      <t>d</t>
    </r>
    <r>
      <rPr>
        <rFont val="Calibri"/>
        <color theme="1"/>
        <sz val="12.0"/>
        <vertAlign val="subscript"/>
      </rPr>
      <t>1</t>
    </r>
    <r>
      <rPr>
        <rFont val="Calibri"/>
        <color theme="1"/>
        <sz val="12.0"/>
      </rPr>
      <t>*</t>
    </r>
  </si>
  <si>
    <t>Year</t>
  </si>
  <si>
    <t>Nº Construct</t>
  </si>
  <si>
    <t>The total cost of the policy is $48.8 million.</t>
  </si>
  <si>
    <t>Country</t>
  </si>
  <si>
    <t>Teams</t>
  </si>
  <si>
    <t>Number of medical teams still availables for allocation to remainig coutries n</t>
  </si>
  <si>
    <t>Number of teams to allocate to stage (coutry) n</t>
  </si>
  <si>
    <t>Maximizes the measure of performance</t>
  </si>
  <si>
    <t>P(xn)</t>
  </si>
  <si>
    <r>
      <t>X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=0</t>
    </r>
  </si>
  <si>
    <r>
      <t>F*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(S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</si>
  <si>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t>X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*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</si>
  <si>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=0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</si>
  <si>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=1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</si>
  <si>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=2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</si>
  <si>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=3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</si>
  <si>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=4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</si>
  <si>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=5</t>
    </r>
  </si>
  <si>
    <r>
      <t>F*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(S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)</t>
    </r>
  </si>
  <si>
    <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</si>
  <si>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0 or 1</t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</si>
  <si>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=0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</si>
  <si>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=1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</si>
  <si>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=2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</si>
  <si>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=3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</si>
  <si>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=4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</si>
  <si>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=5</t>
    </r>
  </si>
  <si>
    <r>
      <t>F*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(S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)</t>
    </r>
  </si>
  <si>
    <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</si>
  <si>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t>Coutry</t>
  </si>
  <si>
    <t>Nº Medical Teams</t>
  </si>
  <si>
    <t>Inventario Inicial</t>
  </si>
  <si>
    <t>Cantidad Producida en la etapa n</t>
  </si>
  <si>
    <t>MIN gastos Finales</t>
  </si>
  <si>
    <t>C(n,xxn)</t>
  </si>
  <si>
    <t>Costos en la etapa n al producir xnn</t>
  </si>
  <si>
    <t>Fn(Sn,Xn)=Min{CostosProduccion + Cost_Maquinaria + Cost_Almacen +  Fn+1()}</t>
  </si>
  <si>
    <t>CostxUnidad Producida</t>
  </si>
  <si>
    <t>CostxUnidad Almacenada</t>
  </si>
  <si>
    <t>Fn(Sn,Xn)=Min{CUPn*Xn + CFM + CMAn*Sn +  Fn+1()}</t>
  </si>
  <si>
    <t>Capacidad Maxima Almacen</t>
  </si>
  <si>
    <t>Demanda</t>
  </si>
  <si>
    <t>Capacidad Maxima Produccion</t>
  </si>
  <si>
    <t>M</t>
  </si>
  <si>
    <t>Costo Fijo Maquinaria</t>
  </si>
  <si>
    <t>5 por cada mes</t>
  </si>
  <si>
    <t>Inventario Inicial de la etapa n</t>
  </si>
  <si>
    <t xml:space="preserve">Unidades producidas en la etapa n </t>
  </si>
  <si>
    <t>MIN {Costos  prod + Costo almac + Costo fijoMaq + F(n+1)(…)}</t>
  </si>
  <si>
    <r>
      <t>F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(S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,X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)=MIN {CUP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*X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 xml:space="preserve"> + CUA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*(S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 xml:space="preserve"> + X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 xml:space="preserve"> - D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)+ CFM   }</t>
    </r>
  </si>
  <si>
    <t>MAX</t>
  </si>
  <si>
    <r>
      <t>X</t>
    </r>
    <r>
      <rPr>
        <rFont val="Calibri"/>
        <color theme="1"/>
        <sz val="11.0"/>
        <vertAlign val="subscript"/>
      </rPr>
      <t>5</t>
    </r>
  </si>
  <si>
    <t>Solucion Optima</t>
  </si>
  <si>
    <t>f*5</t>
  </si>
  <si>
    <t>x*5</t>
  </si>
  <si>
    <r>
      <t>F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(S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,X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)=MIN {CUP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*X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 xml:space="preserve"> + CUA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*(S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 xml:space="preserve"> + X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 xml:space="preserve"> - D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)+ CFM  +  F</t>
    </r>
    <r>
      <rPr>
        <rFont val="Calibri"/>
        <b/>
        <color theme="1"/>
        <sz val="12.0"/>
        <vertAlign val="subscript"/>
      </rPr>
      <t>5</t>
    </r>
    <r>
      <rPr>
        <rFont val="Calibri"/>
        <b/>
        <color theme="1"/>
        <sz val="11.0"/>
      </rPr>
      <t>(S4 + X4 - D4)}</t>
    </r>
  </si>
  <si>
    <t>MIN</t>
  </si>
  <si>
    <t>solucion Optima</t>
  </si>
  <si>
    <t>f*4</t>
  </si>
  <si>
    <t>x*4</t>
  </si>
  <si>
    <r>
      <t>F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(S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,X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)=MIN {CUP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*X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 xml:space="preserve"> + CUA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*(S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 xml:space="preserve"> + X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 xml:space="preserve"> - D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)+ CFM  +  F</t>
    </r>
    <r>
      <rPr>
        <rFont val="Calibri"/>
        <b/>
        <color theme="1"/>
        <sz val="12.0"/>
        <vertAlign val="subscript"/>
      </rPr>
      <t>4</t>
    </r>
    <r>
      <rPr>
        <rFont val="Calibri"/>
        <b/>
        <color theme="1"/>
        <sz val="11.0"/>
      </rPr>
      <t>(S3+ X3 - D3)}</t>
    </r>
  </si>
  <si>
    <t>f*3</t>
  </si>
  <si>
    <t>x*3</t>
  </si>
  <si>
    <r>
      <t>F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(S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,X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)=MIN {CUP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*X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 xml:space="preserve"> + CUA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*(S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+ X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 xml:space="preserve"> - D</t>
    </r>
    <r>
      <rPr>
        <rFont val="Calibri"/>
        <b/>
        <color theme="1"/>
        <sz val="12.0"/>
        <vertAlign val="subscript"/>
      </rPr>
      <t>2</t>
    </r>
    <r>
      <rPr>
        <rFont val="Calibri"/>
        <b/>
        <color theme="1"/>
        <sz val="11.0"/>
      </rPr>
      <t>)+ CFM  +  F</t>
    </r>
    <r>
      <rPr>
        <rFont val="Calibri"/>
        <b/>
        <color theme="1"/>
        <sz val="12.0"/>
        <vertAlign val="subscript"/>
      </rPr>
      <t>3</t>
    </r>
    <r>
      <rPr>
        <rFont val="Calibri"/>
        <b/>
        <color theme="1"/>
        <sz val="11.0"/>
      </rPr>
      <t>(S2+ X2 - D2)}</t>
    </r>
  </si>
  <si>
    <t>f*2</t>
  </si>
  <si>
    <t>x*2</t>
  </si>
  <si>
    <r>
      <t>F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(S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,X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)=MIN {CUP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*X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+ CUA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*(S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+ X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 xml:space="preserve"> - D</t>
    </r>
    <r>
      <rPr>
        <rFont val="Calibri"/>
        <b/>
        <color theme="1"/>
        <sz val="12.0"/>
        <vertAlign val="subscript"/>
      </rPr>
      <t>1</t>
    </r>
    <r>
      <rPr>
        <rFont val="Calibri"/>
        <b/>
        <color theme="1"/>
        <sz val="11.0"/>
      </rPr>
      <t>)+ CFM  +  F</t>
    </r>
    <r>
      <rPr>
        <rFont val="Calibri"/>
        <b/>
        <color theme="1"/>
        <sz val="12.0"/>
        <vertAlign val="subscript"/>
      </rPr>
      <t xml:space="preserve">2 </t>
    </r>
    <r>
      <rPr>
        <rFont val="Calibri"/>
        <b/>
        <color theme="1"/>
        <sz val="11.0"/>
      </rPr>
      <t>(S1+ X1 - D1)}</t>
    </r>
  </si>
  <si>
    <t>f*1</t>
  </si>
  <si>
    <t>x*1</t>
  </si>
  <si>
    <t>MES1:</t>
  </si>
  <si>
    <t>UNIDADES</t>
  </si>
  <si>
    <t>MES2:</t>
  </si>
  <si>
    <t>MES3:</t>
  </si>
  <si>
    <t>MES4:</t>
  </si>
  <si>
    <t>MES5:</t>
  </si>
  <si>
    <t>CAM</t>
  </si>
  <si>
    <t>Capacidad de almacenaje maxino</t>
  </si>
  <si>
    <t>El nivel de producción en el mes n</t>
  </si>
  <si>
    <t>El inventario inicial en el mes n</t>
  </si>
  <si>
    <t>Demanda en el mes n</t>
  </si>
  <si>
    <t>Costo de unidad de produccion</t>
  </si>
  <si>
    <t>Etapa</t>
  </si>
  <si>
    <t>CFP</t>
  </si>
  <si>
    <t>Costo fijo de produccion</t>
  </si>
  <si>
    <t>Costo de unidad de almacenamiento</t>
  </si>
  <si>
    <t>CUV</t>
  </si>
  <si>
    <t>Costo unidad Vaiable</t>
  </si>
  <si>
    <t>Fn(Sn,Xn)=Min{CUAn*(Sn+Xn-Dn) +CUV*Xn+CFP  + Fn+1()}</t>
  </si>
  <si>
    <r>
      <t>F</t>
    </r>
    <r>
      <rPr>
        <rFont val="Calibri"/>
        <color theme="1"/>
        <sz val="14.0"/>
        <vertAlign val="subscript"/>
      </rPr>
      <t>4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4</t>
    </r>
    <r>
      <rPr>
        <rFont val="Calibri"/>
        <color theme="1"/>
        <sz val="11.0"/>
      </rPr>
      <t>,X</t>
    </r>
    <r>
      <rPr>
        <rFont val="Calibri"/>
        <color theme="1"/>
        <sz val="14.0"/>
        <vertAlign val="subscript"/>
      </rPr>
      <t>4</t>
    </r>
    <r>
      <rPr>
        <rFont val="Calibri"/>
        <color theme="1"/>
        <sz val="11.0"/>
      </rPr>
      <t>)={CUV*X</t>
    </r>
    <r>
      <rPr>
        <rFont val="Calibri"/>
        <color theme="1"/>
        <sz val="14.0"/>
        <vertAlign val="subscript"/>
      </rPr>
      <t>4</t>
    </r>
    <r>
      <rPr>
        <rFont val="Calibri"/>
        <color theme="1"/>
        <sz val="11.0"/>
      </rPr>
      <t>+CFP}</t>
    </r>
  </si>
  <si>
    <t>Solución Optima</t>
  </si>
  <si>
    <t>F*4</t>
  </si>
  <si>
    <t>X*4</t>
  </si>
  <si>
    <r>
      <t>F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,X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)={CUV*X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+CFP + CUA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*(S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) + F</t>
    </r>
    <r>
      <rPr>
        <rFont val="Calibri"/>
        <color theme="1"/>
        <sz val="14.0"/>
        <vertAlign val="subscript"/>
      </rPr>
      <t>4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)}</t>
    </r>
  </si>
  <si>
    <r>
      <t>F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,X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)={CUV*X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+CFP + CUA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*(S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) + F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)}</t>
    </r>
  </si>
  <si>
    <r>
      <t>F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,X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)={CUV*X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+CFP + CUA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*(S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) + F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(S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+X</t>
    </r>
    <r>
      <rPr>
        <rFont val="Calibri"/>
        <color theme="1"/>
        <sz val="14.0"/>
        <vertAlign val="subscript"/>
      </rPr>
      <t>2</t>
    </r>
    <r>
      <rPr>
        <rFont val="Calibri"/>
        <color theme="1"/>
        <sz val="11.0"/>
      </rPr>
      <t>-D</t>
    </r>
    <r>
      <rPr>
        <rFont val="Calibri"/>
        <color theme="1"/>
        <sz val="14.0"/>
        <vertAlign val="subscript"/>
      </rPr>
      <t>3</t>
    </r>
    <r>
      <rPr>
        <rFont val="Calibri"/>
        <color theme="1"/>
        <sz val="11.0"/>
      </rPr>
      <t>)}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</si>
</sst>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28">
    <font>
      <sz val="10.0"/>
      <color rgb="FF000000"/>
      <name val="Arial"/>
    </font>
    <font>
      <b/>
      <sz val="14.0"/>
      <color theme="1"/>
      <name val="Calibri"/>
    </font>
    <font>
      <sz val="11.0"/>
      <color rgb="FF000000"/>
      <name val="Calibri"/>
    </font>
    <font/>
    <font>
      <color theme="1"/>
      <name val="Arial"/>
    </font>
    <font>
      <b/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  <font>
      <b/>
      <sz val="12.0"/>
      <color rgb="FF000000"/>
      <name val="Lora"/>
    </font>
    <font>
      <sz val="12.0"/>
      <color rgb="FF000000"/>
      <name val="Lora"/>
    </font>
    <font>
      <color rgb="FF000000"/>
      <name val="Calibri"/>
    </font>
    <font>
      <color theme="1"/>
      <name val="Calibri"/>
    </font>
    <font>
      <sz val="11.0"/>
      <color rgb="FF000000"/>
      <name val="Inconsolata"/>
    </font>
    <font>
      <color rgb="FF000000"/>
      <name val="Arial"/>
    </font>
    <font>
      <b/>
      <color theme="1"/>
      <name val="Calibri"/>
    </font>
    <font>
      <b/>
      <sz val="10.0"/>
      <color rgb="FF383838"/>
      <name val="Arial"/>
    </font>
    <font>
      <color rgb="FF383838"/>
      <name val="Arial"/>
    </font>
    <font>
      <sz val="10.0"/>
      <color theme="1"/>
      <name val="Arial"/>
    </font>
    <font>
      <color rgb="FF000000"/>
      <name val="Docs-Calibri"/>
    </font>
    <font>
      <sz val="11.0"/>
      <color theme="1"/>
      <name val="Arial"/>
    </font>
    <font>
      <sz val="11.0"/>
      <color theme="1"/>
      <name val="Calibri"/>
    </font>
    <font>
      <b/>
      <i/>
      <sz val="11.0"/>
      <color theme="1"/>
      <name val="Lora"/>
    </font>
    <font>
      <b/>
      <color rgb="FF0B5394"/>
      <name val="Calibri"/>
    </font>
    <font>
      <b/>
      <sz val="11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b/>
      <sz val="11.0"/>
      <color rgb="FFFF0000"/>
      <name val="Calibri"/>
    </font>
    <font>
      <b/>
      <sz val="11.0"/>
      <color rgb="FF7030A0"/>
      <name val="Calibri"/>
    </font>
  </fonts>
  <fills count="3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FF8FA"/>
        <bgColor rgb="FFEFF8FA"/>
      </patternFill>
    </fill>
    <fill>
      <patternFill patternType="solid">
        <fgColor rgb="FFE6FFFB"/>
        <bgColor rgb="FFE6FFFB"/>
      </patternFill>
    </fill>
    <fill>
      <patternFill patternType="solid">
        <fgColor rgb="FFDCCDFF"/>
        <bgColor rgb="FFDCCDFF"/>
      </patternFill>
    </fill>
    <fill>
      <patternFill patternType="solid">
        <fgColor rgb="FFF0E1E1"/>
        <bgColor rgb="FFF0E1E1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B4C6E7"/>
        <bgColor rgb="FFB4C6E7"/>
      </patternFill>
    </fill>
    <fill>
      <patternFill patternType="solid">
        <fgColor theme="6"/>
        <bgColor theme="6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2E75B5"/>
        <bgColor rgb="FF2E75B5"/>
      </patternFill>
    </fill>
    <fill>
      <patternFill patternType="solid">
        <fgColor rgb="FF8496B0"/>
        <bgColor rgb="FF8496B0"/>
      </patternFill>
    </fill>
    <fill>
      <patternFill patternType="solid">
        <fgColor rgb="FFADB9CA"/>
        <bgColor rgb="FFADB9CA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bottom"/>
    </xf>
    <xf borderId="4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5" fillId="0" fontId="3" numFmtId="0" xfId="0" applyBorder="1" applyFont="1"/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6" fillId="0" fontId="4" numFmtId="0" xfId="0" applyAlignment="1" applyBorder="1" applyFont="1">
      <alignment vertical="bottom"/>
    </xf>
    <xf borderId="6" fillId="0" fontId="2" numFmtId="164" xfId="0" applyAlignment="1" applyBorder="1" applyFont="1" applyNumberFormat="1">
      <alignment horizontal="right" vertical="bottom"/>
    </xf>
    <xf borderId="6" fillId="0" fontId="5" numFmtId="164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horizontal="right" vertical="bottom"/>
    </xf>
    <xf borderId="1" fillId="2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6" fillId="0" fontId="2" numFmtId="3" xfId="0" applyAlignment="1" applyBorder="1" applyFont="1" applyNumberFormat="1">
      <alignment horizontal="right" vertical="bottom"/>
    </xf>
    <xf borderId="6" fillId="0" fontId="5" numFmtId="3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6" fillId="0" fontId="9" numFmtId="0" xfId="0" applyAlignment="1" applyBorder="1" applyFont="1">
      <alignment horizontal="center" readingOrder="0" shrinkToFit="0" wrapText="1"/>
    </xf>
    <xf borderId="6" fillId="0" fontId="9" numFmtId="165" xfId="0" applyAlignment="1" applyBorder="1" applyFont="1" applyNumberFormat="1">
      <alignment horizontal="center" readingOrder="0" shrinkToFit="0" wrapText="1"/>
    </xf>
    <xf borderId="6" fillId="0" fontId="9" numFmtId="3" xfId="0" applyAlignment="1" applyBorder="1" applyFont="1" applyNumberFormat="1">
      <alignment horizontal="center" readingOrder="0" shrinkToFit="0" wrapText="1"/>
    </xf>
    <xf borderId="6" fillId="0" fontId="9" numFmtId="164" xfId="0" applyAlignment="1" applyBorder="1" applyFont="1" applyNumberFormat="1">
      <alignment horizontal="center" readingOrder="0" shrinkToFit="0" wrapText="1"/>
    </xf>
    <xf borderId="6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1" fillId="0" fontId="5" numFmtId="3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vertical="bottom"/>
    </xf>
    <xf borderId="6" fillId="0" fontId="2" numFmtId="3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0" fillId="0" fontId="4" numFmtId="3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1" fillId="0" fontId="2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6" fillId="0" fontId="5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6" fillId="4" fontId="4" numFmtId="0" xfId="0" applyAlignment="1" applyBorder="1" applyFill="1" applyFont="1">
      <alignment readingOrder="0" vertical="bottom"/>
    </xf>
    <xf borderId="6" fillId="0" fontId="10" numFmtId="0" xfId="0" applyBorder="1" applyFont="1"/>
    <xf borderId="6" fillId="0" fontId="11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5" fontId="12" numFmtId="0" xfId="0" applyFill="1" applyFont="1"/>
    <xf borderId="6" fillId="0" fontId="11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 vertical="bottom"/>
    </xf>
    <xf borderId="6" fillId="4" fontId="10" numFmtId="0" xfId="0" applyBorder="1" applyFont="1"/>
    <xf borderId="6" fillId="0" fontId="4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6" fillId="5" fontId="12" numFmtId="0" xfId="0" applyAlignment="1" applyBorder="1" applyFont="1">
      <alignment horizontal="right"/>
    </xf>
    <xf borderId="6" fillId="4" fontId="12" numFmtId="0" xfId="0" applyAlignment="1" applyBorder="1" applyFont="1">
      <alignment horizontal="right"/>
    </xf>
    <xf borderId="6" fillId="0" fontId="10" numFmtId="0" xfId="0" applyAlignment="1" applyBorder="1" applyFont="1">
      <alignment horizontal="right"/>
    </xf>
    <xf borderId="6" fillId="0" fontId="4" numFmtId="0" xfId="0" applyAlignment="1" applyBorder="1" applyFont="1">
      <alignment horizontal="center" readingOrder="0" vertical="bottom"/>
    </xf>
    <xf borderId="6" fillId="6" fontId="10" numFmtId="0" xfId="0" applyAlignment="1" applyBorder="1" applyFill="1" applyFont="1">
      <alignment horizontal="right"/>
    </xf>
    <xf borderId="6" fillId="4" fontId="10" numFmtId="0" xfId="0" applyAlignment="1" applyBorder="1" applyFont="1">
      <alignment horizontal="right"/>
    </xf>
    <xf borderId="6" fillId="0" fontId="11" numFmtId="49" xfId="0" applyAlignment="1" applyBorder="1" applyFont="1" applyNumberFormat="1">
      <alignment horizontal="center" readingOrder="0"/>
    </xf>
    <xf borderId="6" fillId="0" fontId="4" numFmtId="49" xfId="0" applyAlignment="1" applyBorder="1" applyFont="1" applyNumberFormat="1">
      <alignment horizontal="center" readingOrder="0" vertical="bottom"/>
    </xf>
    <xf borderId="6" fillId="5" fontId="13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center" readingOrder="0"/>
    </xf>
    <xf borderId="5" fillId="0" fontId="1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vertical="bottom"/>
    </xf>
    <xf borderId="6" fillId="0" fontId="11" numFmtId="0" xfId="0" applyBorder="1" applyFont="1"/>
    <xf borderId="0" fillId="0" fontId="10" numFmtId="0" xfId="0" applyFont="1"/>
    <xf borderId="6" fillId="4" fontId="11" numFmtId="0" xfId="0" applyBorder="1" applyFont="1"/>
    <xf borderId="6" fillId="5" fontId="12" numFmtId="0" xfId="0" applyBorder="1" applyFont="1"/>
    <xf borderId="6" fillId="4" fontId="12" numFmtId="0" xfId="0" applyBorder="1" applyFont="1"/>
    <xf borderId="0" fillId="0" fontId="4" numFmtId="0" xfId="0" applyAlignment="1" applyFont="1">
      <alignment horizontal="center" readingOrder="0" vertical="bottom"/>
    </xf>
    <xf borderId="6" fillId="6" fontId="12" numFmtId="0" xfId="0" applyBorder="1" applyFont="1"/>
    <xf borderId="0" fillId="0" fontId="11" numFmtId="49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6" fillId="5" fontId="15" numFmtId="0" xfId="0" applyAlignment="1" applyBorder="1" applyFont="1">
      <alignment readingOrder="0"/>
    </xf>
    <xf borderId="1" fillId="5" fontId="16" numFmtId="0" xfId="0" applyAlignment="1" applyBorder="1" applyFont="1">
      <alignment horizontal="left" readingOrder="0"/>
    </xf>
    <xf borderId="1" fillId="0" fontId="17" numFmtId="0" xfId="0" applyAlignment="1" applyBorder="1" applyFont="1">
      <alignment readingOrder="0"/>
    </xf>
    <xf borderId="0" fillId="7" fontId="9" numFmtId="0" xfId="0" applyAlignment="1" applyFill="1" applyFont="1">
      <alignment horizontal="center" readingOrder="0"/>
    </xf>
    <xf borderId="0" fillId="5" fontId="18" numFmtId="0" xfId="0" applyAlignment="1" applyFont="1">
      <alignment horizontal="center" readingOrder="0"/>
    </xf>
    <xf borderId="6" fillId="4" fontId="10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6" fillId="5" fontId="12" numFmtId="0" xfId="0" applyBorder="1" applyFont="1"/>
    <xf borderId="6" fillId="6" fontId="11" numFmtId="0" xfId="0" applyBorder="1" applyFont="1"/>
    <xf borderId="0" fillId="0" fontId="1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0" xfId="0" applyAlignment="1" applyFont="1">
      <alignment horizontal="center" readingOrder="0" shrinkToFit="0" wrapText="1"/>
    </xf>
    <xf borderId="6" fillId="0" fontId="9" numFmtId="0" xfId="0" applyAlignment="1" applyBorder="1" applyFont="1">
      <alignment horizontal="left" readingOrder="0" shrinkToFit="0" wrapText="1"/>
    </xf>
    <xf borderId="0" fillId="8" fontId="11" numFmtId="0" xfId="0" applyAlignment="1" applyFill="1" applyFont="1">
      <alignment horizontal="center"/>
    </xf>
    <xf borderId="0" fillId="0" fontId="2" numFmtId="0" xfId="0" applyAlignment="1" applyFont="1">
      <alignment readingOrder="0" shrinkToFit="0" vertical="bottom" wrapText="0"/>
    </xf>
    <xf borderId="6" fillId="5" fontId="19" numFmtId="0" xfId="0" applyAlignment="1" applyBorder="1" applyFont="1">
      <alignment readingOrder="0" vertical="bottom"/>
    </xf>
    <xf borderId="6" fillId="5" fontId="2" numFmtId="0" xfId="0" applyBorder="1" applyFont="1"/>
    <xf borderId="6" fillId="9" fontId="2" numFmtId="0" xfId="0" applyBorder="1" applyFill="1" applyFont="1"/>
    <xf borderId="6" fillId="0" fontId="20" numFmtId="0" xfId="0" applyAlignment="1" applyBorder="1" applyFont="1">
      <alignment readingOrder="0"/>
    </xf>
    <xf borderId="6" fillId="4" fontId="2" numFmtId="0" xfId="0" applyBorder="1" applyFont="1"/>
    <xf borderId="6" fillId="0" fontId="19" numFmtId="0" xfId="0" applyAlignment="1" applyBorder="1" applyFont="1">
      <alignment horizontal="center" readingOrder="0" vertical="bottom"/>
    </xf>
    <xf borderId="1" fillId="10" fontId="20" numFmtId="0" xfId="0" applyAlignment="1" applyBorder="1" applyFill="1" applyFont="1">
      <alignment horizontal="center" readingOrder="0"/>
    </xf>
    <xf borderId="3" fillId="10" fontId="19" numFmtId="0" xfId="0" applyAlignment="1" applyBorder="1" applyFont="1">
      <alignment horizontal="center" readingOrder="0" vertical="bottom"/>
    </xf>
    <xf borderId="1" fillId="10" fontId="6" numFmtId="0" xfId="0" applyAlignment="1" applyBorder="1" applyFont="1">
      <alignment horizontal="center" readingOrder="0"/>
    </xf>
    <xf borderId="3" fillId="10" fontId="6" numFmtId="0" xfId="0" applyAlignment="1" applyBorder="1" applyFont="1">
      <alignment horizontal="center" readingOrder="0"/>
    </xf>
    <xf borderId="0" fillId="0" fontId="21" numFmtId="0" xfId="0" applyAlignment="1" applyFont="1">
      <alignment horizontal="left" readingOrder="0"/>
    </xf>
    <xf borderId="0" fillId="5" fontId="12" numFmtId="0" xfId="0" applyAlignment="1" applyFont="1">
      <alignment horizontal="right"/>
    </xf>
    <xf borderId="0" fillId="0" fontId="14" numFmtId="0" xfId="0" applyAlignment="1" applyFont="1">
      <alignment horizontal="center" readingOrder="0"/>
    </xf>
    <xf borderId="6" fillId="5" fontId="6" numFmtId="0" xfId="0" applyAlignment="1" applyBorder="1" applyFont="1">
      <alignment readingOrder="0" vertical="bottom"/>
    </xf>
    <xf borderId="6" fillId="5" fontId="10" numFmtId="0" xfId="0" applyBorder="1" applyFont="1"/>
    <xf borderId="6" fillId="9" fontId="10" numFmtId="0" xfId="0" applyBorder="1" applyFont="1"/>
    <xf borderId="0" fillId="5" fontId="12" numFmtId="0" xfId="0" applyAlignment="1" applyFont="1">
      <alignment readingOrder="0"/>
    </xf>
    <xf borderId="0" fillId="0" fontId="22" numFmtId="0" xfId="0" applyAlignment="1" applyFont="1">
      <alignment readingOrder="0"/>
    </xf>
    <xf borderId="4" fillId="0" fontId="11" numFmtId="0" xfId="0" applyAlignment="1" applyBorder="1" applyFont="1">
      <alignment horizontal="center" readingOrder="0"/>
    </xf>
    <xf borderId="4" fillId="4" fontId="10" numFmtId="0" xfId="0" applyBorder="1" applyFont="1"/>
    <xf borderId="4" fillId="0" fontId="10" numFmtId="0" xfId="0" applyBorder="1" applyFont="1"/>
    <xf borderId="4" fillId="0" fontId="20" numFmtId="0" xfId="0" applyAlignment="1" applyBorder="1" applyFont="1">
      <alignment readingOrder="0"/>
    </xf>
    <xf borderId="2" fillId="10" fontId="19" numFmtId="0" xfId="0" applyAlignment="1" applyBorder="1" applyFont="1">
      <alignment horizontal="center" readingOrder="0" vertical="bottom"/>
    </xf>
    <xf borderId="2" fillId="10" fontId="6" numFmtId="0" xfId="0" applyAlignment="1" applyBorder="1" applyFont="1">
      <alignment horizontal="center" readingOrder="0"/>
    </xf>
    <xf borderId="1" fillId="10" fontId="11" numFmtId="0" xfId="0" applyBorder="1" applyFont="1"/>
    <xf borderId="3" fillId="10" fontId="11" numFmtId="0" xfId="0" applyBorder="1" applyFont="1"/>
    <xf borderId="1" fillId="0" fontId="16" numFmtId="0" xfId="0" applyAlignment="1" applyBorder="1" applyFont="1">
      <alignment horizontal="left" readingOrder="0" shrinkToFit="0" wrapText="1"/>
    </xf>
    <xf borderId="0" fillId="5" fontId="16" numFmtId="0" xfId="0" applyAlignment="1" applyFont="1">
      <alignment horizontal="left" readingOrder="0"/>
    </xf>
    <xf borderId="1" fillId="0" fontId="13" numFmtId="0" xfId="0" applyAlignment="1" applyBorder="1" applyFont="1">
      <alignment horizontal="left" readingOrder="0" shrinkToFit="0" wrapText="1"/>
    </xf>
    <xf borderId="0" fillId="0" fontId="17" numFmtId="0" xfId="0" applyAlignment="1" applyFont="1">
      <alignment readingOrder="0"/>
    </xf>
    <xf borderId="6" fillId="4" fontId="19" numFmtId="0" xfId="0" applyAlignment="1" applyBorder="1" applyFont="1">
      <alignment readingOrder="0" vertical="bottom"/>
    </xf>
    <xf borderId="6" fillId="8" fontId="20" numFmtId="0" xfId="0" applyAlignment="1" applyBorder="1" applyFont="1">
      <alignment readingOrder="0"/>
    </xf>
    <xf borderId="1" fillId="10" fontId="14" numFmtId="0" xfId="0" applyAlignment="1" applyBorder="1" applyFont="1">
      <alignment horizontal="center" readingOrder="0"/>
    </xf>
    <xf borderId="1" fillId="10" fontId="11" numFmtId="0" xfId="0" applyAlignment="1" applyBorder="1" applyFont="1">
      <alignment horizontal="center" readingOrder="0"/>
    </xf>
    <xf borderId="6" fillId="0" fontId="1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/>
    </xf>
    <xf borderId="6" fillId="8" fontId="11" numFmtId="0" xfId="0" applyAlignment="1" applyBorder="1" applyFont="1">
      <alignment horizontal="center"/>
    </xf>
    <xf borderId="0" fillId="11" fontId="23" numFmtId="0" xfId="0" applyAlignment="1" applyFill="1" applyFont="1">
      <alignment horizontal="center" readingOrder="0"/>
    </xf>
    <xf borderId="1" fillId="12" fontId="14" numFmtId="0" xfId="0" applyAlignment="1" applyBorder="1" applyFill="1" applyFont="1">
      <alignment horizontal="center" readingOrder="0"/>
    </xf>
    <xf borderId="4" fillId="12" fontId="11" numFmtId="0" xfId="0" applyAlignment="1" applyBorder="1" applyFont="1">
      <alignment horizontal="center" readingOrder="0" vertical="center"/>
    </xf>
    <xf borderId="8" fillId="12" fontId="11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" fillId="12" fontId="11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6" fillId="12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6" fillId="13" fontId="5" numFmtId="0" xfId="0" applyAlignment="1" applyBorder="1" applyFill="1" applyFont="1">
      <alignment vertical="bottom"/>
    </xf>
    <xf borderId="1" fillId="0" fontId="20" numFmtId="0" xfId="0" applyAlignment="1" applyBorder="1" applyFont="1">
      <alignment horizontal="center" readingOrder="0"/>
    </xf>
    <xf borderId="6" fillId="13" fontId="23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20" numFmtId="0" xfId="0" applyAlignment="1" applyFont="1">
      <alignment readingOrder="0"/>
    </xf>
    <xf borderId="12" fillId="5" fontId="12" numFmtId="0" xfId="0" applyAlignment="1" applyBorder="1" applyFont="1">
      <alignment horizontal="center"/>
    </xf>
    <xf borderId="0" fillId="5" fontId="12" numFmtId="0" xfId="0" applyAlignment="1" applyFont="1">
      <alignment horizontal="center"/>
    </xf>
    <xf borderId="14" fillId="14" fontId="20" numFmtId="0" xfId="0" applyBorder="1" applyFill="1" applyFont="1"/>
    <xf borderId="6" fillId="15" fontId="20" numFmtId="0" xfId="0" applyBorder="1" applyFill="1" applyFont="1"/>
    <xf borderId="15" fillId="16" fontId="20" numFmtId="0" xfId="0" applyBorder="1" applyFill="1" applyFont="1"/>
    <xf borderId="1" fillId="0" fontId="20" numFmtId="0" xfId="0" applyAlignment="1" applyBorder="1" applyFont="1">
      <alignment horizontal="left"/>
    </xf>
    <xf borderId="0" fillId="0" fontId="11" numFmtId="0" xfId="0" applyFont="1"/>
    <xf borderId="6" fillId="0" fontId="20" numFmtId="0" xfId="0" applyBorder="1" applyFont="1"/>
    <xf borderId="6" fillId="0" fontId="20" numFmtId="0" xfId="0" applyAlignment="1" applyBorder="1" applyFont="1">
      <alignment horizontal="left"/>
    </xf>
    <xf borderId="0" fillId="0" fontId="24" numFmtId="0" xfId="0" applyFont="1"/>
    <xf borderId="6" fillId="15" fontId="25" numFmtId="0" xfId="0" applyBorder="1" applyFont="1"/>
    <xf borderId="0" fillId="0" fontId="20" numFmtId="0" xfId="0" applyFont="1"/>
    <xf borderId="16" fillId="15" fontId="20" numFmtId="0" xfId="0" applyBorder="1" applyFont="1"/>
    <xf borderId="4" fillId="0" fontId="20" numFmtId="0" xfId="0" applyBorder="1" applyFont="1"/>
    <xf borderId="6" fillId="17" fontId="20" numFmtId="0" xfId="0" applyBorder="1" applyFill="1" applyFont="1"/>
    <xf borderId="1" fillId="17" fontId="20" numFmtId="0" xfId="0" applyAlignment="1" applyBorder="1" applyFont="1">
      <alignment horizontal="center"/>
    </xf>
    <xf borderId="1" fillId="0" fontId="20" numFmtId="0" xfId="0" applyAlignment="1" applyBorder="1" applyFont="1">
      <alignment horizontal="center"/>
    </xf>
    <xf borderId="6" fillId="18" fontId="20" numFmtId="0" xfId="0" applyBorder="1" applyFill="1" applyFont="1"/>
    <xf borderId="0" fillId="0" fontId="20" numFmtId="0" xfId="0" applyAlignment="1" applyFont="1">
      <alignment horizontal="left"/>
    </xf>
    <xf borderId="6" fillId="19" fontId="20" numFmtId="0" xfId="0" applyBorder="1" applyFill="1" applyFont="1"/>
    <xf borderId="9" fillId="0" fontId="20" numFmtId="0" xfId="0" applyBorder="1" applyFont="1"/>
    <xf borderId="6" fillId="17" fontId="20" numFmtId="0" xfId="0" applyAlignment="1" applyBorder="1" applyFont="1">
      <alignment horizontal="right"/>
    </xf>
    <xf borderId="14" fillId="17" fontId="20" numFmtId="0" xfId="0" applyBorder="1" applyFont="1"/>
    <xf borderId="6" fillId="0" fontId="20" numFmtId="0" xfId="0" applyAlignment="1" applyBorder="1" applyFont="1">
      <alignment horizontal="center"/>
    </xf>
    <xf borderId="6" fillId="20" fontId="20" numFmtId="0" xfId="0" applyAlignment="1" applyBorder="1" applyFill="1" applyFont="1">
      <alignment horizontal="center"/>
    </xf>
    <xf borderId="6" fillId="21" fontId="20" numFmtId="0" xfId="0" applyAlignment="1" applyBorder="1" applyFill="1" applyFont="1">
      <alignment horizontal="center"/>
    </xf>
    <xf borderId="6" fillId="22" fontId="20" numFmtId="0" xfId="0" applyBorder="1" applyFill="1" applyFont="1"/>
    <xf borderId="12" fillId="0" fontId="23" numFmtId="0" xfId="0" applyAlignment="1" applyBorder="1" applyFont="1">
      <alignment horizontal="left"/>
    </xf>
    <xf borderId="6" fillId="23" fontId="20" numFmtId="0" xfId="0" applyAlignment="1" applyBorder="1" applyFill="1" applyFont="1">
      <alignment horizontal="center"/>
    </xf>
    <xf borderId="6" fillId="24" fontId="20" numFmtId="0" xfId="0" applyAlignment="1" applyBorder="1" applyFill="1" applyFont="1">
      <alignment horizontal="center"/>
    </xf>
    <xf borderId="11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0" fillId="0" fontId="23" numFmtId="0" xfId="0" applyAlignment="1" applyFont="1">
      <alignment horizontal="center"/>
    </xf>
    <xf borderId="17" fillId="0" fontId="3" numFmtId="0" xfId="0" applyBorder="1" applyFont="1"/>
    <xf borderId="6" fillId="0" fontId="26" numFmtId="0" xfId="0" applyAlignment="1" applyBorder="1" applyFont="1">
      <alignment horizontal="center"/>
    </xf>
    <xf borderId="6" fillId="0" fontId="20" numFmtId="0" xfId="0" applyAlignment="1" applyBorder="1" applyFont="1">
      <alignment horizontal="right"/>
    </xf>
    <xf borderId="6" fillId="0" fontId="27" numFmtId="0" xfId="0" applyAlignment="1" applyBorder="1" applyFont="1">
      <alignment horizontal="center"/>
    </xf>
    <xf borderId="18" fillId="0" fontId="20" numFmtId="0" xfId="0" applyAlignment="1" applyBorder="1" applyFont="1">
      <alignment horizontal="left"/>
    </xf>
    <xf borderId="1" fillId="25" fontId="20" numFmtId="0" xfId="0" applyAlignment="1" applyBorder="1" applyFill="1" applyFont="1">
      <alignment horizontal="center"/>
    </xf>
    <xf borderId="6" fillId="26" fontId="20" numFmtId="0" xfId="0" applyAlignment="1" applyBorder="1" applyFill="1" applyFont="1">
      <alignment horizontal="center"/>
    </xf>
    <xf borderId="6" fillId="27" fontId="20" numFmtId="0" xfId="0" applyAlignment="1" applyBorder="1" applyFill="1" applyFont="1">
      <alignment horizontal="center"/>
    </xf>
    <xf borderId="6" fillId="28" fontId="20" numFmtId="0" xfId="0" applyAlignment="1" applyBorder="1" applyFill="1" applyFont="1">
      <alignment horizontal="center"/>
    </xf>
    <xf borderId="14" fillId="23" fontId="20" numFmtId="0" xfId="0" applyAlignment="1" applyBorder="1" applyFont="1">
      <alignment horizontal="center"/>
    </xf>
    <xf borderId="14" fillId="25" fontId="20" numFmtId="0" xfId="0" applyAlignment="1" applyBorder="1" applyFont="1">
      <alignment horizontal="center"/>
    </xf>
    <xf borderId="6" fillId="29" fontId="20" numFmtId="0" xfId="0" applyAlignment="1" applyBorder="1" applyFill="1" applyFont="1">
      <alignment horizontal="center"/>
    </xf>
    <xf borderId="14" fillId="29" fontId="20" numFmtId="0" xfId="0" applyAlignment="1" applyBorder="1" applyFont="1">
      <alignment horizontal="center"/>
    </xf>
    <xf borderId="12" fillId="0" fontId="20" numFmtId="0" xfId="0" applyAlignment="1" applyBorder="1" applyFont="1">
      <alignment horizontal="center"/>
    </xf>
    <xf borderId="6" fillId="20" fontId="20" numFmtId="0" xfId="0" applyBorder="1" applyFont="1"/>
    <xf borderId="6" fillId="30" fontId="20" numFmtId="0" xfId="0" applyAlignment="1" applyBorder="1" applyFill="1" applyFont="1">
      <alignment horizontal="center"/>
    </xf>
    <xf borderId="6" fillId="20" fontId="20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0</xdr:row>
      <xdr:rowOff>133350</xdr:rowOff>
    </xdr:from>
    <xdr:ext cx="5534025" cy="37052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161925</xdr:rowOff>
    </xdr:from>
    <xdr:ext cx="6200775" cy="51339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19050</xdr:rowOff>
    </xdr:from>
    <xdr:ext cx="5762625" cy="24765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25</xdr:row>
      <xdr:rowOff>142875</xdr:rowOff>
    </xdr:from>
    <xdr:ext cx="5610225" cy="5524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0</xdr:row>
      <xdr:rowOff>200025</xdr:rowOff>
    </xdr:from>
    <xdr:ext cx="6362700" cy="25908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86500" cy="191452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19825" cy="50006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52</xdr:row>
      <xdr:rowOff>9525</xdr:rowOff>
    </xdr:from>
    <xdr:ext cx="3552825" cy="3429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4</xdr:row>
      <xdr:rowOff>114300</xdr:rowOff>
    </xdr:from>
    <xdr:ext cx="304800" cy="333375"/>
    <xdr:sp>
      <xdr:nvSpPr>
        <xdr:cNvPr descr="data:image/png;base64,iVBORw0KGgoAAAANSUhEUgAAApIAAAG8CAYAAABtxkW9AAAgAElEQVR4Xuy9CbxOVfs+fu29n+kMpkKGZg0aSUVkLEOIImSWBik0UCHzlAwNREkkmcpQiUoIGRIRDeptDhkayHTOM+zp/7nutfdznnOi9KZvvb//s7+f7+t0zh7Wvtfaa13ruq/7vjXXdV38lwcvtL1rDQAaf3ZtwHUAzbutFvDO0JH/QY78XuP58oNcnXf4zdJ4Z3X4TdVSznXB++bdOe8pupyfeq66CZ9lpTyHV2iwNAcaNATgwHUcWDrfR4cOQ15FszVAB1wdcOBAtcoBXO23bZe/qee7mveeyjp57+K1mffnfdQb6LC9V9E12sWB5gTFsBoSgObAdcPyTuo07/kp9/3N+/KcfAefpa5W/xuQ99cLtM3vvqTtC3QP70p7+b3j94D/NN17rvab5/tPUj3ld7MOU7XI5buxP9guto7PsdU4Yb+5AbiaAVszUv5e4BX/zH/6DS/wfmLbox2pg5jXOHqBIaCuc4/y3sruutjtN4/7M21On5u2QNoCaQukLZC2wL/EAtqJAJJcFAkPkkDS4aIv6AfwgCABX0FAkzyff/gLQFIt3D4U81f63wOSXOw9oOD+FkgS3ZgaW8xF35D/TTk9P5D8zXv5b6ne1/GgdkHokNfe/ECSrSK4SgJJNyj3ESAp7xn8y0DSt5fqE/X+fxZI8hoeBXu1IADLDyTzQGQSoHo/aCC4V0ASmg7Lu7NOWwjaJNDkBoXtVUCSpxveMPuvv6e/AiTZxmMA0IJA0rdXGkj+1z2VvjBtgbQF0hZIW+BfaIG/BUjmYwI9gFgQSCYBRpJ5LMDYeb/Pxz4e5XfKpqmgMY8T85DXURZ7/sVnJXltfkaSSM7RiFMIsAIKK+ThTtiwPeBMFjOPMT1a//pcowKD6h3zM6ipQDIVmimwS45UHQRSPBSw9BlJtjCVVM6z1zEYtZRGsm1sP8/0IZ7fC8ciqonz1PPz+ivv2hSA7j0nf78LJPdvIP2Sh+PIrhIoKhvQwnJfssHsd00BSdcDknCV3fW/Su0dE0gerTeThs/743EymXn2VNb6LXN8jOelf522QNoCaQukLZC2wL/YAn8JSPK9HK7xKayQ67mqZX0t4ILOswMBkg8ovBscxUgFXdNHc23nXebDGR/MeABMXNnSUu9U/7z8QNIW17YLwwOrBJK8wiADmHK5oyuuia5bguE/AySPNg7yu7YViFKHal8ekPTbq97rRABJdR/lhP4rQJL3UXBU+FSv/T5o5v3zeMskc+1b0Xflk7l1HZEOqDYZUGyk/7aWyCXYL3wagaRIDn5Lif65z+0fApLq8/irKPjPvWr67LQF0hZIWyBtgbQFTrQF/jKQPFqDyHSRezqa+PK3mrlU8HT0u/m/PTqQ9GFQQYD4R0DSAz6iydNBICmQJwk82VLybvmBpKWQjQKSgoE9wFRAalrw92TSjg4kRWiX8qdjvEcSqCntoH9IK1Oe/cfgJH87CvbR8TKSPrvqtzw/kPT7RNn294Ak4bEAxt8ASR26q0GXB9DQloBMpajVYZCR/BuB5NHGroC/33TisZjfAnb2tcAFrtdSNMAn+uNO3y9tgbQF0hZIWyBtgb/bAicASOZn+o7myk19iTwgWRAAHutV8xbq3wWSRBmyylsS6KAhpG6YBIYeo+d6ANOnGUlx6crZ7NKhKm5UEXd6ITABBRgJODXA9qJQfCD5Rx0kgTESdPNbIJk/6OJYjKnv2s4LyDmaPY8aiHRUKcDxAUkxnReslApURcJ4FDil+tVjJL3nuhIU5ANJdVUq80mbs1f4+wB1taKBpEySsFSdaZDylj4kW+kktZMBj5E8pkT1jzrG//sxGMnjA5LsEy9YzNULMIy/AyS9ACwFTOmi/6u06vG+bPq8tAXSFkhbIG2BtAVOrAX+OpCUaFoVjap4OgXj/EMxfK4XxH0U9uYYjMzRnH4K0DgpC7avq+OzfZeviv4VIJkEkWwNf0+U4p3nAUnK8nRvHScoUHo8BSQJL13vvgIk+fSCQNJ3Tya1nuodC7q8qcMUcOa9WEEwlo+p9aO9GQhEACrozYM2rpYiJfh9kJ2fqTy6lvNYjOTxAsmCDHMSWHluczZbvbOnDUwZG2y9MJJUfkq4OqlJBSaVClVXQNI7GAFveYA8IOD+RIgk8wP4YwHIo392PpDkePPFox6g5MYm3+HnN1DPyxsHaSB5Yqe09N3SFkhbIG2BtAX+Ly3wF4GkA0iEtgIKjsb0NXkQkBgrD0gewwX4twBJrtSeSzopcCSQFMiSDA5mqx3XgSHghKDUT0WkoGAqkOTKL+Sl51jWiEDlNPW+/F8Bbl4aoYIs03EDSQ8sC9jg0zwgqbSByp5Kk5rfnr/HSHpXHlWTdzxA0geVPgDyQVMeC6n6X0HBvJYl3f9eW0Xw4LGUvILWJpAklBIgKcE2joRi8288n5pVLQWUMS2TepoCkn/syv+jz+nEA0kZD36bkzpIH0hynNheyiA/gVKakfyjXkr/PW2BtAXSFkhb4N9pgb8FSAoR6Gf/IS7QATMRQzBENlDHkSNHkJVdWCximSaCwSAcx5H/DwQCsG1bAIL//+Iadl3oui7n8F+eYzD3CxzE4jFEwtl5LlDXhW1rCPDBZLdsE5pugXo0n6k0LRuBoAHLthAwGJmdCiQ1aZcRpB6Rf0uBbQwIsdlOBT5V9kkNpmUiGAjCsuLSPgE7/NdzebLd8g5GUJ5JxpLtJ7wgkErEowiFQtAYUOK9v022NBCEaat8mIauCXiyHUvS3qjH6DA9G1qWBU1XduLPbI9EpPPnYNCzmfpX1w3po0QiIc/1wWL+c/NYTP6efZPaFwK+HS+aXDdguzpMSV2kSzS1bVuAGUM4Elaj37YBI6RyZWoqc6Q8Fy4yBDm6QCIKZITBtJ3KNrpgS2J8I6CD/Wa7FsKhoLcJ8F3/R//AfNuo8ZL3Pv7vfX0q7SSufK/vHGJaL0WobbvSV/wd/8zNhwKxZN9tsWEknImEmUBAD6rxaVoIcFzT1nyu6yIWz0UkI8PLG6ogfNq1/e+cGNOtSlsgbYG0BdIWOD4LnDAg6bNnZCR9IEmc4woAIaCyEY1GEcnIEkAXNxMCbhiUE4/HBaRwQebvfDCZBERBlfKGhw84BVh5QNJ3q5PQsmxbnse/m6b6mYEahIK240LXwgIIZBEnO+YBAysWRyTM5zgKTAh4VRo/V9eREPAFhIRVcxGP5Qow0YMhaT/BGAEUgQPbRXAkwA6GABS+Fw+TINTw3OsuYBI8G36qGxuwE9ACASF6iWQSlo1gSAGxaMxEZiSguD+PPY0nLITDfCcFsFMDdwhsQsGIh+HYfgJxSLv5L9sXCgUEiNLmPoiMxWJyLn/n35fvwOt8QCm40ErACBDxmXD0AGyCbtoAAO+RFYnAgAXHTEh4vx4wiAaRsPhzUDJjmraJDCOIkO3AzonByIrAteOwQ0YSSLquDo6UZJSRDhzJPYhIZiYCx6kxzL8BSU1ybwuwDgRC0k+WY0v/+AoHHzzK2OMmwtONksW25P19SYXa7Bh+An4CfstK/t3k2CZg15zkOGebDCNvbB/fJ5s+K22BtAXSFkhbIG2Bf48FTgyQlGR+eQlxfGmiqnbju7+Vb9ZxXLi6IS5b/iZZIcazSSIeF4Ani66QVOo6Lvb8f4Km1CNhqfO5gFuWg1CQjKbgFR96wnYSAozIHLJtZsJFKBiCRcpPmEXFO7oOGT0gHiOLlgm2JRAMC5CMuxYCmi5AMpGbgxBBp0FIx3hjwkUNjss02poABV1zk+9AEEEmUoCYowBmOBSW9uoBXQAubFbUSSAcDiCWk4NIZiFJ5k7OK2GTdbWRnRmGbZmwrRgywhlIRKMIZWaJ7ePxaJLZlXdlAJHrJhlHPbXCUErFHwK+SESBTbaL1yrmNL+mktV+VH+kAkodthVXTJ8WQMJxYTs6dF2DY1uIBAmITalM49/PMpnGJyhgOZWRNBI2QgRllgkENViOKWFTmmHAQBhW3EY4SCsrHjiWyEEoEkZANKzHdg2zvYqBZbt8JluBewJoAmkCOj8Xqd9OspAcV8Tm/Jljw2fO2QKfHefYOHT4CAoVKqTGgDdOg9zMELjbHmMZyUqy3ALGg0HZbKRk1vz3zArplqQtkLZA2gJpC6QtcJwW+OtAMqnVIyOVP1uj0rFZsOMxWayDmRlwHUY/B1TCbxdwEnGEQwFhK8mA+QBSGByyeJqBnJwcZGURMOV3xRIEhQUEOR4TGEQi7iIU0pAwybbpyp0YDos7mQfZpngiAdcKIJIRxqFYApkZIbhkL3VN3KbCYlouTxbmjmBB3s1JIKIHRMtnxqPQDL6zgUAwJABPWDzdc5FqrgAHeaawkbqwdJFIprBehq4S5hDYJkwHGUEFKSzrCAJ0STt0u3uJFPlMuot5vmMK9rUTCWGzCEw1PeC5bZ0kaJIIdC8whe9OIElgFI8rKYHPShIoEVARWJFVJejiQUCVG80V4C4APuhFwXug3geUZGf5DrZQqLq8l2hLveAjksYKqAGxaBSZmXQBE8CFhJ2lDY/EYygUJnspHayi6B0TWigsYJM2poub728I5ibQ9fNsHl+wit8exQLmgWTKHtR/e4ndNU29i6srZjlfnlQPTDuWYm9DIcQsV/rLskx5z4xQ2JNJeOpTst5qEEGj1MID4+xbYc6P80NNn5a2QNoCaQukLZC2wL/RAicMSJLT8xPA+Exjnu7Q8yXLekoQaSChYioQ0hwBmgYZSK7aHgAhyBBQ6a3kwgp5TFqqdpKsj0WftpOA4+gIBUKwLIDYzbSiCNJlbsYQCmYI2HNBN24G7JgGIxxAQqN71UUWG0Ng61rKfZ4wEcrIkITrBJKHzRxkBjOg0w1MBlYCuxkMowC0D00sU2kkRf9oWdJmX1uo9HdK00hG1ggEEbWU/k7yJVpxkHAVkBjKUq51pr1hSUAVsC6lEnXXhk4AKQBVaQUJ9pT7XNnadkwBdQRFSZbRY23ZHrrjCRKp9+RBkOPrCPn+wqZRC+ilL6ImkO32GWFqAPVgADm+HIGCQtsU5o73V0FIXu1wurs9QCZEsWvCjsdhRMLIzTURzsxUgTeugyC1puwLAlqC1EAIObYDndpKC8gOML7LhW3lIBAky8iNxLEZyTwtpGK1CRrZJz6gJOOrdLKhpOta7GZTa6qJ1lOYWvLZOllKvgiloSZM9m0oC4djCWRFyFUL0pdryGaHw9wQKHe4FNzkhkD6hlpLTV4x+PsSz3/jnJFuU9oCaQukLZC2QNoCSQv8RSDJ+3gsjVchhf+VByQtARewEgDBBf8YzEDM0qBRWyc0Va64LEGGzjShJ/WQBDYeEAsGRe/o6wx5GRd36tPi1BAGyFfREcpqJyooQmCMYcFxTWHmyIQqIBdT99KKIEFJYkiV2Qva9KrGJcBGtJeWrSIrCCpIlMGS9mTrBik2wS6OZcPSggIIeecjR3JRKDtTbJJz5BCysrPlFf2Ai2hurrjK+R4+GydSSIKLhItwgODFFDtAD4s7nECH70jWKxF3GIcC14lBZ7Q7AZUbgC5BMH7wjeNpUfMCaPj+BJTKpZ6BWCwh7mxxsfoaAAJqTytJkEXWlO5/gkleLy5lxxFWlawi3x2GIUBc3jERRyZ1jdSOCnVI139QdJNe4iUBUK6ZQFaYQDHOBwKBwqDzOxagTMBFFiFXIibBLK++9BKCJxVD/SbNcMh0kBmktECxkppGO8WhB2nvYwPJ1CCbVCCZjHIn+ZwCJGWTQpmDnwUqKQPwIn5cB7FoDiLCkHNsBBCnQoLBT8KyO/Kz63p5S8mechxpBrZs+QgbP9iMdu06ICsrDNOkxCLNSabn47QF0hZIWyBtgf9dC/xlICklETVyjyrIQtgtyerI/7Jh5x4W5glxE4OHj8Cmj7Yhu2gJXFjhctzd9U4sXzwfr86bIy7XMmXKoGXLlqhTv564mr/55hs8Mmo0Pv74Y2RmFULbtm3RsWNH7NmzBw/17ivAp1jxEqhTpwbatG2J/3z+NcaOfBqDBw/FWWcVFyA5c/Y0zJkzB1mRYsjNPYIe3W9DuXLnYOigJ5BRqBgeGNQXp5YtDS1qYfGiV/HizBmoX78uut/dTdjQ9Rs3YOTY0bi2YQN0vf1OhBwbGkEUbHz17Xd4ZMwT6NNvkASejBg6DOXPPxf33XePMHPDhw/H1VdXw+rVq/Gf/3yhXMdMN2QYuL/nA1jw6kJ8+f1OmAkbV1aogHu6dUXJktmIHsnB+Keew8JFi2G7CVxR+Sr06z8Mp5Q4CbNnPI/XX50rYKpE8VNwffNWqFXnGmRmZqBXr56oUOESdOrUScDs0GFDxabt2rUTEPjEE09g4WuLUKRIETRs2BgbNmxALDeaHL2nnXYaJj7zND777DOMGjMaW7ZsQfHixdGkSRPcfutt0v7+D/fDF198gYyMDJQ9qxw6d78PpUufgiF9euGqCheiXfubYR8+iCfGT8Srb7yNXCeMy6+qgV69e+PUsieBMcuElnu++hSPj30Mq1dvxhkXXYq7Bz2MCy65AIWgIdNxcGj7DtSoUQNjpzyHYqedgRFPTsDDffujwtmnw8qNITPDYy2NsLB9xzpU0JUKJvLd9rQ/f08gTSkDAfOatesEIF9e6XIB3QFhJVX2AJVNgME+jgBhLWhg53ffoUada3DfgwNwd/e7JHOR49oIGQbMRBSRUFBF13PjAT7Lwfvvb0T7Dp0wd+58VLjsMjCJQRpG/u9OnumWpy2QtkDaAmkL0HmYmrX6v7BIQSApTKB4/5hR0AacKEO3ETvwK6pUr40zzr8cl1WtiSfHPYXWLZujsJHAq3NnY8CgwXh53gJ88p8vsX79egl+qV27NoqeVBy3dO6IT7Z8gBkzZmDkY4/jvPMvwk0t2qJXrwexa/t3mL9gNl5Z9AriCRftWnfDzJmz0aBeJZhmLvr0vg+LFi5Ev75DEY6EUKXqxdi5YxeaNu6IQEYR9B7aH3fccQfcnFzUrVMH3//wLepdew1enjNL3KutO3TC2ytX4qRSpbBuzVqUyMqWSGToFt5ZtgLN296OufNfRdA10bhhPQEsL700C/Xr1hWw0O2+B5CIxfDD9m8xZfKzqF6zFipWrIimNzbF7V27ouzZ5VG7Vj1MeOxJVL3iMsye9jS6db8LS9/dgI63dkZGWMO4CRNR8Yo6mDVjJkYMfABvLX4VD/bqiU8//QyzX5yDh/o+jK533Y4rq16Fm1rdjIH9B8CM5aBly5uQVfhkzJw9B7fe3gWLFy/GXXfdKQzwx1s/wnnnnouvP/8Cb731NjrefjvKnXMObmp+Ixo0qIfCRYvgtts6Y9vWDzFt+gw88th4dOrYGZUrXY6LLyiP2jWr4bFx41GpVj2Me2o8rrm6Kto1b4y+93SRts1ftATdez4EWw9j3NOTcVGlanjl1ZkoTJI3kYM1Sxdi2dtLUahoWYye+CzOr1oFi95YjIibQLamY+HU6Rg2dDCWvLcGH3//Ha69sTWWvLUUNStWRIbhIHbgJ+z7dT/KnnUuHLr3/dySostVQJ+jcPeP+xE1LZxySilkhQ1o9I9T4wgXO3btxillTxe2+sbrG6Pc2Wdi4sSnSELDMh18++0OFC1eAqcUL4bEkYMIZ0Uk+vybb75CuTNPw/J33sU5l1yBUqeWlS9n5/c7obsmzj7rNNgEr8Egdu3Zg8O5UZxT7jzk5sZQrcrV6NjhFvR66B5haIN+Qab/4ts7MZco/ebREW3Bakt5T1QKUGV1AcPJCkEFr8nzWPibzBPT7qPf5RiFigpUgP87W3Dse+erj3DU0/xRfOx3k3y1Ry3V+c+80wl7qvdSR+u/1Fy3f8fG63iKEPwdzz1htkvfKG2Bf9gCfxFI+qpIJpZWzIuAyGRxGNI0RwAnB/bBfaha+zpUb3o7Huw/GG1btYEeP4QK55yK9avfwdr16/DM89PRZ+Tj2PTBFqxe9BoG9u2HpWvfw4Xnl0MguhvNml2PWKQI7uzeB+3bd8eqZSvx887/4I4722P2wpdxMOqiZaseWPjKYtSqeg5CuoU+99+F99atxfKlaxApFAGCuVi18l00b9YF9Ro1x7d79wjAevetJRg6cABKli2JEsWy8fL0ydizezeq1m2Eznf1wLBHx2LOrNm4ocE1CLoWNPtXrF73Phq36o65L72KwnoM7Vo1RflLz0fCiuHlOS+hdr2G6NJrIG7t1BHRvTtR6ZKLMHTEaNxyaydEo/tRpVYN1GrUEkOGjUKL61sjmIhhxviRuLpmddzRZwC69bwHAfswJk+Zht5DJ+LdFe9iznNPYt2qpVjx7goUyszCwJ4P4bX5c/HR55tRoUplNGzRHkMHDUYocRg33HADCpc8C/2GjkTV2vXR6ZYOGDW8nwCtMDspnsCiuQvQtfs9WPPpZyhZtjReen4K+vZ5AG8uX4rLK14A99DPaHJTC/waKIn5ry1BtUsqol3zJhgx4CHUa1QfKFwMM156BbWuroPG19RE37vbo2rlK9G17xDc0/NBMMnPhGeexQPDx2HVqrW4/JwyCLsxQEtICqNDR+KoVKUGSp1VHm+8vQi6FUWhQAD9etyPrZs+wBtLF+GdjRvQsPUdWPDqIrw2bRJ2ffkZtn28GYejJnoNHICsk8pi/LjnsWblKkQP7kHjuldj0oRReP/DrXh00iwkEEbFy6/A6y/NxtZ33sCDPbshfFJhfPj5V6h0dT1Uv7oOJo58BLCiuKpaRTzyyHDc0ukOHIkDv+baeGLMKNzaoiGqVq0Eo/BJ2LXrB7y7+BXc2Lw5HhwyGrWva4JbO98u7dViObimZjVMnjoZox57HM++MAOOHsTosWPQumVb3Na+i6RDmv/aizDtuGgzJSjNQ3LJBSuloo/MEZIZgSDCB2Zq+dOT6tz/ZibxMiqoMCZVbUeqBSmQmJpanmDTL97E8xxNhdZJPlTReXjoRqMOmW/DoDTex5TAOlMlcEJApALqIX8OEB29oIFfRUs0xgyU8gwomuUUVOKngyeTL3/yDe0q1jmv1IDKa+qf4JldNhAF+0GFmeUVncpLnK8MKZpuTzztSZxVCVav59gGP9xKbcg9UC839TJhkOr2ktvzH86vqYUR/vfDtfh+fhlUlqBlsJ56z2QKLskpq/wOAeq2pcKYsmLBCmJ5gO8YBTAKfCaqhGvekVriV31f6o7qG/UOvwulAln+G+YVSPC/0/x/98dMwa819T2OOv5YMy45dvKuZiq99JG2wD9tgRMIJJUy0kjmaPTLvRwC3Fwkft6FmnWb4qTytXHRZTUwadwYPNj9DuT8vB0vz3wBmVlZ2HM4igcffQKdO9+G8QMH4PV5C/D26vU4tUwxILodfe7thrc2fYJhYybjhsa3MEoGYezHVZUrYOrc6fjqh5/RsPEdePvtd1C7yplw41H0f7AHnn5qKgKGhqxCEbz/0Sps37kbLZrfiUdGjcd9D/fFrFmzMGPycyhWKBv7DuwD7FwsmDcdc6a/gKFjJ+DlhUvQ4ZYuuKj8BZg25SkEmE7G/gnvbdiM+s27YfGipTAO7MEdnVvhkccewd333IVhw4Zg3DPT0PneQejcsT2cX35A1UoV0POBfrirx12Im7+i4pWVsfOACQeZKFHoFMx7fgqy4vtwXaPr8Njsl9G4WVNEcASL31yKZjd3x9IVa7B45rPYuH4V3nl3hQQSvfzMcxg04CF8/tVWVK9fF41a3Y4+vR9GMLofLZo1R/ik03F3r4dRp0ETPDNpIjq0bszaPrDiRxAJhPD69Bnoes+9eGvzVpx//jkY3KcP5s+bg1Xvr0OpkwshYP2Kbt3uxcIPvsOipevQpv51OLDzO0T0HJxc4iSMnvQcKlauiSqVa6NZowbo2ORqNG16PYZOeAGt2rSGEfsVi5YsQ/PO9+ONJcvRoMoFMBjJb+ZIhNIzk6bgob6D8cKsV9G4cV0YhH2ajXbNbhb2cNYrM7BqzTpc374bFsxfiJeeHo+PN6zG1KkTMfHZSdi2Yw8ef2oqatdshpkzZmDfns/x1GNDMOu5cWjRph2GPj0bF15RHTVr1cXkJ8aghH0YndrdhCHjRwNZRXDn/YOx9M13MKpvP5xRqiieff5J7D/wC37dn4uzz7sI17fsjEjQwJTR/VG1yuW44KoawloW1eO44oorcE+/4ch1Qxj56FisfPttxPfvRYNr62DchCcxdvxTqFD5ajw2fgJilo1i2RnodXd/bPlgI1asewOBkNTu8eCgWpGOF0j6C+uJAZJ8MpPvq3ryCscoaUqyVSwt6q33CkgSMCogy3h6wZVM0K5T8cr/UxWkfCCZgKo0FSZgkrqk1P/+Gdf+b4EBr2ebZaFPAZL8vQrq8qZXSp597XYBIJkKlv3T5Vb5ceNRgaR6hLJREgjYPrvr30D9a0vxWBdGskoTA/VSgGQyGZa/JKhx4ee8zV9xM49Do+fmf/lQGyMbmqPsZmkqm4UAN68oAEGjP96DAqyJrWlPwrz8QOqvAMlUZjK5SfC2eL54Jh/7/jcBSRlXBcefv4H8TSnedB7a/+Xx//9K208YkFT7RK8utLehlp2jeQh6wETilz2ocOXVsIuci3MuuhLXVKuMbrd3wIAHemDJm69h0MAh6Nl/IFrccReGDxqEccNH4qknnsSaDZtxztllgdxd6Nj2Jnx3II4eDw5G50498d6q1chyD6PJDdegZsNr0az1LbipVTe89uoi1LrqPIR0Bw/dexfWr3sPS5etQjAzCNeIYeW7q9Gi+R1Y+e77uOOuLjjrrLOw8b31eOaZiXjp5Tmw40fw/NOPoUOn9vjoP9vRrGUHLFmyDNHcOJYuW4KypYoIwFq1dj3q3tgFy5asRDj6C25p1xKrNq7G4KEDsWXzh/jlcAy9hjyBDm1aCZCsfkUl3PdAP3S5uwsS1gFUqnIVKlW/DqVPLYdnx0/C26/MR2E7BzoWb4oAACAASURBVPWvq4dBEyejXeeOCNk5eHHmLNzd6xEsX74C86c9I0By+aqVolMc3m8wXp75PDZ+sAI169ZFnUY3Y8iwEchwomja9EYUOeUsdL3vQdSr3xBDBg1Ez3tuU+UcqQPUNCyePRN3duuOtds+R8kyZfHowAF4fupzWL1hPcqdVgbI/RltOnTCV4cNzHjpNTSqVh0Na1TFaaUyMH7CeLz0xlJcfHlVVLmyFm5u0hgdbqyN6jVq4rHJM9CidRsE7cOYM28B7uw9HEuXrUSlcqcjjBiYJ33+gvnoce9DuPPu+/Bg7z4Ic/V34jA0B21uaIlQ0MC0mZOxfO16NG/XHW+8/jZeGDcWB37cjteWzsPgQf3w2pLVeO/9bahb+0acc845OHj4BxQvFkCHG6/DTS06IvvUc2GFsuEGMjBu5FAUPrQP9/a4He9+uhGfbN+BJjfdhtfmvY4RD/VBxYvPxfinR2HLRx+ie7de2PHDL9iX66DO1dXwyrQnccH55fDQiNG4vUsXxH7aiUqVKuH+/kOw9fPvsGHTFry7bBmM+AFcemF53HXvvTj97LPx4EMPw9R1PPn0ZDRsUA8D7xuE9WtX4531byMQYsw9E8znaTz/CBbkLXZetP3v6EP/eJLyGUkPSEr5ylQgya/ag3tHAZIKxqn2pwJJAaIsUSpIkxCAwWo8Dwh6QJLZDlKB1HG1tcBJxwKSPO14GcmjAcmjLeQFS5D6zLAC297cJxf6ifMVW6XYVwJZxYmmAkkF2H2mmSFpecjXr3hE+UOyyqaPbpMhjsL7/s8eiqWlup6gUUWrEfBzZAdUcoSkTcg0S84LSaWldgXKvorB/KPv5niMlLqRSD0/VYGd+pyjM4T5W5IKTv175mcl8zZIagOWlyIsdXwkr02W8fW//zSQPJ6+TZ/z91rgLwJJNk65t1WqGpWU3J/IOUm7bhyaGwdyDqHy1bVQs2lH9B8yBBGpEgP0vr873lu9EitWrsHwMWPx/NxX8Oabb2LvV1+iXZs2uKdXbzzU616sfnMu7rr7Dtx23wO48up64tp++cWZKH/6Sah/XQ1cVac6mrZsi5atumLMqMdR5YqLUPaUwhg1Ygg++eQTvL10JYIZIVjIwarVa9Cmxe1YvuxdvL7oVQwcPAjnnneeBJ907txZXJzjxgxBnTp1ULnGtTjv/Iux8/vdmDt3Hqa8+AJatmiCgHMIa9e+h8atumLB3IWIxA+hfdub8P7WD7D35724pnZN5MSBMZNm4pb2rZG7+ztceclFGDJiLG65ozOi8V9x5dXV0PCG9ri723248fobUeG8cpjyxAjUqlMbWaeehUlTp4r7v8udd2N/ro4Vy1dieL8HsPTNRZgweRI+/+JLDBk0FHVqXIXZ0yeiYaPr8WvcwKw587Bv7w7ccMONuLXrvbj7np6oe009ZGeGMH3qsyhWtDA2bf4IDevXw6K5s9Dj3u5Y+v4GnHnO+di0Zi0aNGiAvgP6o+d93bFu2SK069QZ3QaMwl3de6JGxUq4+YYG6N+7B+rUrYPTLqyAx8Y/izo1G+DGBvUxot/dqFr1Kpx8Rnm88OJMxA7vw623dcEvZgAr3lmJEpkaM77jo4834vobmuKq6vVwf8/eyMrIxGUVLoTjxGDFoujZ435s3/EdFi1bhLeWr0KrNt3x+vzXMWfKZOz78VvMmvs0Rj0xFstXbcKKlRsxdsQEPDHuSSSMHDw36QlUPOtU1K9/HYY99ixadmiHX3JcFAlq+GDxQrRv0xzrv9mKb/b+hEbXt8XiV9/E+OEjkRUxMPmFCRg0ZCDWr92MJUvfRcv2tyIrHMS0J4fhqsqVcN+gR3BHlztxaO/3qFqlMh7oPwx79h3C05OnYNXyZTi4dzuaNGqA6XNewqmnn47SZU5H4xtuxFnnlccLUybjjg7dsHfPbixevkDYLFbm+eeAJNdpBXDUgkd3M0uT+pMOS0F60ecuF6w8oOkyu8AxgSRLeQbyAUm+KZ+hgCRBQH5G7o+nueNwbXMm8rzswtQJ0pSanQLjVF5b9aQk85p0bHoLeEpDvEs9dkhdmAf8/PakAMlkfXWVuF8djvcsb+FPYSTz368gkFQAIalwkIan2MBVTFzS9f7HBvzXnZH6Rsn0aV4r6dr2ZQDsKwGNBJc+kPR9zX8VSKYiPW/cpwJESX+WYrnfA5J5bu28C44GJFM7gnNA6vHHHob8Lu60a/tfN6z/f9mgEwQk1YRNV4PlrUJKdWWJG8uK58COHkG1GrVQr1lHDBw2WHacuu2gf9+eWLv6XSx9eyW+/H4Hql1zDR5//HHc1q4NBg0YiKefnYyDB/ajaBho1uwGPPbMJGze+jmuu64FDNtGphFH9eqVMWHqJOz44UfUqXsDqFXS7Dh6974PrmVi5OixakLWgUfGDkP1q2uiWdM2eH/dehw+8Avq1b8W3e7rhQED+qNTp1thx3NxXd2qGDFiOFav24TSZU5DdP9hXNvgOpx54QWY/NwEZBkJrFy5Cs1a34mFr72JDDeBW9rfjLdXr0DpsmUweNAAjBrzJCZMnY1bOtwM85fduLLCJXjo4WG49a47kRPfhyuurIIbmnfA0KFD8egjozDpqcfx/qq38eWXX6Jz9574YecumTzLlz8Hz06djWrVrkT/Bx/A+HFPIGo5KFnmVDRs0hRjRg5H8cIG1q5ahXade2DHzt0IBF3UqF0LL8yah2JFT8L7q9fhjs6dsGPHN8jKzEKj62/C7FnT8epLL+Kh3r3w9uo1OLPcuYgdzsWjj47GmCcel6Tr2UGgeaubMeSxCcgqVAx1qlRG00bX4pER/fDk449jxJMTsXzlerRp1QHNGl+HEf3uxYoVy9Hl3ofwzbfbhV286NJLMGHqTFSocClCloNISMewIb0xeNho4SMiWcVQKCOM99evwVlnloWmO3hy1FhMmz4db61ejv98tQM3XN8Br89biFdmvohf9n2LF1+eiEfGPIpFi9/FBxs+xrat3+KautciUjyCFSvewDmlS+C+rt0wdeYryD65lKRpWvn2Euz5dCvuuacLln24Gt//9BNubNoOc2ctwKo338KjjwxD5eqVcOddXdHj7vtRuEhxIJSFKpdXxKxnxuKSSy9A72Fj0KZdB+T++iOqXHkF+g0cgdrX1sf1N96AnTu+lxyYDetfg/FPPo4bmt2Eb3bsRU5uHGMfG4U2rdqhbu2GqFmnFoY/+rCos6SWeAqrWJBxLJja6EQwL/lmOqFz8gBK/gj4FCBJjs9V7I8AMV0BH+aPFUbSA22ObgncMQoASccDkgY1iXLl8QLJ39e6Sa17T5ctwMujj1J/lwQi3rkKEfrE1u8EFHlab4UJfwdIig3zEuMnbSTXqI12nr5ONVDpKf18tLz7UYCkn1ZXLvY0lMr4ycy1eaD/f2/98q2Tqj9kEBwPSfElnSToMZmZQY2zVEby6F/EHwE4bwikIPVj208xn6n8qPcN/InKVMdsj88wJh+vyvv+/uHpL0VvnNZI/u+N/P/3WnwCgKRM394HqcNkeTwv/Q8XSpFDyZevVEq5loZAKAzHchGRhHtMJM6ScxFEoxZCmUwgbiEjGICZiOFwbg727NqNMiVLoNjJxeDqmiQzD+ghuaXhmsqPpduwWTXHDTO9IaKSIiYikxBzHwZZUca1YUiqIi6QAUnqbbjMcakjLr4T5mbUPBdrjpq8dSZuZPkXNfXEjAA03UbAYa3tACxkqEUiGofBWtJBHdF4LsIhasAMmCxNaAOB3P0I0HdrZEt740yoTd8mwjCZlFyzETRcOIkj0EMhROMavv76W2SGQ5KuiMnPpXY4sy6yVjYMOLqOHAJyx0IhLS59EDdD+G7HDwhmGihz2qlSFYZPMY/EkZURxNdffS71wcueei6k9LP0XQyuEUTMMpERyJTn5OTmYvv27ShTqjgKFykGZkpnvzL9Nx1QTuKwJCRPaBkQkGABYaYDRRyuFUfM1vD99l2SBueU0mUQiDDxj3QTWw5NTwgMsbUMxBMOsoIsJ8iKNTS0ha0bN6Bp85swbf4CVKtaR66T4pgcRroF09mPYDgEBxHEoxpCRhjM922y6g/iCFpxKWn548+H8PO+wyhz5jkokmXAiHMsxhEPxUXYryNTwkDMHAu7du9ARqEgTilVGvt+PojDh3NxxtmnCc4yEoeBoAHXyEQ0YUrOTI7PYCBT8ACr7ez4YTtYXf2s08oggBjiMQvf7voVJUqWRvEiGdj2yWe47vqWmDT5WVzboJrkPqVr+x8HkjK0CQC5dBfQnPH7kCAQah4JJn0FCzuCDl5PI8lTNPanAk4BXyOpKUaT5ykA5S2CXtWlPw4WOXFAUsZfHhXpQZZkuE6+2T0pRfOwjLjxUxZ4cW1zIfeuEgBeAACQbeIZ4qfxbugDdc1jFD2B5R8DSS0/0GR/yLP/CHP8y9csH2D5TLGjuXkbA9pTgpBSNh7ecPA3DMcaPycESCaTyaYGuymDshlqG3V8HXBigaTfAhnR//IeTjfv/w8W+MtA0tscMuu2fPCmphJ4B2F6Jf0MlRA8lgMtEpLF22I5Pp7HROWaKZGrthWUeViWIdeEa1uqPJ+41nSppS3VbTQ/N58Oy7Sh2QkEwqpEHf8uNbITCYRYts6xETcTiGRkIs7k25K42xbgGjG8iRgmXCsBWw9B05WuSz5NK0cU+45jQNcNWLE4AgSjfBfO32aunEdxOCuW0EXpmiZsljpkmUCW+NODqoKPywo+TMDN8n9ZCtCGgIRjIaRnIJFgHWcm/makZwIxVtUJZUPXQnAtVZkmmpODDC/ZuUxhWhC5tLmUJHSQTTtJScWw9EMuyyIGWP2Z9Z9NSbgeIBCy49Bob8dAzAQywy4cAfO2tJt25i43wQozUvpP5VCMsXIO614LI8Bn5fKGsBCGo+mi1VLeNyZLt+EQqBsq8bpOwM363V5UP1ucm7MPmYUKwZbQHx1WTHAa9KCjykS6Ju7qfg8uq14Prdvegoir7OiYFnPaI2EfloT0GliSMIR4lDYMwDFURaOMoFKuuQ77IwSTGxoGqkfjyMwOIu7mQCOYcQOw4wSiIanPbmkOcmO5yA5ny3iMmkBIJ5A8Ai0ShKuFpU8dk/XOIwKsLJPVi1j/Ow43nMlS4QggR/rDMrKFDQ+5DpYsXoxnX5yHqdNfQHYWgVUCQZdJ9L1w3BSVnFIW5h2Mjc6HG45NpHkXHf2E37jpPCbR1X0uiBlgvewL4k70gCQN64NDkUJ7khZPH6hL6VPuwxTPRC2gKp+pXHd+RHPy+R6Tcuxl+PcBpL+A+lG2v3FZe4DVtyBd6WrZ/S2zlM+uSTrR+8HzHSs3fl5rZWx57Cqv9xlW+d48EQA3rIpXoz08r43v0hd7ekBQgNLvM5Ia/y5CVN4nf1/8Ly9U7KYk/hYG1pMAJFN/KEWhBHh5PajsrXhtzgDK4r+VJhyXXVIioVMkqL+51Gcl/eHhj04VGqRG1n9zSLR+vuN4GMn/5knpa9IW+PsscOKApJS0IyNEIOmCEEO5LIJqU8mFxzGRoNsiEPTE8DZcAR1UhrAcojdhsBa1ocESMMZPNAjbZq1ipdIyzTjCjNbwDmpamDyakdmSAoRVb4wQTEvl8uOnbjKptFS2ITh0ZbF3HS6SBGoGHJfasJAwqEw1GAyoKs+kuaS6C3ks04QWVDW/WdpRwLPU1ta8YAOyhAQjKgbWltlHRZBqVq5EmSNcSH6XAINKyOYEhIkzWIUHJrk+GMyLyFrMRkTAWSwaRySDjJCtqrAEWTtcg2NoyGV9Z11HmFQdH8wFKsD6PQ5cnTBNE1AeJHK1mYDbFvs7NplVglkgJMV64pI8W2zGc8ncCmL2J2gyBWROiSI4+SkfE13GZFTJLqsKMX6Aho5EwkYwFJGy5QaZBmYWZTEbYkeXjKQN29WhayzVKIVyBGST1dTtKBAIIxeZoqcLWqqdPBJWDkJBVZqSIyeesBEhy+2oWuyRCPuMVZEcGDo3D6yfzSTkatGyWF874In8yRrHVTlOjpOEx6CFZRcBMAhXEltJzfg49EiWl6FSLR3yPuxg+YEx56zIZCKD6Y1Y+UaPSLuCjiXMnqmF5J58d+GsOXb+ISApOMZjEhUj6cAh08W67j6O8gGMAB9GbntRD+JuVPBK5WJR48SS79VFQDAU9YGKu5FgCgEEqsqPf/xVIKlGoWKx8h8FgWhKQFOK7k1xhooTlrZ4gC95L37fR5t/KeXh5khcLjxHT6Ye4um8nwKSCvL4aYcc8YgAAR9Ies3KByS5ufA2DoJz5NshkPTfif3gpVf67/DL37ei/Mk7C+mXnMhTgKTkkVN0cCqQ9Bld2eycCCCZzIaaN46OBigLAsm88ZsGkn+yy9On/z9ogRMHJCVPhSsRqvzI6YIVxs4yEDR0uJYlZRFtX0PpqJKDrKRH9kpzQ96Wk+5NR+ouG8IGqErWOVEd4QzFfFlWFAbTh8ju3ptJ6RZljjHWQyZg9BgSTkYmXdh0uUv5Ol2AplQqEcjrIMHSgay/bWviOhd9DtlD/mAEpM2OJPDgQhtWjJPMH7bk05MShDHACAUEJAj7xqhoQ9X3EZaTLnhWxAlEYLH+sgAZXUVxEoBbufI75QLUYcZMZEeypYogK6DYCdYjZ6QrGUQDlqOLJ17txW0EJcogb1lO6GQY6TpVkzPBMQGouNs4e9tB6ATr8mwXGVKy0kLCTCBE8C11tlUJQE7kfBPWjda9SjFBAnlO8pQaCKNKJpPtj8tnYvAK9gE1dGwawRuRoqvDsslysuVsiwPHIdscVPXRXZYbTEAn8A4yvltJB6TfYzaCEeWKzCWzmJEN0zXF5RgQZk+gkUIDgoRUyhVVGjEirGSCKaNC5PcS8i7q8NrFvYFsVmy5n3j9dUdqwjN7uJS6DIaR8POkCh52EApRdhATMJoQ1SeBmCnlOsmGJmImQvT7UwHB2uRkMhUMh25rqvqNRiZWlf3kQfuzn/g3/sxe5jgzExZCHBCK7FJuP6+Mo7ynICIPtHl1vgXY8ENLYTzlGV69e9qIrLTGqFlXg6EFmbNdgL1O8JuIImiozQ3fXyqESoVOS0AwGXOpR07mmY926HEgwLRgi/3E9w9XiouHYUvJTc/2UndcvYq8Px8qDeX4Vd8qbcJ35N+DHMOey1EAJCGWx57zHtxksgSpksswfY76N89GnF/UM+KJOALcQDgOgtwAeyVDTZHCRGAmElKDns/nM1iKlJspjrekS1X6xsWRaAwZmVlSFYl9xlmQ3xJpdoHg3E3RNAERdkCTflcgld9APJGDjEiGPMdgeVRvXvNt7Tpx2dOx/4OhDPUdUZUTzqshz/uLN4aaFblvfnf8P7l++W2RuvOcH1P6xPLq2nODTzJAxpI3rct50nDOcqrH/UPNLjLgkiV0WTks1Xb8JoJ0dYhtWCKW85L6tjgOFMlgSSUr5b1RY5D9y2ulvGnBI0XCkC/X6nEY+Dd94kVTybfLbz9lZ+V/D351LbYl2SZuhlQcWfpIW+Aft8BfApJJfYu/KnlAUvKlgcwSJ7OgGuyWYmz4W06WEeoJhZGKCyPl2EEhdUIUwgnbQYDDhM0K6BhSU5llu+MIh1T+MO5OyRvmROMomkEXp/gyxc1NJpJuVZeTvs6lXU0etulISTwyMFHWhQ6HhBmk10j3XNFSbUSAMVk9AzlmHJroCQmQw0IMiNaPrlAnpjSUjiGuY7qlg2GVfJkMna4FZHG3oodFJ2iZBoyAJgDFtE0E3CACBtVyMSF7RDnoAhnC0mnCzJIxo11YdlEjw+axP9Tq8T0ygmGYOUz5HIAWplsdcENkek3odkzeC1oGcqMxBDIMBBnpGE9AD2Ui13IRCGqwYwlkRIRag0W5gBFQoCeUBdt2JKcjF6hEPI6QLGRctB0YQS7SBGoGbFns2PuuABGyJuyHeNxGiMDZYLlBBQp05oFzTAVm5T4ZlJlSiikaSgjwthAPZIIsTthjZhJ2TJ4VQIh/ljwhXFDIFoYEWXtAhBuKACdbWxYg1isPhzKFZSUwtONRYTUVuOLiZUAPUf3pwrbiyDQiUtmIaVs4eYfDSuMpCg4PwMvyJuDURDjM9zfh6AQZASSshOTpdAQccSfgwnRMBELU1fLdDQEvHLPxeBzhsAJ6lGOomuiiCE0CE2oweXDBo4aVNqRUg+ucul6dL2PEo14trzSkn9xa7u8t2hZr1IvUQelkNcNR7dPDsvFi22hfrsHR6BFkiN6Y4MUWcMVFmOM7aAREg8za7aZtIWFriIQMxFhrPot9p/pHyoqS3ediyNlBkflS2YfyCco6+J3mS+jsAcZUMEn5Ct+bMwRLX9IOtBXHnABN8RCozaQPPjluuQmS2vKhiAfMFdvuZyOMRXORRVlMNIpQRob0PecOaSS9HH6wDceupiMWjQrwE1kM57tgGHHOcbqGoE6hi5rD4qKD1WHEuZMLwCQA5/cbtxHx+tx32h45cgTZ2dkqf6TMR2qjQHBMQC+A2iFo4uZFfYPcBHNjwTEq4yasgLZ4aLxNyT+5yvjAxwf0PiiSaGjXlTFDgE4b81ughCczkiHzQr5DsoIoHzf3yz6nzQ0qN4ScF/2NmNoMc4OgwDTnUI4b8XKZpmw05NviJlb2XRwHtKuJSFB9R1IO1VblbH/v8NM7/VnXdhJQ8rv2gCk3qhIY5m0A+GwZs155V9nAeMDW9CRHaRz5T47u9LN9C5wQIMmbiYjeZUJi7iDF0aPYApIQRgA/792JT7Z9ht37DqL4ySVx+aUXoETxYth3YC9eX7gEWRmn4MorquDMM0vBcSwknIQsrvzEc2MJhCOFkEi4iIRcWbDFgaYZAiTJMpLKkorfZATCAVVfOUgHuwMzFkdGJORFAZJB465dTV4+gxTgBGXrsAxNwEGACdxcC7m2g1BmBCZMQgoEEWGshyywchD0iuheBSLQ/U1wJZyL99GryUvlsLBtQ4JCYmZCInwDZH9Y0zmg1GQEkjzeX/0e3ln6Dnr2fAAnnVRYsSNCbWpKU+q7iMmV8npLF02kCkZxYQeV3jJgxUmVwjY16OGILGy6a+H95e9g+gsz8fAjY1D6jFPBIFyua7Ybg0MgTpCiEfQooEWQaiUIhAyZoCUynm5iiwsWNwdxQVWBgIblK1Zg7er3MGTwCFkQFR6IK/Bh6R4bTOIqIf1FeutgroOMzAgO7T+I4UMGote99+C0M06HHVCJq624KQtvwo3L+4b0TC8GyhbdpwA/h+fZSjMbiyEQIfpXkzPTZIsr3NZhRmPIzlIbE5ELWA6MUBBxy0XCjSIrGIIhCbZ1AcfzXnkFry9eiiefHI+TCxeRRUYLen2eZDq4+JtIkNEIhQVM2mTKdFXrmws/3e2mFpex4pgawsKuqfQwdIdz0eAiqtg94KeffsJzk6ciNzcXI0eOknHLL4tjV9hEBhalsCaKsWMQUEL675dffsHTTz8tzx82/BFVN9xbt2Kmgwj1vGICAkkVOsNF2DC4+VOaZTLjoXBQGFf2s2JygkiYrjxLLWRqESbjTYc+xzNDs4jByFjz7x+uXi35UJu264RKV1VDoTC/x7yMNnwXAimCPi74HDQETvFYLj799FM8P206GjVqhMaNm4h9CLgJIEU3zTYxYC4WRWYkLMwiZTH8O9lcqZVOuYYkkDYE8Ek9Hr6PSCUs2dgmA3FMS1zyGgP+6BLg5oDXc3ObiIsdw0F+U2RLyRJZiJOFDeVtZrnNjScSQFgHaxfNee55SX81aNxjKHFKWaGDWbzBddXGiJ8B2VYBON47Ka+J2tDKsz3ZCT0FZoLAW5PNrM+w+aBHMfDGv4KR9Nvhs2myCfCyrKtoegehSASJRFw2W6FIGFY8Iey3UOLccaS6v71p1x95nHbJZHJc894cFwK2pBKTGhsqf5OyIdci2yHgDiEaS8icqTwNwaS9HPa5YSAsm2DlYfHzMKUCt6NKHpLYwovO99lLTwvJTYjyMKiNgsylQoqou3FzK5r4eEz9NzfvHsvMf+UducMj4e+k8rPJB6d/SFvg/9wCJw5ICovk1R+Q3aX6WOh8kGXcjmPLlk9wU8cuWLZ8Bc4uXVx0P5adixUrVuOnH6No1/ZmtdDpnjtKYmCVa5v34ffjUltIsKcxgILAVRPWJ0NmVC8BsEZXkXJLcaIhAyekKANmyCzJLt+U3XAokiXMHT2tIpj3dqCBKKM/gjKhHDETCITIq7hIRG0UFsaCICoB13ARDIRhxqkf1JSrntpOjZpBj72RGYMvpnRNsbiFjAw6ZSy41H7qOhJ2HKbrIBjMQMyMQbMc7P7hB5x/7nnJwBfumlUUKOAkuDhqiJsxmWw03tsv30F3pCFvA4MAj4FKliYuWUQYmgIc3vUD2rRph/HTZ6PU6WcI4CHWJbSmzYWx4nvJoiSciszHtq2i7INGBK5FVyc1mAloAR0JAa0mDhw6gh937Uf58y5CUJhnDgQTViIhzCPlCDbvIYSgLSyQnlFYPP/Unn7+yce44IKLZHLPMXNlQ6CCUqhZJPSn+zWMWIJBS5yGGUWvtIbcqfsLhhJeOhLURCaIzHNI+CGV+4UudoLmUJjvqfzn7BPLjCEikeg2tIwAdu7agxZtb8WMF2bgvDNVXe1EIgeBcEipgRlQZNO17UXqc4LXDFAtwIAyTv7i3o4EYbNkIKuDO9RO0pXsu948rZXHRnBbQTsvefNtvDB9OubOnS9jSkC1x0aQmWTSdgU+FHjwBMnJiWTJW29h+vTpmDlrjvydrn2DTKSnjxTAxu/BJpNJ8ObpiLlR8DJcCtYPOGIX9gUj+g0jU7GoHgjl4pYbiyOSXUhAUcRQWxD5XwJqy0Kvnr1QruIV6NzlTvleMsNkqLkRpMNCMWt8Z24kBXBwgTc0Yf8eeLA3Lr30UnTp0lXejYFNXHAZEJbw2kCHpBXLRThMYBKVfvUPO06ACgGnFQAAIABJREFUH0SuPEcBPuk3gwu7csUzkItzSZBslpWAFqKOmN4CWktX84W4+OkKVfNNLPcIMgplIuGoBOQBQeSOJ7MBoo4Jgxvsnw9JSc2nF7yE4qXLgBpcDn/6VFS+XbKK3CR6WlNhw1zZoJFdoxs+HMpQel/RT/v9xPnGDyRUrmyCJ7LELFjwTx8+y8x2cYymHgTK7AMlIvX+QkkF53QGEQpgUumdVDogT+jk/Y5X8FuST5ceKAJAD+lxPiR7y4MbewZfJuJRJcvwHhUMaIgTsPoVnbzAG9/lTRDrkwFsgxAGBdGjLyb+TbBNqibXlc0aLyb4JwDko0gu2JaSrtADxPvLpsDjv31phg8mfRAp3zk3qAmOnfSRtsA/b4ETDiSFJhIWQu2m6T6wrShChouPP/oMt3Tvg1deXYTTiheCIbnoYvjPti+w84cDqFW7LiVUKmiDmiXbFJBH16DmBGT3yKXJZEAGXb9JmZijXJuM4qB2iHqmCF3APIOOJE3E/jaDZaj7c8nOKYZBgRylg2Nbo/zeLZWOBnELCbqBdQ1akKmDVNod3s814zJ5iXudi6GvV+Fuk3QWJ00BpWRluWCFQIzDdZpBz/TmxKKHJUiEtILluHh/40ZUuKwiMgl2PdcKXZXU3glbKZHTKm2RsCeyCouoz1cO0PcvYcZRr+ZIkKt6bgzIyJZgTzKSYd7twAG0at0Gjz4zGSXOOBthMskyz0clsCQcoAtQufGIsOIeAxIUbSNRtwLFdm4URoQojQwxYYOq4aEhW+4nYCphweCaLtQk3exqQTCFZSSD5cAxyM4BQZsMgAvXCCPOcSCR58SDKtO0q9N9znRN1HiqdUPGiKMLUIrFbWzetBFXV63qdS5RkIucRAyRUER6LxFj3wSlD/hsWdCS+sEENEoOBG6rfEUHozE0adYe06a+gHJliktCdQJyMpZHbEZ8B2DnHsLmDzaiWq06ol9VTCRZO24oyD6HkLCisPQEgnoIQTcDdtSGnsnoeYboKMmFvwEjq8h+X71iJZ6dMhUvTp8pQMXXUHqSO2iOC4tjMRBQrkwV2aYGhGHgnXdWCJB8bsrzYh9en2C/kMkhi+NQV+zrVtkKFT2sNhIZIuOQWwV4noW4lYtwkJsvLtwuAhq1XfIRSSYBXm0mbITsqEg8bLrv+b1Goxg4YBBOu7QiWna4BRFPi8ypgjIINp3vLG3kBomA0NMp0g59evfF+eXLS/nU3JhyK/MQt7jHLJLdFeLftKBRcuFHWnNgOQLXJM0V1c65R6IolJ0lHgAu3pnSTkGXnmhTIRfORS43SXGyWJGkfEa0oTL4lMgzwXfUDWHWIqGQVGBxOX8FA/JvIGqj6fXXY9SLU1Dm9LMFJGWRbbcPyzdNaQ9138RC4umVgCzJOSYSmHVr38fV1WoJiGQwmbySpykU67uuMNdZWVl5zJqnD/0nlxlfC0kbJ3MxepslSZ/FjRD1wfwOjQASuTGEIpmSgILjV6QokuLMm6q9gCMlPRKth0cMqI0Ux7IERzJgjBIDndKMqMoYwUfJ+KAemOuULhty6n5FD+SRCLxeNg3BkGj1ZRrwjOgDySSgPCaQ9DXAKe8tsx43Dep3zJIBm54ebojZdn89Ut+TCnhU6bN8l7aYhesgNzGUtFCmlT7SFviHLXBCgKQqc+XlSpOaqd4KL8SPBdM6jFBAw8b3N6F91wF45901KJVFQJQDXUvg118PYMOGbbi2fmPSh/jss204o2wZLF++FIWLZKN27drKDWhZmL/oVRzJjeK665rh5JOLQdOoQRJ6yfNeBPDRJx9j7/6fUPTkIqhcqRJyc3Owe/tuFC1SBAtfX4zzL7oYFa+sivc3bsKOL79Ek+sbomSpkwUC7d33q6ycn27ciP0/70P1WvVw+tlnyGr3w+6dcINBbNq0CReUK4fyF1yA9R9sxY8/7UP5chfg/HNOp/gOu3Z/j61btyJmm2h8fVMEI1nY/fM+LHr9TZxycmnceH0DmGZUWEmZKXUNWz7ahl4P9kb/h/vg1DJlpWzj9999g3PLnSlarR8PHMS69zegeKEiqFr5SoS0APbu2gU3FMEnn32O77//Hh3at0XIsKCHgvjup/3YsvkjlAxFUKNGLYW4AkCOFYVux5ERi+PmVq0w7JmJKH32+Th8yJLE8JkhExdfeD7OOLWccrlYCWz6cCt27TmAoicXRbWqlyAUCCB2JKFAsK5h5zdf4bOvv0RuIgeNmtRFIBDB51/uwnnlykvqnO3ffI8vvvwEhQsXxpVVrhaGdMPmD1GiZHGcVqqY5Kvc9eMhXHzhBSh5cib2bv8GWSXLIJxVFHErjjUrViNoBnDlZRVQtEQYh6KH8cNPRwTUr1z+Bq6pVRvlL7hYtg0TJjyDr7/4Eq1btsAF552Pk0uejE2bN+KXX37EmWeeibPPLodQOAvf7fgRn2z7VBaV+vXrCRNN0Oc4UXojgaiFzz79FN/v3YlcR8PIJ57Dgpfn48zihXHwp91YuHgBSpx6Kuo0bCaf8POTJuLTj7aideu2uPiSy1C0aFG8s2oN4EaF6atVp4EHtOP49quvsOOz3ZI2qFajaxHKpCvcVWUrqfFzHKx9d7W4epmc/qOPPsLz02dJH+7avRebt25BZlYhXF3tKoRFgqBmEdGhaUor+N6a1cjJycE332+Xik0zZs4W+7z33kb8euggSpcpi4qXXijaxS2bN6NUmdOx+M1FOOucsqhZszo2btyEr778Hg3rNkWZssXV4meYWLhoAfbs/Qmtbr4DxQplybD67JMtKFm6FJYsW45AZlG0uJGVn0wBtT8ePICtmzYBhw5h4aI3ULlBYzRv25ZB+3h35bv4afdONL/xBmRnZypQ4bvZHUtc8xs3bpRFdP78V1C7Th3cfHMbAdgbNnwgrv9y/A4vLI8YwbRuICyCZBuHcw/jw61b8O2336Jxw0aykfxux3aUOeNMRDIz8P232+W+TJYv2166RAUTGvjhm29huRbWrFuL7KJFULdhA2REskX3+uu+/cJafvLRp7jkootx2mllZb75/oedCGdEUPmKK5EVjohblEz95s8+xr49P0LbfwSPjRuHSW8swK5f90OLAZddfD5+/el77Nr5A4qfdDpOLVtOvAwff/I51qxdjmInZeO6RvWwY8cP6N9vGO7p0RPnn3chzjijNOK2g7VrV8OM5uKkk07C5ZdfLtq/bdu2Yc+ePVKV64/0ff8Xa09BIOmzbtI27lASMRWNGAnCyo0hEMpS8ziZbzLcmRGvhKLXWgFbXplEYQf9HTwD3jw5k2SP4HfBjbySNogsiBGH3Fh7rLukrODGNuFFltGj4FDWoHmkhe8QTwGSvtGSAQJ/ELWd7zxqo8lyqpvY1P67JBIoq+LQV+1UgFhJRHTq6R0lXxKZAFlvIUzSru3/i/GbfsbxWeAEAEklWOYnJwXWmP/DB5LertqyjwCxA/h2x89o2PoeLH7rHZxfJgsG0++4URw+cADr1n+M6xo3wbhnnsWcOXPQpfMtsriw/nX3HnfjxkaN0b//w2jeuhU2bNmK/3yxA2NHjYbhRiUht8GdmenixWkzkVm4CJq2vB5jn3gMV1S6FOvWvIeVb6/ArZ1vl8n+kTGPo0a9RqhSpSr2fvElNm5cixnzXsSX332Nu7p3x7lnno1ON7fCls1bMe352Zg6+TlJss0a2mdfehG+3f49Ordvi0MHc5BdrCRatGyJoQMeRd06NXHO6SUxceJjGD5qJJ6ZNAk33NQCpqth4uTpuLXzHRg0YCju6NwRDa6tITkXyeBxc73knTV4dORo9O/bB+eWK4dFixZi9epVmDdvFj7/6ktMnfEyhgwfgXUrVuGjDz5Ag9q10OOe+9Gw+c0496KLsP69Nfhl705Mnz4Zn3z2GabMW4x+fQZh26o12LBmHR7o0wfMnR1HTDGSR6Jo06olRk+bhO/27sPz0+ZhzKNjUCjiYMTQQahyRQ1cW6cu5s2ZiaLFTsYFFati7vy5eLh3V9g2k31zJ2zg208/xdTnp2DE2NEY++RotLi5KV5b+AaWLN2AVxa8jqWvLcSO7d/gjjtvx/iJE7B50xace96FqHRVVcyf/zJmvjBJAE+HTj1wd5fbkOUeRP/BfTH55fkoVuo09O87CPff3RNli5RG34fux4DB3fDQgL444mahSdNmCJpRjB49Gm+tehehcCZGDByCRG4uOt3SQWpvv/rqq5KaqF37thg9YgSuqlUDxYqXwpRpszFi5COYNOFpNG16Pc4ud7oXnU4No4nnxz2DEiVKoEnbm7Fm4ya0vfU+rFz6DiLxHEwaPxr33NsVPR/ujead7kT1WtdizLAhSBw+iI5t26JosZJ4ctKLaHFzK9S48jy8vfQtLFuzGQOHDsQ3X36AOS/MwNhBT2HCxMm4sV1zFC9dQpgT1ojZv/9nDOjXHw/27IWzypXD6JEj8eGWLXhx5kvY9vlneOnleRg6YjjWrluP1WtWYXC/fsL0ko3KzMzEkcMH8fDDD+O+Ht1lMzJy9BgBorPnvIzJU55DqVNORcPrG2PU6DGoVvUqfLhhLZa+tRStWrfHySVOwoDBvXHddfVx1VVXYeeOvVi1bAPmvjwfeiCOkaMGykZh0+at+PrrfRg57FHMmDYJz0+dhFu73IHSp56OxydMRueOHdH+pibYtHkDZr/2GsaMHIn4nh/Ruk07NOt6N5q2aI1Hh41Cs6Y34NOtH+DTbZ9g/BOPqfRM3BNacWz7+CPMnDkTY8aOxa/796Nl6zZodfPN4tp+5tlJyMgqhE7t22HQoCGoWbMmqtapjrAehEG2CQ563M/67Q/hiy++wJFDh9G4wXXo3uNe1G7UEM1btMC2Dz9Gt27dsOCN11H8pJOhUeKgBzD/pZcxbPAQ3H7n7bjw4osw5YVp+OnXfWK/jz/+WPqGbPdHWz5Gpw4dEY/mSCL/27veiZ9++Rl9e/fBo8NHoEyxkzBpyiQULVMS7Vq1xifvrEXnO7tgxqoliIcCuLX1LZjz4lSUKZmJqc9Oxhef7cHECc/g6YkvYM+eH9C1e0eMGfsIKlS8CKVLnYbBQ0Zh1KOPo2TJMihbtjT6PvwQOnVqh6uuuBKLFi3CqlWrMGTIELz22mtYtmyZsND/hsMPFPEBpK+VVEAygTemT8e2j7agZceOOOvSinjr5QV4d917aN6+HSpXryZYj0fA23BbQk2qvJwqSwdZeOrmSSjS25QXtU03ssgCROfoSOnVQIipIeICxLZ9/AnmzV4Ax3RwcokSuPTyy1CnQX0RwFNny4ILf8RIqvRWwhke1dx+9DcDLKUNEghKnbmNA78ewpRJM9CiRUucXe5Mtdnnmkl86wFJSpcoUfCDbqidZEAW7Xrw4EFEGHSVPtIW+Ict8JeApNoPKiCpPiMmCPdCDVUCSFhuDAG6PK0cbNr6OTp3G4yFi5agVKEAMpkFxcpBzuHDeG/DVtSoUxcr167H+PHjMW/OS8jODOO5Kc9h754duL1jOyxZ9hba39oZq9dvxrPPzsb06VMR0akTsZjLA4cO5qJd+y7ofv+90AM2Pv18K4oWKYSSxUvgpZkL8OKLL0rATK8+/VC+QmV07tAa1v4ctGrRDM/NnoLMItm45bbb0KXzbWhQ5xqpPPPosEfx9RdfY9zYkehwS0fUa9YUt93ZBdHDh2UC6H5fH2QXPhmb1n+AsiWL4YoK5+GurrfhkUdHomqN6jBdXRhYx8jAtbVr4uGHh+OSC85Dp/YtVW44Lxvitv98g759BmDeS3MQDhpYvOhVzJjxAubMmo6eD/UW1vDyylWx/8cfsWX9ejx4Tw+079ARYyc/j7POKYdvv/oafR+8Dy/Pnoa+Awai2JnlUaXy1Yju3YcP1qzFI2OGicY0EGZVmhzo0QTatGmNfo+PxKPjJqJ2zUZo0/pmwMzFt19+gbvvvBdrVq3GuMfG4ONtn2HQsLEoc8bJcKxcT5dHttLEV9u2oUe37hg6bAQqX10FTiCBRUuW4tmpc7Fg7it4oGs31K93LW5s3gTLV63EizPmiKt2w/sbMW3qZDz/wjOy7b//vgG4oVFDVCpfBq07tMaE2bPw6dff4aWZr+DWtrchnNDxztJFaNm6HhYsfg1Zp5RDt249EDBz/j/2vgNciiL7/nRPeokkAgIC5oSuOa2rrrsqxlUxZwwYUImSDAhGlCBJsmREQTCsq/7U1dV1DWvOmMXAqggCL85Mh/937q2amffISflrtx++92Y6VN/qrjp1wzkyoXfpewP+sOfeuHfMONRUlKP7td1QXl6OM047E317Xot44OG9995Fg+aNsfsf9saVV/fEHbcPwv4H0JOj2RjpdA1KUgEWLvgS11zaCTNnPYBEwzJUZkMcfeI5mDZ5Gr565zU0Ko3hgAP3ws233Y7Wex6A0844E+NGjkSmcin69uqBhx58GLMefg6Tp01ASTwr5z325LPRu29vtGySwDWXX447+4/EAX88THJZw4Ry4hFAPfTAHLz71psYeNddMkG+/J//YPCQIZj78KPo3q0Hmrdpg7332Q9Lli3FK/95CYPuuF0pf0ye5P2zZuLNN9/EkCGD5bMXXvg37rnnHowYeQ8uvawjOl56OUrrN8C7772P0pIUGtcvxWOPPIrxE6YjkXJwbZ+u2Gmn7XDJJRdh6ZIqXHD2NZg88V6kvcV44ul5uPSyC/Dy629jzD0PYMLYCXj+6X9g6pSJmDFzJpxEEuMnz8CPP/wPfbtdgys7XYbzLu2IQw46GAnPx4B+/dGy7R446M9/xasvvoIzTjsVr7/6EmZOm4pRY0ZL0Rw9cixa6nD+ebj88svxx0MPkzBk7169JLR90kkn4axzzkXP3n3FS/PJR/NRr149nH/Rhert8ZiP7aH9Gaej3bHH4JKLLpZJ1/ED9Lv5Fuy4W1ucfe45qFxagXMvOB+TZ0xDwwb1kRDKryw+//BTXNP5Kkx/8AE0btpEwqLHnXgCLut0Jf508B/R6bIrcczR7QSE0vN3xhlnycK3RcuWcGIO7hh4Bxb/8D2u69wVl11xGcbPmiZANfhhKdqfcQaGzpmOVKOGuODMC3DvmGHYulkpnn3qWTz55Ovo1qUvTjjhb7hv1mTsunsrBCHJ/eOYP/8zXH9df0yZPAMNGpTi/vvnYu7D8zB9+lQp2EtX1+Css85C586dcdRRR+WehdpV8L/OTFMYzlavmuZwcnM8D0N6dsNLzz6LDpdfhRPPvQC9ruqCjz//Alde2xXtTjxR89yFIo0V9KQb43jPUJdWXvMdYYEN+5jhaGHAkJ9JyUckYJQq9rTSp4F53PRIBlk89egTmDDyXpxw3In4duECvPb6f9Gzbx8ccsRflJJDckmEwsOM0zb/hbk5lh3CyFzKLREBKh2U3iCvH2NCtZLgSmKuKqkx9WnRwkW47MruuPXW29B2j90AFhxR/YxxfSaQW45RSQUwKSyJVE4W0drx1+nZ6KqRBfIW2HAgKZWQDGubd6eA6V9yGI04Kos0PvzoE5x25oV49p/Po0XTRjLwh141li5dgnc/+gCHHv4XzP/kC/S76RbMoGexyMW94ydi0aIF6NO3G2rSFXj86X9h/qff4KNPf8SEscNRxILtbLmEJd9792PccN1AzJhxH0rr88VleC0rYbCJY6finjFjEEv6uHXgnWjSfEd07HAB3Jo02p90AsZNnYQmLZvjyk5X44TjjsdJJxwvvHf/fOppTB4/Effdfx+u7dYVhxzxZ5xwykn4aP4n6NajJ+b+/XEk4nFtB2lQUjE8//T/YdCgQUgVl2L0hHuxZbPm+OjTBXj77Xdl0j7h+GNxzpnt4RJgMwTounj/wy/Q57obcd+M6ahXksJXn76PG6/vI96+0885D30GDMSe+x4guZhx0u1kq3DmWWfipsHD0LLNdlj0zQL06toVk+4djwsuvgg33HI7dvvD3hI6Z/4jc8c0ZVSy2CTP75TTTkW/wYPRtVdP9OjWC+2OPEom4fKly3DIQYdg/kfzJXQ2cfIUTJk6XSbUmwbcYOiBqI5Dj3Iab7z8Mm6/7lbxEo277158segH3DDgTsyeeT+mjByPoLoGV/e8ChOmTsbPFWlc3ekqvPrPZ/DwQ3MweNQwxN0ELuvQCRecfS4OOXhvnHHu6Rg4ehQeeGgeli+rwYDrboJLvkYOrLEMhowYBhTXF2BUjCzOOets9O07ALvtsTsmjh+L6soKdOl6DT795HO5r8ceexxxl96AGiSKWRzj4V/PvYzBd4+CkyjCpCmTsUVZMVJScVWJ915/Ddf2uB6PPv4kEmVl+HFpJdqfdh5mTJmG1k0b4OeFX+LFZ/8PTz77PA467iycevbJmHjPKGQrF6Nn96sweMgwfPldBQYNGgay5lTXZHHxhRfhqCOPQMeO5+CZfzyGEcPHIVFUH8PHj0OTrZqYcg7gjv79pK/oVWTI69VXXsGI4SMlP/Pk005Hv9tvw+577S05X7SH8GuSkkcKZeK4dcBNArBuurm/pIK89uYb8ixef0M/9LnuesyZPRclZSXIeKGkm7z9+n8x4u5hmDrtPpm4+t16I1q0bIxLLz4fVcuzOOfULpgwbiKab0ue1SV46LE5+PTL7/DRh+UYO2YkFnzyKfrf2Bv3zZgpVFqjx47B4sWL0bNrFxx//HG4Y+gQ7LPPPnCzPvoPuAVbbbc9Lrr0UlQsr8GzzzyFHxYuwFtvvYUxEybKhF/MPNeKcpx4wnEYeOed2OeAg6VA6JZbB2DbNq1xwP77onfvvpg5ew7q16svg45xVuWLXBwXX3z6MYYOH4aX/v0iRo0ahX322Q/9BvTHgX88BMed8DdUVlbjzLPPwLT7Z2CLBg1EH8kl4FhSgVNOb4+xD0xHoyZNpcyvc5fO2O0Pe+CKSzqiS8dOOOaYY/C3U9vj1TffxOVXdsYTjz6GFk22EKAw+b6ZeOiBWbj12t648cYbMP3xh1CvtB68xcvQ/rTTMXjqRDRo1hQdzu6AiWOGoVkjF48+8gRefv1bnH9hJ5x5ens89dQ8tG5JBSzS/pRh/oef4druvfHQg3NEnpX39c0PS3DbwDvQoCgpIdDzzz9fwtmXXHJJruBmpRyIG332W4NHztAwsSBIQaVyuzJVwq2pxLA+3fH1x59hm+33wjU9+qJTp06oqKlCh8s74q8n/w3/fvwJvPr66zjoz0fiT0cejgXvvIpHH/07KjIlOPWs87HT7m00J9vQjmn5DZNeYuIIYC4rc+3lIeF4xbHP9eFVLsOL/34FE0bPkue7pEEMw+66FT8v/gkDBg5BWO7j/lnzZMF27nmno7Segyee/DtabtUcr77yFo49qj3efucj/PTzT+hw8YVIFBXjkdn3Yf78t7Hb7rvgxNNOxfff/Q8ffvSFVKCTeYAL9WY7bIuv3nwdzz3zHLZstjWmPPgobr/9NmzftD4mjR8j+fSHHtUOe/zxz6w8FCwrnno6S4QZxZF8a94h2QLWU1Bnoz8F0Ql/3xbYKEBSTWgGlJyr33wqVZgkF09hyZIl+MtfjsSkSZOw9177mNxmDy+9+ILksu248874YP5n6NvnJjwyd64U8k2fMhXffD0f193YA9ff2Ad/a3820l4cw0bOwKSJE1CSYFFABl6QxuKfynHkEe0xceIkHHTwHgjDNKorl4lm9V2D7sGM+6bDRyWuu+km7LHHIWh/4ilwMhW44OyzMWjECLTebht0v7YXDvrjwTj5hONFJ3ruA7PxyccfoWf37ujduzcOOewwtD/jTCz84UccfdzxGDdpGvbba3ehGHKDLCp+XoziVAL1Gm2JWwYMwHY77479DzoEdw0egptvvRV3DxmCP+zeFuedc7pUhrIyk6vqjz/7Ft179cGcB2YLLctHb76Mu4feiXETxuOa7r3QfLtd0at3b2TIucjwiFeBDhdfjO79B2D3tnvih2++wVUdO2LWfTPQs1cvbNW6NXr36yfV1kuXlWPLevUMsbYPpKskPH3Whedh0KgxGDh4CPbda29ceMEFIl350n/+gyED78LcOQ/im6+/Fs1u5h+dc965mD33QaVVEqJoBz8t/hZhOoumW7bBLb37YId9d8cOe++JfrfehQdmzcZXb83HnBnTsedBf8AWWzXFHw48BPWSSbz1wgu4d8JYjJk2Saq4O19yDS485zzsv/++OOeic3DzkDvxzgfvY8LEaZg4diLaNG2CMJNFeeVS8SJVhTF0uvpKJIIsrux4GTpd2UXAwpgxI7F02RJcf/11WLToJxzX7iSMHTseBxy4L8LQQ0Xlz1LRmkqWoaSsEW687U60atUKHTucg4Tjwa/+WXLWTqPHaOp07NR2d9Fhb3/KWZgwdhxcrwID+1+PMaNH4Po+/bDH4cfjmL8dg3vHjELoLUPXzpfimWf/hftmPY4JE6fKQM95jM/TLf2vx7atm6G0tBiljZriur43YZc99sSZ554hDATM03tk1v2YfO9EPPnUE3ATMbz+3//i5gG34MHZc9G1ew+02nknXNOtu+RSZquyKCVFVi5JP8TM6VMxc+ZMzJ07B8VlZXjxRfVIDhk6DEcf0w6TJ03HH/beS7XbM2l8/P47cl8jRk5AvMiVtILWbZrh8osvQEV5Fued2hVTJ01Fg8YZ9L7xKpx2bnuUVzqYOOkJTBw3Bt9++SX69uqOObPuQyyVwvQZU/D555/jxl590OGSi9F27z1xbc+eiIUJDLjlZjRp3gJnnnseBg8egmOPPhpBugITJkzA1PvuF4eN4/vw01W4/LLLsPc+++Dqbj1lMu13Qz+0ad1C7Hhku6Mxbeb9kuucjMWwbHkl6pUUq1oQ6X0y1Viy6Ee0aNUK/yHt0LRpGDl6DG67/XbsuOOuOP2MM7C0vAJnn3sWZj8yG2WpEgSkDkoUwVv0M8696ELcNW28AEn2yVVXXCmh+4P3OwDdL+/miMqqAAAgAElEQVQkgO2kM07DT+WVOP+CSzBiyHDs0rq1AOHbhw9Cpqoc3c67CCf+7QQMv28y9thzT8TLMzjuhOMxYc5sFNUvQ/uT2mP29Mlo3qwIs2Y8gHc+XI5OnXvj5JOPQf+brsVx7Q6Qfi0vD/Dj9z+jV7eeuG/mdBSXxvH0M09h+Lip8i4mWaFdXSkeSS4+dt99dxlnmQ+8Avn1JpnrVg8krUeyNpA0hODVFRjaoxMSmQA/LfHQ4ZJOGD7qHhTXL0O7E45BgwYNMHL4MOy934H49+vvoH//vpg5dggaNGiMdNgY3y6twLCJI4T/lfRpIkaR4/t0lE6JzAhZ8vny5ulYMGDSq8C/n38Z946fi9H3jEVJAwdzZ07EM48/iTHjp2L4LcPx3dc/SK5zZcVidOp8AXr27Y7WbbZFVSbAt9+U44ADD8MHH76Dvx3XDls3a4Ip947F/gfsif+8/B/0vqEfflpehVtvHYqDDz4E3y34HDvvsA26dbkCna+6GvUaNIYTK8H7Xy2UqMLD08chU7lMvPrfLSnH6JkPwqd3Mq68t4VAMhYnlRVFKQjON0mnRieNLLBOFthgIJm/mh1Q7E8TebAvNmlSPA//+McTMtG1O/pYbNOmFX5e/IMQYp9w0glCNDtx0lSMHTMJQ+4chp223wFDB9+Br76aj759OqPTNZ3Qt98AfDD/K8x79Hn07dUXZ53aDiHzJCWKEcc9o6Zi9OixOPHEo9CoYQn233cvAZIjR43H4KFD0LJ1E/S67npss+3uuKH39Xj1hWdw680D0KXHtbjgog64pms3qQq96/bb8O3XC/DI3Hm4tkc3fDr/Y3TveS123mU3nHzaqTjir0di4pSpGDJ8JE455RRsUVaKPx20P5o0rC9esev63oC5Dz+MI44+Hv955TU8MOdBdOzYETOnz0AmWy3ezcMP+yM5iYRH8X8/LkP7M85C56uvQXEyhv99NR+TJ46TsGb9LZvi3Euvwh5774vddtkVzbdohL123g5de3TFGZd2xLHHn4Dnn3waI4cMwaC7BqJV69bocNllaLvnXmjZuo3wdl7d8TIhWY8JJQ7wzON/x7V9euOyazrjuL+dhCFDhuCsM89EiybNMH7cOLQ/6WTst8++GD9+vOTeseBp3sMPoUuP7rku532wiGbW1OnocklnvPTSy2jddns8+cLzmPHgQ7jz9kF4+sG/oySZxP6H7IOtWm+NbXZuiyYcnH/8AZdc3AE77bU7WrbcGn+//1HsvvOuOOSQgzFg4ABcdPUVOOOcs3HF5Z1RvmQ5jjz0UJQkEzjw4P0w68HZ+G7Jctx8S3/8tPAbXNerN044/hRcfXVnPP/8c5h531Scemp7HHjgQXjm/54X/sd27Y5CE6Ye7L+n5D5OnjQD3Xr0xqNPPiM5dn/YZTtkSVIeo6JRHIPuGIqpM+5HuxOPx1bNW+HeidPQ89prUb/YwdRxo3H15Zdi7sP/wP+qXfS98Ub875uP8dCD03HCCUfKxPHQQ8+hQaOmaNeuHR56aC6SrouOl3bAF5++j1H3jEDvnv3w+BNP4+DD/4ztdtpeonf0LtYsXYYLzjtXaJ32P+hAWYQ9839PYcqkqaisrsG5HS/F3vsfgB232R7Nm22Fyy+5UClUmK1PxZ+K5eKVKi9fJvfFivBHH30UU6fNwEuvvIyRI8aIJ7q4pAz777cP5r/7LqZOnowhw0dgqxbN0KX7Ndhp523Rt/e1ePu1D9Cn+x24rm8fHHnUXjjmhMPRt/8N+HD+Ajww+1/o2qUHslU/Y/TIuzFq2N3YedddcGP/G7Fw4UJMHjseC779Bh2vuhJ/2HNP7LHrnnj9zTckf7n3DdfhlBNPwU39bsBXn30seX1de/WRsHWJVJ57ePnf/8Yll16K/Q4+DLu03Q1vvf4GSkuSGDZ4EOY98jAGDR0uHlrqnR92yJ/wpz/9ScKmmeoaAZRdunSR9435cV9++aUArX89/zwGDbobB//xj2jUqBHuGT8WV/e4WsLfKdbz12ThL63AEUcdiUuu74FjTzoRzz75FCqXl+OMc8/G/Pc+QP9r+8jC4/yOF2Ofgw/G0089h/ffehcdz78Qn332KR54bB5uG9AP9dwkxgwbhntmTZWc1B2btpTczit69cJ5F12IgbfcgW+++Bg7b98MP/6wBP99+3sMHzUBC776GL16XYO/nXg4kgkXhx9+HPbZa3+cfdoZ6Na1M+qVJnHE0Udi8KiJqN+oEc446W+YdO8EyaO78sorMWbMGMybN0/yJDdnICmR3+oKTLy+FxrEEnjnnU/F+/zjkp/x/ZLFOOr44/HeBx/h+2+/wyntT8PUBx7EoQfvj5effQRNG2+JAw87Cfv8+a8oZSGYKVwmOwLpnGRj5Eb4UMlFmhX2CKmmYpTKrwL8ajz+96cwbeojuPfeyShtGMNDD87Ak4/8HXfeNgj9ut2EA/6wP3Zssy0mTx6HLt0vx9Cxd6P/oDvw8bcLMWbybIwdM1G8mDu0aIYLO5yHHz98D2+/8yamzZqNK3regJogiWnT52LcmHvw7GOz8dILT+D8807DHXfdgXGTZuK7H8pxXe87MHTgQLRsXh9fvP06XnzlVTz90n8xaMI0NNt+a5HdlKi+8Eoo/VtMKDCUjkp5QaItssCva4FNDiTFVxkw/OwbvkMH6XQWH334sSTF77DdNiitX4JMtkqSmynPVkNakTBpeAY5KHByz+DjD99DUb0GaNFqB3zyxSI0abwl6hVR2UL508jL57op/PD9Unz33Zdo23ZnSU2hB6qkXkMlwqWiitSYs7RBqSVC5qbEE0Ir1Pf6G7HdDtvjoAMOxBb162HbVlsbKRTDAE0eN9HXjQnL5aKfl0mu1DYtmmPLhvXgeBn8+P1C/LxkGVpvuy1SZY1Qlcni008+Q5tttxG6hoX/+w47btva0LYwNJlFLFWGb7//CYt++BG777oTkk5aw97JhIQu/WQ9vPXeB2i9dSs0blAPKceTUHolXJSUlIkUohP4CKh2Q29VCPz37TfRqs32aLFVU6UnkgE2QLayHAmudhOkgqFihvLtffLxfGlL27ZtDakvhOOREzHtu9NOOwlvjNC0GFUVEph//813WPq/pVJBW7RFKXyqTGgtPT547W088+QTaNikAZZVV+K5F1/FxR0uwmnHHIV0uhqfL/wGLZlfVu2gQaOGShEU81HDgVP4PxNY8OXX8Corsdtuu4pXIeNnkY2lpEqXV2J+IbXDVTEHmD//Q5SWFaNNa1bbx1FeXiFFFzvsuA0aNlJy90WLluCHH5dgx912R5IPCRV+XHoueF0+FCl8u/B/wu3ZrHkLLP5pOVo220LsseDTj9CqRXMhyf9iUTlatG4OigK9++6r2KJRGdq02g7ZTJF4yr797mu0adMa9euXwctWI5Vy8O2Cr1Fd4aNFyzYobVCCyowHl4pEVHwSPswAn3/9lRzDSncWI21RrxGcZApV2TQ++OQTbNW4GVo0a5qTFxRScXFNBqgqL8fXX3+FLbfcEvUaNsDy5cvRpOlW0sdLl1Xik88/w0477YJUPIbiZBLp6iqkSotE8pCeSuY98w0hlbZofjIbIlWNT+a/hXhJibx/C75ejhYtWqBYmJ9CodyhBzXHMp7OyvO1eOkSfP/DD9i29bZYvqwC9Ro3Fjqdr7/4WkQCtm3VAvPnz0eTlq3QoF49oc3xmYKQSMp9fPP9YvGIL/95KRo1LEMJcwUQYuEPPwm/5+677ibjipDi5+QBA/y0aJG8l40bN5b8RVbC871nJTiJqJs2bSogu6ReGYVBkQgdJLMhskuW49RzzsKA0Xejystgp1bbSHGDwypgsoamfTiUYHRJzkN/v4PKyhos/PwrNGxYH423biYpcC5JW0Mfny9cIKyA223VUsaEBi2aIiCNmBfg2y8/QesWDRFPFMF3tyDbmIgCMC/zqy/fw3bbtkFJyRai1vTjwu9QU1WJbbdrrQphbgrffr8IP37zNdrutovQ/kjVMvNByWFrFFE2/fSyZo+kjs1KY2MjV3zGnJoqjOzRDTs3b475H32GrxZ8i78e2w4vvfk2jjn5VLz22lv4+P0P0XqbbZAoLsFhfzwAO229hSx83vjgK5Q1b4U7x49GyZaNJDoiCkAiBqHKZyKV6ZGrkeo3RjwiWyVcuXy0X/jHs7h3zH2YOmU6UORh4oR78MH776J/35twxQVXYtfWO2GL4jJR/PrT4ftjyJi7cde4UXj5gw8x6+//h1GjRuOegbehHjI4eLcdMX7UMBx77LH418tv4eTzr0K8XhOMv/c+TJs8Af98aCpefv7vaN/+GAwbPQLjZ87DosXVuPqKPrjjxlvw5NxpWPj1F9h6u+3w3w8+wrAps1C/+RYiOWqBJGmrqBknNHeOi0zWk8VnBCQ3/VMeXWH1FtgEQNJe0NRyC6UGNW/5QqguM4mMqcwgai9SqaMrRVLLpjNUASlFzPAUhh7pp5kLoknSPmW1ghjcmFarJYSXi2oTVCzgpKZJ2Jm0qsmIp5I636JS4UvFXJVMOCXCd8ciDCp3iPybH+Kmm2/B9jtuhwvPOy9HxyLUQkI5QTQWV7UOh0BS0w6FrYI/vWrJlxSaCcI2KTgiQNUdRcnBSCsq1Yiq53Ao8AmgMwFSCVdWz2GmCg7JvtNpOEWlSIdxkQpUVkdOVNWSiO7HUsovSck8ocLgGlV/stWi3MFwuAuhRmHOY4KKL7QjedyKipHxlFoiRhuIzq1qHJNmxcjS5DSPrVydLvrVLqJPG5AKyBXJyBipOzJZLPjyW4wbyUKP4UaXHPj824WSrnDz9TfAp0C5yLi5iGWV9kaoMRKcpAOVK/RjKOIkTvJzIeDU5PZqyRHy4VJbORaXMJah9BNZREl6F/UdJVKXVF3KUlI3mrycpN6IJ4V3MpGK6YKC633HM+1IIU2AlxSVa+1P0aYmzZQhVibpseuikmT0LuXVOKSTsJ2E6aqcw2tTelCJ2fmsMl+L+XiUHFS1dyHd9rNCds12KGVJARkyJ+KMqm94TojK6irULy5FTQ358PgeKcm6vF/0qpJgXTj6EioNF48LlRBlDHnP5KDkoiop0jj6mFKqlDrupD4RPk8yL5Asn65SuY/lwqfP594nh2SQ1P00+iYLGEpSWgJnUGfaaAdLMYR5L0ViQDTvVc3Dsr1myfNKxaI4dcq5F/k3qUuVhBPPk7vzBVL+1riRcjTaOoYeheoffH4JLKurqlBcUiKyeKLGY3gqaRd5L3wqw2dFR5wLLcoYutVZnNj+ZAydPhFbbb01ikFJShLpU5+GmtnKG5kmCT/HFIoLUIKR6kjks6TMabYGKT44gQ9fnlcXMQ5OPC70EGOlsfC88jlKI1OdRay4obSpJh1y7YjQr1YKIcSQrsmgiO+s74kIQjxVhAqRExWNViQIonmPrnKpWk8kP7NygJtuIlw/ICkjU7oGw669Fts3aSrE/XPnzcPNAwdi2uw5OPSvx+N/P/yED9/9QKrR5z30CHbecRu88txjaHfUkYilGqB7/1swdNK9aNxqaxQXk1fY8jQyBzMmXlo/o8IRhr5dJGXFK5mpxjOPPok5E+fhhj7XozyzFCPHjsARR/8FZ5x9Hnpd3hUH7bkf2v3pz/jXP5/BHw89ADfd3h93jRmFl99/H9PmPYxx48Zh5O03o4EToCRLZpJqnHPOOejU4wZc2OVGZNz6mDFrHsaNHYHHZo7C268+g+49LsNV3brgmutuxs/lIUYPn4bb+vXHyDv74bLLOmBZdTXGTZuJMffNRVnTRlrFbTySOSApEo8RkNx0z3R05nW1wCYHkuKU9zxRZODkpVqwOb5VyR9mMrSbEPVc4f7i4Bn6CTgkDucdSSF4FpmaStHBZd1exk8g7rDgwJMwYCKeVEk/Tz2Q9cpKZHDlIOtJxR4l3xQA0jNBOTwqG3DiFk3iJGXffFzbuw923W03XNThApnUHF8r5ohECEipvc1JqYrC0FQIcWIqVcYCGHCSoAeHYAJwkwQjPhKUapMJRoEiN9/INAZ+RrWskwZ4kAA6Q51mSkyS30wnbM9NCXAlHKHXsISchyRYTxYLMBBM7qkSCC8uhNVGa5c4WCj6eE2uZr2sDLr0rAgRMEmqSYDNFTzD34aYVzwcMeaccSIryhFGSxK/4yjRb5xqHAShCTk/DSrauYjhp8U/4Zorr8GAm27E9jttj0VLfsaTTz2L/fffH2133kkAU5Y2I5eb8Ge7QiwfK1YQrIoiCSHdpvKIkrRnxKMVOElZVCRFy1kfEi5S2DQr5adeGX3eiP1Z8GXzCUkbQiDG+6KHnAsQkv+y2j8mxNKUJ4uLjKPKrCVVSShNryIlGLOikiRiHUIHGiDrVUuaRgJJ+Gl6hoT3XEBtjc/FDtdCrvRTwi2Blw4QTxF8exLCEmUk855QjYObBQPExlL1miShtnoALSDitbkIYB8SaBFIcmJW8nIXS3/+GQ0bNVINZ0vSbRVypC85WZE2J0QNF11OHEWxlHjC2bfiGU9oaM3zCDaTcIxkIJ9z0aYnODVawUIFxgVgMibKPdI7AurJU+CofbMeigjECHiTLB7QiZGf8WGgh1UURsK4TKTp6rQUsrG51Ht34im4FCqoQ8zN55c2SxkJVC5OROWlpCwHsGhHiUrwVTGE0qSC57qufOGPOP3ss6TYpkGTxihNpEQKkSCe3miyGvJ9DqnfrCOVkuIbqUp+Jg5tyieK8hHBYQ2KOQZwoRSLoTJdjZJUiXrSszVybj9IyDMgYwMlG41tWMDLKEY2U4UkyfmpuyyDC0UoFcQrL7qqgdX9ua4Twrrvv65AUhdKsnkZDOrdF9s0a4o2LbfC8FEjMWLMWAwZeQ/+cuxJ2HOvfXFt1x5Y+O13aLl1a4wbOwoPPzAVU6fci1iyFPsfehh63nIriupRn1wXtqrYTU5Gju/0IieFDYHCAzErkUN9qcpleP3FV3FL95uRdBOIl8Rx6FGH44ounZCq3wiv/PM53HXrQMSyAY7+yxE4rf1J6H1DH/S/60589OWXmPbgPIwdOxoj77gNjYvi2Hv7bTB88J0SHSpq1BRHnHg2SrdshdmzH8U9w4fixacfxNNPzMFtw27H5PFj8eAT/8TW27TFou/LMfi2gZg9bbQwGLTefnssWLQEd0+chpbbtlYmPbkljob048bNopQqXlFoe92f1+iITWGBTQgktbmchFUDWMOnnLRFWk28hgGSSVd5s2IEN1mRPmO1XcIt5iiPIKsyfHSdUGNbtFFl+OakGCDIVCOVTCJLzEWQJBel9KB6QgU4ULqREnAchEWSMCaTCEOInICF3DUEvvzqK7zx9jsCrPbYoy122HYbMyzRk6VAS6CcA1RUVqO4lAn+6vVjBXqSk5JRQhCgVVUtE5jnO3I9Sn9xshSt3hgnVuvPdFEt6iH0BAZI0SsjsFF1ZulxdBMlAq64iQfIeBarM/SoUq5QSXiN0QU52WASARdBN4ECFXFIMk5JQ0FBDOmnFZSwzfQCCR8bQQvDZOb+8mFDnbRoMFUaIoDKIhnnRKlAzjceO93PwSuvvCTPQL36DbFr291RUlxizqsVltXpNMqSpchWZ5AoJnDOiGZ7NT07iTJdTIhXVWXGCJyofMPpiC2oqqhEUVGJAEgBCbxfA6J5aHV1WjwWuim5Lxc23IfeS1E78tUzyPYQ2FGCU/KqGPjMaHGOHB1mNFWiuL5KsrF1Lo+NIytUV1RIceD6CiQJ6Fzm/Iv1A9R4VSiN14NX5YgntJBtme0ieONii/2XpjRnnOke+oxKeNZou7MtfL7TWU80pamRXUsZx3ijxINMMCjkzNp3EiCjBB29pekAqSKXsQBZ0MWoWc4njJ5MceeHCLwaUbVRBRzKgBYh7TmyEON7I6EAP5B0CeXxY9GMevDDeAzVooGtEQQRjyFsJLAU8Q6jh8xctnRGwt3UN7dbGCqNC8/J0CVJyykXyKgFVW34LjE3UkYIKxNp+lkWiJTOE5Ug3hckTYBhYC4a6emUKAHBt/Qb8MYL/xGe2OKtGuPQv/wZMS8UFR25Td9Dyo1LSgnpcpNUxwqy+ryJbEpMcjJ1saweVuaxFVlFHFGpoXeMKTjsUy5SCf4YpuCCgj9i8v4kRNmLJPWUTSWvYY0omhBE8333Nf6ATHUaJblnW63GBQXtsum9kfo+6bZyHkVRcJHQtlHEMn0jzwKBtaQJGZUuug9pR8oF0tvPsdYLhJC9abPmSKbiQiW36IfvRXmpeas24u3lo8b8SLaF74uqcXHsZ+dSKlEVgsRpkeVij9K5lIbxgGySHcmViiiCgSkmpNrxQ5QvW47KiuVo1aKltkvGS75HJkIhJ82qGEY2DW/5MsTpOS4rk3QExChpaULPUnFdo6pnTojFi5ajYeOt4IZcDPFFrEDN4u9R1KgxUFJfACNPIT4UCcJYCeK4SNbaccwWM+VemOiXyAK/ggU2OZDMTwg6mFA5Iqdjz8mRUWuRrc3IypGhZ1FU4WRM0msZwVW/2k0qwJFsJ3rqRP6Qq1D+n95IVnArxQTDmhKS5MQZ0jsjGogIUaRkrwQk9L456ilhGJMeKHoq4wzRGXAoE4QJayudUQwVVZUoLSlFDXNUjLIIYS0HeYJkgkoBz0nqQdM7UiwgkJ5H8pxJJpuvetwCXYSvjEF646ml9JlLMKzglz4PivZl/RAp8rB59DAqyKTHgsdLeCutsnoymdBjlSShro7TWc+XnDgZ2QiejP437cyNf3NgZxjSeroIECVcRuBtALKleeJgLVJkPC734FK5gf9Y0a1EwTkli3gcnqQWqGdG80yNzJxwyrEXDVccsvA1qUlCmJLLKsbRQZjUIQEnGrZBQKxZmGQIiPOhPTEnnyN6scxCQPModdJjyIv2Z7g3DF1kxNND7WkFXeppqkGC4UKuBMRO6n0koKLOs3ifqBdOj7TLYGWWWUxwMvS8acOpD89cJ3l+hPokhiRTAYxLyaMnk22Q72MmpEuPCr2kSrBMu1pNZaNlaVwVTPdgH5vgnYBBtYGdrOnZo7dWnlVDx8JnyhKAy56OB48a8S4nNhPWZnfIaRkOJPgmcEvIYjCZKhZpUH5vE/4tGBddaD7bcb5PCnD5HkrIlYsU6VXzXhFc12SQKipRLXfqctPbbu+bz73RFCfQlcpcejb5Dph+l26jZ9roTMvkaqUizbNpFfV4/1YBhV+l+ay6JIsxMnw1WaAoiazQybA3+Ax40m5O+L7ce0oBqIw/upTMZLNyn7wOxyg+51aiUXWyUwIQpQLXDIDqxWQcO0TA913kVBkFKFInsEn94QIkDNIaOpc1nCtREYtrCotq+JwzZ3Tzy5GsW4xpxgCO0gSDfia3EJZkJlnkJ+AFGZOuxEWuwXFmMW3vkaCPiwndOJ7yOY0Jl6RIYwYZUZFitEBfOkrqViFGKdrAKNskuAhSEvI0oweUPRU/OdOnPSScpEl1SkherCgwGf1wGeuk4E1Tbzy+gwlGMziiaZSMDnIZQ8Os4cbU9Ar+TwNe1WZ803GS6Ux2XFX3gC7e+bZRMljETPkAKMqMtsgCv6oFfjEguUrCKxVmFqJZJee29OYEPfSI1XlL6JEpWAer341wwHgjjT6tC06ILFwQThGlfpCEE52wQwlpqcdMQ94mJGLy2vg1Jy0BN5LbZl9rzYMisCC2sPJ0fLEVfOhP1fnmT7tSr71il5V4bnPhm+tLsxx6DvMr+IADrYpQ5nIkFdBx0ORt8T41t63WJlhMpzO7yQrXDGDawNoHGVwp92iGL/lpW1+oNav7kOuMU53uzVQBPb+lg9IcHylLNtcWm9BLYY4huHIC1dRWDhj6rPScDBTn2iyAnl5JrdC3u+tt1LkPC5Bzorh5y+QnXlrU9peGFjV8pHbWfwzGqu9TP9HnjwsX9hV7RkK+UqRiNgJ7SoVKAw1vnfHGaZtjiPsqc0ZOO4mpCmGcWlrPU/t5kbBdoW1zEwj313YVbivOLSv3GKnZDBds7g7EZ2YeAF7UZAPnuEY0ImCfD9s/9r2Uv03/iyS8sZ4AJrGxAjS9sr7v9np679aXrpmE2r/8v6+ctfKf8b7Xuut1+0P7MW9tEU1RNC8eR/ZsvtfN82DMLHnS8qTIEtHYg++hPtt8X6WvzUNhTWefN13QGaJt6SxGZKyPnQs35tGa10HQRtaQXWvqj30+NncMYRcumkKSzr2nXPBxgcCNCxwCcPG+xhO6mJB8a6W3kTQd8RwzmsTxQNMtBOSBqRxc3KQlTYVpBPYd0+fGLADN+1FclFIPeSqOKlY3cfFhRnldFOpTrIsrg1jt+6gTh4zNbmBSGvgsx1Oq0MvPxUnNqJo+S3Q2S3+F6v0W76MZA3jdUB46H26YlUWGpFvwUFEOk1WMvkthiASjTAHflRAlqZTwL7spzbWOtsgCv6YFfn0gaQdmgj0BfBZIaliCACm/ccKTtyv3UzCKjBgJeQkVMPIVTeiEYyagukDSLAMNyjHxAzNh5TCJwxWpXcVqK+gFM7/ogJBr3voDSTknc+PUIScDhU44UqEkd8PyA37D/wuAkZgJPRWKZi1YtKGUfLvUZgrKcvBAxx5BobW3dQWScl0Bknr/MROytCt/bZuZNHNAkr8wRUH7cnVAkjmSeYqLPJBk+NXML9odK0XR/Fw9B/lNAbdNK1gZkLSLF7H1GoGkhs0s2Nf7cRGT6mupijLA2C41uHcCMQJnCySlMEiB5KoWHlpIoLJweuOFwHNDgKSZOM1znePhs0DS5Djqs2itqJ5i7T3dTIlXwd/6jU3HEOC4AUBSD9+4QFLbbyZ2W5Bl7odAkt9YwGvvXOZ9wRMFQFJEGfipAkmxqPVqW/BvbKchSjnDCkBSFoZiZALJ2ApAUtIaZETS3Nf/H/AD3z0BeDUK8Lgx8kMPueQMswCQMX0uzBwteuPInYiFklcsCScvzmIAACAASURBVD4Oj2GH8DhdhhBmsTiTajU1TG9KpQRMMt1GPIVMhTGeeUZAWJAnCjeBeo49FlCxHeLV40W0sIyjEvtI+5BKOoULYZOOId5rRsL0yQ9jcYlQuMz19SqFjzVgsZmtdiSIrPMkxWQJ6iKUlTfPldHoholcaGUbpeE48oficVevekKUxfxsjfFIao5ztEUW+DUtsMFAMid3VYcZVSpnZdPQ8cq22nO/qbS18EA8WHlflBm+zWmsFJWCI518XQEIgUMPEv9SD2XOISUqN1o0YTAZRekMAJOaV/3aTih1AWvuRHqtwmHc+uMK79F6JFfwqFpPRe5ODJjLrZx1ksl5LgRIctBUACvYwwJJuUEd9CTMa+5BvrfKXSavjh/YSV9aL/eZg+F67oJuqoXfC26sroNvlUBSiOkVCGvf5D0Dtr3SfNW5EI+k/G1CqXaC5wIh3yxVcNHNeKoUIRdAlpzvVD1tkgNJr6nOCPaZkxApQaZduEgRVl2/npSKGZJjCyl0MteECvaF9WrE1ZNggaRtJp87c408bFePkg2L5zyeZhLRpVT+CVPPmfq4xGNt88pqebxXPozklw61v8+3he8FbWPuTxZzmsIhz0TuPbbgm9+zJRqaWyWQNBfwjUBB3gNZ4KE0YIATuITTda0k72X+vEyRsH1MoKUFFQKmClcSK7/9lSww6uwo75cWyNjxgo+q8PeZ0WUlTm3zXBd6tO17rM+fb4E5UynEa2/OJ/2ni0B6HW2Vu0ZWOB4RiGoeuCwqzcIydNUrrPCF8Za6EHcVBviVPy6USBQgZ/JYNQ1Bx3wxCfk3eK81lDvks6DsCF4yiRq/RooZWajmZ5UiTmqyWIBGSyW0oJOeTWrOE7gWykPa9BoCTVZyaxFmQnK7Q1PBb2Bbfr6QxpjxS8aXOh59090s0GM6iBQH8naY1ulVwnUCFMWK1PduojEr6wqmvOhopjnxLNnUhAm9njg2mYcr6eya/kQGBFb2V1VWSlpOtEUW+LUt8IsASZ2YaoPJFT1ItUNzBcHUAhvZ6c/sa8JcGg60oTYdcCX8YSdjOYwTPr+Km8lKgY7kipnBWUCGOAw030r+MFWd+SnThqzMTzPL5Cdmbe7aAEkdQPNHFk5mdoDNh9zVfho2LATIdvXMyUfvhpsNMVPNhZ6MfChZczQ5cWvYv3YbrLHXFUjacKRjNXAln1HDkDZIrH1uFgGmGpc9p1XRKweS+fPJ9Lx6IGkof/ILEFpXc1Hl+aBnIAfw6Km0QS21rH5FsKI2kuc2R/JkUyfyflQ5SuibiFFNjqsBjfklkAWS+YnfLnzsc6KAVr2M+eXXikBSJpZc+63vcPVDyOqBpIbVagNJCw+tBfLLD+07AzShKSJ2s0uSHADcACDpm3p99c3lAaP6vXVJtbGApM2rLLSiffZV07num20fjPzCSMaRghdGf60d2tbuNWOgiQSo98m+1xpJsZ8xVScPJPl8qTc2b18TrVl5xsLqH4pf8FulYiJDQo3SihkgKRXs9PgxLzcWQ1ZSQVxlZ2C+Id/ZmIPFhhUghQyK5IlLIKT30JpSqLLU+1h3jrGcmloUl9+k4EwSLhla1kiBTRbQdKjCeaa2gUmPZVzKZixjYY6HrB9DkujORJL4dgqFGsFkbsFu3x+NtpHOTfqTKfImkkYgaReqvFK2plqU0shIIvE6VvGzcCxIw/cooWkh8C/YqdGlIgvUscAmBJIrDsCFq9McMDMjQg4m5SZKbWnds+h+dUFnPiRI9sEVgKQcY/Ku6gDJfK4RvWbi0jTAwFzH5lLa+cPm+tlVpgGahTlj2m5tufq5CqMPec9i4X6yjwUU5loCNOs4cxVemLgbgROTcFzNyaLvTH2reSCpRQcsTtFJy0InWzVrT5UDvquYN+u+ObnJVvYvHCBNErmpSLfttacVYCdhPQP0pXhG+GfUTsYjmQPYOWDKbzX9Qe9QgZ2k4okny0wWxpNtnzU/ZAWr9oSAxVzRjAImXUYUThbqFcp/ZvP1bE6ePnt54JD3nckZDdCywV71NHB1otxvmm+oYS3b/zKFmtN4Qpiv4b3CjRl0/CRuci9taNU+W4WLkjx4r9trdf/mRTXH2GHRgWmRcnBq9aqmkZj2y99qZ8fkGudz//ToXCg7ByT1c+XHZDcrGMr7d5kD5qpH2jzaawKScj7xYGt+rt02pIKV737hu2aXl7mIiwk76j3YJBO9soRC5WCbclOw0DONsx7eXGMD5eyk5zMfYdBFlubJGa5JG0p3fNC7a9Z+wrOrqRF1Bog1dfkv/L3tE3oMpd9I6WSoiliUJ8+P3C89lCFiYYhMVRrJ0jL87APj5z0tCmBtmxWhVLTHYwizgQDPRCqZX/AzCcWyKMh1WM2vTxmLtAhgdXNXqGbPP0EaC9A+NVut1ZIWceZ3CFBVXS4sFB9/+iWmTp2K/v37SXV9OptGUYJkUfRImoFK0rf0/RcPrFmwyrUkssFRTz2SOqwZnlUpguTzEpNCnRQZUJys0tpFQPIXfqKjy63MAr8YkFzRI2lJnS3QstQ1duTVnysHkvymAExK0rruq0BSQ4M6IKzMs6IhSBtytPvVBpK6YtaRjgO4aacdSCwgyTmaTG5UrfGHw4Ienx/uawPJXJq+BZF2pjD3nsvhssU49kxyzysCSXvHcaEWMdnehmhaQ68aFiwMNaqd7f2t+UWpNeEaIKm+NA59JuSZA5IcH01RgZyaQI30Lybkw1k0yOd4rglI0jOj/WtCOjl7WcBnwuia2Y7QhJZ5z5r0bnpC+CdlJq49cdRZcNhwY+398sVXWriTz+Jk+9RvplXJZH2UZ9ACNfEOM0CrXnSdOvL1NhYs0PNY+M4QSHKzRTwEkjrt6bOVSwXIvT5rE/pcDZA0NFcE/nJlC+gNYHe4IOOVrTnNdWsBSSFc1/dS3m4BY2sPJHlI3HokcyBU33sBkrk+zj+z6wwmzfNjgaQdVZT4Kp97a/PX5LM6QNLsqD/kMD7f2ib1YJl3QAca84X+nlumyOtjQt5iI/XQxXML29AASe1veYNrgZo1v7e/xh7sD8tTa/vGMiiId1JSRbWaXyIOHnnQirC42sGjL7yB8Y8+g85XdUS7to1Rlq6Q/EBVX2JkiXRImh9JIF/IyJCnACP3qVKuSc8YYQz+zTzNhJFU1KiNpq1INxkaL3VOmrmgwIBMlZGFvxNgwVcL0OHCS9F0q+a4/4FZkoBAUJtMFOk6XrpWmQ+kkJDFk+TODeMSYdCWcSbwzXfa9zx/kElrfydSkgZBcQsCSeZUelTyiYDkr/FYR9esY4ENBpJrsuiKOZTWo2NyUPS1zVdhWuRoBtzaNdr5ATmf+5ifyWzoi2dcAUjWOW8eSOrenOwFFJg8OgFhrhBvGMBpAa+UmOcUP/Kh79pA0q4oTS1yPuexINdRhw9dn+a8kaYq2YZaJVxtaILUUgYg2EkkzMp8QuCi2Xy6x9oCSTvxE9DYsLkMyDmEUODxML/WAvfMQRRIY+4kTGr1sy6ztVCGNtXIrQB9vV96VQ2TtXxf2yOZCymGiRz2UxBpQqvi0Syo9M6FoJU6Kg8yjAdUrVIQ2lYgaXNPa4eiC4GThWiFgNOoHOUWOvmjCVw5JShVsALJuHSQobLiPVBhR2xh5dwcUT6R3DxxTRL2kmPPGE38gGofCySVHikPJHN0P7nXYW2BpFaD54BuoXNWFmcZ8wYIs7qpUi8ERrUXStbTKh5IAUr6i/Xn2reJrdMcOfYD7WMuzPoCkyPJT+oCScJ0tioeMORtFwv5UWh9gaTCBcsUYN6yXBWvYjy7BuFPrZ01mDAHBvJezXyihO6lua2G8cEUAeZzMYF4DoFrK3SUZNGWWXhK3ibfUr4/bJ+JSoiXe02j8K/3PUGk5Xa1eYw5j6SxG+0gfe6lkQipBlSGh559A1Me+zcWug3RpdPFOGF7oIGXRlK4ZIGsk0AmCFFCPlShxspXf6tUpKt8rAiQzlQbLmOKUrAwhpRapMIqNJ3VKbODnKZA6SimT4emvWi/5GaYbA363XATmjTdGu9++CFGjBqB4mL17pPeidRS+Vxe63XUkYGb9dTblB/lAdDxRILckvaj16SghZNwkUymRLBi2bKlSKYoZLGZ5zf8eo9fdOVfyAK/CJCsPbjnPYnqBdC/rYfDAkQLROwK39rDSratCCTVS7Ri2Mm8ZDKQm+8lZ25Fj2RuvJAGmZBLoDmG9h4UH+lQrg2395Onf9GpTjc7nReWusggU4jGOJnKoFpgG3N87RCyGdtqefg0d8p6uNTD6YpkYt4jaSoQzQAoE5Saw4SV1CNZCCTVGZunRdJ7LRxYbQMtkNST5T2SOgQz34jtyQNJ1XFW8KBAQIpgjHdLHQdKvqshfKXN0Pwx22cWyNQFkjrgapiR/3iM1rvr33kgaa+zSiBJoCKns5Yx3W0fEsvTmPNgWA+WD49eSdNxCQFKDhzS/cimQDJPF+SKmo0jRVEKJLm/5rgKU78cpYAsXxWf90jqfusDJLU6VUPLkmpQF5DI3xSr5LXpQTH9JSDXhvgKyaXyKSY2/1bL2QrpfvJ2lDZbZaICIKlMsab6PZfGoVEEpVM3QNLQHNTykK+isM8Yf8UfOY/2ugNJfSpN7UzufbVZ1/ou55YhdYGkPdbYXHlS1TVtgaQUXBUASZGwNLD+/xcgyTGEIWZ6ISV0nauk1vCz8NaLRGdWBABcihE4xXjhnS+RbrgN+k96GB3OOxXH7Qg0F/VUEoBn4FNxSIqOQlEeouCFeh7Js2jeePMsiCwpl0C+L/y1CaHrUalK89bWYsmQfrApUDI86fJHbW9Bm8k1pwfViePVV9/EuAnjMWnSOOHwZWW6eFzN+5sbv4zXUyMWyo8rbTCRFjuayhhNOiGKL3hUIUsJbyhpR13hevWFW1lzgSIgucr3O/riF7HAJgeSa76LPBBb874be498Tszqz1wQRtfRfrW718KIG7vJKz1fPiRjv85jgrrgtG4oNw9619+xUWif2qH7uufUebvA7gUTee1bW1XfrOp5WdPnK++3Oo7qfMqESZdYn+6z3IgyP9jFQWHlZkEITffJb7Xbk7fBiu0scHSsTyNzx9Sx8wr9sWHv58ravdLmFuyY9wCtSHFjGRJkIbLKZ2f9DbLW7V3/S9Q6Mne9Whe2uZArjjPWNpvq/jfSbeVOY6unKadKoQMCSxbesLKa9yJyn7I3s0KpBavylx7i+LIKuPi2abigwwU4dkdgSwJJkn3z/WGYV/TpqVik8qAkYi/c8jn5lmlAv13ZvvrNiuNY4fkK3+vc50Z04a233sHIEfdgytSJ5jRKnWELDGvnultOoZWnuNZ6FMxKRby5Usyjilb09FZXVURV2xv7gY3Ot14W2AyA5Hq1OzooskBkgcgCkQU2cwsQ3DHUXMjSIZ5BSwMkYltKVM/4gsuiHFZSOwksqAjQadBknHvhBfjz9gk0ACCB3CADx6R2BIEjxOYMY4vqmUhKJuScGtqmLC917rmfUeqKqZQl97MqV+trRkpg8hzvvPUuRo4cicmT7tVcYHoSuUI0ybIaFDdqaybdR69Z6HZYsRXCiWlsZQFw7aLV9W15dFxkgY1ngQhIbjxbRmeKLBBZILJAZIECCxD0ELAtWbJEOBxtJbVwObJwxqi2UDZUZVs1HyiLLL6rzOLqW8fi0ksvxRHb10c88FHsSFAf8NMIQh9uQj2Stiqcnjpu9ICWlBB2QrgleW1udffb0M6yXsrX/vs6JkyYgPFjxykwZvoF6YVWYBhZMSK0ujbYfFLay1IcUSue90eAuaFAeEPvPzo+sgAtEAHJ6DmILBBZILJAZIFNYoFVeSQlV1LofzxNkmQxmsnxYFpo1slicTqDHv0G47xzzsVf9twBol5uqtg1DZLKXpq6awEVAZYFjXU9d4XfEaBx21AglmGBUDyBt958G2PGjMOEceNy+fWmhSsNmecV29bskSz0pMqkbfJOLSjeJB0XnTSywDpYIAKS62CsaNfIApEFIgtEFlh7C1gwRxAneZFWa5oh24D0NeR5TQIeuRH1vFJSFwPSQRoxNwmWxMQZHg8AP5lQ7k2PVdFZpFIJyXkkMLUclTYcbHMm7feWHsiG1uvmVK79XRXuqYVuxKU2rM5QO6/BttUtFs3l15ukyXWhAVUSd0eAMkFkBCTXr8eioza+BSIgufFtGp0xskBkgcgCkQWMx49ePwt6bJ6fUgERfFXBdVMIPXIjWi5gJR4lo4AQ+qep050E4sXIiLcSYPajEE/55ILUCmn+Izhk/iPzIws9kvazQtBp6YjWv6MCZL20FL6Ql8DzAvndbsLMYSq+89ewLCKGvmsNFY42tM0CJQJlW7DEe7Ne1fVvf3RkZIGNY4EISG4cO0ZniSwQWSCyQGSBOhawPJKFoCdHDh5mRKGF4gJ+oFpOhFk+AVhMOVKRqVFAyPxJxFDtxIVyVAXHSGgeIBlP5NRy7OUJHAtzJG3hjXg8jbKO5mlaWq716bo8HVngh6K5TeqxgJRnriO8uXmhBw2l56u3FVCuyEuwYjsK22nlINnuysrKDWz/+txzdExkgRUtEAHJ6KmILBBZILJAZIFNYgGCQHoJ6QnkVuglZDGKT3LwGGUM6clLCoG372eUF8fxEXdCuOTP9H1RdUGiVH2R2RrEEw5CP8gVnViQZYtQCsPodb8r/Ht9b5zAV1SpWBxEjscYQSRpxAvyHumWFIlRc5WV8aGtpgH05loQTtvZ8Dy9k7YafX3bHx0XWWBjWSACkhvLktF5IgtEFogsEFmglgXqFrzUUjoT0QEl+aZfkkAxaQq3GcxWGnDA84F6BGtBBkk3CT8booTs5QGpggoUaESEwQoD0CuoXj+bWygewYJ9NryrmBjJYiFVn/GNdCPFAnyfVdtKxE9gSeWywo0Si9zWxiNZt50R/c+G91x0ho1rgQhIblx7RmeLLBBZILJAZAHrgCsAdhbI8aeAIXrr0pR4deCnEqqhJBKxcSwqDzH70SewaNnPOOboI9B2hxagL5LAjIQ/DmVeCDMp9WIVt34FIBlmavDwvAcxfNQYtN1zL9w04GaUNmiIlAmZ23C9NrFQgSoCktFL8tuxQAQkfzt9Gd1JZIHIApEFNisLrNYjqdUo8Lws0nQsSglzFjEUY/SUR/HeZ9+hfqut8MWXH2PgDddiq7I4ihGgiPKZEjJW2dNfE0h+/elHuPrqqzF0+ChMnXkfmrdqjQ4XX4JkPC44mTRFqpytQNJuOenMnIju2ndb5JFce1tFe/4yFoiA5C9j5+gqkQUiC0QW+N1ZYHVAkmFmL+MjkYojY3TffXjIZFw88czbSG6xNZrt2hIDbh6EG7p0wG6tGqPUCVEs+u0qW/+rhrbDAEHVclRVVaCscRNMmjId8z/7HP1vuw1xx2hxmwIi1Z43BTcm3M2/4hGQ/N29E7/FG46A5G+xV6N7iiwQWSCywGZggTUBSXoVKR+4PL1c6G1K4qUI4GI5kySLgMffqMbsOTNwU9fTsdNWDSWsjTCLhOMKs47jMNitW2H+oy1KET+g4V+su88Gm0fY0LPwKssxcOgwPDB3LqbfPwc77LwLYm4cnuejOBGTCnPX8GeG1Akv4MuMgOQG90J0gs3AAhGQ3Aw6IWpCZIHIApEFfosWWBOQJLByEMKDT6VtUGrbiSfIHol3FlSh/4hZ2H77bXBjp7+iPjwhJ2fhSswhBHNsVPtXApLkuKwG4jG88frrmPv3x+A5cdzYf4BQEtEJyVp0AkneI4FvBCR/i095dE8RkIyegcgCkQUiC0QW2CQWWD2QJHhkgFcrt+G48OEiDWBpGrju9uGoLmmFbl3bY8cUkAwyiIUeUrEiiRJL8Njwe/86HkmR10H5oh9Qr1kzfPPdQpx/cUfMeehhlJSUgYXlwn5ZB0hqbif9sC6Mcvg62T7KkVwnc0U7/wIWiIDkL2Dk6BKRBSILRBb4PVpgTUCS1DlC3J3xxRPpw4cXS2DUjAfx9Kvv4dRLuqL1Vo2wa0Ngi4SH4hjhow/fc2qpyPw6QDLAG/95HnffPQQTJk/DOx/Ox8ChQzFlxkwkYkmkVBA875GURElLKakIeA3CNit9ZCIg+Xt8kzbve46A5ObdP1HrIgtEFogs8P+tBQh6qG5DrW3+ZL4iCcOpzMKfcGKIiZwNORlJRB6iyo/jqgF348PvfkJYUgK/qhzD+vbAgTu3gJPNwnU8uPE4smGAhJMQuZjCnEgai9excoWUQrSckvY7tssCsvU3bgDUVOOSyzri48+/xOLl5bhr8BC0a9cOftZDivmRhok8kMogbtR+ZHjegMgCj+rK2mHzPgv5N60d697X+t9HdGRkgQ2zQAQkN8x+0dGRBSILRBaILLAKCxCsUZ6woqJCimnEC+c48ndZWRmy5PP2QyTiDhyXYLIKVVkH6aJSLA2Bag8oTQCJaqBBDChJCmGQBIaDIJRcSRbcEDgSWFkVHf4s9NxZjW/+JBAjsNxwcvIA8LISv/7q6+9Qf8stUa+sPjIZHyXJGALfR0y8kkr2ozXbcaUDskxA/Ho1bkmCbdqNWtsE3/w98khGr9vmZoEISG5uPRK1J7JAZIHIAr8RCxQVFYmUH0Eb/1lpQt4e5Q2dwBGyRfHXuay8rhFwuLzSRbJE1W6IxZIm3zDteUjF4/CqawSgEmj51NtOJsViFhxSn5pAlRtBK0FYIXAkoCSYtOB2Xc0t5yKfpZ+VYpuatId4UYmchvyRYdZDPOaovCMrtfk5AWMYhxu6IGYmgJSwvgl5r6oNBMhWE5z3y3u1wHl927+u9xvtH1lgdRaIgGT0fEQWiCwQWSCywCaxgNXatsCHgIggTwBQoNKBsVgc6SCmJc4hS22AhKngJk9kGPpwQh+huPJYYOMiGSbge9TCCRBPxOScVpfahtP5mZwrkRBvpQ1/sy22HWsKbxd+b8PL1lCsxGYhTSIFVGdN7mMsAXiUR2TI3UfgZQUoCuWP9TyGDtyANyuwU4Dm6jZ73dLSUlRWVsquxcXFqKqq2iR9Fp00ssC6WiACkutqsWj/yAKRBSILRBZYKwsQiBHglZeXg95Jbvl8RQKoLDK+j4pMEqliBVdhUIkyF6J4EyOvZBgiFgQAAScIOgOUOK7gToIzAkMLIvmToJFAlR5LbvSI0pNncwsL9+Wxq9vY/roAMg8kPThBGn4QIJYsgYcY0llf5BGJDSWqTU+scEcS8urGciE3UL0bSkJaXsmVtYNtteFt3gfviffBNvFvmwe6Vp0R7RRZYBNZIAKSm8iw0WkjC0QWiCzwe7fAyvL5bMENHA+xuAcHcWRRLOHt8kwGRUkXRQgls7Dcj6EoFkM9BPC9DLLxpPBNhj6QijFFkYU7mntJAMlzM/RrQ8D8nGFsAksbzrbgix5LGzJev37y4JNIPZVCELrwnSSyXihk5AkH8LOa+6keScnqFOZLhZCM45tKmzWUblsgaQFzlCO5fr0VHbXpLBAByU1n2+jMkQUiC0QW+F1bgB41/mNIlt40gr28F42VNtXwslk4sQbwnBh8F8IjWZMF5jz2T3xXGeDYv/wFB7SIwamuRqo4KWHsVKJI6lwcN5SCFoItG7KmwbmPzZskgLSA0YbACSwtQFv/DiKPZDXmzHkAg4aORLNWrTF40Ahs02ZbZKszKCtJQsRvjEdScyFDuISRwgQkLJOrLbax4JF2I4Bku22ovvC+1v8eoiMjC2y4BSIgueE2jM4QWSCyQGSByAIrsQDBHMGbLbSxYW0CpJAE4y41bOiiK4MXAGkH8Fxg2gNP4MV3P0HYdDv41ZUYdPVZaFNG2BXAyzKkW4zAD+HGHTm/BYoModerV09PKcTfWoDDrfC79fVGFoa5WT3+zVfzcUnHizH47tF46fU38Ppr72Ls6NHCZERaI/6zHslQSm4IJIkdjRsyjK+RTLKwrbZYyYa8o4cussDmYIEISG4OvRC1IbJAZIHIAr9BC6yOkBwBK1TSwquIWCn8UClyGPF99a1P4W7REgv8YowdNxpjr7sK2zXQepwYssLTGE+kEJKTsQAwFv5eCFpXts+Gm9vD1198iOeefxbnd7gcn3/zLbp17Y05s+ciHjpISPFQHkhqlqQCSTeXGJlYI5Cs284otL3hPRedYeNaIAKSG9ee0dkiC0QWiCwQWcBYYLVAkomOQkIehxfEJYOQ6Y6ZDItXXLy5YBmunzgLe+67D3qcfADiGaBekhXd9GZmEXNjSu7taI5kIb1PIUE5vXibCkgCNQIOs56DidOm47NPv8att9whdEVCtL5aILnm0PbKHqQISEav1+ZmgQhIbm49ErUnskBkgcgCvxELrF4ikfKIIbJ+AD+mRN2ZiuUoKSlBiDje+XYxRv3jGfxcWYk+F52LnRqnQLZIOvqyfgZFcgzLVvIh7F/aI4mwBoGfxTvvf4wru3TF1Cmz0LrVtki5QCbto6hIcyBZOmTrtnPFNoJ+qTG+bp0dAcl1s1e096a3QAQkN72NoytEFogsEFngd2mBNQHJIHTgG47FrB+ihMSMcPHDkgzcLZL4uBK45a4RuOac9thv561RbIAkASUPi5nilV/LIxlmK/Dh/I9w0aVXYNg943DAfgepdzQLDW1zWwFIGui7llXbdR+cCEj+Ll+lzfqmIyC5WXdP1LjIApEFIgv8/2uB1QNJBYNMFyT1jzjmwgA/VwG33T0DTXbYHdvvvw/uHjYYQ27sjJ2aJpEAQP0Yh0BNI9uiDvNrAcnq8iVof+qp6NazDw7802EoLa4nso+OHwiN0YpAkiySgGNBpAGa69LDEZBcF2tF+/4SFoiA5C9h5egakQUiC0QW+B1aYE0eScJHkRQ0/1wSkbvAc2/8hLsnTkO5l8YRfz4Al57xVzRMAKQYd7wQxa6DMAM4dE0avPbL50gGeOyhObigw/lo2qKV0Bft3nYfBkdmSQAAIABJREFUTJkyFQ1KU8gpH4pEYj6wTShZSxUxCm3/Dt+M39YtR0Dyt9Wf0d1EFogsEFlgs7HA6oGkj6r0cpQUURM7IeDKD0IEMQflAVATkHDcQ1lxHNTEIScj657jgQJJBL7IJYK//yrFNmyQxxJsZLI+3IRqbcvmi26NqNvUVrYRXRu4Irxt3LARkNxsnteoIetngQhIrp/doqMiC0QWiCwQWWANFlgtkAS1sD3UZDJIxesh9F2IVDVlDbXgGXH4cInKghhcVmmr6iBi6Rq4RGlx8jD+WlXbBJI+MtkMkqlioS8iF2Y85iLwAvmpdxFoHqiRRyRgdiz9j/GmrsuDFIW218Va0b6/hAUiIPlLWDm6RmSByAKRBX6HFiDoISk5VVjEAVfA+RiPu/D8ADHiQA9IJFOoyQRAIgU3GUdQXQ3EyVBOVRcqWTMM7oDy2HEW2biueCi9wM9pbVvFGn5nycN5TUvkTTUbq7Vt913vbnHoEE0g8H0Up/QeGcAWAByjRjZbR78kvabmKr5PLZuc7rZSpa96W5nWN9vPttfU1BTolq/3XUQHRhbYYAtEQHKDTRidILJAZIHIApEFVmYByiFa+UL7vQWTwu9IwBd4cJ0QXjoDFJUKyCJ1TjIVQ0UWKE0AMb8GrqjhuIglGejWLeupqo2VErSfp9NpoRHiVlVVJfKMdrP7ro+6TaGyDZ2KXuAgQZDoA6GfFeAbiBc1JqCZHJcsJOI/7ha3yNGhdiJdk+pNXd22MmUb2pX3tWFa4Wu6cvR9ZIG1s0AEJNfOTtFekQUiC0QWiCywjhawWtvUiuZGrx09lLU0t1ltAw+hl4UTT0nOY8bz4VEP2yEkA1JBFWKSCxkHAhdBQKAG+GEAejYJVvmP5yaIJHAs9H7az3h9evP4r7bu97rdWKG3U87DmnNpL88TIPADJGLK/8O7YxBfgKR8TQBJuEyH5eqBpNUDp/fR6mwrQFUva7RFFtgcLBAByc2hF6I2RBaILBBZ4DdoAQvmqqurUVRUVCvcLGHmGAPW9ObROym/AC5FEF0BX0++9DaqKstx8uH7okzodOjhdBAaIEmsVggOrYqNBZUWvBKEWbWbQtC5viaXCnECxqwHN+4iU5PBpVdciZsH3YWmTZui2LFckUpRVAtIiuS2cU2aQqG1aYe9t+LiYgHBFpyvzbHRPpEFNqUFIiC5Ka0bnTuyQGSByAK/YwvQQ8jQbGFI2HrZ6E0kevRCVjdr7mOCxdgOUBEC31cCPQaMRPOtGmNQj3OEPzIIPMRd4+kL6eULpNrb6moTsBJoibOvIB+Tfxd+Z7159rhVdVFhu+vu40gZuQ9ksxg9YTyGj5uAJ577F7bcckuUMo9RpbURuiF8hwRArE2nM7KgylwKcla/0X42L9Lel/WorunY6PvIAr+EBSIg+UtYObpGZIHIApEFfocWIJhjHt+SJUsE4BEAcSM4iicS4pgjrpIgbag5hJ4DVDrAmDmvYN6/38QuO2yDgZ2PQ0PmGqazSCViiBGAeh6KEhJUznnnmDtoQWNhjqQFl9aLZ/fboC4JPaJTLFuyCFd274kfyiswatIUtGzeHLEMUGqj1uTGdFQiMWFEHSXerSI+q90K8zltm8vKyiQ/0hYObdA9RAdHFtgIFoiA5EYwYnSKyAKRBSILRBZY0QKr8khar6QoIsZiYLE2MabjZ5FBAu8vqsIdEx9EcatdEWar0f+Sw9DcgWhti1fPRIaDMBBQypxIW9RD4EpPoi2wYX4kAW2hZ4+fcb81eSTr3lGhh9IhkKxajuFDh2LbPfbElAfnYcjoCSgpKUOjhAOnxsgkuiE81xewHCOHZOgI/c9a1trIfRGA26KbiP4netM2NwtEQHJz65GoPZEFIgtEFviNWIBAjcCHYWUCN/7OwhHmS4pHDgG8bAgnGYPvA8lYgBq4GPHAP/Gj0wDBljvgo/ffwJjOf0UDI4+YIKEOo8qhJ/Q7dEnaIp5Cs60KcK1s3/Uyd+jhuw/extChQ9Hr1tvQsVtP3HXPOGzRqDHqu0ARkaMwqAO+48EnQblCSam1WVsgSfBKMGk9krQpf6dNrYd3vdofHRRZYCNZIAKSG8mQ0WkiC0QWiCwQWaC2BWyFMYGQLXbhHloxrdQ/oZtAje+IRzIRAt8tqUbXgePgb7kDvkkXI0yXo9vJ++P4/VuKRCL/+dkapBJxhPTukWLHnJ8Ai+e2ldm8li2usd+xTbb4xoLN9eq30MPgG3rjscceQ2nzFnjto09x/Bnn4M6Bd6EhudJZN8S4e2wlQDJHA7T6KxdWh1vPZOSRXK/eig7ahBaIgOQmNG506sgCkQUiC/yeLUDARg8aw7LcCIz4u1IAZRRMwoVnkgXjfoDFFWnMfPq/qCreCi99ugjV5YvQ+6wjcOCODRGnJzJbidJUCkHgw8tqoY3lU7Q0P7xGYY4kv7ffsR38nvmHhfyS69xPoYdl33yJn376CUsyHq67fSCu7nkdDj30EBRngWLLPJ4Dkhra5j81hpFIXM2FbTi7MLxNby7bvrpCoHW+l+iAyAIbYIEISG6A8aJDIwtEFogsEFlg1Raw3jPrJbQeQgnJSsEJRalj8OlFlPLrDODEUR4kURFzMO0fb+KTj97HoG4XoFEsi5qqKhQXlyLI+vBDB4lkUkLblZWVKC0tFXBlPZ+FnjtLncPP7L4W2K5v/0mOZIZijgFqvBBnX3Ip7hx5D7Zu2lS9phUBkkVUtWGOJBVvAsRFn4eqO/aqq9e2YXttUY0Nb1vVnghIrm/PRcdtbAtEQHJjWzQ6X2SByAKRBSILiAXoCSSItKCn0GMo+ZPEjgSVAQnLA8CrUmLy0oZYGsRR4zpSld0YWcSREc1tL+0hXlQm52exDc9tQ9XMf7SyjLaQhiCSn3M/ekItOOPPdS22qd2thv6H3kHXgc8QvbQWcKs9lKTiucps31HpRDopCSTXdrMeSeGtdByxJe+B90tbblj717YV0X6RBVZvgQhIRk9IZIHIApEFIgtsEgtYr2BdqhqCO0IrehXjDstPqKct/krAIw9QHFknjhoTAS6jRKIbIvBCuIki+IF69ahkHYuxAlqBlt0IHAtD2wRfdrP72nDx+t84JRtZNZ5GMlWMrB8gNGo2QU0GRbymCV/7rv6q5ES6rUVkW8FyEAhgtO2OciTXv8eiIzeNBSIguWnsGp01skBkgcgCv3sLEPQQ0JH3sO4WT6QEePleBo5HLRvdrPCfm6CKDStwXCS9asGYAZ2XTgyB58KJxxH6GQmP00NHYGg3XrewUKUwDGz33aBCGwJB4lbXJdITzyq9r5ksQ/NAWVEpqqsqhSgyYFvk5gKp1ua+oRPK8aQBWt3GdvO8lrrIEqlbOqOoavt3/4ptFgaIgORm0Q1RIyILRBaILPDbs4DlkSQhuA3F5jWxs0Zrmso2qsUNNykE5fAyQtbNim5W1FAdkVgs7dOT56K4uAGqayqRSjLEWy3eSF6DgJW/s0K7UL3GhtcJakmbY3km2ab13gRIJjTPM2D7mAUZIply4acDJBNx1GQ9aW8eJQcqCcmL5n5ZdQvsvRBIWgBsbVkInNf7HqIDIwtsBAtsIiC5OjH5fH4IXya7p4gArCzv2Irby2ua3ywhrUlJKfgmt55dqXnWHE7QXBaT6bKSc6z+/Gvuk7rHm791yUr9LPkhg89Ki/pWYdvc8XVaUEAzob/y+LwObN5++XbZfmELVm5nPUftbWWfrcwate+/LgtG/u9V2GmN+UUr9o+9b+nTAjvVfhYK7br2OUx173B117JP+6pzpNbdhrXuoY4x1/ZZ1+eszj3nzrXi88Zn0/pRVn6NOvdRZ6f8nyt7l+peb2XPmbX62vbT2tp1zW9vtMf6WcCCOhuelYKYWExGIz8Akg6k4MaPEQCGSMUdePQ2unHEHSDM1sClao1Dyh9XBmhRxfEDrfwOQwGOBFsSNg/4uQaSCSIZGuY/G2K3+YYbonDD5zjLHE9S/Zj5S7ktNUIvv5B43KUqt265ec7kTK4pX7JuyN4CysJQ9/r1SHRUZIGNZ4ENBpJ1sZ++MgWTAfVICyCRTEKSy+LKu0ZSiEwWKIsrNPGqqxBPpfQUNg7gOggZzhBlVQWcCR7sBPBCD7F4EiFCTUSOO5K34jhJeObSUiDIvGiYSr+YA68mg2QRNRK4mQQWDk4gcSyvpG2UnwZ86CoyK9fSIUG/l0pBAwCdkFV5JuwhTfXhZwMJT8ggFtNBLsaVrGymkcwLchkG8eE4LjLkIOMgilDDH5QRk5AIQzmscDR6szKjUymBK2ODPEVyzBcQyPaIyRzqvWrlIAkoYoG5Z8p3cTCmR4B5OIELP8a+0X2LmNzjcADWnKY4xXAp9uXTi8CBnbEa/UzX5AWTe8h7cZBJp5FMFiObySCR0u+9wEHMjckzIFRr7J8gRMj+g484V/mcYeJJBoQkh0onBdMvcSbh674Kdnmf7AfdzwlpH37PUFgIB760zAnUbgHzrRAIQTDbzn7nT1emBO6pk5NdUmiVZZDvZ5vtZJC2lgSIZeT/Meks2pP5XjFkHQ270UKs3BT+Ox5jEJn0F4+VZ43/+Azb8Jy03Dwvuh8fCdqaFMd8uIVShNQqVOwoKpL+Y0uYf1aTrkFRUsmgKysqUFqmhQpekBWi5LiTRJDl9WKIxeNIp7NIcqJPUHEkjWQiIeE7Ph+eVNkm4ASkddFe9z0WQsThxhxksjVIJGlDTvgFy42CBRKPUQihz77vEQAk/x97XwFmZbm1fb+xa2Zo6ZROC7sD9RgHSUVAQUUUMUkJJUVJFemUltQjqAcDFelGursZamLHW/+11nrePQN64vv0/+L/Z3udA8zsvd/nWU+se92rYNkOzACN2+a+eQb1VOaJ+vP34Ol0Y9B6qfPn72/eST7JI3cMLRnvj9xy5bqDvjglUeP3vIuaOvN/1P2pFi3vj38ggX9sSMoH/rnR8d8v1ivHLyPyz3HOsf399/33jz9vBHkS+DMk8CcDSaHtc4AkKVP/olaKkJSrJtl6DnU5cICAIUVmPdXKiqxQUDN7Ul6kVNiwI3BjEKzir6fCtXzNGB7iVgJmgDol0AG2FMgiy1SsVgJRFJBNnQUYdJEio+cnEjAos44ewMCV9FdCqWCp9kWg63IWK8EASxp1+UDSUcpILFBWaKp/LH0HAc9EzEI4TAHf5OoQaEQWuGbo8ChI29ZghqhLg4OMWDZC4Xyq5hhgxWl+Aox1kyquObATNpe+8PlT3VHAlPSuJuNJAknBNHA0R4FkAuIEDqTPreNZCKgocMc14eoaEhqBAwMhEhnrdYpJAiw7ypY+ycWK0xgUEGNMRMrbFGNcIBw0V/6lKeBru1EBVEaY50NYMWBqXB+O5B/zXJg01uyLCEVS4HoGHAJKugddI2nKPOnbE24CAa74q0On4CmSrG5JKzIG1mSA+EBSKtVprnz+3wOSOUfMY4NIgCQBLigAQyCVgaOCRgRIBRgrodP+MQDaVQ5sGATQGODTntNgKMFfDiTVc+lZ9D4+M74fjPaODyQBy/UQ0A1ojgaNnknt5mJRGKGg9Jyj5XNshDgJIMfAiyUI3JOZ4rIBFjIjSCRsHn0oGIBBC0Nn19RYziH/ZOsabIrb0kKwbRc6LZY6T/Sn48XhMtsU5sfxCPhI2PynowC4DyTZ6NNNZGc5SEkJwPKivP4aTESpA0ooRWRAe4sBYIzHLF2Lqd0c9dWTeTF747P5KvGCgCQPge8LOZ/JnAwyrPKA5J+hR/K+I08CeRL4/1gCfxhIXi67y91SAriEv/NZHoGZGitTjoXhEg4WgnS78xtNZrtIQQaDBDhJEbgMZIgvIlVBHzNJaSo2KCs7C3oogIBJ4MRGiIBowoWmlJxlJWAZlAgYhOdZ0BwXQT2ULM3ApKMaOjEepNQZQLKi8t2hmqJXiJHMAZIcH8OM35WuQQWpXQGxxMpR8VvPc1S7K50Vt0GFeR2Xx0xKNW5nIUjvQxBWIs5uHZNAgGawIiW+lOTBrJb6j9Wso5CgApK+ttQU80iydnWC0gL2DScg4qMJ6lIkmN0/RgBx20NCSyBsBGAm4tCNEDxiKxkg21xyw7HAZShk/gJsRJn7gFYAFscNOfQ/kr/JQF1YnqDYCQQafObKdRGj+VILMDsuPiPdhO0Sq+RIqQuH2GcJrSKQQJCCAQUF5Ws5QFIHzS/HAUvMG3HFzFTS3uOFVeCXv1DmkeO0pfVQu5u3ZkLgK68zARKDRUzQnHe3ApYE1mV/5uwbGkaWZiFAa+jEETICypXss57yHE2BUpGjMkgEiuUQkkkwKCZE0mnLxDCBUxojoXphD2nd+MS4DuJZUWEjCTxRuRLXYiPGj8Oix/iFoTVPmHOXkiE8FxGSDH/O4fUX3h2IEsuumQhplBjhwmBG0YPl0BnXEaA1Y3RniTGjDAEzFyPpMYvv+zJiLIdY1EJKRJhTdv8lqSk5f8LBmupTcr8Ig6xA5RXnMRmiwXJWd42/Z39HAfg753d+lfejPAnkSSBPAnkSyCWBPwlIXgkg/ScQjBDY5bv+ckufs9e8ODxqSk/1wKgMRCCFi7uapoZ4wkGEwWSOcvA5T1O5GmNZUYRTU2G5CWZgoraLsBmAEU/AYFqQAnBMZGvEaBGTRqwQMUYEzlhlCwhKslfkOiOnoShwYfWUa40ZkcuBpB/94iZj7/zMQRUfo/Q6uaMFLKjvpaw9pbi5jAUBLQOwnCgMAsAeMS4kNQrkdmHZOsyQsH0Jz4aXcBEOEahSwJAAI5FIxM4I5SVMIP1cudoJ5PjvN4mZc104dhRGwADlTOrkXrSk3IQZ0mElspEaoMDxBBDMz8BfR0KYQc+AZTkI0qA1WxhQxUiKRzgHSCZDDSyLPNWIxqIIhtLg2JSRaDDQ1Owo9GCQS344rguq45vIzoKZkgbLtWDq0qfWcyiGioAkzZOApPDCDCQJRhiWcpebMIh9Usy1q9vi1GfmUsaXHHPS70QGhPzDU4BT5kKsmbi+fZeqxJnS6pP8KfzAYAzn6AKeGUjSHhI/LuLKCDBpLhqx0BSzJSyhAGufKaPnUFFlFSOr9ksOm+gbLPI+R8WGBcjYoMFS0BYxkbqBuJ2AEZCyJ1y/juZiEcOvwVYkvOHpMHSNww50CitQcWuyrw1k2Q4ipgmDPNpcakXW1bXo/SafWcvVENQMJOIWjAA9WkPMchEOBIUs/CdA0qEQCYNqDdLQHARDBEzpGQHE4gmEQ+ErLmyZtwBJWgP/7vGLPMv4cmwIdd5kVXPkreLs/J9eqRXygGSensyTQJ4E8iTw70ngjwNJjpnKfe3mJMX4kCpJJuRGsIqj1Dwql+AAVDaB6oMhgDh01nfkdWYHck4bAHaHM4lGcIHZQoOBhxbwEHdsZs8o9iuVQaQHEAiKRBAjhUcuOc9h9o8JKNbfBK4U6GM3qM9MCcMnQCQXDNb8GC1xbWscW+fHtYmKE3eaxHdRRQqK+eafuR6DBybxGAR5DJzYOUtuZi42S+5Bm2MVCXBQ9qKmEzAISUypIngYNBEANyTKj3DVb4GkuAjZvU+/VnPj53mmuJ055hKwjRSOV+VZu6LUI0HyPWdxmIGD/KKy7SiCZgCuK8HrwoCR21L2ALm25U9R2lYsilA4jFi2hWDIhGYIp0ycqudqHI+XwrGqccSj2bADaRxPSkCMCEmbF4DgmwsrYTMjSVmRJDBm1IhFzQUkbcMHywQkc5KFfCDJTcpU/TkZ5+WQQeP1pV+omFN/E2jSwcJTIQ3+VtY43lGV9GAgCRiaA53RrsZBwF7AREIDonYM+QhJE6NHrn5iRtnQkBMiRJn/fNlTOTF6Kqs1WYlOAc7kmdIQjWYjhQA6hYgYJvRgAJmOzYx2gJYyQbGPGh8sMgrorySjaNRGJEXc3FEyeMjlS/GKZpglH43HkJ8AHQF+irW1EwiQsUMhEByeESLfPQJBnWMkzaAB2yU20vgXQFKYV5vc8rSHTZKHzUAyIzuB1JTU37nFLpcDR03z/ZATC0ysv8/VSsyr/6LVVnuVDIU8RvLf0xJ578qTQJ4E8iTwTyTwB4EkoR/lTiKwwy8BkrlBpECxXN45H0RKqD4S2Zewdu1qnD53Hno4P06ePY+a11yHG669BsRHEJAkN6XESIne0Enhuh4uno+h//sD8MZbr6BEmdKshslxGMs8hzRCZWYEjqPBCpiIWw7SAqTcXAZzzPwRZeJJEg8DpdxAUsVTKeJSpqeABgEKYcMkJs4vNStJGwJ9/His06fP4p13u6Fv374oUqAou3iJUTtz/gJGjJuIWDSB93r1ULGQLlzPQUCPSPafR0hEYgNPnE7HuCmTkH7+HIZ88H6yUC39loCk4BFyP9IYhKshRerjcE0j/sx3xRKQtLBxzVLMmD0bdz3eGPfW+wvcmIf8YU1iSJ0YLOsMRo0bj1PnPXTp2gMFQuSmjyFgpjGI5dVmN7FijXMpbgJFNLZYNIZQKIJly5Zh7NhRzKINHjwcpUuX5DFHo5k4sm8bxkwcj/seaYp6Dz4MPUEuVBtmhOJApYMEQWZy6VN/3eUrl+C7Hxajb79+DCJ8RlKApEqFUoYG7TEiZolvJMjiA0kCabx9mSmWfZUbSDKR5rOrSSApSTzJNBJyyzIwFWDmMGvrQKcNRkDRsjB8zGjsO3ES/d97HxGKNXU1BAzqP+wnL+UawxVAMhmikIt5k3crZo5c0EREug5CZggfDRqC5T8tRctWrfFE08awdZ0NrLBuSlyxA2ReOIdf1q9DRjSGrIwonmzcBOGIgazsDKSkpSrHMZB+8Rw++mQ4A/teXXvKPJkh5cw1rFrxC7767jv06tMPpkf7wpJkKs1DdtxGJBhmA0k2pn2Za9ugRCwWvIGTp9IxYfxkXu8uXd/gLFxDD3HpFGKs5dD7FwitIn2pDxBl3yXjKOUfHMIitxEZKTkhDhrJl40eCV2Rs/rbVx4jmac38ySQJ4E8Cfx7Evi/CiRzX9A+Z8eJApxpS5c9cPpMOnr27In69f+Cx//6Vw7GP3rmDLq+3ROjRoxEoXBYcAorCJXESRyim+CYwo+HT0CJkqXQ9MkGEutHgINq2CpFC4QRj5PLLMTqx4q7CAeJ8bRYYQkbJNnGORGdbjLmzSdbc8rgiILygSS5nmlOrMhUpqjvyqfPUJ0yAhh79uxBpUqVkBpOSc4lYVtY9O0STBw3Hou+mMfqzkVCcpSp4C6p9HgWgikpiGc5CKaE8dV332P0+NGYO3MmQkGak2hYYvByA8kcaCcxiwye2M+oIL5HIQM2EL+El197DXXufQTNWraCSRn0RMbFATNgIWGdwsy5s/HFN2swftynuCqVYLq4HjmRl+MG/YfnZiSFFbIpYzsUxtqVa3Di9CnUr/84Vq5eheuuuwWBQFDCIDUb8cxTaPNyO9z/6FN4qlkLRFQ0gYqQ5ec4CeI7TWauMi+l4+jJI6hWvaaweS65WTU4HDLgCmjikAhicwnGsAOaATLLQ2GTHJAtrDHvT5fYQWGK/X0n9QVI2j7jThnZkpClthDLgWAO7SSWLWxYsSz8uHwZPpkwBbM+W4AgM3VAVkYMaflyuW05LCEn65ziC+lFscEKG11+ov3sdGjcUYMYSMuycWjXHngJGzt37gRCATzQ4DEEjRA0YiZtF7ELGRg8dBC69O0NPRzB9CkzkJaWhiaNn+D5UmJOUBWJptjl6TOnYPHfv8aMaTNhmhE2ajIzspGWLx/OnzuHY2dOoVq1GnCiFsKRACyb9rsLw6SoSrLL/L0hFDOdbwb6TJM7SFgO7+MFCxZi+vRpmDNvKnRdg66FODbTP59JXzXHoOZkxUpsck6VBdovcqL9bH6Bk8KDk0EqyXv/cSB5efhOzmJcERv97927ee/Kk0CeBPIk8P+MBP4YkGRlrYCJyp71MV/Oha4UN6t7W2VWE1tDpXgMtH21M4qXKon+73aHS+iFYq0cC2fSL6JYkWIIk3tMvJt+0iXTRJob5USBCxdjKHTVVRKHybQQuWsdWC51FSBIRgqN4gE9XLqUje07duOWW+uyi1UKEAl/5UfHCelJ3y8wQoUYJgHIlYwkgRWdlJuauKMJcBOlJVmhlJXKgIhiCql8juvBpiQc08QPP/2MyRMmYsrk8ZyUo1G8GpcJCqskFBtWNBuBcH5Ytodlq5djzJhRmD19CieheORWhKaAk0/9UjygH70n42E3LylXLgHksetcJ6WauIje/fqhcPW6aNq8NQqaGrtBTSZWY7D1s1i9cT2GfjIb06fOhGllS+ZxIDWn6g9niStGMplsowA2gRPLRu93eqNp06aodU0tKdobSIFjS3I+ucbt6GkMGDQYJcpfj6efeRYhyuYOCnyzvQSzkRSHx55JXjJL4gEUTc3Z4grIc+449e5l6lpiASgHnV4Suyh7if+qPNCURCTxo1Q+ihJpyMjIfc6Fs5YEJ/pqyeZnYMoEpQBNByGVHU7MF+3nODZs3oye7w3DnDlfImAT0KRMdSpllOAEMH5RYoxiNXl4/L1idnFRouR+FBMhx7iSrHaHktFsh88LbK4dhanTp+L+Jx5FgYIFEYbB3NxPX/0dS376Ab0Gvw9bM3DxfBYuXryIihXKcnIXsY+0P2kvktGxdvVSfPjhMMyc9ZnKjgtyAhSLjthQOp/0nx/doNP58xBNOAgHQsrFr8ya3wGSdN7JIFm+bCXGjxuDadMncDKaYUT4+zVOEJOYXD5XmsVGqM8KczUB/o/knwuoqndwqICns3zYmOWQA0UhX1muKtdy/5aRzAOS/89ovbyJ5EkgTwJ/qgT+GJBkBXj57ev/M5e+5jI3BLZIx2VfuoDFX3+Fho0bYcOm7ajX5Hks+uY73FCjLALkenUSMCgmz3G5vMyubTtRIH8hlC1fETt27UYsHkelSmVRpGAYWRfTMW/BIhQvVR53P/gXBmn2vWluAAAgAElEQVSe5WD/vh3QwsD3S37AHbfeg9rVasHwLEycMBmbth3FXxs2wPXXVIGuJ/DlgvkoVaY87rrvUZhBnVmWPTt3Yc+ufXj44YdRvHRRYWk0k126235di4KFC6F85ZrYuHkbFcFDpYrlUKhQfhw+dAhmpAD27t+HXdt+ReNGDVCoUCG4noYDh0+iUMGCKFIgDDdhYcnSlaB+sFu3bsK2rb9iysSJcBwL2/bswU/LVuC++x5DzeoVQS5AOx7DytUbkZGZjd17tmPN6uWYOWMKPNvF4TMXsHHLdhRJK4Bb6t6EYMDDpawLWLtxHQ4dO4b76z2KEleVYB7INDRYsQyuM3jy9GlsXL8GwUQmZs2fjxsfbYqmzVrASAC7Nm5B9PwFlCyZhqrXlMCaTRswYMhUvPhCOxzavgk3XHctbrr1Hl4nUrgHD+7Dnn27GYTUrXsn0tLC8FxVmNdzEYvF8fSTT6N+/fq4ru51qHPtNTiXnolFC79GmdIl8dADd8JzzmPAoKEIFbgaV5UoByczC/fcewfKViorrKvjYf+ufQhoQRw7cgj3PXgH9u7ejspVazBYP3H2PBYvWYL09HQ8fO+9qFO5Mtfb/PKbr3EuOwsPP94QhQoURNACDuzbj3xX5cN3Py5Bg/oNEQoYMHQq60RxrGGsX78ZFy+eR/HixVGrVi2OBT1y+ARSUoPYumMT9u7di4ZPNEeB/PlAeMtxEzDMOBzXQcwK4+clyxAxdNSpUwlXlYjg1+3b8XafIZg3ZxGHpFIVKAI+jpPAvn3HUKRIUfy45BvEYjE83vApnDl5Cr/8/APq1r0e1a+pzW5ew9awadMWHD11AFdXLIeaVWtB1wJYu24j9uzbi/JVK+P6a65FCme2U8KNhhEjR+LWB+9GjRo1oVkJpBgmju7cjabNnsKLHV9Fy1bPQUeQgRtVcaLY4kVffIVLFzPRuEFjpOWPYP26Zfjww6Fo06YN9u8/iOrVauP222/nGF/KrNm2ex+qVK7BQHfLll9x9PghlC1fBrVqX8vw7si+AyhUqAC2bNmMPQf346FHnkDRokWhuw5cx8LKFatx/vx5HDx4GFs2r8fIUcMRSknBrm17sGvPHoRSDNx2222IpBSAJBQRMLS57qUeDOHk6fPYs38PwqaFajWq41R6DLGog0vn0nHzTTfg1MlDOH7yBAoWKYEKZSsgaOg4c+I4Vm9YgwIFC+PW2+7CxYsZWL78F9SrV09VVvA4BpS8CVRpQV5XAkkJHEmGOPyp13Lel+VJIE8CeRL43yOBPw4kr5jrb+KNiJEjBsC1YMWzcOLwYXR7uzMG9O+PVZt3ouOAcfj+5+UoX4SIKYqDU4H80sgUs6bOwPff/4SJn07G2XMZeLFtW7z6youoUbk0Rg4fhpdfaYd+HwzDI01b4brrbsS7nd6C58bxwKP3c92+4R+OwHdffY2wFsfAQR/igpUfzVo+i/whF7Omjser7V9G93d7ocVz7XD3vffi7a6d0PnNDti1Yw8zNU80qc8z9LNe58ycjK+++gpTZs7DqfQLeLXdK2j2VENcXa44Xn/9Tdz/SGNUrVYdG9ctx8UL6Rg7dix+/OkXdOnWF/Pnz0X+sIfe7/bEmx17olzZChj+4ftYsXwp5s+fhy+/+BxnMzJw/U13omPHdzBt2jSkhlz07NEVr7bvhCpVqmDgwPewedMazJ42Cfv27cf42QvQs9cArPxpKdauWoWund9Ap85voUvPt7F15y5cyIyh3n0Po2AkhATFKgZ1rF+/FrPmzUP/vr2gZV1Ek+bN8VCL59H82Rcwa+J0FE0rgKca/BXv9e+Bux+8AcG0FLzVdRCmT5sNNyMd73Trjmq1r0evXu9i4/qNmDf/M/Tt2xsrVq3E0qVr0aNHV07IoNAB20rg+PETaNe2HRo0aIDb77odoUgYo0ZOQIe3OqHDW2+h/cutcfedddDv/UG4lEhDh049sH3jenTp2hHDx32CqytVRKfXO8NN2PAsDwXzp6JS5bLYsHEtZs+Yhc1bt6LbgAH4YPAQrF65Bsu//wGfDv8QQ4d+gPseexQrN2/Grzv2o3+v97Bg6jRMmzIFNW6sjYOHD2HE8JGoWqkCEs45Tkr5dOJc5M9fGA0a1MegQR/glltuQUpKfrzd9R3cffcduPHWmli2bAVOHr+EaVMnwYo7MINx6HoMGZmZ6NlrODq83hWpQQP9+nVD3wGdcezUSbz59nuYN/crhDWqB0CM2EX88ssveP21Hni2ZStUKF8UC/72BS5kenj0kcdQpmgB9BvQF+OnTcE1tW7ApNFTUbhAfjRq/hgGDhqA2268G3v2HEChwkVw+913Ycy4sej1TjdkpWfii7nzsHHTeuw+dACfzp+J1JQUrtPKz43F8fNPP6BdpzdR8Kqi6PtOX9R7oB5cxDmG9y8PPo4dW3dh85YdGDZsKO/jPn3exccff8yJMV07dcatt9TFmx1fwdDhH2HVuh2YMXMBpo6fgnz509D0qQZ4f+AA3H3f/QgHwujWsTMeeOA+1K5dE8vXrMLJMxmYMGECMs6fRd8+vfDmGx1QsWJFDHz/faxduxJz58zCpEmTcPFSHB26dMTxE4fw7rvvonuP3ihbuhyIMOWQBcvCr1u2Y+pnn6P7O28jHIjh1ddeQ8mytfDMs23xUuvnsWD+ZwiGEpg+YwY2b92DESNGYt/W3fh08nj0GdAby1euwKpVG/Hkk83Qvn07DBw4ENdcU1tCNqiI/WWUdB6Q/N+j1vJGmieBPAn8V0rgTwGSvxeszm4oNRPHjsHgzBFxbW9avQLX3XgjZs1bhJe7D8O6zZtQLAVIDVAIPWXmJlQ6q4lN69bhk5FjMHLsJI7BerHta3jqqYaws9JROF8IN997J7p27o4qNz6Axk82xYDu/VChdDG0e70N4olstHm+Dbp1eQO1q5fF2AlTkW4Vxott22Hlt9+gZKE03HTXzejWrTsqVr8OTZs/jZZPNUO9e+9Duxdfhk6lbYLkKaQ6lwE4VhSb167EjBkz8MGHI2GEwnjj1Tc4vqx65ZJo/dwLGDl+Nq6uWBb79+5Cx7dexbx58xgAP9GkFWbPmoEVPy/E9i2/ot+Aj2EaOpb//AMmjh2JcWNHYcKkiWjc4llogTQ83fIlfPrpp/jh7/Oxc8cWDOg3CLbtYfXKXzB6xFCOXevw2qsoVfVaXHPj7chMP481K1fi3R4d0az5k7jnwQfw8quvIeHqiARToMUchIixTUTR6vnWaNP+Fdx15x3Qsi+xazv/1dXQpPmzeP6pVnjz5ZdRMCWCDZtWoEAxE5WqVsOHI2dg5tSZCNkWdu/ageat2mDlqlXo3vVtlC5DzF0NZGRlYtWqzejfvz8zoxQvFzBNZGZk4JWX2uPNN9/E9Tdej79/uxhpqYVx6y23o3+/fqhepSyefvpx9H9vIIqVvxbPtHqGy/8MG/YRdh3ai/feew/jRk3AmhWrMG/OXAYTX3+9EBPGjsGC2XPw/EttUe3mumj/agf2WqZqwPkDB7Bo4Ty0aPcSfly9BuMmfYapkyZg0y/r2XiY9eU8lK1QDjplDScyEQpZOHX2FJ5/5g20f+UtpKYF8OuWTShSuCgeeuhRNGnUAhMnjUXlqiWxc/dOdOnYHzNmzEK+NCrZSElJ6fj2+5/x2exf0PzJ5zgV69tvv0DrNg25GHnvAaMwbeos2k5sLBnmJZw4eQLNnmyHaVNmonSp/Fi+aiU+GjkN06fOQAgxvNu3B2rdcAPuubse2jR/BW++/ioC+S2sW7cKxQuXQ3aWhVXr1nCyS/kKJblW5/YNv6LLWx3QolUL3PfwgyhUqihn2WueBT1BccFU9N5FRjQDn4wYgXHDx6JPn164697b8M2336B9uw746ceVGDl6EmbPnoblS1cySzhr1iwuobl3y2a0bv0Ulm34AV9/+SVGTfwcU6fNx3PNW+PFtm1QsHAq1qxbjXwFC6H+Y/XxdOOmmDRpAsqXL4t9hw/i9be6sYG0+KtF2LRhPT4YNBCOZWP92tX4+KNh+GjYYDR58kks+PxrFC1RFK4Ww+AhQ3DyxHkMGzKUDRQnHkVQ19C6zUt4tEEzNGraAJ59hgHq0bMOunZ+F80aNsXIEUNxdcWi+HLR37BizRb07NYb73TuihrVq6DmtdVw4sxJ/PzTCoz4ZMRv7lyqiEBAkisT/C4j6X8kL0byv1Jh5T0rTwJ5EvifJ4E/DCT/FYikOEa4VM7Ggh40kXU+HR8OHYLu3d7G1n1HcE+jNvj8y29wa60SzJq4VO7GofdSmRRg6fffY+bMWRgzeSp3QnnxpXZo0awp6j1wF07s34llP36NH1etR92Hm6Fh00aYMHQCnFgm3u7xJhKJLDzf+jl0fLMdrq1dFmMmTcfRS2no0KETigaB/Tu3YuWqpfh5+Qrc99fGqP9EQxw9cAgfDx2GFUtXYvTYUbjp9htBEYcU+UYJC8t/XIwp06Zj3JRZHPf4ctv2aNGsCe65/Xq0ePYZdO09FJWrVsXxQ7sZSM6ZMweeFkTjZs/ho4+HYca4jxAOBdCpW392DW9YtQxDPuiPz+bO5PonP/2yAmfOZ2P4iCn4dMpkTB73IYcF9O09gOWx4pflGDl8MKZPGoVmLVugS9/BqFr7BqQFdMSz45x9e+LofvQf9AGW/LICI8dNws033oYIdVGhcjpZGXjw4Xp4/+OPcPNNdaEnYujbtw+KVquBG265E+927I7PZ8/miMJgigbHy8S6jRsx5ONJmDZ5GqhA05lTx9GgaXN8/8OPaNKwAQZ90J9jHznejZJ46DkWxduJkrUtC62feQ6vv/46br7tZnZF799/AuvWrcd33y7G/XffhuYt6nNWc5EytfBMq9ZI0YGFi/6GKbNm4LPP5uDHJUvx2fQZGDt6NIIBYlXXYdiQQZg4ejSefrYlHmrWBE+3bA0n5qBwMAgtkQ14CcxbuABH0y9i+bptGD9qAvSMbDRp3ADjZkxG8TKlOMPf4MSsTGzethndOw/E7M/mI19+KgpPcZ4GsrLiePGFV9G7T09UqVYK+w7sw+vte2Lu3PlITaHdkQldi2LosFHIjhVCpw4dEeESkVTDNBvrNm1A994fYuEXn1OVIwQDVNLpImLRKFq0eB0ffzQSZcoWwvIVy/HJmJmYNm0yvOws9OrdHVVuuA51at+A/p0HYMG82XDC2QiwPz3EQHLilMkYP3EimjRpgnd7dsWRfUexacMGPPr4IzDCAVhszbmAHUfQNBE9dw6hSBCIBHluS776Dh8MGICvvv+c41y//GIxTp65hI1b92LEJ59g66ZfMWjg+5g7dxbX/YxdOIuH692O5esXY+/ePejzwXi8+npPdOvQBd9+t5hjRakaAsV1RrOjeLHVc+jfvy/KlSuDwyeO4cWX38TChQsxjAFkAj3ffYfB2sa1azBk8Afo1q0r2rVrjwWfL2Ig6WgxzPhsFuZ99jlmz56LcMDkagFO1iXUe/ARvNKxO5o0aQDHOoFpM2fg8CkHL774Bto//yLGjP4IRa4K4fMvP8fSVb/ivT4D0KppM7zToweuvaWWREfr0qGHwzRIrFzXUkuW1sq5svNiJP/nqa+8EeVJIE8C/xMk8KcDSSmZkgMvpUKcg4wLF9G2bRvs3beHY7+GDh6CUFpBPP9GNxQuUgxD+naFHYsxe0IFjX/56SdUrlwRRw/tx6dTp+KjEaNgBlPwQlsCkk+hYtkS+HBQfwwb1Be93x+Eq2+qh4ZNm2DmuM9gZV3Ea2+0gevE0KZVG3Tp+CpqX1MBo8ZNwomMVHTq3AFnDxzCRwP7YOiw99Gzdx9Uq3sHnmzWAkf27UeNKhXx8w8rMGXaVIyYNJILNlMWMNUyXLN0CaZOnYoPx0zkRJcXWr+Adm3b4Obrq6PVc8+hS+9BqFaDgOQ+vPl6O2ZyAqEUNGv9ErvvNvzyLaZN/RQLFi7hUirr1izDyI+HYvr0yfjm66+w++BRNGv5Alq0eAnjx4/HqmXfYNLEcVgwZyHy5cuPFStWYsSIwZg5ZRzatX8Fpapehy7dunMOkJOIIeDFcez4IZSpUhG/rF6NiVM+w5hR4xFIeAhSUkY8Gy+/8hKq1b0eb731Boy4hXd690LpmlXx4MOP4fF6j2HaxMm48abrpfyPG8WmzVvQp/9QfDH3c4R0F9s3/4p3BryPWZ/NQfuXX0Klq8vj7Z7dEI1G4XoBpKQEmTnSdJcTQAhOPv/ci3jttddw46034fixY+jXbwgGDx7Cbsvbbr4ejRvWQ/8BA5GvWBW8/EpbGLaNUaOGIyMeR9eu3bBo4TeYP3sOpk2dyOdm+/adGDzwA0yZMA6d3u6EM/EYRo2awCEI8UvZKBDW0POtV9GoVQucjVqYMG0epkwYD+t8DI0b1se0ebNQ+KoikmxDtUz1TBw7dgJPPNYcs2bORdVqFRmA0ZwikXx4utmz6NmzG2pdezVOnjyJF557A3Nmz0OBAgSesxCLX8KXX36LUaPn48u/fc29482wi8zMEzhy4hR69hmO0WMmomh+Ay4x9GaUY26feuolDBs6HFdXuAo/L1uOsZNmY9So0SgYMdHr3e64+ppauO/eB9Hgvkb4dNJEXHNLFcQS2dDsIE6fPofiZUvj4qVLeLnNi5g1YyaCuoFTJ4+jeOlSHI8RoxZE1DPdCMBLxPHt11+jWMliuOGWm5kbzTxzCe1ebouREz/Eex/0Q9OGzXH+UhxjJs/C1OmfYsOK1Rgx/BNMnTkdQR3Ys2U7+vTqhBmzP8Ge/fvQs99oDB02Do/V+wumz5iG6jUrcWHzrFicXdvPPPU0evd+FzVq18Tho4cZSC5YsACzZ0zHvHlz8PkXXzKQXLViKT7+cAjGjx2DFi2ewahRk1CuUnk4ehR9+vdFPNvBBwOGIDvjIsdzhkwdnTt1xs6DJzFn7kyEjQx8OnUKdh+NokuXXmjesDHGjx2B4iXT8MXCL7Fi/Q707dUfrz33HGrVrI6O3TpyOSKKB82XVgD79u3jqgoEIqlgfko4kiyvdflFfSWgzGMk/ycosrwx5EkgTwL/fRL404FksmihmhMXn3YczP98ASvl5s2bSSs+qm9n2Yg6wISx4xDUXDz3TEuu9Thn3nz89NNPmDJ5Euz4JTRu0hC33nkXChYuijnzvsCtt96O6pUqYOH82Xj91RcwffY8nLFCePHlNzBnykw4iSjeH9idmbMub/XAw/XuRcc322LpilX45NNFaNX6BRzatQY/f7cQr7/aHpOnzkDUSMWbHTpj6oSJeKXty3ATLifNNGnRGAnPQkQzoFkxxDPOo0mTJ1Gz7q0oVqosvln0d1SvUgmNHn8Inbp2RUtyvTd/Gl99PhvjxnyCPn36wPF0vN6lJ9547XU82/hRvPDc88i0gHoPPYrsSxex+KsvMHbsJxg+/COUKl8Rta+9GUOGjMFjj/4FHd96Aa1aPA3PCePWW+/gAtDffbsIY0YOgR4w8fRz7VDn+ptQu0o1FC9UEM+1fBJvdHgVz7d7ERdicew9eAJPNW2OfJyEQW1x4ti0aR2aPtcKt915B26oXgNr1qyBUSAFAwcPw+IvvkG/Pv3RsmUzhFMDuO6663BVkWLo0KUHWjVvicplSmDmzJlo+WJb3HHnXdixdSueb/0sal9bG3Xq1EFqamE83+YFGDol20i27qb1G9H2xXYcb9j6hdY4cOAAxo6divbtX8XcuXMRi15C/16d8MWib7B+yxG0aPksjh/ehp07tqLfB0Nw5uwFjBk1BmtWrUT7V9rg2muvxVdfEyCfik8Gv4+yFcujRbuXUbBoCdSoXAdlixRC60Z/QYPH/4IO7/TAxj37MHPuYnTt0gNGPIYB/fugzStt8dBfHkbtGjU4WzkUlPqfo0dNwSfDR6NJ0wbIly8VdevWRTAYRruXX8cr7V/C0y0bYvbs2Rg9cio++GAgHnrwbrhujNnXSxkxvNL+HRw8eAiPPXwHDC2KJxo+hr99tRhzPv8J/fsNxIP33gxDcxHLSsf2HTvQomVbBthNGz2G0RPGYfGS1Rg+fDhMK4p33umBElWvxuBBH2P6yKkYN2Y0/tLofuQrmB831qqLnbv3IlIgHx5+5CHMnfUZOnfohPmz52HkyJH429eLkJKaKj3FHQch7l3vYerkiexa7v/B+yhZsjS+/uJb1LmmJqrWLof7H7gHfd7pj70HjmLK7AV4u2t3VChVDD26v40mzVqgYvmrsfhvi/BUk8dQ54byGD95EqbMWMgluA7t3o+hw4bg8fqPcJLOzbfeyQxo5zfewrPPtkSjRg2weMn3GDR0JN5//308+tCDnHyVcD3cf/+9cBNRLjM0cfw4HD92AmvXb0OLZ1tg2+4N+PbH79Cta28USCvAHbY1Cn1hZvwUOvfsg/XrV+Pxh29DLGEhtWhVdOvWE+/17IvTJ4+gYuWSOH8pA8vWbsWQgUOZrW7zQitUq1MDpcqXRfky5XH3XfeiUaNGmD59Oq65tjZ3bqKWptQC9PI4ScXuXnZf5wHJ/z71lffkPAnkSeB/ggT+BCCpCgKr2fg9gv3JxWIJRCIh/O3LRWzxU7wduSapQgnVe+SYSI9K3MSwZ89+XMhKIDV/IVStWg2m7iJgOsjKOMtZxuUrVEZmzEZaan7OfN65dTOqVCyNQCQF+09cQKmyFRChrnSU5KtlsNLRvVQpF0OuzkAYO/aeBBXyq1qxEDauX4palasimJIfWw+dQtXK1RHLjGLfrj0ofVVJlChblDvJxN0YInoAJrE71IrRcbD36BmUq1gFWZkxFMofgZeVDS0cRha5xoIGwlQKJkHtBwNIOA48M8LcbNCOcXmWzXv2oWiJMihYoAAyL15AsatScfb0SU7gqVS5Bs6epf4+NkqVyodY1kUcOngaBQoWQzglFbYdx1VF5U/HSMW6DZtRpVwFFCtSELCiyM48j/0nDiNSqDBKlK7CHYlN6iBJsQHUW1L3cPLcGZy7eAFlryrJ2eJmvpB0lHECcBIONmxZj5o1ayJ//vzIyIiyG5QAyfH9u1G9dm3yz3IryzC5WV0X23du4/eWKFGeXYQG19lx4FpxdhcGQqnwbJvbHVJf7717j6Fy5SrM+pw/dwrlyhTBufOXUKBoKRw+chaGexHlypfhTkdS/sVPnI1xUozjmuyq59aTuodMx8GOfQdwVcGSKFm4AMJeNk7t34G4pqFs1VrYtPs4KlSsiPwq8Zda+dnU0SfuIBymEjrZDBo8O4ALFy7h1KlTKFGiGAoUKMAF5Mn96ThxmCFafir3lCJ1SLk7jYtEPIpwJBVxB9i39zAC+kVUqSyyNcz8iLqpvP6UK0Lj9hIWz52+kJKR7VgGd6JxDeomAwSodJSdQDa1qLQ15NcCOH0sHUfPHUS1mtWQGqCe2cCvu7fyuOtUq8Flbi6ln0N2LIoixYtB58wUIDuajdRQmMuxO1YcmZmZ2HfwAAJmBFUq10Y4QuWRojh69CB0y0CJUuVw6ORplChZDIYdRSQlhOyYhV+37kbdGjcglEryymLPgYswLFtDWNeQnn4B+w7sxo03Xw9qQhTi2ExaIuqvToV4XOhmBAnLZWBL89+19wAKFi6I1LAOJxFHkYKFOMkuK+Zh3+EDSC2goUzpslx/kspFRcwATC45RrHUDlxaEOqG42bis89mY9uh8+jcuQdCnocjB/eidJliiFHfz0hhpAR1hOhjVhTb9+9DoSJFULpEScTiMekbz/VFVd3O/wm3c94Y/tdLILd37vcm81tD5X/9lPMm8P+hBP4EIClSS/aOyOXW5p9z/UcN+/YfxMo1a/F0s6aIJVwEyU/mEa6JqzaD3OgP0Al4cbidtE2Dxb+3rAQCgTDilgfNCEj7NS5MLAXsqEB43PYQMqktIfmho1zxz3BTuVKJamLB360HqBNIBsIG1Q2k5wYoV5yLVmuWhzAB3bgLM6AjoXncs5vKCgW4NyP5kG3umEO1C7kbCs2TMoqp5l8oQPAJhoq1IkYubiXgUftH15HWjVSMnebpyXe7rocgDZJKolCtPY/KbktpHXhRLpOim/lV5xUqN0N9wy1ouo6YY3KPbkrEofaPhunBs6PwqISSTiAshGjcQoEg1QcE3KxM6Glhrv9nuy7XZqQYRipnSGWOTKpL6VBdQgeGTjX+hD3263vrNHcCxtznW7rE2NROL0hyp/p/1DfZZuDAzY5cqqNJDA+1SCSlL4tL3YZ0v62iS6WhpIx73KEYOMBUpaA8I4iEQ4DVAOF43ZRe3wQs2C1NPboNDbYRRJyWR5NeJmYsQ/XX1LleqaOHEbOAEHUINICE7aiuKZQATH/3kLDjCJmpSTnnGEMCNIjUTdgZCJhUSDzEIZAEMEMUC0rLR/BGHYSAEYXjZIo8vSASCAvAdl0ufUODo+RjrlNKe4yYQ2r5yHVBaT/FGVgmoCNuW0il3utculK14OTe1wZsbjnpQad6ptIsk1tJBqgvu+dyrcogFeTklu0uDCpgyS95OLXwpLKQFmJcSN2kSGWOdaXjacPQEqCWg7YbgEm1TambqUX4l3Y5DSLIS2qqtvZkqNgenSSq/CmliDhfhQwwMgA8A7bncrIM1UGlh9Oz6DrguFrqNsWHlU4+lQm1EffiCGpUCVPaUXIp1ngW9JCkLlH5Jd3KwNz5n2P9rhPo2asXF7Qnm4l6N1LR8ji3LKX2BByIjTj1kw8EuTEBAV4yBqSHPK0DxUzSs1TFCYGYv6Me/BJAv6c5/h0X+D/7/D/SRrkLq+V6j19a8x906vHfqarj5vrglclEOfO8orJbzr75HXkkH68+5Pc6T9bjzPVz1SbgH0zQ75AlMr/y87mVTa4p55Shy2lilFRMud/nz+lfdS7KeV/udfzH7DNVexU9mPs9UkdYZJEj52QZU9XEwm/clCMQ0kv+K6flcG49+492R+6fXyaff+cDebeXFTIAACAASURBVO/Jk8B/UgJ/GEiSEqBaybn7F0tzPvWiZBuuOm1g8beL8ffF3yH9wkU0a9YMDz/0AMcd+n1x5RNXHhz/9/5hlN/nXDBSyDmnewX9PVeHEIYVAmjoQCd7K1MRbQJeXoCTDDzuuU2FyOX9LqNPItUCrCSJSCT8kHCj0E3pk0EN+xwqWcT9k0UJEWolQAYtwEBMZOHC4uIrVCibcC91YFGtwhWUNfhxHlyDeBuNmUGZZBwedezxwvz1BIS4L3nQlB7FTMv5L5tZTHppXMCZeh87CJCLjrrMOAQKXAY3Lv2e2iXLY6VQuZWAS6DGMPi9pkmdc6iYut9ukZgyKibvV/GmOasLUnXNYcCp1oMVwWXZWPQ5vyuJKjCde+NSsgONPdkxx1bJIkDAzemZTOvoMgh11f6RUuEEpeiZ/P8MWGWnSNci+TmDT3+M3ClJqE6/Wwq3tlSlrXPGKl2LRArUc5vmGJF9wv9wVcF6Pdkm0WazxEXIMaUBd4D5WehOFBqDJSq4nTN5WcXcscVyhmxNurJQ7XUet0adjwjgiNxFAjRqWiUuxc5F2vm3XOMyzvuQtgUBfoRDkjzmiiHi8f6nJ0RVwXXqXkP7lje/9FHnNSHQJj2N1AYTuZGRJQvCStOmgeoaDFeSV/y7gdeDx08yyjnTmmo16n8vs41sfNKMpMQ7PdWhuqSeDtMIckcr7pNJ8gxGEItmIBzUMHjQIKQ7QXTp1hMRj9hLeiKtlw6HzrXa77y32UCxoRsyV0MhH2ZQxYLjcfozzt2zng1HNQfxwND+4lUS0fDnGQbzmtjUYEAXQyIWEwac9gb1itfJqlWAiZv9JOUr8qJznDzhJE8usE7fS253+qt6n9rV/lnl79Ry7XW1v0w6u/w/uQ+pWYL8Sq2PAvF8KqR3gtTb59KkfgMHGph0A+NC+jwuVVVTdXCgfUDfQcYEt8nkh3mIq43J5hLrDjV+agJAP9ItTnKTs0ymQ66GFGpP877X6D3yDq5TTMaoSXPx7yN1orjbFI9UvCr+9qU9xE0AdL7vYrFshAJhaIbol5jNVywMCqPgC8lkw5HODN3vZLTR5+jNNF5HNWSglrTSSjTpQkHCN575aeRj0YXcIFnp1JFLrghpdSB3kYyXfkaGMDWpoLJ4QjDI+htyDnTqEEfGmq5sdDIOPbj0Hmo1SidANRrgbl4ueVakSQY3wPD3W96feRL4AxL4U4EknSDprasuq5xblYtShyMRHD16EuvWr8fNt92OksWK/OGN/K9cB75sfAtZ7qKc48OKg38Yk0PsRvhg29xbGTAdYWHoI+QZppYrBBKoAzQrFL7IPOgmJZjQ56PQAzpcTVx4Ecal9BlupAiTFayngKR0UqHLVt2ncA0qFpMLSGqk9h3YmnRMMV1SJNK8xCCWMVkqmS5uUvoCmXTVeYW0CRW+djRbdSsx+ft1l1rquTCpN7LjwaRbxrXh6sTMSFyrXKrS9ceHKSFfEdFgFFgVjadc2az+RQnktCLyqekcwCbv0VSXElkVWgfpVa06u8CDpUtzQ+7swha8wQpO1pNglC8Bpcz5Es9ZX1EhuQ0PUWA+WEgKnueSA5SoR8qVQFIueQEmxPSyfuSZutCI7iTqLWAgMxGFHorwuoa4NQ8TmPD0hCT2MIMegUXAKPfhzX1+crXuTPatJ8BKO4mnJ7uPgL6MS/qrcw9q6hHvW1uahXg0irAR5NCODApjMA1EaH6sSEMKMMl+p848NCPpAOTB4b7txKTK97IxxgCFlJkyKESzyyj4AiA2UORO68mjYorTFXuLgYcP+8nAEvMn+T763iSQJKVoI8R90V1YrOAp114MCfpaXXexZc1K7NizF27+YrjtrrtRumA+7sCkaXFpeamH+LMJJ4ZwKAjLsRAwKDNfXrwOV1BwwjL5TBN5H9jUzDV3UuIKSJLM1baTPymOU843d4nUQqrzlpxdIMrAQAwXYd5yA0lXkz71zK/7bB6JUE8oIBESCbARQF20RIDqhCX5L/mtzIL2dE7rUH8LqUHzuWZkyWPygaQvFurgpLP7JccgoDtBGsv660kASXWSokQ7BSR5L9GhJSCtepSGFQ3naQQc6XNyksnjIyBRxsGALcc6VavlMQbjr3VdBLi7kQiJdyUxyiwPDQ4BWirjREQCsc26wcyzDynJG0GAkMGfTq1zHVi2i0AkwB252BixbTYGzHCEWXQyzNibQKw2xaVodL8LoUEGh3QRIzJBwl7ijoOAmYKYE+M7Oo1alpIyoS5gJG+6ghWQpG/yb0/eE+pc0Xmg39EmCdAdaNN9LrImTxfpIPIGcUUDOj46ed1kzlRmznVsJBIxpERS5MxQHHDCRojQct4rTwJ/UAJ/GEheRjj5eEFZZ/7YrESCWTF1U/BG5ztDzsH/1ZcPNEX5/fZp/gXsgYAkGc0Sk2dTGjQDSXELMgFkEL/h8OUdBBVP99nRADIy40hLo8tdPkd2J718xtW/4AlI8oXHLKhcfAT8WGSspEmlEpOnGCdyd5LbUwvCdVyQ45x6EROIo4uC4vSEDZAWfzwH/iK6IAhEuixnUra+RqJL0aBYPAZdUvKEgSSPm7oQ6dKeji8cjXWA5F4TM6iUK/utVewiP1SApIwhB0gmIx2uYP58IMkSyLWJbDUO5enm3tnMJ/JzfcbP5xf8/eM/87dbKUcmuX5H7JkCojJu+h5xNZOsWR0nx0Tz9BWoz2cL8+dDZwJkQVIKzBSTEUHxgMSw6AgSnqBvNGkdCLzR/qD30EoqJZl8mGp9mPx37h7w8j3U6YjGLCEZudh5/l7S1wL4/Be3fvQcZvM8R0M8wJwGgnZcgpQ16X2ds2/le/2e5GSA0PwNRoA0bvluv8c8Me+yoWX/Eiwg+eUGkvRrk9fPZyR5pPxvVZ5dqeHcLSzpCcJquSRfinUhnU5tQVmZBliZUhxoPJ6NEG13M0DwjE0ZgsPEbpLb2zQCiEYdCU8wiN13eI8zq6PwlM8AJcGkj69EqootovvBN0zUfNQsqHvV7wFJApp0BqnlYzxuIxxW7SUVUyyGzm+BpN+K9UogCQKSLEhuj5Rk2Pz18hm+XE5hMdDUPFmKimYUA1o2Ored5LnRGaPzcdltIh4n/0xQ2In6Pe1yhtfqdyQfMcTlHuIdnGQkgbjq7ckwmD0bamS+x4Hf7CgeWnkY+B7yyQlh6P12qBTSIR3vyY3sMoNPhiSDVzbYpB6obCT6PRkV9AlhZYXWlSabEuITQEKBRQkZUeN0CeCSHUsVYgn5CaAUlUKmvgBJNg35+/xzKgYWhXOFggFE41lICQWh032hrmQy3onFJ+jt70cBo7JWpC/pHqQb3vTHTgZhIPcdIAaZX76KpkbnhphKArw0Z3oR6KRwKrHoBETnvfIk8Ecl8KcCyRz1pZAiW1Ti/qLNTAeCEhf8G5cBzGWu2T86nd9+PjeQFAV4OZhMMjcMAOlyIcVKQFKYmIDfOzoeh0UXUzDIFyUxkuyspNgzz4BOXVwSHkJBh7u52JqUD0mhw86sojxXZyApLl7R94qRyHVJyywU4GTgoNS2bSNoqphGM8SXArnm5CWuNHn5QEfNlkAhuTLpT/ouZmFpHcg9I0yPoVyllEVLWoOBAMfdyY1GPY1l/D4gECWsHEm5gKS/BuqSSw5JATSWsSgIHic/Q9glZn2VK9dXjP5sNIqFJSDBAXfk0Ep6rpMg5vd2D8fx5ejL5OqLEhV4T+vNBgTrUnGoCmBQ9BmTfwKoRKI5AI/ZYttCRA9zbKlHDJihI04JRmaYXVjMDmjENFgggMxsBsVC8lwFKMs8hcHKeclzfEaS5c/LoZS/j1yYsREg6WkUcyighpS97cQQoj2SIEVnwlUstkmuYVaEovj9cBR5Vm4gKfuc2D0xi3L3vKYHisGiCFJ2m8uulm/yx55jQMnzfLDLNpGCDixxn5kyZOUSNpUEC8OKUetUA3qAkr4SCJC8iSEk1pGxvsMtJrVIPv4+grcaMew0dp0YTB3RKLU8NJQRFxADisNu/N2Yc2/5O5vDD/iSUC5+FnKOoSduejK8/hEjKeeEQwg8MAtExp9peIgnogiFUv7TQJJPlNouPqMqQJIMEh8JX3l+1b2igItwmASYVJiKckETuKH/fIOFDbtcZ9l3XUunc/q82rVkbKgCEQLVFXBVS56MIfbPPN9bRC8q5pWvBVl735vAp0Dtb96pmoTbkDyDvJdoA1kMtDjYmw0unztWQNJfWl3OEwNMz+M9kxpJoQPKYI4SKwmgWZaUr4JrckKeGaIQhTiz+vG4hdRQUEqbmbS+vhFNF4g83weSxBSSMREwKXacu4pKSIMXQFZWFGn5KGrXv1PFn0SfZiBJE6RzSsl+dD2aYji6roMgeQq4XajkFdC5JBc4u9/Zq+MwOUBtPik2/VJWNoxAEJEgxQU7CFNgfd4rTwJ/kgT+NCD5W65PHQ62hnQ+NKmpqTxs6jFNDOWfAST/pWvbT+i4zG+VW1X7IxdFLO6GHGbF4HgYSgMnn1oYNkxkUxKobiNACS0cpC8HnQ5xyBSFw8kgfKHR/9uKfSTrXEEvn7VlLejDsd9n1tidwpY2JQIo+RkmJ07k3O0+kJSYQEcTBUbJFNJnW1yLkilBWciEIwnwkGIzOXmJLlhLGemiiH3OSwHfJFNKLky5wMkOkPAAAry+e4dkmntevrxzO94U46rYDI1vQBcWWdDMU4kSymEGacBklYs7l8dHz1UmvP++pP5MMi25wYHPnKrPsluQZk0SEkXvKwCfKcoBPAIkL3NFiinBisTNsBBKiUgyFn9nEIm4h4SmIxiiNaF0D2FPqM2jFyC3qjAmNGPGqj5DolQRAxShqZOAQYCkvHKMINIuwoCwa4+TRog9JMOBeE9F/Lg64hS3qwNBf3MYEipA38uxWsp1abqKweBlsqVou0dAUhhIjZK9CMi5EqvHL0qYYXnQ7leuRPVLDk2g+RCqzhWPqAghOCBXbo6L0zMEyPhfrFFIiA5kW1GEA1QTk9iZABzPhkGhJAlS8gYsYu6ZkaQVFOlSTJsTc7m+qevGxT0ZIACX+x4Qpl2Ze8nYXx4Bs29yD/h8rMYMGjF3EiMIFePHmNqPZSRHJiV1mSFEs2NISUlJkmAEldg1yjGSgoV4+X1KSnlEBBKrfc5yF0bS84LKUyAnjW8bl1y3csY0ZtKIlhIDjZL4CHH79w8x/+KoF1hleCY0H5XSfHVZSfqwrItisdTyEUMmUckSGep/loC1hDMIT5g8lxxzejmDSveZBwr3ICAZlF+qD4nrWkwmGqMkXYo7+DIgyXOkNdA5Fl/oABcmsdXMPpoM+BgIcxafMHvCAiuoSqDTJgPFBsK0MhbHMfJZp/3NdorN5HvCMwlvwrMsSQxj1lNQNsc4qnXhvULVHGIWQiFO8ZKENwpromQ07jAlKy83nuysZCiOvyEoRpMNPhNxKhoS4KIjMOwMPoM8KJ0qPQS4YgRNUdaDZGUx0UD7XzPCLBvaJ5Zlc9UE3id+jOxlpyHvH3kS+I9J4P86kOTDwWDSZOuPqHZyMVEcCpdP+Y+N9zfv/s8CSf9zwsSJEpGTTEyd8Ht0rCmXmw7kxbMnsPjH5ciKpyBfoSLIHwKyMs+hctVqqFypKlt77EJGgrOXqcxJLG4jlWIQ1ZXMl5cfCJUbSHLsX47SFEUhsYac2ep6XJrHdW3OEmb5kRtGsbtywfqB8AIk6OplkOlnudoJ+Qlh4kQCy1aswtiJkzD4k49QoHARRCjWR/Eu9DkOhufMYCUbn3Jg178f0+MrMKUxON5JXhQrlIuvVD/9LZCkear7VIAkudWZCVZxS8kNIkBTokAVkCRPsSAwUZw5RJdKoqFfXQEkeXC+69pPyqKkE7ns/zGQFDlc5ooko8izYBKz6+qIXriISMEIl7uZP3MBfly2Gt0HfYB8hfPRNc8ZwzxKGrcRSnJ2lwNJ1niqM7Ywlj7w8gEffYUsh++a81GIVA7gMXJMFbXWzkTQMLHyh58wbcZsvDtwEIpTaSDL5dqXPvD2k0z+IZBkOdJuIEVOK0uKnYha5dqm8AudU0FYTpTTLy4/em9OzC7bUX4MJ31e2VD0Sf4+5eLkcA76PLnfWKEbyMzKQoeub3ER+/IlyoocNRcXLp7j2puk1Hv06sPxjxHDYPbPCwTYlcfMMKeXu0g/exYfjRwP3QigV49uCijK+voubh8ocsJJkrElWKr2mmJi/zmQ9K8rYTCJHaL7b+3atfjqm6+5tzm5KtVKqmQ/n91Vhu2/AJJy3siDIKvD6SP+eRD6SgFJYVK5UoKnsyEobLHM2aTz5rOO5EFhIK9OMDkp2Fcta88EIjPJAtb/PSDpJ+VI0hvHJNJ5YsBMMeLSyUxZVBxCIc+QM2lyzCm9FPumuHvOzCcASBUBNIpMlVlJsTUFzAgokhuGfsZMN517MlUlxpNBMM2Pr6woEm4Mhw8exuhRk7B+zW5UrFgZjRo9hEceexRzv1iE2rVro2aV8nzf58RgixHthzQJOFeMLtUZYyDuYfa8mViybCl69HsPRYpexYmcdC8zJaDCAvge4rWjDR5H9tnz+GT8VGihfHii2VMoWaIw8lPMjBvFj9/9CCOYDzfdeT80UyUEecDR/TuRlXEBtWrUhBEKIaGRy16+NxLQpYQWnWk/RMnfqnl/5kngPyGB/xIgSYkbdGn7LwJaki33J2SNJbMNcy7t3IDiMk2ZS0DJmB6V/ZsbSLIjS6EbO3oBES5OGcOa9VvwRKP2WPTN97ihVhmcP38Os2bNwKzZc/DmW13RqMHjcO0ozICJuGOw28yPkfQdmGyncwa5cmcm3ZN+wKjwAEnuI1fyCMe6aBqDSAKTOeVJVLyPujjJOpfkGLI+XS5nxHEFLtXz44BJpB87jqdbtcLHkyahVNkySOXEGlLeAihD/kXmswJ+DSVPMZ2ULZgr25WtcsWiSMSRAMnLWLMkYPdd2zRgX0EIMyYpBsKYCdMpipWXQwFJzlnMlVDC4M/PHldgMjdA8kESf7Fab1EztAYJpQ7JtWaohAJimkSRciIAx2jJ+/0YUOZhlH4gJkNPODCCIb7cSaklTl1AvcfrY9zCBbiqVAmkwAbxBuxYI3eXmaKceoqRYKBGk/bBqshPpKxexEwq5c6JD+zaVBwaGyi+e5vEITuP+BKCKulHjuPpZ57FRxMmoESZcigUIsbURZANnRwg7lcr0HMxkjRn5qs9YbrpxTuMh6uQPsfxEhxU66d+L7+W5C6GDsog0ZOfU3JV80kyWOx6lRcVjA8HJct97ZaNuLZ2HQQcuj9UYocVw7fffouZs2Zh7KRxCIVCzChR6aooM/lAihJjPOscQmn5MGfBIsycNRsL5s5SHJa4DTlxKhkPKDGhEssswEfkoAxO+qRKLoJDSRxqwMymEVctq0WQJRaNcz1deqWnp+Pk6TOoVq0aGyGyL2V3kTxFZP5aEnBSBSEUI8nxfH41Cp/RUvOjm5V7hPuDVkDSU4Pzz6Mf9+zvJ2KM5Uoi5t+Fq0KO2NSntWEgRiXFJMvYP19yklUoCJc1k7SpZCoVj4u+WICkD7Q4+YrOswoNMIjRZSGz9SrVCJQ8xb9ByWBsYsKjcl48RwV0aY6GJGzFnAQnlhH7H82W2sGBgCmloPjedUCykIQiDx7FGnKmtYTyWNo5xK0YZsyYj2efeQl7dx1GIm6jeMmCKFmqFOYu+Ao1alZDneoVuOFC0kPhWcn5yV4RcGjH4jADEYmMcF1cungGjzR6Ap/OnYeipUuDYkVpBwRZHmqv+SXlvAQuHD2AUSNHo2zVa3HsTAYW/vAjur3dEffdVhNd3ngJhhHCqrWbcPt9j6D/wMFEymP+3M9Rq0p51K5eFVMmT8QjTzRA0VLlZQh8TTgI6xQfKSz1bw3+nCsn7295Evh3JPBfAiTFZ2NwfUHOkGN3gNTgk7pxf+R1JeOkYoB83ZukyPz4tuS9zX9hRiwJJtVnyWJXl1gAMTj2JRimw4Wy77q3Jb79YRnKFc+HCFeAsbFhwyY0bNQMI0cMx+OPP8jlKDRDsr/97EA/5ofdjLk4Sj9u0QdC7BoS+JKrjITIyjCotDiwYsUvuOb6G7iNGwehy0yYiZR/Ca+isI/Ek5M7j+IhqRB2Ig7TDOLx+vXRf9QoVKhcCamkxqhwtEnlVZTrU41UWAihIpIuLMquZGbMd81dDiRp5nxFCppRzrvc5X/EteKX03E1Kksj7nWSWZCAL116VM8vV+QgudR4bmra1IdcGFn6sQS/+7wnPZUlpsgI4cjkpVI34Hlx5Z4iJU+g0Wc2fw9ISjISgwMFXGmf8Jra5D6Nw0glMAnYp9LR+JmWeG/KJBQrUwYpcBB2HZjE2lIcRCA/hxGQWCUGTAVPkluR2BgG4gSYZdQyLInFY+XNsbNAXAERSoLSuaaqr5DEccfMOzE20QSebN4CvT8cgvKVq7EHnvI+WJckpSKiYhzDLLmwVmIwyG/8JAdJBhD3HU+Ywg6I2OHu5bR/yOghCCr7xgeOlwFV/mJZEYojExAp2a5+aAZpPmpRSokQFMqRTaLTDTF0KP2ZY9QcLF26DKNGjcD0WVMR0E3YsQTMcCqn0MVtIJ+KGyOGh2KCf1q5kVuQzpwmLTdp3EkumO4ExWRTvVeJOpRTxQ0U6KWykAk8829+F0jyCrLLlORMTCEZgRTWk6C6r6pgO89fMXxJIElmBgO2fw4k2eXLRoTImV3OGhUm8xNM5PzJ/slZL84UZnNATgJlc0v8sziHHcpMTn6PqtdLiUN0TmlrKLAj+1cdcQZDUtdXkvP8WFuVVEMhfyo5KwdIyg3ph6okAXSuslACJP0YdhXXK/EEyrCm8AEqY0WhwDaCFHIUi+LA4SNIKVQEafkLokAoAM+hLP8El2vzE1MoRp9+TqEToLABMwPfL/key1ftQLe3eyPg2+jUNECRhGS/BHRb6pfqKcLMqhhuS62X+BQIYFM4EcmFZughduksGjR/Ch9NmoDipStwOR/6TUhC4aXkEocL2TC8OD6fPhGpKfmgpxSHnnoVCpeugEhKAM7Fw0gLeyhXviJ+/mk5Fn7/C/oNGIBDh05jQN9emDruEyq2ih9/+AFrN/+K1zv15HWjfchjozatnGyXByTVlZf3xx+QwB8Gkn/g2X/KRz3X5hhM/7V8+UpWEJcyslCiRAl06tQJ5cqVYxDlx2QSs0cKVooO5y7zIheiJNsIoDC9KOBlQdMtHD5yGnfe8wz+/t1SVKtQEAZTXQJE3nqrKzZv3owvP/+MWysGU4pwd54dW39FdiwLVWvXRiQ1H86fPs+u7zXr1qDONbVQuVwZ7Nq2HUu+/xkPPHg/KtaqzMr3+JFTyBdJwfZtG7kP8BMNn0LBggWwffNGdO7cEd169cFVhYugZvWqOLp/P7Yf2AstGELdm29BWiQNOhWC5puJkhE0HDp8BLv37EQ4GMAtN1yPEEw0atoUvUePRolyZZCmu1TZEB4l5bgadmzdg6JFi2LRV39D+SqVccs9D2D1qnXYt3U7GtZ/FIWKpjGwzY4Cq1evRTyRheuur4XiRYszE7N5wxbs23cAJUuUxR133gqP4oJ0gYS0DhcvZmDb1k1IC3moUacOdh8+CxgpOH32FO669Wac3b8Hp0+dQGqxEqhYuRojms0bf8XZs2dQolRxVKtZCwGTQJWKnXI1XEhPx8ZtW3Hk6HHc80A9lk/ICGL71m04duI4SpQsidrXXSPeMyoYz4GBUZy/eAHpl2LYuW0n0k+dwX333IXSV1/NftdjJ06zHHdt2YKy5cugYtVK2LVrD3Zt3Y3U1DTcdvcdSI0EoFlxBoU7d+3H8QOHYaWnY+iYEfjob/NxPpoNPSOGOleXR8b5Yzhx4iRSCpdD2QqVONt4y6atWLt8OVIiATzW4HEUKFwIGVkOVq9eza0Db7rxOuQrkA9mIIzNv+5GuTKlub1nIBLGvX9txMo0SAH4ZIRYCRjBIDZu2IiVq9bgnnvuQa3qNeBlR9GkRTN0H/Q+qlS/BulnL2H7r1ug2Zm4/57bOUZr/8GDyIjG2HV35tgJnDp9GoWLFUfpsuUYeB48eBBaUMcPPy7BHTffgZrVq8HgAv0JfPnNQqRnZODBRxugWKGicKJx7N25g0vylClbHrfffBMrekuz4Fgx7N22B+FwGFdXrYhtW3fAigNVKl6NAoUiOHL8MML5CnGP96MHjuCJ+o+icKH8DLB3HTrBe6xwJIREVjZWrFmNaDyGHTt2YN26NZgxYzKf283rf8WKtZtw/V334fraVaHFHJh2DCtXL0VWPIHtew5gzbp1mDZ5DNdL3X/kLLZs24UCqWHcfssN3KKAYrlXrt+Ag8dO486770XZUqUgBK4F17agGQZWr1+LI8dOolSRMrj9llsplA3r16/D4VNHUaVqVVSvWhPRaAz5IuS6Fa8A1Q7csnM/alStDrKjt27djNLlymPxd98hJZCK+n99lJl6ypzeuHUn1qxbD1ML4vFHH8alC6eQFc1G1RrX4cyZMzh5aBfKlCiOMhUrw47b2HXoCN9dp46cwoP3342TJ85xCNHK1Su5x3ilCuVw8shBbNm5FUYkglvufBABMjDjFsKEaOwog/PV67fg/MUslC1RBrVqVgGcbJw5dRJeagFs3r4HB/ccRP3HH0PRIgVUPUuanofd2zcjZsVRtXYdnDh5mvdRqWJFUb5COS4/s/PQcYQiqVj143eoU/taVL+hLruIJec4ASeRhWAwhCMnz2PJkuU4f/4C7rn7LlxXuxqsaDZWLFvJd3dKWgQ33nIT144k7m/f3kPYu3cvMi6dQ6P6f6VAcrR55RX8H/beOkqqq+32/ZVXKzTu7pagSZCQACEhuNO4u0M3NNa4W/CGbqyhgcYJFiSQ4CRAcAvuDm3lVWc8axdJ3nPuGOec797xvl9yqfyTbrqqxvT5nAAAIABJREFU9l5777Xmms985qxapw6FihajXKlSeBx2fjp8QDXXFCxQnAIF8/+xc/K6pGom+vFkFs1fyOmLj+nUsTtlixVUTPLdZ6/ImjM3Qrgmv0khY2Y9RqOOH386iT3VTraM6SlT9mOwBCgwazUIFeBBrypBcP3CFR4/fojNnqTkREs3riNT1nz43AZO/Hwcvd1GhQrlCQkLE/MBvD47RhycO3KQ3r37Uq9pZ0pX/JIK1WoSlk5c6FwY9U7caans2LWP8lVrkjFLdrZt282h/XuJWzwXPHYuX7jAiLHjWJmwhYDgAJXmJYb+sm3XJAHSHPT/lsz5/2Qp//Ahf+MR+NsDSY9bdoXC1PgUkIuLW8HIkSNVGeLChUvMnz+f6OhocuXKofmFvy8/qUqD5EG/10j+9WF6b+stDIT40CUrw+Z7D19R46subN+5n5KFMuBTJXutFJSwOpHIyEh+O3OcoyeOs3PvT3w3bxFOWwpdu3ejY/fumK2BRA4Zxpdffsn5ixfp0K41IVYDj+8/oG7tevQfMoC4jSu4euMmEX2jqFf7GypWKMHBQ4d49jqNVcvjOLR3NxMnjWf0xMkUKlSIpMeP2bRlM6MmT+LnU6c4fOQoo4dFqYlU/PaEgbxx+xbL16xhzNhofj15grMnT9KvUxfadenCqAWLyJFHSiwuJeA2u53MnD6LnXuP0rZtezJnCGDSzJmUqvwVlatU48XNm5w/c4z4hDiViz5h4lw6depC9hyZiRw2iFmzZpGYmEhwQCg1atRiedxqhg0fqixazBbxrnSp67Rl8zaiIocQYHLSf1AE2QuXp3GrdnTr0pmNq1eQO9TCsmUxnLtzh4nTZpMYv1EB5HatmzJ+4mS+rF2DTz6roBhFiySXpNjUdR8+Zgxnzp/n1eskWjRrQXzcSgItVho3a87MObP5tGoVKleujFVSamw2fr91kV59+1CizCfUrv0Nty5fJC5uGYtil2O0BDF0aAQVy1fg4tnT9O7Tk6dv3ij2bGCv3jx48ISIEcOZOH4MhQrkYu6MmWTNUZDwVq24fuQo7Xp2YfmhfTj1Onq27Mjm+FVkzWRi8aIYbj54y+Rpc4hbGsuTh3fp37MXs2ZOpXS5UjRvFc6o0ZPo06cPGdNZGT48gpmzZ7AhcTPzFi5nQJ8+5MgUyKx5s+kwYDj1GjbC6nKoNBe9QU/8ypUqx75y5apERA5nzcpVSrrQtGUz5sYvJ9WjY+yYaayIWcTls6cY1L8Hn1erRp1v6zF24mTiV68lNMDM6jXxXL72O+MnTCFiwFCVklOrTi2V1JSwcj2J6xLIkS2U6NGR1GvWiDOXLnPm/O/MnjmXDXEryRSWgSrVP2fp0mWMiIrUDNiN0rTiIWH1Gg7s20/s6pW8e5tCt8796N61E2FhJnoP6EPdRi34uGxFjv90hKdPHrBqVQxHT5xmQGQ0ies2kyHAyLjRI+g7eDAFCxdi2pSpnPn1JJu3bCBx3TrsNg8fV6xKn2FRrI2PJwQPk8eOpFevnhQoXpTxk6bx229n2bIpnitXbrB01VZGj5nAmVMn+PXkTwwf1IPIyKEMGRnNhas3efk2hYb1GxAsojbVAOFjWexSMmbPyieVKhO3aBVjRo9kRdxKrEFmWrRpTfT4sVSt8gVf1fxCq0x4Xco8fdGSWE6dvcTSpbGsWxHHypXL6dCjBxkyZGDF0pV07tCGpk0asGDJIh48fUnnHj1YsiCG8h+V5tNKH9GrVy/WbNhKUFAAiauXcunsWUaPGas2l8+T05A0qLDQjLRu2ZoRUVFUqFCOhw/v06p5Ez4uUYxNieuInjCan46f4sdjZ4gYOpwQi2zxhPVzsDI2Fl1AJpq3aMOsKTOoVf0zzHobA4cOokbDphQtUZazJy/w6tlTliyZp8ZCNOJS/n7z7AEtw1uxcv0GMmbKQtziGG7fuE70iEiiRo/hud3F17XrEKjzsGD+IjbvPUBwWCiB0iTkTcWk9/DrubOMGTuDmTMXcvLkLxw78jNzZk5h0rixNG/aggrlynLo0H72HNjLmIkT1WZv0YI4ZkybxsK5Mwlv3gSX3U6nHt1p3r0XZcqVw2t3sHzpYmZPm0ywJYBRI8dTvnxFmrVsqhXMRI7gesebF7dYsmwFVx+46dSpG/kymRkxYjiV6zSiaYt2RPSJ5PPPKtCpcxOGRQ2hRXhHPq34KYf27eHgwYOMnT5DbexsaUmEBFjw2u3ELF5Mrux5aNiiOad+3k+vQf3YsGc3wWFZmRA9iz7d+5AlNIhx48cwYcpkDBYdgSYRB0lIgIOdm7bRa+AYTCHZWBSbQJUqJTG63NhTXrB6+TI2b99J/qIfsWDxMr77bgFP799l3oxJyknk2sXf6N63H1t2HsAcHIzZr6SQCF8tFe7/Scv+N0Y0Hw79PzICf3sgKds9l1NoehOTJk+mdeu25M2fTzON9cH3u3fz5s0b2oa3VqykNP5o4PGvZW356T2Q1EpV/gIWPmcqJhHsed9x6+4zatbuxMHDJ8iTNRCT1D2cKWAykbBqA2PHR3Pk8A/cvH2HVWu3sGjxMmW706dfX5q0asXH5SrQpWNXBST79e+Jy+khdvE8OrdtT5A5mG8b1mXhuhgsAVZa1e/AymXLyJM7I09fPKV7r0gS16/n9cO7DI0YzKrN21S0W/TQQeTMnYsCH5XmTVoaJ06cYuK4sYSazIoVkgLzkOGRZC9YgJIffczLp084c/w4cydMpnl4OGPmLyJbgTwYvQ7Si/m3/RU7t+5k676zxCyNxeh5ReSokWQrXZ1OHcIxpaTRrG4t1iSu5MxvF1m1ehsdu3RVuejbd2yiY8eOakK9euk648ZNIGuWnBiEOdR7ld2J6JXatm1H0ybNadKwHjpSWLosjmuPbQweEU3ntu1YMmc6BTIHc/Twj2w+dJiosZMIb9yWqIjhajwvX71IYLoAOnZs90dHpyfNScuW4VT/qjZdevVEZ7Ly5uUrOrRsy8B+A8mQKTM/Hz9KxhzZaN2yFRYpEftcpNlf0LFTFzp0H8xXtb7CYnQxYewYbt1/ytgJU+nerTfNmzWiW+dwHty/R/M2XYiPX0PeHNkwG43MmbeA27euExXRl25de7Bh0y4sejNGWxJ1mtRj1oa1pM+Wgw71w4lfupjsWUzs3ruHwyeu03dAJN9+XZvNG9ZTNH9efxODg+07d7F1xw+0bhWO1ehh547NtG7XmpdvkohZlsC6+HjM+lRiV8Ry/WUKUcNHESy3sCtN+UzGxMTQrEU4JnMgLVq0InHtOsKsRsLby/WezclzF/lh788sWzQPT1oSTerXYU18PBkyZqZuw8asXrWGnFkzsXPXTn786Rjjxk9hytgppA8LZciwAbi8blo2bsf46FFkSmfi8E/7aNa2BUd/OUv8uh3Mmv4dqxctUYznmPHjyJEruyI/pEHZYxCmxcOJQ0eJj49nfsxiDMYABvUaToP6dahcrRR1G9ZjUewa8uUtwoM7d+nXpxu7dm/i6YvXNGndg9Ur13LpxCHOnztL9OSpinE/9vNhFs2fy4rli1m5chUtW3fBjYUWHbuwPHYpp/ft5fqlc0RPmUhqWhoXLl5lztwZrI+PZciwKHIULEexkuWwv33DLyd+ZMrYobRo2ZwaderTsWc/VWIWqxnlT6hiOWHW3Jkc//VXZs2cS74c+Xn7/B0tWjQnYsRQJFbgxp1bpE+XieaNmxBg9KCX6olZx9atO1idsJ2Etes4fmi/KsnHb9yomLiYBTGkJr2mU8e2fFvvW1as30iRIsUUmSlMktv+loZNGhO7ch1ZM2fm0O6tHPphLxMmTWXukhgOnDzN5i3blfl6SlIqfbr3pmaNL+jRo5MCEUP69KJ4scIUKl6Yt6l2jp48z+QpExXbJ3nnya8e0rxVW/pGjsdkDuXir2fJmTkdX9esSJsO4cxYtpr8BUpw5+o9hg0eypZt6zBbtEYOiblMffOCJs0as2rDJsIyZeHgnr38tH8/08ZHM3JMNJmLFKNHz16YbGm0adeBgaMmUvLjomr+MeudeFzJdO7cleqf16Njl97KdUIcqxITEti1fRtr16xXjYUedypNWjRlQMQw0mfMQvdu/Zg7cxZVK1dSwQqykW7VtjVdh42gQqVK9OzenZqfV6Fr23BVFfnt9EUihg5j/8F9Kt9TQhv0vjR0Rhdr4tZw4YGDsdHDMdheMmbMSLIWLUvb9j2ZGT2N/LmykzmbhQ0bEli/catq2Ul69YL27dvTc/AQPv/yCwINWhvO2xfP6dCuHWsSNhCSPh2u1Nc0bNaIeStXcO7SDRLX7qJju84YvE727N1J+y4dKFKkgDJCN4gww5GCTm9my87DrN+6l4NHfuH77Tv4pEwBFbfmdtqUBKF2/Sb0HxDBlStX1BwvQFIIjmtXrtC1Z0+27dlPSGgoLiUNUQGvf8TVfmAk/yPY6x/1pX9zIKnps6SZR+Q94ydMYMCAQYRlzIDDrjWknLtwnhMnTtC3V0/lIxcYYFGlESlbWUQ384djtl9X6I8O00rb0rXtwZb6ioAAHbfuPqR2nc5s2bGbInmzorTzoqvxeOncqScpKUkkbk7g6E8/Exe/kaUxy5V2pt+AvjRo1oIq1aozdFAEtWrVomGjbxWQDDLr+PnAj7x6+ppFyxazYns8QenS07FZZ6ZPmkLRorm5du0aQ6PGsX7tOh7dvEpk1HBWJm4kJCSY5nW+ZurUqRQo8xEe1WSjycgNTrvSDTmTUmjWuhUjJ02meOkyCnwqyX9SEo2bt2D6itWEZMlIiFGP2ZeEyfGGy79dZc6y7SxasgSz+wWTZ8wgsGAFmjRtQWaPk/BGX7NiXSzLV63B7rAwYNBQgrQICL+iDmbOmM3Klatp07qDAr4CJGXxtdnS+Oqr2gwZHEHTpo3A8ZrEjZv59e4bBkWMJLxFC9bHxZAtxMj3mxPZf+YcHXv0Z0j/4WzZsJH0IX51owj1JYNZosHcYq2j5/GDR0yZNYefT55k+uw5ZM+SnZFDIkmITyAkLJhUmxNjoFlphFypTgKsBlz2l0SPn0TFKnWpWbMmwWYnBw7sIyYugQ2bEunWczD169Smwbefc+7cOfoMimLnzj1kCAlQzVRr1qxn46Z1jI4aqLqJN2zeS4jYXCW9pVHLJkxYFkOmHLloW68lCbFLyZrVxNbt2zh88gbh7brQoV1b9n3/PXlzZVVifLs7laVxy3n2MpWxY0fgc9hUQ4zP5+TytZsMjZzE+jXxpA/1sSRmMTdepTJsxCjEPVHUWlI2Fkbk2KlfePL0JUsWxxIft4Ic6QJp2qop02Lnk+TyEj16OqtWrOblo5tMmRjNwvkLlD9el+59mDV7BnmzZ2PLtm0cP3WOceMnER8bj8vtoO+gnqSlpdGlQ0+GDR1ChfIlwZPC+m2JPH+XwrFTV1gZF6eM2OfMmEnCxg00btKU0aOGKxmwG0n3cHLqx+OsX7+euUsWY9Rb6NttCK1btaRshYK079KOcVPmkL9gcZ7cvkdk5ABWrFyEwRxAi/Z9mD51BhtiF2ExGRk+bpzSG549eYTF8+ewZv1KJTLbd/AkL9/ZWBC3kuXLlpC4bJGK94waO0Z1qh4/cUoxwAmrFtOsVWsiJyykeKlSBJs0xwKd4w1Pnz5k1KTpHDtzgbnzYqha+VPMkogjpUdnmmrEjVmxgsWLltK6aXtaNG7GwIED2Lxji0JVeqlRvjfCkkY3sWv32rl64w6jx80mfnUCd65eYuq0iSyIjSUwKIiVS1fy9NE9xUi2adeG7w8cIig0HQGmAAXUXLY3Kl52XswKsmXJwqGdWzhy6EfGTZrMwSPHiF2/niXLVyrDdtHD9es5iNpf1aRp03o4bQ46tGjO6DEjKF3+I01TrbPgdPkUA+Z1pXD/9mV69x/A6s0/YgkIJEj0ek7R2b6kXac2DJk0gyKFP+LBtbuMHB7FitXL0Bt1BAQGKeCU9vY5bdq1JmbVGkJCM7B/z16OHTrI1HFjiFu1ihdOPQMHDsRoT6VTlx70jhxF0VLFCDTZVbnVbntFk8bNaduuL42atlaZ8aIgmj1jKs+fPGbyuEkEBAfhc6XQvnMHqtaoQZeuffjx0DHmzv4Og8vOymWLCAsJoVWnDkROm0n2fPlp3qA+kYP6U7dGNeXv+vLJGz6v9iVXfr+s/Hh1ejHtd4ArhVUr1nPxoZ1Ro6II5hXLYpfgDMhCpy7dWLcsEdu7t9hsT3n+6hlTps/GoDNi9Lpp16E9FWvUoGvXrohRnEGv59jhQ6o7f+P2HYSGhJDy+gmNmzZl6ZrVbNy2m9cvXYyPHq5JqvxabnlKJEFLNs2yQZf7+aejZ3hnh3Pnr6k1K2pIPywGTYokkpGI4dEUKFiEdOnScfznn5k/d5b0/HHul1+Y9d1cYpbHoxPWWPTLSkogXyj9AR/8JP9RiO4/dDJ/eyCpaSQ1YfnyFauwWgNp1qI5BgFRLjdjx46nYcOGVCxXVmmFhJGUph+zyYzb7cCg8lnfT/eal580vIgxtrw0sxsXuJK49/g5larUZev3e/msbDEtBsvnJnF9IlOnzWHhovl8VukjTv/yC4tj16gSlgkXffv1o0mr1lSrWp2IIRF8Wb069RrVV/qonZs3cfPKNfr3H0y9xvVZun650sh1bduLcaPHUKpkAW5cv87AwSPZvHETLx4/oHffXmz8fpcqNQ7r3Zd8+fIxOHoMyQ4tnSfEYlUTqkjefW4f3Xr1Ik+x4kQMH4HT6cCTYiNYr6NN2/ZMWhxDjtzZ1CJnwYbRa+f8iTNMnp/AunXx6O0vGD91EiEFK9G+XWsCUh20bVqPJSsWcvjocRYsXMXefQexWPQ43WnY01J59fI1uXPmUcCkXZuObN+xRe34pfnC7XUzbNhw7t19wMq4pYQG+Vi1JoErD1Pp3i+C7l06snzhbPJmDOH7TYkcuXCZHgMiaNygJTELFvFpxZKqDPXqXRLp0wXj8TkxC+h3e7l74xb5ShTj4M8/s2zVKuZMn803X9RkxbJYPq5QHp9Rx4ukZNKFBmOVnHKvNFIlMzhiOJW/aETjxvUx6xxs27yJs1dvExk1mqFDo/jqy89p2rAmySnvqN+kPUtjl1Mkb3bcTheTJk/HbNLRtnUjGjRsSPz6bZQoVpK0F09o06EN05fHkS5DFjo2bUNC3FLShcD3e3Zz5NebDB81nlo1vmTsiGE0qvONul4OEdjv2sn8havYuWMHYcFGXGlJKqrw3sNnRA6bwpbENWB7RcLm9Vx9lkRkZBRmp4NAFcPrYMf3u7j/5BktwzvQOrwdq2JjyRpgomOXtkxYMBNzaHpil64nLH1GihTMQbmPSpExfWalNWzZpi1LFi8kc7pQ9u7bx+Ejp5gxcwaL5i5R13DA4L54fD66de7JgD79KFe6MFHDB9OkfTNepdpZsmwDq+NW8/LePQrky8vrV6/o1a+/KpdLh67OnKau169HT7FixSoWxcXi8ujo3KYHvbt1o1KV4rTu0IbRE2dSIH8RHt8SwDKUVauXYAwMpFnbHkp68duRg8QtiyVx1w/KH/KXnw8xf/ZUEtavYuee/Vy79UIxiXUbNWFjwhpO/rCDNSviWL91m9qoHf7xECtiF7MybgE9+g4kR7FPiIgYoCSMnrS3pA/R8+D27+QuXJo9h4+SsHEri+Z9R4h0GUlMqdfJw0ePyJA7Jw67m84tuhK3JJb69b9l3uL5fPRpBexeD2mpLkICrATIhlPnxONI5vL1W0yds5xVK5fz8OZtBg7qS8K2rZhMFuKXr+bZw3v069Wdr+vVYWDUKBo2aqLcvbwOO87UV3Ts3EkByezZs/P9urVcv3KRqJGj+H7/fnb8eJAZc+ZiFT9NLwzs248vP69Oq1bNcDpc9O3elQIF8xE1ZpRydrC7fJgMJgUuRPv5/OE16jZqzJxlG/m4XFmxVUTYfp37Je07t2fEjO/IU6AoL24+ZMiAgWzanqjSYCQ1SaZKt1OAbgsWLV9FhoxZ2bFpC2dOHmPqtAksWbyUdy4jAwYMwOxx0Kp1W3pFjKZshTIEGGQz6AB3GsNHjOHVaw+Ll8apZz0pJY2Txw6SsHo1CasS1EYg6c0zmrRsyoSJk8mRpwBmc3qyZApl8oRJlCySn8bffEPrLl3oGz2BYqVLMTpiGKWLFaJXl/ZKb336xDnGT5jMzh92+Fsf3ehEsmBPZe26LVx7YicyahAh+iS++242nqAsdO3em4SlCThTUyhRPC+rV69k5Zq1qsJlT35Lvfr1GTNjFpUqVkJnT8FiNvPozl3qNmrAinXrKVWqBK6kN7Rv05pJs+Zw8epNFixYzvZtuxBPdGkC83hceLwOrEYjZoOOnw7u587d+5T4qDyv3qVx4fINpflv1aiuHwh6lS1Wv4FDiYgYhsUSwPQpU4lZNF9Fi27fspUXb17TrXtPrty8ScGCBTGJFExKBH5buf8Q9vjwtf+gEfjbA0nx2vJ6ZFemmYOPjZ7I46dPSJ8hE0+ePKFWrdp07tQeW6pNifulS0/ZD3m8GM1S/n7fp+pP7PgDSPqvssODyazn1dM7LF25mrGT5vFFrdqqRGI2+7h04QI3btxkeFQ0xYtLU0gab5Le0aptN8qVq0COzOnZtGkTJT8uS936DZgcPZESJUrQok1LqlerQu/OXcibKzcFixRlQcxCKn9VnW/r1mVI/0jahLemXaum7N+/n/ETpqkdd/mypWkZHk63Pn3Ily8P6UxmVU4u/nE5SpYrR2i6YLp36oRRVkTJNna5VMND2y49KPnxxxTIU0CJ80sVyE/3Xr3pPGAI7Tp1IDhAhxUHrpQ3rI1PZF5somI6C+YKYlDEUHKXrsKQISO5efokwwf1ISo6gm8bNKRX70ju3LtPzVpfEBBoILxFSzZv3kzWzNmoWvVztm7eQd++vTUBuUoa8fL8+QsiI4Zz/87vVKlYklSnh+CcxRk8IoqJEybz4v4tPs6VlXdv3vDT2QvMXBDD2dO/Mfe72XxbuwaZMmeg8mdV+azqZ6rhxiONLjY3gwcPpl33brxLs/E6JYW6X39D4op45syeTaNmTTEFWahY9TOqV6tOgFeH05aE2eBmUOQIPIYwRowYxf0bZzlwYD99hkZx/tJ1Ro0aS75c2enavgmfffYZB0+e4+jRY/Ts2IFb16+x/+BPDBkygLAMQXw3ZzbfLVpKeHgbcmcMY8mypfQdNYImTVsye9w0Xjy+T8niubh17x7Hzt5i7sKlPH50j4mjRtKgVk30Bi8Vq31C5epf0nfgSO7evsfXVSuSLtTCN/W/5qcjp5m/MIGZU6fyUZHMTJk5levP3jJx8jQqFSsKbgdOZwqdunUlV/6ilChTlrmzF1Lnyy/5tlolIob2p33/boRly8m6NTupX7chefJlVhuR/LkLKzPjEdGjePjoLqWLFufxo6ecPHOBMWOi2RC/htS0ZGbOnsbdB/eJGDCc+nW+pWuH1oS3bkb3QT258/QpG7ccYPCAIaQ8fEj64ABqfP0V6zZuYdDAQSqEQ4zZ0+zvMKRCeKu2FCv/Ebny5GN74k4+KlmCr+pUZdjI4XTo1U/JH37ec5Bpk8czfcYE9FYr3QdEMrD/QNo2qEufXr15nurgy1o1MdnfsWtbIvFr4pg8bTbpshehdPkqzPxuDnVqfsmkIQNo3zacZLePT6tUxeVI5dD+PSyeNxNLSHrqt+1DyTLlKVe6KFlCzHRq1ZiIyKE0bdsZp87Kw+cvaNmkIQH+zaPHZicmLhZDaCBf1/6WbWt2MLBPf6XrXRy7hC/qfkW6jJn49JPq1Pz8E4wCPnV27CmvWLA4jjUb9zNm9ASe3rnBshUxTJ47R9kBTR07hZdPHjJv9gxOnf2FcdNnUe3LGlgNVmpVr0ad2p8TPXo0t5+8VCXvt08ecPbUaUaMGsnRX06z/eAPdOvVm8b1G3D/1j1GR42gYP4CNG7ahFo1anLjylXatm1NybIfUahYccLCMtKzew8M0pwnjJzBwZIlS5i1bD21vm5AtpAwqpQrTfZMJnr06cnXrTvQvkN3Dm/bxXezZjJy3EgaNWmKz61XTTNedxKjx45W2s4Sxcvw/OFjzv16Uulo41atxqkLYWz0OJ7d/11pnT+v05i+/fsQFiRhDWkYdF7u3nlI23b9yZwjD4WKFiJr9gz06d2R72bOpECewtSs+RWbNm3AZDbQqXNXLly8QuyK9er537Elkfrf1KRArpz0GTiIsELFKFKyDJ9+VJolc2fRPrwpGdKHsXRpgjrucp98pCopXvHlNeh5df8+46fM4Jerj+g/qB8lCqZj8pRJuC1hjBw9kRMHj5Dy5jX9enZlWdxSMmfPRo0aX7Bt/XoCQ0No0KYNFnMAVtEfKlNwH9NnzWTZ2gTq1fuWPBkykLB6FUOHjeCrOg3o2aMfr969pUq1ygQGWWjQoB5FCxXSNLU+uH3zJsOGReHw+QjLnIVKlSrRtm1b5s6cQbYsmWnYqD4Hf/yRjBkzq7VOXAJ2bN+uwj9KlyzBgQMHlGb1zr27NGrSRMlJPv74Y6XzFrnvX1oG/kGw5sOp/LtH4B8BJFVbnF5z8DcarDx49JBHT56piVl2+WLm/V5kbLfZCBDfHhX64PpLx/f/DCQ1raTepROLMsCGW0CnMRi710eQXofdnqw+W3KrlcuN8jVzKhNxm1PHvXsPKFE4H3Z7GkZhCY0WLelGSutuhyq9v378mKdPn1KibDkeP3mMtIWGZcys5iCxOZFihFNirsziRaZFyTx59ozXSe8oVKgAFpm9PR4uXrtFSFh6cuTMpvzLlMrzfayYzkRSip3b9x+QJVNWsmbK6PfD0+GWNAilb3Ir3ZHZaCE5KY0ASwYtbUxnw+Nx4zKEaDotLRgHfHbV3en0mlSXdNK715QpXUwDrz4B2JfV7rhYkeKakF2yar1u5bHpEZ2qZDwikJj1AAAgAElEQVS7pdM5jY0bt3L29+cMGTFS+aA9uHWDPKFBhAaF4DYGqdxqCWBISUnj1u1rFClckCBLiGKY3VJCknQhjwGfzcmF368rf7b0WTIpIxqRsb57/oqb929TpHQxdBZhX4yYxZPT58FrTyVy1BiKlPpUie/DrDoKFC2EQ5JUxJvOBxblYyzd/T7S5Ao73Dy5c0t11efKm1c9s257MsYAKw+ePuPdu3eUKlCAJ0+fkSFXblU+8tnc3L1+mTx5MmGwWvEGZvzDfznpxSteP3xAoYL50Acb8erNOLxmHj98ji/lFQXy58IYYMTlkXtcM24OkAQlnx2nUVhZCBAxmYoicvPm7WvVHVvqowq8fpWMOyWZgrmygDMZoS2fPn/F+rV7VOJGsv0d9+7dI8CUngkTxmMM8HH77g0yhaYnMCAUj96sYgUNMl7S1a88+Py5JeKLY7Pz+OkD7EY7OfIV4MbdF+TImp1MZgPXL13AGGAhX8EiKpHE4fXgMaQSaDBh8FiwJ6Xx+5N7FC5aHGeygxB5Ls2SAuXljcOhrrFcP2V1pPeojGyPPoCUNBuZrBZcNgcX7jxQ93yQ10agwYXRauTl6ySeJukoWKwwT16lKKuTvJnSg8POmas3yZ47F5nTh2B794rQjCHKH9NmCOb0hRsUzpONHOmDwfZWSWYu3X5Cuqw5yJw1k7J5MbnE4F2sYow47Q6uPbhFgDWYAlkKKS2wvISFvXLvptIkSxnVahC7FRs6owp9xOfR4zGkV6VMOT9x30xRaTtGAsX2ySX2YZrr/MPnr7j36DHFCxUnLDgAnTtVPYBXbt4la9bsBElQgbDRSv/mINXnVtF+imD0urGIfZHYrqmHWfOTldnh10vnyZglM3my51Ad6Aa3QcX3oUtVkZ+vvYFcuvY7nxQvRZBsAtNeoA8M4J3PhN5gIeS9/ZJJi1wVQ37VtGK0qxSgy9duUyBvIfWsiRZZb5Iudwt2h1m5ZUhTjRyPw+8XKrkrOtEEynOmt+ByBnDt5j30AXoKFcitmh29OHnzPIlH95+QJ28usmTO7I8DMnLr4UtevHhF6RIyN+jxpqbgNZg4dvUmRUuWwex2kSHQwt2bl0lJSaHUx5+oNDKxG9LsSEXv7s9+MVhJ84gFlZdAfSp6g44ktxGL0UpsTBxeu5P+fXvhdbl5Z0vm7r3fKZY3P9aQIFxG6Yx2E6gsCmSyNODT6/n96VMVyFE6Xz6e3XtI1tzavCFI7tLl63iNOkoUL+K3EvKgE4ZX3EW8EguqZ9v3OxCT/gYNGqiNs3z37du/KymTMJTpQsM0e3V5XvTw5Ik2DxUpUkQ9T8pay++aIXNaWpqd4KDAP62b/t3I48P3/aNG4G8OJOVayMPm1nzo9JIEoxnySrONAEu9QbKHVVq98qxUOE5LV/6Lobd8zl+bbd4nNIuZsB6vQ5JqxFDXpyYYAafC/kjutWrMke/0J1Q4bO8IDBD7adNfIv40kzBlNS7rv1gPmfTKG0+tPfJerwRzedFLhray8zX6c6gFO+rVomU0W/5MAtE8eDXPN/9C4XR5MJnkvJ3Ks84fI6wAoHQ6pNpdBFgtSosu2k0p69vdGjA06ty43E7lL6ncF2UiFcBnELZXfOAEwBjU733CXpi9uFX+olnN/SrO2W3HIuDOI/GRgVpwgrJH9KIziaegR32mUflhatpGnesdm7bu4MTlB4yZNEFdH7HntMiOXj7fYMEpEWcSfyfD6BexC0j0SFz0+6QxOS6bE12QgDBZiEU1qRLRNDN2BQpdKipO2Qi7ZNMhB21j7ISJ5C1ejtatwxVolOQfvcXsT9HRYi59KtbTgFNi5pSPuh2T0hzpcdjtWMSUUSCBOj8zOvE4NJiUt2JKWgrpAwM1uw05L8ndFdGD7EtUPKFbLcTyb16D+EgaSHPrsYpu1e/N53amqlg/t8+sJBFeuw2DVY5HG0vxAVTjJXY8cr8oT1FNtiH4wOBMU2DM6UplwOBhjBwxjZy5sinPutQ0GzMmzWHgoP6EZtJAiMqTlntfVAMesPjzrFUAosejHAH+zOiTFBKb3/9SSwgyux1+k0xltqQsWlSyht6Ny2nD6pGIT6tEGauX+Hd6nT50Jo8yNvfozHK3EKBoTK3DVEzW0wR86Q0YnTb0JotKQlKZy7Jp8to1Q2uDNH8EarGA/nvA6BBzaj0+/6bP47Sr0qH4HsrHO4zipKr1H1j1sjnR2u184puoUyIWXC47ISZpX/NiT7ZhDQlWcXsym5gkI9yh7TpcDie6QLOyupero3z7FENlU9dAPAXtbqmOiN+jvDy4dZqfoth2SUayxyHX24THYFYlcqtey5dXtXeR50h+uMRdyjMmVWXxrjXJNtYfLSmbar3MIppzrccjz7JJM/kXn0fl+SnDJb6Lmg5RdejoJGrSiCgWlaerGg8ZCAc+twuXOVjzGrU5sVjNaq6RZ035qgp28qShM3gx6ESxq1Pm1wZ5gPQu3CrbPEhznTF4cUh+eoB2vyg/TDk3GQWPTEgB6vmQjxWAbNSLcbhBa9rSG7X5XbTR0lQp9uP69xtiKa+nYjFJad+L02BRm0GrPGcyn/nbKH06LXtJJzIm1WgjdnCSgSgDasJjkmxtue81/0q7+Fr64LuZc/m0fEW+/LyaOm6n14lZdAE+eS7c6nkUqYBRDlQBd4nWNZPqjye0yIcI8vaPl6IEjZDmFE2/5jWpMne0kHc1HDaHk/OXzitpTfXq1f5Yd2TdE52rXqetJXL8WmyslhuuJe9o650cvPwsjgvq7ySwwD//fGAl/1GY7j9yMn97ICkPg9erTb6iMVHpEDop08iiJYup5N26tYVPZTBoCbPKQ/n9E/Q+l/mPPBktXUYZcMt73JJx7VZaIEk9EFZNza3ChGHWAKFZy/31eO1qItGwi7ABWhSk7EaltO6wycRjVYyDijmUxUyyUMUkV1Y0OShZVPw7SzlE8V2UpAmFFVQDkAAkbYUXhkgYUMnSlvN1ycRt0pYv0cgor0sxkXCIltSM3iQGySiGVhn0yjKo3qdFLsru2eP1KR2bVwCjTKRqdhJ9qWYmL5OUnJ8qZckar5GisvnG40lR5+/DrJl7qwBvCScX8KTltAg7KUyq15asPn/OjDm8dFsZFh3tX/bEJ00AtLawaIk7IsXXqe+X45eFQU3IJh0Op2THGrXYBtP7LF2ta1+apZw2O+aAIDxeF26dR4ulc/swyEXwOYkaHkX2QtJN2hO300ugWTREsgBqBumitbWqMfVbr8na7JEyoAGf16ixR7jxeBwYxJfNI+lDBoxWHS5hmvRi9u7AqFKFAtVhqnvSLNyx31BagKTeqE5JyxmWy+tT3Z8qucclljOCmiVeVIC8lvGr2s0U8yTfK/e8F5dLWHE9ZqsmrpfFU/wiNcrcwrDh0ZQs8wnhbZqpprQjhw/htDlp2KgeHuWLKuOiHYv6X8VugcflJcDsPx718Mjyr1fX3qqMxbV4Oj8CU4BcgQSLWeUAC+BQ97DTRaBQz+oh1I5QZYPL/WYU0CZaWo8yFhd45XO40Mnmze8DrtZJte0SKyGNf1dwTS6424HLJ6A/AIfHi1lvUWBLp3eoxiWsoepdXvk3SXPypuERc3BT0B9jL4fkcqRhNVuUZEbuNyWJEbZd5UP7FF6X58zmcWAWAOLyohOwZjLjsKdhCBILegF4HqzyYMiD4nHgM0nmigadtIg+vwG+f9j+XNT9Ru1/8fjT/u29pb62Kf7j7/0/aMlL2utfAcK/egW+F/T8y9+pz9DerxmK/8VsXM1Nmsfue+P2fz2A99/qN6j3Q2Ttt+9/p5mUa/eH3yj9j2N9/zfvv1U7vz9fGrD32/H7f/2vY/Hnef85Bv/Lefxl/P787D///s9giPdj6FWAVPh4aTJbvy6RDu3bq/VEPIj1ikz48/3/kpX9lwvx/snQmlz+5cT84/rn7/7lmv6vF/Iv9vjvbfL/p8/7P/jx/SF8AJH/B4P14U/+tyPwjwCS6iwFbElOg+SNCoBSUYRu3IqZk0lbrxZCr0rSkV2cP8/0j4ddQRwtyP6PKVgWSY3hlF2eTBwGxWpqAYSyYJuEfZIyrVrF5d1elfUr64bVZNY+S7JeFQDyoNebcLnFvsKHVXU6a4yqJIlozJ0sNNoCI6VcKT/IR8iSLAustmT60DtciqkU9kAlgTjSVAlGZ7Ro7UH+RBCdOhYvRpP8Xo/drR2LMEyCK6SBQms40iZuu0uaYnSqu1t+oZMkFrUI+v4Auw7peLcGqrQdKZ+Lh5wyGvdDC5sjFbMlnZauYZe0CMU34NT7FJukMXppmIw+Hlw+x8mz53EEZKR67UYEBVoJNAvx4iHQ7MWnGA5hD2RcpDyqsXhGhxu9jJVcR/lABaJQFkPC9ur0FvU9ooUzW8x43Vqp2ic5wsJMeI3o9Tp+v3iOM+fPYc2YQ5ko58qZW1lvuFLTCAiy4pSyn9GiRYu5fZjly9UiqCWwCKWmmCyddOX6lxGfCbdLr7x+NeBhV4BIGA6v14rXq8Nq1iOsmMEiwF5cB3Tqe+RvxNpNiBG5VfWqc1OoHrfGOlmtuKT0abZil1g2r5MAg0Vp1ISBUkkafnsr6WYWTaJe58ZklLGUZA+LyoE/deY8r96+Uaxn6ZLFyRiWSd2Lwh5piThaDneaw6EiB+Vj5XictlQsZgN6gwG5D9ymINUdbFYlaNHlurWNlSVQY9r9AETLQTKpxhrZxBiETRFpg6S76I0qF1vFfso1k3tKWDMZe/9/Kjvcz0BL/rbPIM+gwAQdTgFxxkD1TMudLM0K0vhlNQejk2x4hXFTFGNnk9vREvjHE25Q2xOfFuhiNGFzu/EZ9cqbVJh1YevU8ytleQGSRrM/y9ukXCDMARYcUloWNkkocwH7ekgR2l+nI0BtWpyKLTcGB5Ls1MZTGEr1/PoTYP63M/WHP/iPjYAWRatT0ZZyjwYHB/vT0P5jh/Thiz+MwH+rEfhHAEmHw0mARWNf3qUkERoiC4g2zm5ZdPQ6ZWGhMmglB9vtUkBJxdD+Cyv5l3A9fwSeFp+ovVTWtd6Iy+3C5N+JSlqDxSyAQ0rfJsXuvX+LwEq3dE/rhQGULnGJ9DJo0VSqBOEHQXKMMlnppfNZCtsoj0IVQyY1KFnARc9plPKgF4ssTk4XRpOAUpcCuNKF/p4WVOULk7CCwl76yy7CYpmMJNvtBFqtqstZQIeASMWx+ASIC7OraUWTUpIJDQ7B7bKpc5KymLCdYin0Pn1NzOAl3cElx2IOVMft8YMAYc0UE2OzgeQ6C3Mk7KmUIXVgkg5JVYoUpsGA25gOm9+LTkChigf32DAaZMyMeDx6vALC5f16MMr/CGw3SAlHItEEBMkHi/5UyvEmldghbJxEPyoAJQySLORmkyplKQAhJVGJGlQaMe0ekmqUJM4I0yfUtiRVWAwB6n6Rr1BlJKNO3Q/CQLolYk05AjjQCygUaZQAbRVP7cYrpulGPQ7FTgdp95LDjcks95JDlYqFrZaNjrB2ijBXGNyJ1WwmLemtuqf9N6ECaBIhqLEcbgWeQ0whmoZW71OSA4m+M5i1rHdhSmUcVYSe2wB6s2bFo+4lP9aTMZRPc9qwmC0qp1q99GB3OLFazIqpltKqJunQ/lHYPYfLRYDBpOI6PS4B8hpzKiy8MOVS8jNb5X6UDYUm+cDtVky9HIgANmG4haHVNnMe3N40jHozHimBS6na4cMsN877lyTkeF2qzKkFF2r6MKOwRAavug91Oin1SUexn92We8pf0lTXUvYDyvZFEL52XXXWIFJdTgL9BtsqNVonc4eaAHAZtCqF6DMDrAGk2uwEBlrRCYiW8XFKbIgZp59VFqCqTIBUBJ8el5+kF99ESUwSrfAHH78/L+t/t/+TZ1Pma7GLk4qNzDVqrvT7Ef91ffjvduwfjufDCPy7RuDvDyTfG4x7Ne2WgAUBV1JuEk2T3mxVJW+TaKn8Wjmny6k0NGp+V+zSe6LfL0r2L5JaJrgLu91GWloKly5dVVmmYWFhKu9UeSPqvLxNSubbeg3Zt+8n1q7ZxIQJE8iTN7P6tz+We5eADoNa+GQSkkXlfbFJUl8sVqsq5wmjocndBJT4MOutWmOQqqVJQU8r4QkH6HULK6cVx4TBE5bILRnHRik/ydKqx+AV6lHLKtaZJD9XtIxuLAJ6ZclWYFLYSL9uVOlNJVZRSuOiddJz+vRptm7fwZix45WmymqxamBavOecyezZe4At2w8TPWEymbOEqjhJFdun03Fk/y7WrElg5NS5ZM6eXY2s6BaVAtFrV1pDXUAQNo+UiE04UzUWSGFdjx2vlO0FQDs8igUV4shucxIqGwdNfqdKToHWQA0Eep28SUpm2dI47I40RgwfoFgEr9uigLiWaSwMrgAmA157ssYWGwOJW7GWN+9SKFOmDN/U/lIx26K5E7b1wvmbFCpQUF13Ae6ig3z18qWKDRRD+IxZsylGzGVLxmqVxijtWgg7Kp/hEuZXJA+itRLEJkyflHeFUZbjcUnpWzC1xqDZXW5M/tK0ur4uh9K/SlKRyBuMZnGq08C0SCLMPqO/kUJ0hpq+U15qsyAAz2lTUZYJG7apBJtvv62t7m1F5grgVbpC1evlL17q1cZH9LdWq8guZIOj0b42h4Ngc5C6p1SqiWx6VAXApyLgFsfEkL9QCerXr+fPplb6BuLXrGfvj78ydepMcmXRNnsup1t5BcpfpKSmqLhJucs97hQSN2zi8NHfGD9hBhkyhSmJicjtFKD0OZXWcunylWzZvouvatdV3fMKtAlTq/OybuMmfvjhGNOnTiNrpiBVNZDxdzg9WESfqKQYfg2f28ncOXPIU6wY9es3UfdboMXolzgo/YzKq/cYNfZdJ2yv0joLm2pXxySRjTu37eH7fT8ydvpUMmXNhM6TprGboikMCMGt16nNkFXnxalAuyiCP0TU/bsWvP/K97x39pB5QgClzN+y8XvPVP5XPvPDez6MwD9pBP72QFLtDt2aEkYxYkIZSRFNJ8ygDruwCC4HIZYA9eAr4KRK3UKKOP8wDdYuqmge/azHezG0gi4im/fy5MlLvviiPjFL4qhcpbxoqHG40pQR9eChURiNwTRr0o55CxdQolgOP7vi0poTDIE47S61aArTJaDC7dI6K4WZEm2SNIkI66YV4kVcLuuvNDWo7gVVNndL04u/gUKYHHXMemGeNECidKJ6gRoCMKQJQfOTk7K38sf0A0yk9CoAUpUv3UpXGiCgVAT1LjHuDlQMlDCUb96848HTFxQuVoQANXBaQ4SUTNE7uHLpGm3bD2XTjt3kyhXqhzcuBRbdya+pVbsOi+I3kiNPUcU0BoqW3u/FJ665wrxJ047JYNG0rQoQilmuxtLaHXYCLCLehxSHgwCLRYFRe2oqBotRa35SF1+oJ71iPnfv3kfc8sVsSlylbQt02nEpb2XRHqruFIdWE/d4mDt7AR6vidz5CpOQuJFCRQoyeco4PJ5kdmzdxrAhE9i79weKFc+vANW1y3f45ZdfCA9vwj7JSE6Xic+qVsaiE01mmuqcVUjFp8fpsmMwC2smYMyimDCzX2SqlcUFa0qziEtprqSELsk8cnVVz46UguWKKmbxPRto8G88DPikuUlob8WUuHDKfsQaqDR/RtVkJhsNh2pO6dlzAOUrVqBr19Zac4PoY50+vGZN05ea8k7Z9oi2Tzr4FZOmdI1JGKxGnEj52YDZK3pVOWRpejFht2uVbHkmrly7SmD6rGTNmgWzV8rUTrzOVN4k2WgY3pvlK1ZTOE9Gbf8mHaQ2J/ogs9YcpcCt+Akm8fLVW+o06szqdVvJny+7BreEmZSIF4+DtfErqFbrW6lV8/jJUyqKybbTrpowrIFWLly9QfsOfUhISKBA3mwKiNvsbgKtJoSglW5lOXYZM707hVt375AuWy7SpcuM3u+LKMMtDXSSNqWeL+nWdnuxqhZn6ZHzqZx5sb6S8X9y5xlNW7dn3bbtZMgapu4HFeOpbM6NJNs8WAIMeEWDqTYKf9EN/pNWln/gubzXub8HkB+A5D/wIn84pf/SCPztgaSmMZRmBindmrRuRFWK1Lq1pWtWmCGLT3SRSvSnQU55j7+crBZytbxLWU3Bjj8E0R6JzdI71XT/7MVbPqn4DYkbtlLxk+KqtCad0b/fvkHO3AVwOvW0Ce+ufMOKFs6sGm/MwkC4NCApL2GPpNypmaIHam4XquNZzNFNyDcJ2xcomjaXHZM3nVYDNzpVNN2R0+eo+Ell5Q8ZEihBVwJ+9UojL0yWV3WtCpMqHdIeLDqN0VTlaJ0kp9gUwLbqA3G7fAp0qeqgQgvCd8oBaSVo6Qg066Ss48WnGkOkJC2aU59f3yeDm4Tba6Ruo+7MnhdDvgKZlJZOWibM0hBhe0ur8DaMm7uMXPkKasum9N7ISu5xkuYWpkY6QeUL3RiVl4iUUd3ojWac4vdp0KtUDqvo0eS6+a+vdCsKa6giL0WvKZ0h0gjkg6NHj7MkZh7r1sYoQOxzh6goMcFFAg4E1rlcycqH8tGDByxfspKaNb4lIDQTpsAg0jwuSpQqyIXfjuBKczB14iIWL1pCllyhqnTbr1cEI6JGkS9vFt6+e0ufwSP4bv48woLM6HwOxdwKw4rHoJo+jBYDTn+rlNvlJFS0dmk2jIFiFyLH40Sn9+FzOVTzrMkaqpWu/9I17XbblPNAWqpN6SnNlgAcqplDaGbJ5dU6REXQkOo1qvshWPYoSngo/bw6hg6Ppmy5j2jXtolm4SRI1RREik97dgQueVwpqrlICFmD3D/qlaJqwQ6spDg8hOotalOgNKyisRUDbFUaT8FksSopg6aK9Khzk3e6HB6q1W7NuvWbyZ0lWGNgHW6wGkkWTa9IEaR5RedAr0/DbXPxVYNuxK7eQOZs6fC43IQJKna4ePPyCVEjRjBr8TKsQQHqmsstZFZSCbeyCrJ5dDRp0l4Zn2fPFKRK8BaTCbfDqxhBuVccLp+/4z5ZDVSqS4BqqGpmS0sR5klIYg840tTVwxysiVilwqBk2P7GJ3eKmk/0HgvfNGzMd8uWkStvLuHPpe1MSUwcNi/GAGF3Nf2ENGGJVOYDI/lfWrv+LW9SVS6RffhL3JqcxYDNpvkSfyht/1suw4cv+W8+An97IOmUCDkpZwurYbZw7JdTLF4coyT6Ysrab+hgihQqoMrEyitM7F9ERyVyMgW4tKKuNpm/ZyT/BJLio+j2JeP1ubCn6fi0UiOWLI6jStXSCgCePXuKbDmykTVbDlxuI40btmHmrOkUKZIdg2THeqTMHow9Rc/5sxe4dPUkRquPhg3rkz59ZtweI/v3H8ThSSVzliyU+bgSZpM0pCTz6PYd7l19gsvu4rMvK3D/+VMGR46j/8AhFCuQj9y5c3Lp6iXu3LlDiDWUihUrYg20YDRLqVpxXXjtXn478xsur4vAEAvZc2ZXvoEeh5eCBYoqr7VtO7aTM2cO6tb+EoMnTYHU64+eqYYdMRSuWas2527cpUCBfKQzwsUzZzh2/Ahf1qhM0ZIFSUpOo037YfTpH8HNW1dIH2yhYYM6hFp0+NLe0KRFSyYsiCVXgWKKhT3181EMtmQ++bQ8oZmz4PBJqV1wikcDhA43B44cxeHV8VH5CmTPmkmVNE+d/oU7D+6qRI/qVaqq6yispbLfMVgUtXf46DHSHE5u3rzJyVOHiV+9UJWhnzyycf7i76rRotrn5cQYD4tJmk8ceBxu6tT4hlw5CtKpez+y5c1H/qJ5/TZMb/E5vTT4ug1Lli4jf+GsPH3zgmYNO7F101ayZLKQlJxE03Y9mTR5KkUL5iCddOuI1QsG7t1+gcESwO79uwnNnJ6aX39DiDIsluqsi/0/ncDuspMxnZkqVSppmwa9mTt3nxEYnI6z585TuFA+xajpxUtRNhcmK4+fvmb33gMkJ6VQp9YXFCuWB+zJ7PnxILcfPqdRq25kTB+MYKBXT19w9swpvD4dO/bs59NPKtKmZV1MVh2Hdu3k6Ts71Rq2UYbfoSYvVqWwdPH7tVukvHBStlJ5Htw9w6PXTwnImo/CBUqq03v24B56Two/Hf2ZshU/p1SZkhiw8frdW54ne8iVO5fqrj/361FePr2jNlqT560hPn4DRXKFKg/VfXv2EpY1K9Xq11W8v7TBXL/0K68eX+Ptm2RmLNzCqnVbyZ5T04gGiJTFBw9uXlFm1INGRiufymLFCnLp4gVOHzlM1WqfUrR0KVIcbho27cjAAYN5eP93QgIDqVevIRmCxb7LyYvHj9FZ03Pq1xMUL5qNnHmyc//ZW7JlL4jZZ+L36/c5cnQvZpOXFk3rE5w+Ay/eprJ5yw5yZ8lJ3W+/1tCrz8XF82d5/Pgx9lQH82NiWbxqNZlzZcWelsTmxA3kyZSDb7+przHmyvJJtL+ivfwQUffffI1Um36R12hEgCahEjD5AUT+d79yH47v3zUCf3MgqdFwqptVb+K3C78xf2EMU2dMJ2P69Fy6ep3ps2cxduxY8ufIoTEI0jCjJnCf0n+pUqIabb/QX/0gf6jZ/nt1SeilNIeTpHceKpavT78+QylbvhhOVzI7d26mf/9+5MqTG7tDovK6M3PmDAoWyoTHm6LsR3xeE3GLNyhwM2hwV2Z9N4HixYvRtGU4w0dMpn2HzlSs8BG79+7iyM+nGT1mOI/uXWH18uVMHjWLRYsW0axNY07+doYp0xYybsJkCubMyU8/HSbZnkK/vn14ePeROs/ocWPIkTuH0q5pWkoTJ48do2uPrqxes4pSZUqxft0GLEYLZUp/zNIV8fQfOICIiKF069iGKmWKMiQyghc2NwZTABlDg8iVOz9Hz19n48Z4Dm7bwdMHt6ldsxa9+nVn7cYVBAZnoFaddgyNGMVnlcoRu2Qhp44fYcOa5QTgoG3HDoyZs4D02fMyfrhobXUAACAASURBVNwUunfuQqFsWRkwsB/jpk0nc6YwPC4xqpbaqkgFxtK5T39CMmRl2MjRjBs3jh++30loSACfVv2UNWvWEBk5XOn/5DrKYv7u5WvGjZ2kUj2KFC/GjBmzOHHyEFu3ruDypaskxO9lxMjJnD57nsM/7Wdc9ABlgKzcPd1uHt28T5/egzh2+jciRo+l5+CBSOXRwDvcLgeN63Rk4eIl5CmUgbMXzzOw73h2bd9B+mCtGefbZh0YFBHJN9U/UcbuFqObNSvjmT5tGZ269aBoqcKsWh/PnYeP+H7LZqwOL+NHR9NSrv0nZdm393sO7NvN+EmTOXX6DMNHTKRcuUoqZ71r53aEt2ygGl1E/3rm7HnGTZzFjJlzOHXiV346sJu4pTOYEj2CWg3q8dv1u/x2+QmTJkzk6tmL7NyayPhxo0hJS6VRszZ06tiOduENmBgdRcP6dTl14SrHbz5l1qxpipH0uVMIMuq4f+cB3dr0JWHNKjJm1bNkdSy/3njE0GFjmTxiEvZ3b2jZrC5pthRmz1vGD/t247a/IGrEKD6q/BWde/Zk6aL55MicjrYtG3L8+Bna9Yhi754DmJxviZ0/k4F9+zBszBjqtutA9a+/YcWSWHJmCCK8SQ0unL9G0zZD2HvwCBmyB6r7wyKNMTYbB/b/wNQZMxk5fjr5ChXi1ImjvHzxhFrVPiMycihL41cSmC4jdeq2ZNjwUZT7uDgrY+M4euQEiWvj+f2300QMH0apCtW49vt1vvmmEkeP/0StOo3p0KkPC2fF8fzJU/r278zChTMoWaQg1WvWYtZ3Sxg0OJKRw6Lo2K4NX9f6kjlzZpIvX14aN2vG6aPH6dyrF1v27sGl8zFv3jwiBgxi7LARdGzfieo1aqqmeuX9KPZh/g77f9eE/+F7/u9GQFsvtMY61awptmXvdfn/dx/14a8/jMA/dgT+/kDSI4bC0u1qZuKkCbRp14mceXIr6ZvBpGPnDwd48+Y1HVq1wOUUD0fRJUkTgdjeaCDyfwaSiiUQQk+Vg1PQ4cDplRxpA59UbMiymNVUqVZclc537NhImTIlyZ8/P6lpHlq36sasWTMoXCSrKmuJX92bFynU+aolq1evpniZfKBLwetxsu373axev5MNiYm4nHblhtysSRuGDO5L9qzB9O3Zk+kT5lOpcmWwuLlw7TLDoiaxOXEzLx8+pkXL5qzduIG8eXOh83iYNWsWT54+Z9LUKcrXUnhJ0TwaDEb69u1FuQrl6dSpK1u2bqFG1aqcPnOWgNCMVK78CVEjxlCmeEHaNfmGefPnc/DUJdas30CwCXbt2cP8FZtJTIxn+XdzVDykfGZ4+3DmL51LcMZMtGjRk6UxKxVoED+9RvUbMKRPD2p9/gktWjVn+rJl/HL1Jus3bFELapDewI5t22nZoT1ly5RACr8mr4sfv/+ezZu30Lh1BwzWELbt3keHdu04evAAv54+zvjJE8idN4+/21XzLvR5PCQmrOfihctMmjZDdUefOHGCRYtns2F9DAMHDiZf7nKUr1Cdh09fcebsCWZMG65SiETvqHSxblT8mQDJOYuX0jcygn79e2LVp+Gy22jWoLNiJDPnsnD5+g16dRvJ3p17yJBOXF/c1GoQzrCRo6hdrSJej6SfuLh8/gp9+4xm09adpMss1i9pfFO/AYP69sH3NpV9u/awImGtZhnlTKVJ00b0HzBIRfV179GfOt/Up0+P9n4ZhJSHPYp97TsggiIlytNvQD/NCskLL+9eZPfezbTv3ZuDR34hdtUuFi9cRL8ufeneqR3VPq+gStPDR46lcKEC1KlVlb3fb6Vzt06c+OU3Zq7awsKliwnR+ZRjp8+Tqoz4wxt2Im7ZYsIy6dh37BC7jpxlVPRUJgwbT7H8+endu6PS+bZq05mo4UMoVSSHiuvLW7IiNb6uS6/ePdm4dhWZ01lJtbupUbc98Svj+f3MYXJlDKZMpbKMioqiaNUvKFu5Or269mVzwmqyhELqWwG+vVm4bDnZcgcruYcSWNjtPH3yiJ59B7B+4w4lDVi1MpaWLZqQ3mqiefOmLFqxHEtoGC3CO7NwwWIK5smOzWanZdPW9OvZnWrlS9Cpc2e+qN+KHn26kprymPETx5K/aGnq1G1Bw9ot2bJpMwUKZRSDIfEVYNeevQSmy0rlKlUYHTWWj0sW54tqFenatQvrN2wiNCwMe3IKDZs1YnbMQm7evUdwcHo+Lf8J08aMp2iRQrRq3VI1J7mVUbc03/1j15YPJ/ZhBD6MwP9PRuDvDySFUXKJJ52PsZMm0K13P7Jly4ZJaRPhlwu/cerUyf/B3ltAWXVt29rf9l1GFe4a3CGOJQQJ7g6Fu7u7BoK7Fu5OIIEkEJIACcHihEBwgktRsn3v18ZYu8i59773v/dOO+9vLedSp7WTBGrLmmuuOfvso4/e6dutm5aM1QtOSqJiFK1lpjT3P6O0bcgowy7MMgkkIpBkVVA+T/bx9puNtbRdoWJJ1dq5Xc/VbiQlRaIX06sma8mSReTOE0sw5MJusfDTD5fo1KY3R44cIWO2SAilqiP41KkzuXE/hUWLFhj+dz4vHdp3odp7VejauQUnvviSmdMW4YiOZNm6Jdx7/JDBgyewc9subv/+O3369GHnwf3ECZrxujXjevPWbew7cBC3x2c0Fej4ePnxl5+VKVqzdh3nz5+nbq2aasty9fqffHv2PB9/fJi6Nd+lXfPaHD50iP2ff8fchYswB57z++WrTJq1grVrl+P0e/nhzDfcuHFTgcemvZtxRKXT6161fA2v5M6mRtQD+wzmnbffomWz+rRo3pCZK5azdf9+nia5mTh2ggH0ZchN4BK9p004YQ8rZs8jKSmZoROn4Q6IL6ZF74k3ycWmDQkkbFhLoyaNNX9W2EgBMQGfmJrPITkplSkfzNTS4cmTp1mydA6rVs7R7OupkxZTrHhpzXsWhx3D1zHZSH+QlJuQmSu/XeZpspdb9x+ybutONmxOIMruJfHRY9q37qNAMnf+9Fy9c4N2rfuyZ/tusmeLwuVKpUGrLsybv5DCBbJjx4Pf9wSPO0DLZr1ZuWYjmXPGikqQAUOGUqpYUQWS1y5dYt6SJdowJE0uXbp15b2atYhv35n+A0ZQvWp1mjSshU30pP4k1ZS6fH4at2hHi/juNG7SUuP3JHnEZHoO7ifs/Ggf9596+Or0VRYvWEHzeo2Y/+E0yr1eAp8nmdETplK6VAni27SAgJvd27dw52kSn313kfWb1mqqkN/zlGiHDW+qjzZNOpGwZgWxGS0c/uIIuz87waw5S9m8YhPe5GQGD+6F1+uhTdsOjB01jLJlCrBs8SK8jjjerlKdQUMG8fFH+xQEBkJW3n2/JWtXraZYngzcvfQ958+e5MDnn/Nm3SbkKlSaiaOncmD3djJFhvCkpPJ+3fZs2LSFHLmj9EAniUSic75z5ybduvdm67Z9xKZPpw1sJ748xpN7f7JixQpWbVpPXObsNGzShmXLlpM/d3b1puzRtQ/vVapM69b1GdCzN+82aM379WoRYXPxwYfTicuWmzJl3qZr+758cvAQuXJJhKJ4PgbUBun2wyROffMdh/bup1mjBrySNwvjxo1h+66PNGjA706hYeMGLFm3ipx583H91gNOn/qWYwcOUa9ubVq2aYIkUEncnv68dIT+b7LVvrzMlyPw7zsCf3sgqcyidrJaWLduLRZnFG1at9JN0BFhY+SEidSrV4/Kb7yma7awR9K84ZeIO2lMEKPxtHSN/wmQDOLCJwyT1crDR895t0pjVq9az1sVSimraLUGSE5OJCFhA1269KN9fC8+nD2LvHnTY7GIxY0X8bms/EYNpk6dSs06VbWKLlmpnx79knXb97F46VJiI+wKiBrUbczUKRMoUjiXWo+kj8vFhInjeaVUAV5/uwL9+w9nz9bd+J8n07RpU9Zu3UTOPDm0W3XqtMlq3D1sxBgiIx14vQFNHDGF/KS6PXTs1IVXX3uL+PZtyZQ+Hc+fP2fC5GlMm/EhUyZP5bVyJWnTugFHDn7Elt2fsXz1GiKsXs6cPceUD1eyceM6vji0m5tXr9C7Ry9qN5INcwWZsmands1GJKxYRYnCeUl89oxO8T2ZMWkyRfLnpGXrZsxLWMHRb06xcvV6PvroE6wm8WSD589TSR8rCcNiIu/jwLZtLF6yjN2HDhOZLoN2WQsz9uj2LfLkzsnTlEQ6dOrIvv0Clt1qoSOG3WtXrGHv3r1q+WJzRnDmzDnmzvuALZuX07NnbwrmL8/osaO1oSQx0UuGdKJxko58C0nPnrBu9SrefPNN/CErnpCJ7bv2s2DRPAWFyclJtGzWiYSEBKLizFgddgb2G8uQgUPIny8Lj588YcL0ucz8cBYxDuE3U7Tz+NmTJJo16sHu/YeITi+cq4/e/frToV08vifP2bllC8tWrsDitOHxuKlTry6Tp82k3Otv0atnfxrUrUf9OjWw6zxKDcetORk4eARPUgKsXLlMtaPSP+x7fpfp08bQsFVzHif5WLpqP+vXrqFXp/6ULVGI/v07Y4t0MG78JGXPW7dozLRJ42nduiUPE1NZteOAHhzS2UQOoXk1pD53Ed+yEyuXLyNT1kh2HdrHyQsXGTdxBptXbiD5aSIjxwxUlXHbVu0Z1L8nb7xeXIFkKCIjVd+vR/2GDdiyeT2vlipJYnIqDZp1ZuOaNUR4nzJ3+hhmzpzE2KnTKFapBqVfrUKjhi3ZlJBAhfJFSH6WSItW3Vi0eDF582dWhl9M1+Xn1o3r9O0/kE0btxOTLh179u3gyuXfGNS7L40bN2bFugScMbHUa9ScNStXUbRgXtwuF82atOODqVMoXeoVBvcbQJU6TalWpxbRtgCzF8zCFhlHu3ZdqfJ2NaZNmUK9elWxSvb34wf4AgFGTpiukoIp4ybx1mtlqVKpPDVqVGPT1n2UL1eW5KdPaBffmvmrluANmZgxaxEfTPuA2RMn83r5UrRo04ybt24RHZ2ZmJiYNPenf98d5uWVvRyBlyPwbz8Cf3MgKc4tUrqVTFdJlAkxeuJ4bt26Q6miJZV5q16nFt27ddYmDjFA1gjFcBSiiKYl7eQfc7YNRlJq2kZ2rBF54eXh4wcc/uQow4ZNZvCg4bz5VlkFka7URHZu30psXFaqVa9Lnz7DGDt2LE2a1CIyyoRFEjhCJg7tP8KoUaOp/X517fp9552qVHu/Nh/MXUTBIoWp/m5ltmzaJMYqdOveid9+Oc/69esZPmQsnxw5zOtV3iAmQxyNG7dmxKBh5MqQUfNYPz3xNfEd47l2+Te+OH5U9WARUdFq8Czd05rgG5R+0xAHD33CkU+PsXDRfII+g8FctXod/foPZMeO3cqutm/TmDNnz3L0xHl69uzJ6+VLsGPHDvYe+pK5s2eTsHw+BfPloXSpcsyYPYuajesydMRIWjRuwxtlylC5UnlOfX2KjJnyMLBPP0589glDhg2i88BeNG3Vmo5du/PocSL16zci6AvRrl07smXJiNnsUaNx97NndO3alfvPUnn7napEOKNo2aIFn+zZS2y6aKrXqcm6DRsZPHS4HgiELRKdY/Lj53Tq1IlUn4e3K1XWbvh9+3exYd0yFcp3iO9L0eLlKFqyBHHp09Gra3v1AZX7/PzpY6ZOmci5C2cpXLwEUdHp6dl7IDlzZlevyy+PH6dPz8EaoThgUHfsdgcXL17n7NlzNKxXi2PHv6BAkRIUK14YcUT0eZ7hsAdJSvHxbsWW9O03kMatanHg0G6S3T66duiC2e1h4Zw55C6Qj2o1q6nsISIymo5de3D+x58ZNXIMeXPnpmO7Vrxb8Q1MYt6uXdJw71kSdZu0ocArRSiYNz9xUQ76dm1F9eqVGDBsEH8+fs76TYcZMng0xQoUoG3rZrxfsxKFCxfk+FenyJApI6NHDKZly+YMHTKIP27+ydb9hxkyfAStGtVW4GQNR1FOHDuVhw/ukTtPFp4kJfLFt2cYM3Yy+7fuUanI6AkjSUp8yuCBQ6hboxr16rzD9A9m4IzLzqSps9i9by9LF8+nTevmxKTLwKJlGxk/ZgyZnD7WLJnH0KF9Sdi0mRRLNENGTOT4F9+QsGoVTetVJ1+e3CxZspaRI0fSum0jNTdX3bLPx5p1a5gydTpjho+jfsOGjBg9hLx5culzP2/ePOo3bUL/wUNo2qwV5cuWocKbZTlz+iw5cxaiR/eu/Hzua4YOH0HOwmVo1LgxObLGMnPWB5giopk6dRaXL16jX6+eNGxUB4ctxLsVKpCYksrClQkMGDiE/Tt3405+zoRxQzh16hSLlyXQsEFjYiNtbNy0jlGTxuIOwbr1O+nVoy+Hdu7Q5J9u3Tsyf/EiKlWqSd/+fcMOB//2+8zLC3w5Ai9H4N94BP72QFLK0ervJca+UqY2wd17d7l/5z6FChXCGunUFJpQOMlFDMv9wiRK5JpqK9O8b+Qup5W2BUEazEcwJIyidMpKIo3oK8WQWv5cMptFXenH5/Zgc0piiZgTG306Dg2A8eN2PzcMqtVOJJUrv18i/ysFiYnNqAkq0jxx++59Hj+8S4ECBYiOSWdMt6CHu3f+5OmDZxQqUhhHtIMUn5vEJBf3b9+jXJHimCwmvKEQF3+/SKbYdGTNmlWjEMVuRoCkw2ZWxko1oQG/Jp48TUomQ8Y4NQv3udz8+tsV8hV4Rc3M7/x5i6KFC2jkm9UebZiOmw3fzWR3gCingyePHmgTQqFCRXjw5LH6dsZmyKidzREWE9f++IksWbOTLlNOcRPCrjndPkLyRTT73MKlK1e0ezt//gJEOazqyGTYFXmxKeNk5uKVPzRrunDhoho957Ba+e3nH9XepkjRoiphTZVUEadd02YEEKYmJXLzzm1i4mJJH5dZDckzxEkkYUg77i9duUps+vTkyZtDO9NtGn9nJAdh8nHg0F5liYoWLUm2LLkNo3cx4VS/QPHdNH5PujhNJqfKGW7fuE7+VwpovJ5dsv98Lqw2AaipPE/y0aRRbxYuWkJSyl3yF8pNXPqs+vpIebOAn0dPH3Pj5k2KFS1KZJSYZksCjpE5reJd8XMU30RBkHooEBJVuFsr577/kZzZspM7W2b1Vbx17bKm2WTJmZeLl//klQKFJOKcxGcp3P/zGjmyZcfrC5FOSsEhDzduXlOT9zx5CvDDb1fInTs36aIs2CT+U65Rg0Yt2iSWPUdW7A4HQasVq9WO3fDoVqmARgRqFrZYMHk0TjNkiSTJ5SXCaefOrWt4vKkULFiMe09cZIqNIuRK4va1i+TOkwNHTCw/XbxG3gJFiYywc/PGPfye5+TOlYOUFD+xsbGYrOKoENI0GJWmiPuCPiYBlT88fPKQP+/cplypsjx88Ej9Y7Nky6bRi1ZzkKtXfiFXrjyki82qXzMksgaxcQlYsNnsalakWeySWa5m/+BOTuHqtUvkzZ2LTBkz4HZ7uHj1Otlz5ibK6uDe3dsUeiUXwVCIazfuaV590UKv8PTRfSJio8Fu46eL18mftwDOYJDrf1yiRMnCmMTmK2jBItZbL6vb/8bb68tLezkC/z1G4G8PJI1gvxDmkEWbbgJp2drG/m9EwaWV/7xeLA5JjpGkFzd2m6QThG+0dv/+Y9b2f1TBC6BQTzGrlCE9aiaseTDh2ESPR6L2LFg15s1IzJEAOUs4NUfYGy2lB8U0WvSBkskrecKGZk82PDEmT5X4PYtJAZVoDe2ysZkFSxnmyRLfFmFzYJOSvF8MB6UIGcKqEWwm9UyU8q1sUrLBSw6zdjYLWpOEEy3vewxDZclTFgNzbUyy4pJSscOhyR2pHrfG4klXvFgsyfe12QRiaByIEdMXEsBgiLykSiwJKlhcBIJBUkNOjaG0ilm8BptLhCR4PX71PxSLnkiHXa2NBDta7BaNCxSgYLVYSVXLDaeyqXazhVCqC5PdrtdmJPgYna9ylzzuVJxini3XaJH5YFaTdafci4D4cwpgtOnny7SQkniUw0nA7cciiTAOiaB08e35b/VgUChfQbJlEiAZzjEPm4KLL6fcm6DcC4tD/UFlPCQ10iOSCbkOU4igNxlsQbw+Mw3qdmXVqrXkzSeG6D78IZtxK3zih+nDZwpoUpDIGuS93ALKoqLEplDHRf3fNQVHfB3Fa1LyISUT2ovN6tQDgoyBzAdtDgvIODk009psMbw/BcNLko/V7oCAvD4MiCWaU5MT7Ygnp/yuSAxSUpOJiowznh+ZLxoJatPb7g8JABfdquGtJ90+IhOJsEfic6dilYOB2YzLZ8YuBxl9Fz9en4ugPIwWIyJSJBeStiOXIxDRYo3Qz3K55LPMmpok+lefVBLsxpzUZ1WnsjguuLVyIIc7OejZnWEfS0lAcjiMuEeJrlTXdIl1DOL3B7BYo3GJj6Tdp/NHAgxFeqIBjtIEY7FqdKT4pwp+l9ACjXJ0ewnJ30mKj8m4rqB4SdoC6ltrskQYWeviWepxYQp7nsrYSlxotDwn6ufqNw51Jru+jwYf/ffYa15e5csReDkC/6Yj8LcHkpKrLJucYCUBTsqaSHpNIByZKGBF6C9/UP9OSp+SJazgRz3gwsv4fwGS8huyWRpI0yxpOCZITk0iKlJaEowUGYvJrk0Vkr0sSTGSHCPvLKBAQJoI/CVBQ8qrEuUXERH1IuBbOjdtkpksgFDKtAoK1WJdfSCdknEjG30wgD/kNzLDxaw7FMDikw1W804UGJs1CjFsYB0u38v3FxAhcdIhc4CAmpXLn5oE12mkntlqVWAlIFfytAWg6X5nkqhE+X5iXySm32EKKmhVEOmTCD+HFbc/pGVQI4VHriNFY//cRCkYjLVaw3nP4vmYli1sjJ1GzEljk6T6yIZtsxOUTVZjHq1GxKMAv5QUopxRBN1uzFFGAotszpLzrV7tskfLF9cebOnGt+ILWLBLLrJcvERBylcTv9GAV79HyGcyGEkfanpujhbLbJeyyA6sWAICtI0YRpkC+jUVqwnwDihTKeyvGspLyVlAuoBWyUS3mZWB8/jMNKrXTX1NCxaM0zki4NJqtRAIHxwEGGukp1xtWmpNKITkGMkbS0yhaIAV+wk4ehFLaNb8datZOoB9OMTwXueK1wgqF9Cu46tp64YpubKr8t28mOx+vd/CsBuZ20amk8edhMMpKVDC3EtKkl875IWRFTwu76XzQUy5JebP7zHy1zX1UxhnE15NRJJcb0lW8mIS0CiG+/ZIUr1mjaY0qYWK9FzJ56r7vSZUWaUhzuvG4rAg0aEyLyVrPTnZR2RkpL5GnxtNt5FnzfDSSfXLwTBCOdSUFC/OKCMBypgfwq668Xhk/scaBzefS8G5jLO8RmapfAeJMJQfbVKTA4Mi3fA6YTHhCwbV6tQuCVTqSWukA6V4vUTYnZjcXswSvyqNeP4AIauRLW72StSnfIa6vGtWutyNtPv6b7q/vLyslyPwcgT+G4zA3x5IKugyas0KEKSZRnK0vaku7BHCUhlMi2ykwijJZu0TZkncxNPApAELX9xugYF//ZiVtZH9xeP1YXcIeAsoG2MVVlFqe/I+yqwE1PhbNnfZIgQOStyhMBYCPITRC8lmJWVDq8loHPAEMYczsDWVx9j+9NV+rwenlAw16sSOPyRZwfK5su0Z2eHymWkATeLapCQqYEnYKNn/5PdecKumID58Ol52dQwUcjEMvLzyGptRNpXvKvpB+SYBySQWFs6NSZKAhPkTZsn4mkZ5UYhILbnKxp2CII5UJH/ZglnK1cLgmMz4JIoxFMIaBvtaxfYaIFrYHvFjFMZP/idhgvI9rSaRJfixmkQrIEkkUna3GQyafn5QAYiCGQFgIY/BrFmcRqKQzcgZt1qNA4bcJ71f4eg/HXApz5ol9lEAhzT9iKWODVNAWExDLiE56Jp17fMrIAxfvt5/vfdpYFtK0CaZH36++e4C1648JVvW7FSqXEoZOrPVOIRoMmNIIjGNEqd2kft8hlG+TcC70tZhw3yDShUga+AcRYz4A0amtNXsIOA1mo5UQ4hPZQ++kEQnhueBzFM51HglAcpkpCvJ3JHsmQA4VG8q1+HRZyQYFGZRvqaRNe73S+SoAdpFWypgWoCj4eMpmC6o8yeoz6CRDinjKAk/elFBn/Hn9kgt3YurgkxMv95jYdeNBCNlXa1mvO5UfX71SKWY2qgeGGBeGHyvujDoXDQL8A4Z9zdgU8ArYE+BmtwbyWz3e3A4hOmVSM4gkU7xvZcmOoXwRoqPxY5XWFp5Piwhnat6mJRKhrDjOh4SDWpVfbLOAbPfYKOVkRTC0Vhj5LmS8RDTJrk+TcJRLbcXk3TEa8lCZATG4eR/l27zonDyf7Ip/cMvp/2rsdb9x5+/fu2vtU++h66Xaeth2rP+//0GRgpTGIAbI29IVP7L9zbe/H/55//Tywu/Ju2Z+79lcP/h5f/p7Y3nyLiR4cz78Jv/JTn4x7GRX/zPfk1pf2/8+f/6Pv1vfu+/jMv/6vf/45//n0yHl7/zcgT+X4/A3x5IihYwbYM1jGKNIfN6PNjtkmttMCVpprJur89gXMILq0AWY9H8B12kUbQ2mKxAUJkt+RF2SMpuumAIqAqJUa3BSKGbq5Q8heGRGEFhJI2NX0rG4l8p4EfeQ0plvpAnzEYK7jJKkJIkI9ov+SaigjO+l2yWRtycAAebhEzr1h7O4A4v8KLvMlgymwJXSXMxynsg+61ZmBABXeEBsgizqPGRxhYggM3v9mGNkCKfkcmtfy7ZyoKNJL5PvpNGTMrGLx54wsgYGtWIiEgdqxSfC2dk1IvlVvz35HekjCdgwyocjMWMRwCZ3YI5JCVGGW+rAj+bTfLQBTjawx32dsP/U4C0L4BVxHkKgA0Apvfa6zL8QcPGwaJVczgiXpgIpyVQKOgVE2j9Ln+lVYhVkk02d2EUhRgW8GqkaKpfpnHvfXoQ+I+R+DoxMgAAIABJREFUaXKHTAqShd2V723Whi5JhpEDiIAl494JUhFjc4fdKO2KPEJKsGE8QkC0hQLgTRHaOCZgykAmwvr5NBJRftckqUyqFTQ6b/ymgOY92y0R/+B9Ci5/CjabAB4BU5LrbjCKMjflXhqVVuPeK6tqMkruLw4WvpCygzq+KgOxK0MpPLGW13VuGeyujIkwhyKrMJktxu+p+7+8rzwn4EpJIiJKYirlYGU8A0aqlNzvgHbxy6wWn0y9B3I//T5l4XWKh3M8xWVBDo8KVcKnAnmGDXZbzKLN+H1SfTAr+NeGKp2xhrZZWV297NTws2QmGBBNaEglF0Js61VL/rZ8ti4NAqzlH2GgLskmulzICMoVyH8YkZJhotaQeejYyuHOsB2TN7NIHrrIRUJWBZxWNSWXQ4QBQOX+qIwgvE6EI9n1TulI6PwV4G7MX0NaI9cqgDuI3Woh6PUREg2mw4pfLLLCIyBDEVai6PNnyHCEefVilbkqADgtUjb8nOOXE4Ehi5FnQFh4HUfj/8LzALwWOSyCJeDSQwQS0SnsdNqB3SeHU+PQJdcq9md64NOh9ht2YI7wOqjrnE0rTCpZ0dhUAe3hvK6gHKYNBlmTysJjIxWfyEg5cIT03ssaqPNU1mFDoq1jb1SI7Kp/l7Qo6eaPsGVUFJgoDLZd1S6qmw1JhUE/V5hzY66YNYo1HEIllRs1KzfmvxSGlGMPM9ABk3G/ZI7KGhE0hZ9jUQgFpTHPQ5TTqCaI1laWZZVYBSVC04LXHcDudOALSzqsMsn0AG3SZ0KeBWN+/0d4/X8LtvVNXv68HIF/cgT+9kBSHiMpPwtrJguI252qG75GWikCMgCisIDyY7HKhigFLTM2Zb+EhTIexbSoxLQz3wuwmRbRLdndsgjpgiiLirH4S/ZxpMSuSf6NN6ibrmi9nNLpIByG5kHb8PoEEBnMinAomrCDzdDaWWWBkjxeDxERor9LUvG/MB22sH5Ml5ig22DqLBESn4xNiDhtGjIYUWNBkTxm0dpFaM+5AKsoq0U1bOYIp3GdysCYdS3WqxfiSKRgbpc2NljVuF12LAs+ryxmVmW/BGLKQmkRzaHo/MQqRja0gF4RIZtFFz27xj+nEumUhVOuX7hZs3o2miRnWsvnshd5FQCEhAEzKB28Pg8et18bX9IYANmHZRNKdSVqudHpiMHnCeLzufQ65asaOlTni0gzAThp4Fo2JS0Rq25Ql2EDxojOUz/YWIwFIkmTjtMRzkYPN9ukPV/y2XqIEND6QkIgzJuxqYlXpJTrzZrRK1pOY/NTJtZi1b1XP1/YVa+w5wagdwWSsFtEQ2s1yu42YZxFT+fB7DASqwWMG4eMIEG3H7MAgTBQkhsZ8gvTaNZMdtlDBeYI8BOPVWXb5J/C0Ab8mgGflgpkMPYyD0PY7CZcrhRDghFuNvIJAHaEtb9+owSvc1nniPHj8XlVM5smG5FNUoCDTHZhjEVuoBIOYV8tBoiQkr6AD2VADbFm+FARUrZdGDwFAm4PVuleU4GkvNaQgMjfylhq81zIhEXuTVC0ofJMphAZLQdGTcjGp1IFAyQq0BHgLg9BWCOqAZ1BsxKcwTCTLc1oNqcTnzTsOMIHM49oWi0Kcn1i7RUKYHc4sYUPXOECBSbpNBNwaHOqZljkBvLsWETTapHefpEOyKElXOL3C9Mtc9Osemk5BMu6ZqSpGF9TNc92h64LCmv0eiXVywAUMtdDws5LaT1kVvmJyRE+yBhHUpW6aKRohJNkt0s9cCNlDqa6dGz9DidBszzbbqxSSdDmI+NAozMqZEhxTAFDDqNdfXYnqfLcSO6777k2wOE1g0iJ5P74g8RYbSo/kVEQwOoKV0/k9cqGSwOUX7j0oGrFE5OTiI2OMV4jWvKAML8eJQH8QT8Os5WAz5DmhCeCrh9er6GdlT1ADnkpup46X8CsgMhItHohe4OMmsf4u2TRottxR0JKEGLkDCHrgFMIAb8e8m0Wp1GBEFgof68AVQ6fFgI+4+BiclhISUkhfWSMHiIEKYtESJrwtFnTYuh3xZNUNOgyHgIm7Wan0v3yvi5PCtEOhyHVskTodYgWXVZYOeYbD6ZoecNNeS+B5D8Jf16+7F81An97ICklLgGN/xg1JotJ2iYnYEJYjDTWz+V2EeGMMMpgski/KMqklSz+KsfIICvYkJNk0K+Lk7HiwelvThITG0ehoiV0Y5A/v3rtOvPnLOTdd6rRrFl9o4Qjp15pDhBQEISzZ35Qn0RhTMX/bsLkSeTKldMAuVoilCKdoakU2GYOCYCQhcooY8saeOSzI6xcvpEVy1aRIb10eUucoTCaxgZj0UUWzpy/QMKGjTRp3JBqFd/G5rTjUQYLbcLRTVrtajw4ZMES3WWEwJSwUlNYHoyNRNZEj+jh7FYF0xG6qApIkI3RpLGLh44cZvq82WTIlAlRhsn1aFlamhiCRkldwIUwRtI4FJTGKNnoxW9b9HSyeQY94VK9XTWlDocNi8WGz2uAnLTiv3THi7enagG9skhbdCPWTVI3f9FcCstmSAnkPeTf0zS1BkgywJYhczCUqTJXBNALu6z3RFiisE5RXi/sqzCJxuaadu6XkqowjgGQDn0ZL5d8DwEfBgJOExj4PaKpMza6fyy5+YIpGvPp91twhE3YdbMTjacAI6/YWwWJjojAp9niZoMhUzI0iDlgUV2pjIeUWmWTVNN9mQ8C4gKySZl1U1YA5nMZyUc2GVuxqLIa91bYbGXdDX2w6j+FBTUH9PpM5ggDO4hGMfyTnOQmOkYOKJDiSdENUoCklNoDPr+Wj+Xey3hv2byNU6e+Zdz4iWTPnkWHUBghmSMiWUjTCMs89vrdiMJTvo/KE2w2BVl37txl0aIlvPHGG7Rq1SLMT4YFkUEBHSHVD4t+U8CyWaQgQhWGpY5ut1cwjj6XYiUkUgIp7xsNZNLoZkLuk4yHMU8C2rwkDJ471UtUpF2Nx616fw3dpFOaajxBrA6zHpz8UvkQJwmDRDQOerIWyHV5hbk2mDM5AAs7vWzZMvX3bFi/gVqSSZORsNvGF1CNyQsAbrDqxgHyv0QsShOUlOLtwuD7CEmFQh540VxbbAqwoyKNQ4KCbGEaXUn4E5+yYuUaUh3p6DtkuIJyMbqXAoiy8yFJQjfrHDMYW5cgUtav28KjZBd5SpSmRq0axJq9Cpo+2nsYT8hMcihA/gIFqPzam8brZH663ZikqS88F00CmCWhTA4PTscLvbSALZnnMkYBdTIw5BkyR20qxTDWamUCAz4lEdLFxOn4q/RIwaQxhuLwIIbxYqygc0lIBGUa3dqouXvtTj7+9AvGLpxPusxxRIvzhhxAvKn6jMkzJLuFKSjaXZ8eT+TAL+uRVlyCdj3o+kxyj8VBwkN0dJShZ1dm209ycjJjx09VL9lCBfKpS4XsK88TE1m5eI2uPUNGDdNGTqMKYABg4xoFsIrmO8TDew9YtmqdVr9Gjx6hzPBLRvJfBYlevs8/MwJ/eyCpACDMEBmbn8FCyUat5uMCEkwmklOSDbG+llGN07tqyowV9S8B0Qv/yLThTCtRpZW6/HhcbiZMHMezxCQWrUpQBk4YmUh7JJPHTyNjXEb69eupov5QyI1fhf12fvj+R/64fpfadepx7rtzCniKlC6GzelQyxUpeyGbn81CssdNhENKxLIxCLAUjWBQG0K8viC1azQmYVUChQvlMUrUaQuNltNkoxEGKqDZ05UrV6Rzm1bagRpwCotlRTgUuXotxyozKA0VooGUhhBRdvmxCxDzSznGrFJGYYUM3iiEyePDIsxH2Nfv2ZPHNGremNVbN5IrVz7pZVb2TWCoSli1GcVgA9KYQ2Pow6XHoDAxHuxOCykuYQTThbuWpVFDvqNdN8SAlqPMRoZ5+HCuQEcaVcLlRH3/cBlaQKSMsyz+aWBTtJhagBLmQueAlOdTwjZNslEIA2cATwWFehiRUr4w22mHlL8OHNosoywXPJcudJOdaJFVSGOMMoPSSGJ8nurl/kFmJYBDNJeyqbkF/NqjlKmSxBoprxqqvCCegFWZ7r+0W2LnJHPSYsxpBcXSLe03uu31YCJlMCldCuPtUA9Lk82hfp02+TsBUsbRI61KqZ+mB6yQbN7CmgvDJ+/hVnuBoClCGpixm8Myj/A9cLs82nwlFKPb78KpzVJpG1xIwacccJ4+fEbtWnXZc+AjMmbOpFKRtMdQDwXS9Rx2KXBarJh1fsr1hZ9zOSQFTIwbOZZcuXLQp19PfCFDA6vPf5p0RIBJ2v01JqDxqEsTEOKTaRxAHKJB1gYYacQKEhItrjaiyfyXOaV1f5VeKNaUt9LSfEBfHzDbsVuduJNSiYqOxOtNxiaSBRlh0YQKCyogUg55YtflEZ11WCerEmGjjHv16k0iIxxkz5pJ1ytt6tGHK4RTOvYDPi0BW8OyHLkWj9eF0+4wDkoK+A3/W2WMRe6h38NwzVVni/Dd1kOWsNvyvjK7vClY8PDFJ58yZ/0eNu3eo+Pj9wRJZzfjkcN3RIR+V1/QQpTdTNL962xalyBpleQvUYaV23dRonQJJo3qz6Nbt5k5fR6xcZnw2c00a9GK18qUMg6WyqAaBxXj6Ba2QNJlIKjpXmaHU/W0snRLO5TxoMu64dfbKAdOcZIQskAO2WmaTpU2meTvREdtyDLcXqmw2PQe6WMXlkLpAU3ZfHEP8JP68DmNW7Rm8fYtZMuVSxOeJHrUUDUZBWQlIcRBQPULaUdPOezJNJEDp1fIWQXCdmvMC2mTSoqCRhjGTxd/o1SJkgqQ5fdFsRHwBzj+6dckJKxj665NyjijmnDZzyS0zEV0lFVJCSmhEzSze89Btu3Ywfbtm18CyX8G+bx8zb90BP7mQNJYCFQP6ZAkF4N5Siu9SRdwQMpLZrOWydRTLlwCV9ZFF6i/tJEvkEnYKkdBhIj/tfwW9vIL+Hjy8BGfHP6YRUtXsH7HfrLkyadRiPKzYsFyZfYGD+6tJ1STFnE9qv4fNXIszdt0pGy58uJxLpUUkoXpFFsR8WmUkpnEJ8oiborE7Q8SKeVn0S4K2yTKRVuQh88T6dimJwvmLaRQ/lz4A7JpyEbo0TKmUzYqsXkxmRkxbjzFCheiY/u2RoOGLE6yiIuOzCIMlV9LmZERsQq2BBQ7nTbVB4lFkgJY0f9ZjZKMNyjJeh5inUKBSqlSGnRM+JKe0bBZQ+avW062nPmwEqH6J6tfTvUh7JGyOUoutkcBqpBthibMuD/CCuiCqyV/q/pW2qwCeL1G6V6aVMzy+cbvyyKvmsiw9kmYadmfxD5IF3TpzE9DmsIwKcCwG3pVh9FolKbRSk5+TnS0oV0K+sxqGG+SxiS/x2i8sDlxuw1m1WoN8jwpUe1xglJOFWZQ7XxStCknYBUvSLHjMdhYv0XAng2vO6hMg9H0ZTB9hvF9eHcTdsJikxBAnZEOORyJCbl2YduF/0AcprRZOSidweIIoHyj4aMqbLPPi8UWaXS0m0R3KPq5gFKvbilJhxkyuVDpptZN1BKhTWQRwqrIfRHrHmkqk3unQMrQdwoD5XJ5OXnhKpUrv6l/L0BT2D8B3eIjqs5Qmi4qn+nHprukwajK2Eqp1ZfionWrtsxfupS8r7xiyDxEn2g14Xb5sEYKK2k8l8KNW6XBzONRpkoAXEglElYWzl6gLN3AIf30c6W5RgIJImSs5LNCRklU4bWMt2r6ggTMJtxSdke8I8W9wIspzK4q4BetowBAUX8IIJEbKd9fgY/BsitwkKQh0RTi0PF2iAWQ6EPsMofFDCBSQZIASfG6tDvkmuSFNgVkCmTFy9QZiVv0dGYL8vjLvfK4krBHx+rKoV3ywsApGS8aPJv294WVwjpb5Ftf+u13PSgVLFTohSWZ4YFqsJZyGDK0rMYrDKGoGZ8w+SE3Zv8zTh77koWbDrN07Xrk8dZSuBzGZdyCYtH0F5h+eP0XNqxeQdX36mBLl5FAugw8S0mkUvkS3Lj8O0mPXZR/4w382qBkAPA07WnAK767Yl0lAl7RKgYxudzK8Gq5xOrQRCt5nkQEI6Vls0A7fXbk8Gs0vomkQWUxUjmxmJRtFQ2y2n0Zdhc6F8WVQF6vR4mwHN5skkY1rxHcYLETfJZCw+ZNmbN+LZlz5MIRNOMUsBgGnuKaIeulVGCk0UoArQBikTZI3KVIBpTdtgvLGMAXEocBUYSHSE1NxhkVY2jWhd31e/WgKaA6LLDn+NETrF6xnE2bVopJGBZ7OgIhYeJBzoUiJRA9uQJMs5NT355h/qKFbNu88SWQ/JdCopdv9s+MwN8fSMqTJqUPKYtYrXz33VlmfjibkMmimduSipEzR/ZwhrZR1jC6p8Mn4xcdyGFqJW0U1Ww8fBqVxS3o1/KJAIdvTn5N8aLFGDhsBBVqNqBVu3iBO8rxrZi7RLuU+w3opaynxSLWQx5ciUmao123eWtKlCzNG+XLcfvOHaKyZ8Jic3Dn92tki4vlyqXv+P7nn6nTogsZM6bXrs6LF37izJdf8U71d8lZ8hVcBGnbpDOzZ8yhSOGcmAX0CCOpMj0rD+/e5/zZH0h1edhz8CDVqlWlY7s2ym59ceY0j548pXjBEhQp/Io29UhpRkg6EdILkLxw/nvOnT5BTKSD+rVrEpcpM+d/+YPjJ09ToVJlXitVhECS2MQ4+OW3q1y7chl/6jMWL5/Pyu2byJajAHcfPePzj4+TK3026tZ5h2QpJ0Za9btq37vHx6VLl4nLkomPPvqIYvkLUqHiW3x7/iwXL1+hbt2mZM2cHkvIjzc1heNfniJktlOifCmyZckiuzAXzp3j+u075MqdmzffeCO8aYbvmd/H9evXuXL5D549e8b7deqSLjaWGzf/5LfLv6uu7O233lKtoF0afIICmh0E/XZOnvyGZ0n3KV26FHnz5DMaqkxWjYq8/+AmhQq9QpHCpXUzv37zPtGRNi79/A03b92hRv3WxKaLIZAqTFOQby+c5N6DR1R7pw5xsdF4XD5u3r6hZbgnT55QpcLb/PzTD5w7d45yb71FwdLlDF/IgBdbyMPj+3e5dusOeQuWAbODK7/+SoaMMeQvlkcbOO5df0iGuPSc+/Fbrty4Rr16rcmQPg5HWH+KX+yYpHHJwYHDn3Hl6h8ULZCPBtWqYLLYuJ/s5uyZ81hSEylcuDD5i5c0KqleH9+fO82t27fJkjUjFSu/qVKKc5fu07BRc8oVzUf2rOk5/uWXqgnLEpeBcq+WxxThxBVwESUHjPAhTlDZDz/9xKPHD0m694hFixaxdttmcuTOr4eazz89RqTZRvESxciUPRPecIHbEgpiD5nwJCaxc/cusuXNQ5Xq1fEHTCxfsIwou5UeXeK5eusG6bJl4/OjX5DyNEkjEh8mPuXrr79W9ufN8uXBnQoOMz/+/iuffvE11avUonSxIpi17Ovn4JGDXP7jKvkLFOf96rVwWCz88vP33Lt/g6w5slOqdHnVNd65eVfv40/ff8Plq39Qu34rMsalV61j6pO77Ny7mQy5clKjTls8Ibh16QZ5smXiq08/ItmVRO1GrXj46BHfnPyCsmXLUrBEKS1Rpjz3kZr4jFxZ4xQ9nv3xR67fvUvOnDl5rVQpbD4vj+8/hIg4fv79d374+Rzt27chKtKJKzmFwX0HU6VKJUqWKUHJ0qV59ChJ55TV7KNIkSIUKFDUaDSTg4WMb0gcCIK4TTZOnzqGKekmV/64waffXVcgGWmHO7f+5OrFC0Q77bz6egUFMGLL5JOyvfcZdWtWJ2eOfLRq35UsxUtRsGA+goFkrl/8jS8+/RqbNZK33q1C8ZLFXjRECsMY8vvUh/TKlcuYY9LpfYoxWWhUr47qgT1BM89TTXzx1VGiozzkz52LwnlKYbE7SEpy8eDRA5Lcz7l77w61qtdUoCkAT4gDaU756adfOH/+LI5ICzXef49sWXJw9+4zjhw+TuaMWalX7138vmSsDgs//XyRG1euEUhKYdGKZSzduZns2fPx+N4jjh4+SpYs2ahTp6qBu4NeDXkQIHz96nWSXKkUKVeW69dv8uTWQ3Jly0zeQlmVVb104xF2WyTHPz1EpYpVKFC8mD5X127dInfWzERLxcTr4diJU6SmuLl94zZnvvmKdRuX6AHlws9X+OLEWaq/W4dihXNhk4Of36MA8kliCpevXuPM+XNs2rBOd6mXpe1/Bv68fM2/agT+/kBSClU+jwLHcxcusHHDZiZNmUpMbHp+v/wH06ZN04xrSclQ15YXZfCgJlfISfHFT5i1+Ev79heQlG5ZRaM+L4ePfEKtevU4dPAI81ZsYceBvQQtwhmZWLVgEZFWOx27dVGNlTKSwQD3rtygZ+9+1GvZhjfeepOHt28yavxo1u7dxZ0/7zF52ARqVn6L8mXycOr0d9xKsjB/0TI+3bcf15OHVHn1dQYM7c/qA1uxREbRuU0f5kz/kPz5smG1BPAG3DhtNk6d/Ia9u/YwYdxkLaG9X78+HTrE07FNGxLWrsaeMZZmTVsxfvwkalStSo2qFbT8KbYtwsbMnrOQhw/uM2JwP6ZPnsjbr5fF4nRy77mPt6tUp2//QezcvIlccTaWLVxE+uz5aNWqOT+cPE6XXh3YevgAfquD+fNWM6jPCCYMHUen9vHUqFcRr3a1B/G73SyZs4BDHx+mZXw8GTJkYPqEcdSqUZNyb73BlZs3+frUOXZs2YI95GLapIl07zUQR3Qs46ZOZtqUSRzYsZOM6dPzRoWKLFu+nKlTJhld2lqahUu//Mz69WuZMmUac+fNp3O37ppxvHPXPkaOGc03337Hme++Y+zIYcq4hYIp2qgxZuwHNGzYmJKlCmpmcrbsOXmvag2eJ3qIiYmmSbP3mTlzJm9XqKos7oBBw2hQrwaF82fk7Pnz3H7oY/WqNZr8Mmb0UNp1aU2e/PkY1HcMw4aOYPrUSWrPJA0smTJloHb1ajx99FhzvgePHsvSzduIiI4gm0PKzW4Cqcn07TeYitXq07J1a678fIkOndvx8fGD/HLxIiP6jaZOrfcpWT4fx7/5lgf3AqxatZIo7dQXfZeHxw+e0G/wRBq3bEv23BmZM2MaS2fN4vGjp8xZs5GZ02eQJZ2DCSNHUaZCFRo0bsiqRQvJlVNsiyqzfNli+vXqyKx5i7ibEkHT5m0oXyQ306aMoU27Vgrij338GZ8eO8awCeOJjolDLMSNEnGQJcsWE5MlPW1bteTMV1/Sp08vdn+8n+hMWRg9fib9+wwgozOaKRMnMGnaZNKljza6vv1enty4zeL58+jcqxfjpk6hVecuVHmvGotmLyTSZqFcsYIMGzmUWs1aULJsOfZu3aVZ77XqNyAuYwYWzZ7LsgULePW1Mhzat4OL925Sp2FTenYewr6de4mwBenetR3N2zQnT778TJ7yIbNmfMiXR78gKsJOq3YNmTxlIpXfqUlkdAb69hxAzRrvUeGt4hz78jj3H/nYsHY1f165zJqVC+jSsy3DJkygdfeRuLwmxg8ZRYcWjSlbJA+btmwm0WtSaUvm9E7mzJvH2i07sUekY/iQ0dSoXIne3eLZkLCCyKzZqNOkCbNmzaJG5YpEeDyMGjGairUaUqhEKb47e4rHT+6yavVy7t68Q7f2PejapROvFM6JyWZnzZodTJ48ifRxZiaOH0vJkhVp3rIFmFO1M9/qM5OUGmDQ2CkMG9GfgpnMLF68mKOnr7N20w5u37jGjs2rmTphBJ9/doTvv/+N4aPH4ZIDp0ULzfz+/XmGDx7GuR9/peuIMfQbOgCn2cuFb0+zJWG7svZ7D32k61x8fGs9IPk8yTgsJj7atosPZs+hTps2lC//Gns2ruPmlT848PEBfr9+mxXr9jB2wmhiolOZ+8FMXitZiTdfrcT4yZO48+AOIWuQHDmzMWfWTCJVlyzhECEWz1/On/cf0K9fL6ZMn0C510rw7rtVSVi1k969hjBy2FjatmlO3QZvs3DRXLJkzUOrlm24cOIEXXt2ZdORA4TMNpbOW8mgPkMYM2Yc7dq0pXadKsqoej0pWlq/deUa8V07s37nTuLSZ2bTsrXcvPIbQ4Z1ZvjY0Tz3R1GvbiMs3lTmz1vIgc++4sIvPzFm7Ag+2rMD2XUmT5xCv6EjyZMvL7M/mMWFM1+xc/dKDuzfy42HXiq8U5chA8axY/MmYsxuxo8ZTve+/SlUohjjJk3k14s/s3PbzpdA8l+Fhl6+zz89An9/IKllN9F7WZg0dSrt2rYnT4FX1AZESstHjnymjFTrVs01Kk8YKNnE1Xcw3AhheDmk6STTerb/GlNXajIRYkIe9PPzDz/y/Q/nlb15kpjK5OmLmDl/AWVfLaaL2fKZHxJjd9JzYP9weSWgpWCLO0Cnzt3pM2oUZcqV5d6NP+jQvROLN23E5oigY6O27Fi/mpy5Irl+7Rp9x8xnxeqN7NqYQKfmTYk2W2jephlzt6wiJlNmmtWLZ8XC5bxSIIuyfFISljJ8187d6Na5K5UqV9NGh7ETJ5E3X27iW7akectmdB8yQA2TL/70O9kyZaJDm6bKSIom68GjZ9Sr34Tt27ZSIFcObBa/di4uX7OG5h16YrJH06x5W9atWobF9YgBvfuQsGU3celiCKY8pE7991m+cwOnzv9A+rj8VH27AjPGLaRA3jy07dIorEOVMpWfj/ceZPu2nazdvk1LUxOGDKZkyRK06tCep8kuWrbtwOoVK7j8w3ds37qZNvFdweZk10f76d6jK18d+kQZF9mMMmXLquVL7fINM0y/X/yNbt26MHXqdCq/VxW/20+/QQMpUrQkpV8tx8MHTzh9+lvmTJ8u7Q8KuBKfPqdho3bs2bOPdLF2Ro0eTqnSZalfrxHx7brSvXs30me0c+78GdKlE6a1EU2atWLtmqUULpCJm7du0r3feHZs38vXn3/Gju3r6dK7o6YEffZ9VbuHAAAgAElEQVTxSdq26cAXRw/z5dfH2b9/Lx6Pi7XLltG2dWuckZE0bt2WmavWkDdHNqz+VCKkVOrzMnbcBEq9Xo1GTZrgepJMm/bN2bh7PUkpKXRo1pVNG9eSOW8EN+78Sf9+M9iycRuxTilvp+J3PWHfwU9Yv/kwm3btxmz14RRt2PMUevfpzxs169I+vg0Or5tffrxAL8l2/+xTNq1axomvjzN16jTyFswDnmSWrVzDrUQ7w0cP5tC2HRw8sJ3N2zYY+kpPgHoNGtN/7GgqVq5CREB8OEPcu3WH3gP6sGrTWtJLNGJqEg0b1WPlhnWc/+03Ejbvp0uH7kT5Q3y0by9denSlWIki+ET/Z7NwbPcBMqaPo0yFiowcO4rib71FwybNWTpvETEOJ20a1aZl25as2rqdzNlz8O3xk6xcuZJ1mzZrpWLc8NG8VroUrRrXYdWaZTTq3I6gJYJ2rXqzYuFSzn7zJVu3rGbH3h1aCLVaY3j88BnxreMZNqQ/dqeP73/6nriM2ajyzvt0bt+NtQmryJMrHX9cv8aAwVPYumkrZ48fJjbGzKuVyjBu6lSyF6lA9dqN6dS8NRuWLeKVAtk5efQz5q3YxLYd27CEXIwYPYIiZd+kZeu2jBg6kRL589KlRQNatW5KhwGDiMyQgfPnz5MxKoJ2dWvTokUr5q/YQq7Cebl85QqDh/dnz67tWIImOrftzqiRwylZNh9devSkcsUGdOzUBrMphR8unGNA33Ec+/pLfMFEpIfI5LOyfcd+Tv96hYmTxhBtesSJE6dYsHIvCQkbGD9iKPnzZqVc2aK4XC6OH/uGGTPnqX5VDmp+b6pKcs4eP87Rr04wf+N2eg7ozfABvbScaw04tLp84eeLDB42mJ07dxIbF6nPmtUU4tJ35+k/eBgbPvqIuPQZITmRhrVr0b1nDw58epSK7zWidfum2EzP+fn7cwzuNZbjn5/kwzlzOHH6JHsP7cEflPeS22zoee/du0+jes3YuXM3ufPlVPmHGNHvO3iQjHH5qPB2BUYP+4BXXytJhYqF6dK9E1u37id9bAb8yYnUaVSbFds38e3578kck0Pz1UeOnEK5cuVo1bJeuCM+hN+TqoEX9Zs2Zd6a1eTOkY+Pdx7gzMkvmDFnLEOGDSJviYp06dwDmyuFzp270nfUBDJky0bTJvXYuWUDP544wY/nf2Ty7NmqBz198hQrl37IhnWzWLpiOa27DCVoSU/zJl3YsGYNpz/bxw/ff8fUuXM15eybs98yf+E8dm3d/RJI/tPw5+UL/1Uj8PcHkqKBkUgyk4UpM2bQq2cfMmbNpl3A0sRw9uwFzpw5Q7euXdUQWqw9xLdNOnUNAbxhJ5LWHffXP//qiDDsUOTUG2Tz+g3Ur1+fdOnTEwqaGT16OvboSIaPG4wpFGTlh3OJi4qhY4+uYVGQWD+Ih5iJLvGd6Dp4MK++9TohVzKt4lszfekS0ktzTnxP5k6bSO48Mdx/+JDWPcewfdc+Yu1w+ugXJN97wKKVi1i+fyP26Dg6tOzJkrmLKZA/M0HReVlD+DxuatWszQfTZvDW2+8oOB43cRI5c2WnasWKDBsxlPV7dmBzRmAOWlV3JcyCdh2aLZz/8Rc6durO/n17yZMtCxaLABm3spVfffczN+8/YcnS1ezYvJ7HN35lzPAR7Dr0OVFRDrxP7tKkeUPmb1hBllwFuHUnidNfn+P4wePUrfU+jVvXwm8WrZe0LQQ5f/I7Vq1Zy5KEBO3CXDh9GlmyZCa+axeeu7w0bdmWtatXs2fTGgI+D4OGjlGvI19YVhhKSmbdunWsXree+o2bMGbEcEM35XZpk5NkqH917HM+/HCOWp0smL+Ynn37MG78ZAWSIvHXaEa/9N3K+AXwut307jGCPn36UaJMEfr370Pf/v30Pg8ZPJa9e3cTGR3C43Nht8Xg9UDL1u2ZMW08xYvl1Bz13oMms33bPtavXEZK8iOGjhlkeNb5HSrc/+zI52zfuY2EhNWGiTlw4vPPefDoEcvWrmfBxs1ky5aF6JDH0DF6PYwZO56yb9WkQaNGpD5Oom2HFqzZuoqomBg6t+zBtKkTeaVYVq7cvqFAcuO6rWROZybofYYpkMzKhPV8fvwnNu7cps0j0lhhTfZQr34jeo+eQLVq7xEZkDL6n1Ss0YAffvkJXMkkrFnJ+vUbaNqsAcP69WTF+k3cSXLSb1B/EhbM5e6dK8xd8KFB1Ce76d13AKUrVaBLt+44/VbVjf147nuGjhrGnk8OEOm04k18QtNmjViyZhVb9u0j0W1l7PCRWFKDRDrMmhMvVXFNK/KJLszKvd8v8c2Zsxw58SVvVK9Os5ZtWDR7PumjounerjntOrZjxqIlZMmRk18v/MCihUtYsSZBG8cmjZ5AycKFaNuuOQRS+fzMKe48eMbi+RvYv2MPe7Zv5KsvP2Hzjs1h+x0nv/58ieGDh7N39zYcEUZ4QBA7Ka6gAslpUydRuFBW/rh2lf6DJrNl4xZioyzc/eNHTp/9gv3HjlGhbjz1GrSgc4u2LJ39AflzpOfnHy4wY+FKVq9ZS4QjyKjRIyj5eiUaNWnKgrmryBjhoNobpRkyYiC7jnyON+x/65DO35Qk2rVuy6RZy8hRMC/Xrl+l/+De7Ny+lQirk46tOzN61AgKF89B3YaNGDJoKu9VexenLZmHDx9QuUJdfr18iZA5RS23TB4LMz6YS2LQyqTJY7HzjNOnzzBj9jpWr15Hzw4tmDB+JKXLlVTNcsAvbhDixRlSRl1dMfw+/vjhZ54kJ3H1aSprt21gx+Y1RFpsWEPSxS5LX4DW8W0U3GfKFIvfnyIKAzyPnqkkaMmWbaTPlJkI0bt270axEsXZ8/EReg+awLs1KhNhTeLpo3vUrNyIHy78wsGDn/DxZ5+waMVCWfmN2IdwwMSPP/xIlw492L//I7LmyKxAElzqCPn773c5e+YXPv/kS6pVr0TJUtkYNHQABw4eJSYqHSmPH9C0ZWPmr11JjtwFuHfzMd+eOMORz45Rr04dGjeqjThQvXDhSE6mcfMWLFi/nmxZcnF0/2GOHT7A3MVTWLh4Pi5LRnr36o/T66ZNm3YKJMu/UYZGjZuwaO4sPtq8WQ+3IydP0e3hwpkzzJ01gZ37Vqmu+ItvL3Hjz2RWLtvGto0b2bxsNhazn+ETJmgzz5nvzzJvwVx2bdkd9g0WxwvDgcLoajccB17+vByB/z9G4G8PJCWv12IX2xcve/btU0KqSbPmWO1OFfhPmDCRRo0a8fqrZbXxRjsxw000EmkoP4Ya8j8nFhj/rWbYYrYcCJCYmMjO7Tvo0bOnkexhsvD1V98xftJE9h3eR4zTztzJM8iaMTPte3U13tnsJ+hKxeQN0bV7L3oMHUrpcuUx+TzEd4pnzAfTeSVfIeKbtGTquNGUKJOfG3/8QaeBk9i2ax/ffvYpty//Ro/49jRr3ZQ5W5YTlyUHHZr3YPaMDylUMLsykiIql0i5Lp268sarr9Ovz0DVAY6fOpX8+fNSv2ZN3q9dk6Ub11KyTFltNfC4vMRESKeruLeJRYaPSu9UZ8b0adSrVU3qUAQ8yRw+epSfLt+hS8/+1GvUhM1rE0hndvF+9eqs3bKHkiVKYMVFgzrVWbhxlTbmjBs3m3kfLmbWhA8oV6Y0Ldo3MJqIAqmqP7vwzRkWzF/E4tWrSBeTjrHDh1CscBHade1MkttN42ZtWbNiBd+f/pJlixay/+BnmOwRhGyGqD7p4SPVSiampNKrd292bN+uXeECJkXwee/PO0RFRagf4rTpM3ilcBGOHjtGocLFGTpiOF6fLLqGxYnJEiDgS8JicbBz2yH++OMaZV4tQc6c2ShavBhPnzynXt3mLFmyiNfeLKE9sMkpkgvupHPXHowdPYxSRXMoGGzfbRg7d+zl6Mcfs3DBTA4c2Wt4MgYdJCd5OHXiS3bt2cmyZUuUQd2/ayf3/7xL9+7dqVq7LhsPHCJ9XAxOvwtr0K1+hNNnzCZXwdK0atOOp3cf0LlbBzbsWkdEVBTxTTsydfIkipXMze+3b9K39wT27duNyePBSPJ0cezTYwwZOZ0Dhz8nY5YYJJXan/iMGdNnkrVIKbp26oA95OPcyVMMHjeJo8ePcf23ixTIn5cnT5/SvVtn9uzexKIlK0gMZaRPv16cEtZyw0q2btusWdfBVB+t2rVj4OhRvF2xsmZTO+1O/rx5mxrvV2fDzi2UL10a97MnNG/elPkrFnPmp1+Yu3ANB/Z+RLaYSDypfjWllpgksT+Jstn489IVLW1PnzOHgSOG82rlKrRo2ZoPZ8wmc1wcPTq1VQugaQsXkDtPAU599SVLFy9hy44dWlmfMm4SZUsUpVnDunzyyX5+vnODth270q5FD9avXsfV339ixLB+HPjkABkyZcbtMXH39j1aNGnGuoRVlHm1sFYWHj5OJiIqvQLJCePHUKJkHv788w7tOw3k4P6DPLp5mYVzpjFrwRQGjx1L8bfqUK9hCzq3imfVgjnkzB7L6a+/ZOGqTaxctYpIe4iJkyeTu0gJva+L560kY0wUrevXoHqNqsxatpzXK1XWVcnvSsaemkr3rj0YMnEGBYsX5dGTR3TpGs+u3TuwBM0KJMePG0WxkvnpN2gwFSq8T+vWLTCRrIzk2LEz2b13Hw6n9IJLx4qFTeu3smnPfrZs20y6yAAnT33L4uXbSUhIYHCvrhTIn5ORY8dp45I3xaeep1azNGVZuH/vPpvWb6Dqm28TMJm47zWx75MDLJk7Uy3VzOGD08XfrjJn3mwWL16ExSp2R9KC5Md9/zEt27ZjxY5dxGbIiDklicF9+9GtZ1c2bNtF8fJViI9vCjznh3PfMWbwND47+gUfH/yUbbu3s3r9Sm2mktXcL04XoRAul5uqlWswdcYH1Kpdg0DIzfOURzx7lsj0KYuY/eESJo2fxltvlqdipSLUbVCbtet3UKJYSeymILXrVGfphnWasjVp9Azmzl3A5EnTVcvasV0TvGJlpUYVflIfP6Fdx07MXb2GTJmzc2Dzbn778TyTpg5ixboE7j0LMXrEaOwBPx07dGLgmMlkyJaF3n26s3jehxw/cIDdu/ayY/8hdTs49dUpli/+kM0b5vHxp4f57WYi7Tr2pWmj9mxet5azX37C2tXL2LHvAJFx6Tj8+WesXL2CHVu2q62Q7E15cud5ASZFwqUWSNqk+fLn5Qj8vx2Bvz2QVOQYEp83se6ACeMncfvPu+TKk48rV65Qs2ZN2rVrpxYaack0aQk4GkOniS3/+POXn6T8qYiYU1PdXLt2jQ0bNmhXcHx8PCVKFCP5uYtTX5+gV98+9Ozfm8oVKrJw2hyiIqKZNnsGWXJmJigdkZYQP317hu69+vJq5Xdo2rwl/lQ3/Qb1o9uAvpQsWZoRfYfQNb4NXTo1Y9e+fcxYtJ6x46ZwaPd28mbLSsWy5Zk2ayrVW9Wl7OtvMaTfOMaMGE2rFo2JjBDja692jn/7zWk6xnegRrVaFCpclGMnTiigWjznQwUws5YtoUGjxkTZonmnYgXee6+iYQOk6TU29h44yNhRort7j5gIB6+XK83+Qx8TmTEHZV57iwWLFlPrvff4YPxI5s2exfK1W2jbti1xDkhYu5L+Y4YSckSxbt0OhvQfzrZ1W1SDOWriCAoWzY9DveMCLJ+/mE0bt/DB/DmqkZw0aix58uZi6OiRfHv2HMOHj2fC+HG0alSH9vHtePT4Oe/VqI3X5Kdjx/bs3ryN7FmzUundqmzfsYOhQwa9sEERScOvP/3ImjVrGDVyNPv37+ed96qRkppKx07dKFW2DAULFSFrlkz06NKRkHRnm33qT9i39wiqVq1G8RIFyZAhjuIlSxAZkY6FC5axbt1aatZ+R21eKlWsqh2ivfr013vQu1sr9u47wJwl65ky+QNqVKlE1y7xPHx+j9fffJv0Mdmo+m51LUV+fuwzhg0bQsWKFRk/ehTZs2WhTJkyTJs9m2oNm/4P9t4yvMqz2xody9eK4IQkWAiE4BSoIMXd3TXBobg7wV1D8CDBodBCC9RbKA5FCrS4EyQJxFaWr3ONea/Qnm9f33f22df+9vV2b/L+aN9CljzP/dz3mGOOOQZmz5gOjd0KCydm7Fk4e+ESpsYsQY2a9RCUKxfWxK3AmCkjERZeDJNHT0OHdu3RpWd7HPv+WyxatBZz5yxA2+aNodM4oNM6xRB8xLgZuHD1OmrXrQOPzYph0T1hsvhjzvLV6NWzD/KbddiyZQva9+iDkqVLYeOaNcibKwA1a9XC10cPY1C/Xjj67Y9YFX8Q3XtEodoHpXD0q4MIKlAAjRs3xoFde6Q1HD10sMRw+okTM1lFJzbFb8Ky1avRqHFDlC4Sjk2bNmHkpPFo2qoNBg4egTdJKahTtYZMibfr0gGFw4soM2x48OXevdi8bgNGjBqJbXt2I9PpRM9e0di1ZSfy58yFpo1qYdzkCRg5eTKat2iFLes34qeffsKKuFgpDqdMmozwwqFYFBODAYP7oliFcigYVgLrVsWjeaMmmDFlLCZOHItzv51D3foN4IUZUb2i8cM332Ft3Ao0blJHtJZVq9eE2S8X+kX1R/9+UejaqSW+OHIYq+K2YeHcRbCnvMKWTWswdHR/bD+wH2+cFrRu3RGrFi1HVNdOiO7RVq7vF8d+wI4du+DMSsOosWNQtGQpdO/dF4vmL4VFq8XyudPx008/YEFsLOo2aYIcOXKg9sefIJ/FhKFDPkPnPgPRoVs3fPHlfqxbF4dFixegTs1aGDtyLAqFhqJshVKoWKkSFi1aKftUUL5AxK2NRbeuvVGhYkUZKmMx7cq0w+nwoGufPsiwpqNZ0wZ4m27Fwa9OYNOGzfDaUjBs2FBEVqyCkqVKoXBQCLp3aS8TxFw/nKweO3oMbl65gjLlK8LjnxdDRn6GAkH+aN+6FcpFVkHd2vVx4dJF2R8iI4tLS9wL+iy64ExJQ806DTBo4kS0ad8BPx0+DGvaW3Tu1hUp6ZmYNW8levTugQJBeqxdtQI9Ow1A/nyhWL56FU6dOYV+g/ujeYvGMuhEmykPjd61Onz5xdeYPHkqmjRpBEuAAZ/Wqob09EysWR2P0aMmYf/ez2HLysCkSYNlmGftpu3o0bUHcpqNiI/fiBGTJkJjNGDnlj0YOWIMduzcK3Zg8+fMROnSJcTJgRpRrceD2TEx+PPJM5Qp/wFeP0jEzd9/w9jxgxCfsA0w58X0yTORnPgY48dNxKf1G+GTGp9i8pQJGNQvCj3bt0O/vn2RanOgfsPGcFod+PG7r7F29XwsXrEMBcPKoFSFj7F8aRxaNGqAMcOjMLBvFFKtNnxap77YfH37/XdYF7ta5A/79u2ToUUzDeWV8adM8b//eX8F/iuuwD8eSP7lS6YiDNlGfP4iEU+fPkVEZGkEWPzE0Jg2JSrHWSW9kLlS/1SRgH/9/L+BZHYEYna0If+ez1VD+UQ62Bb2wuZywmw2w5Ohsow55ac8u23QajhxR58JX2qER6csJMgiitekF37MLKCFjdcq07ROvb9svG9evUHyi0SUKl4SyW9eIk1jRWhB+jQa4GA70KJVNhjSfmOWtRZZmVm4f+chwsJLwO71ImeAv8QksjX/MPE5EpOSUL5kefibGflng56+czam4+jlME9KSkHy60QUyJ8HuXPnxduUFDx5mYLiZcrgdXKy5AkXyZ9HrCueJr4WDVVE4VC8fvUceQsHy1Fx/fpdFCsSDj+dGU+ePUbB4oUltYZ2KybmamfaYfHzUxF4Go18bg5NaY0qJo79TV5njzUVZn9//PnHPQEqkWVKKf7Y7cHNm39K27po0cLvzOJpBSX32ePFixcvZDKawy5+/oGyNmwOO67f/BOFCxdFYKA/LJzC5OFgoD2UE4c+P4rHj5+K+XlaWhquXruGpUuXI6xoGJKS3uLhk1soXbq05DYzKs1Jc2665Hjtko3uNgbK0I7X5oDFz4gHT+4gM8uGMiXLK9N13oe/kd9vXifh1asXKBFRDMlpGbBrjAIechp0cGS+kUQh2uYkvraK/UzBAgXgcFrh50+7H7tESYrRu0HF8Hk0Rl/6jWJOIP6P/DMD7j58giy7C6UjisMk07seuDUmPHr8BJmvX6F8hQrwiLcgY4Jc+PPmdfE4DQ8rDD1lDho9bjxIQUCO3CgSxO/pwfPn6hqXLFZcWsA6C42BPLDbMlX0m1uZNz96/FTiJgsXCEHS6xTkDQmRNjafv4f3HsrkcYUKZcW1ilPbAiPddmgcDty7dQsFCxeC0WzB7Xv3Ub5cJWUlQ49Ttr8tBmTa7TBbAuS/s1BkQgiTgDz0mKTJvNeD5OTXePH2DcJLlkZqUhq8DhdCQhiN5xS9I22QChYujhz+fqLvS379Cs8TH6F4RITY9Gh1yseTXpAmo0rNcnuUn6ne4cKtP6+hUHgwtBYLHiSmIF++UPgbTPAz0CLKKQWvx8PWIy2l9OJdSt2vpAxI3rm0BeDVeZFmd+LOg4eIiIhALj8/NXVuMMNBWwWdThKt7JIMpBKTsqw23Lh+DWXLloWfv794Sj569AhpaW9RoUK5d/ufh0U3jb5pgeUm82vH48ePpdgMyJkPNo1ZpCp+rGGcDly6fluY2iLBBeAnQV1Z0tKmEwAr9x+PH4PW4Cdazxx5c8KoY9a9G3f/fCRT2+yG0FHDRPNSSmnpIkCPTqcXTVu0xJxVqyU1JrJwIeT094POxOQeL9xaA+7evQ+XIwXly5SGxkkHebLVyhYoO3c925ycvpJiC6a3IDkpCa+SXiJ/UF7kzptTbN/u3HqMQgWLwWz0w6PH91EqIlRsnx49fwlHlgMRhYvg1esXyF8wVGyXbl67gSKFw2VPfPnyJcKKFIaRsY601BLG1SndqjvPEpE/KBT+WgssJj0c3lSYTEZkOBiSaoBZxwx6HTKttJkyQmeg1RmjUJlC5MSdhw9h9g9AnoD8yEpPQ/6QnHj14hkSk9JQMrIikpNTodO4EZLfX2KJ7t2+L/fJ6BcoTGRogSA5f7KntiUtipZOEsf7VwzsfwWYeP8e/3OvwD8cSJJJo0+fMnvONiRXsWJaOVj5QHFDpJlztoYkO9WGmsZs0+l/uwR8G5/vd//+59kRZpLq5rKriEDJKfZCz82OnmK0jNOrSEOdWAnRlFYDFw8S+kMazbIp0YdMT0NJ/q5EBKr8Yy+NdRmhR2U8zaZpJm2mzx9D+Oivp7KV+Z4EPTTqloxsh1N8JL1uJp9oYXMxrcUNi46m2A54jL60BycPM+XdSANcneQ4AJlZWXKouARg8r352WnQSM88lSvDZonWqdIjNEyicDjhx8PQ41LWLUwSkdgw5Q/IVBwCBBXZx+xlGlwTh6qBKLLJzPSW6GRGJLpo6m2W1hXb9mKMzYwTvUb0WXJ/GSUoXoG89yrqkOkh2QkoApslppBgQqWbSIQmTc9NKoVFrMI9ZO20cg3i4tYhJLgQOnToJGCEv5uQkIACBUJQu049iS100pDcQO875QPJY4UA0mwQxz+4aBjMayRxFG549apM+buPpMT6McGIHpW8brI+3O8MybNsLhg1jBvUwOPIglbi+UzymZUhNk2amfSiV99NowUNwc0Wf1/8mi99x032RLES9IA0WvzFn4/aWD1ZWN57rVpnFib/6PXItFlFD5ydvCi/zKEfjQs2G83yc8l94mswoYQMCH/k/f1MkpSkssaZeuSUayvAn8JHNlXFIJCeljyU1fwVvU/Fp5XSB14rJsO4XPAzUIDBxZ+dUSqvBKvVAT++r9wEj/gqyrPOfHs2GRgT6XaIm7THScsW3hOtitQz6FWmPb0I+ecOFi/Ul/F+08NSGR/Sd1Iss700cZfxEbm2nO1jIg7ZXjHKN/qL/yodE8Tv0kJDLf5NFTFKnSiniRnFx3vBf6fkJNv7ls8GXQ75FbmE+GzwOtgcjB5VRQL9C738nHToFgGw2o2YFiWJPQJoea15IRSQZpFs9rPIdVF7HP12s+R+MaZUnh3ZW+SCKYNGJt/4hhT19I9kweezXuQzr+M1Ei9DPtCMFqUG9jKsDhdCi5VGcGh+GLk/MbNeFwCPl+XAX3UTE4wMFoIcDbKS36Jzj+5YuWmLWBxpfMU9v5c8/3qZ+2dgpKTe0HpITMx5y32F2LsoSV+KEn/XmsHIVJr6q8Qz2RNlL9DKdczmDDxOq+Ria/QMK3DAn07ibg+cXrfsm/T1pDetJAQRCDOOkt6fkguvgZZRjCQhmJYlxvN6MZ5nO52fz+3Wy/XjHpQd9SlRvdKKd0pnRp55FyUgFgmE4KWl8a76fip3XKxwWVdruL87ZR+0210wmv184RC+9DVGvdJP06eR5C0ioPzfn2//c0HP+2/+n38F/vFAMjvVhqbMZDf48BBcSvyYXi8xe9SoSbaxUyWeSHPVJ0xWe/K/ndT+O23E9BfZxGgvo6HoXB3OAlQYT6XxirE2jW05mJFl88Bi0SI9yw4/7n9iDs2jle/MZA61uShAq4fDQ9NfxrhpBQgy2svpzpLXI1On2FAOB7nh0dgkaUPrNQuAUEkZBtidtKVQbJTLzQEkrwzVZAf16CgB0HiR4bLJQR5g9BMwR+gn2SY0uuXXNNCikektPm2NVwFZnghqgxeIAINLXNrFP1MSYhQuU1dScq+dyqiaWh1xgvHC5bVDT/NpuQfMsFXXTh0I2Sbh3Cz5LbLj6diyUuDcKTnC2UIE9d8U0PEIOyCHrskk/y6Qw7eRCrBwqsQj/jnvvbCJNC43cIrfIevm22+/xfFj32HGjBjkzp1bpsIZ59e/f3+YJf9cGSHz93kPCSiZksMDSiN+pgbYyAoyMk/SYtxwEnToDZJeoZJ0/gIC2YWOpDFpbNBqCVANUlDQ40/p5QniNMi0u4VFslqzkIPiR6liCDrogakiEglIGKvHw4mMF4EQ/ayqSo8AACAASURBVPUk5tGtgYcpOL5YOq3HIRF12dbfXBOZGVb4BzKdRcXJybvL75OtzYBJ8scNgjmyI/syM7Pgz8/DQ9ZFCMXrzALI5Eu24R8p83+1jnl/GAPqSxbSE+RmKTafQFMywNVha9ArA3ACIHluJVlIdR34k91lULkjTEVxwSAJN3wGyNL7wL2H3oU6eT4cdOPyMC9bowz3ZeKKaUZMwtHCYDRJbrxKvVL7AtcHE2+0BnYSfGknLru4llvJPJv9s0OVxKjazhxqrUH2CZ/jmKxRpk95WByaLXA4mGdvENmBRP8JaCBAVQbbYrbvW94uX0HJCEHuM9kMtCx9jQI8BLtSUPwtApFJLEaLRSWymE0+FpetEt/+5Rs2JMAzMzbW6YVN3CwAP61HBRR4DDBbfHpxDh2afdeXZu1mk3gh6owWccngd9ciS7V/DTlgd3lk6INdG6NRpRNR/5qensrFgvYdOmLd9p0ICg6Fv57+lHaVxc7rzFwm7kN8trhfcyJFr8ImxFWKrLDJIFGSkhglXsIE0wbZvyTOlgCbimbZZxRYZ6eCV1btvy55PvleRs/fCAAd5eFM2TIIcOTeyBxwPmdeI58rF5PVpZDhvqbVmtTAGdlio5QiYB0j6WlsQXC/kYQmHRwejWSUK09ifhKuehY8/HwaVQx7nLL+uPdL/rxegyx7hooeZboR9x1OHep0sldkJ7UykYx7kjwb79nI/3y09P4V/7dX4B8PJOVQI86RKlABNNmIfSBFPWUq2cGHLmTDVbkOvnntv4skfTF7f79i2bmnAorIpvkSU1hxZj+wNASXw0DDDd0Au0O1c9Rx4FFpDBqDxBDyM7rdqhXDuENm8vIQZioPGyJk+CTOme/nUokS8tpycKj3gYeqbzXCzEOXG5DoPaUq5XihivCzuj0w67XQez2wWzOg9/fz8SU+pjM7ztem2FuPhukMKlKNbBc4fatXr8Xa3u6ywWIwSSRYls0Bo79ZXo8DkgrEqnOKGysj/PiZNHot0p1Z8DNYhKfJZs+Y+GAyMyedoMsg6TG0hHNzmpmb99+YRAGX0nG1KqbBY/SxmpQW+KybOFHKw4tMgc8vlJu5RLFJrnH2dVSQXrZxL9lPygNYCOjx9OlzXL9+EwaTEeHFSqBQoSLg5Vf5zEZpMxNkswiQ91Chx4DNLekrLo0HNocNAT6Gg8J9BTb1sDPRQ6ODzqAX3RVBrUr4IdBW99XDzGy3TphHIfG8Tik0oGM2MVcH5D766c0q4lCvgLxGerm+76cFsmSoiUnVKiOG64gY1q6clZVFCyUfvkErg84X2ydtQ4LBbJafB7VwqOq5cTLNhwy8uqZcwwIELRaV6OKL/BPza64HyZw2yXMiRZ7vunFNyxrjuvetbykU9Aa5tgRYjE9UcZUEtWqBETzaeQ/MvqQS34OqMt0V66hej7ppuxRgdmG7AtTjTzAhIJSdAqHF4bK7oTcxiUYLu6QC0StRAQUVL2kUNirL4YbFyGvpgttug8mPXQVGFTph1pH9U8k+XBL8BATAep1ZMtEZEZplz0SAxFeK5by0uOV9fICdgJIKGNmZXCpbm3sF154qkrMbmL5NT/YhnUSakjnj+vITIMzYPzf0BEJiDcbPo5XP5LKpa0IQzM8rDw/ZXGo0DHop+vi8uKxpakgMZE/dYJKkKvoIwvi5KA2ijZpMq8HhIAjnteU69vBxgI7fXVafIrXZyjcFyMaGUz+fEL/HgLz58Um1Gsjjb5ECg967/MRWWwYCKY2QaEsVK6p4ewX8lPsG4yAVFSA58LIm1YAJnwl+P6YdsSAhkykAnMWTR7GzlG2o7wuY3HopBkSB5KuKmW9Ntpusr8fNPVELj5wvvv4AmVJeB+aia0zyfGW6XcLGk+EXjbB8PBe8bL0TQHokuFvpOlVApRQuBnal+P188TssC1U3SDHOrNsFAPMK8PMz+90XmSqFsS+9SFhIuhf7hkTfY5/3V+C/4gr844EkHzUyRWzTcqMggyKTu75cV/6TGaeMuVOVvrJH4DEnrQ6CgezaPzvlJvvK+2K2uI8x15aAzyvbhKokeRxIka3l/3cqbZlq/IouKLvtypdT25CqykmCeL12hXHJ+GnIojIv2iA6On582kyopoVBAU67B3rqa7ROdSiz1cNM3uzN16uSeqTKdrqlXcKDyi3Rjl4wdVcAguQ2auHIcgq7IEnOzCb3gRBWzxzcIdhhBa7XMMtXba4Olzo4qM0zaiwq4tDXZuMVJ24U0JVFvShb3SpsmK1KghyyRAaPTlgjHnpkFNQ2ztayihrU8sSRI0PZMol6gIyMQYEkt1e1+MjsyhZNBtfIw1S1nHn9eU8UyOGF91UJzI5mocH2rTUTAX7+slZ4wklBIAA/myWlBMHXNpffo85JMRq+Tq0P2PPqKVig5YFHppLMioeMhWKIeAelJeawSS6yUMTyDVUpw02fbUyDSYF3r1ujrDv4HeSgUlFs5DnUWnfI4JgAR95Tncp8Y2tMAkt83TsOD/GYYuZ5RlqmTMYTBLDzLiyGz7lAGEq2w5gFTmWiPltDrJjH7KxhxZKQNeLzxbWXXbhlg0MFynhnROMmsXV6X76yr3vPzyYMEAE/gSL/tgc2uw0Guiz4xKNkYynpIPsirI1kfnuFdVMZzeqJ5SuR6eXrOLKyYCHgJJPHZ4maYRrNkwkiS+XVS0uSj7Rgfz5/vv69elb5u9nMIBklBwzU9cl5TmZLJ2ubDGyAP0G3Sw5rndEgTJRJp3LnSUrxn9IIl4JWSUzs0irWQutxCjvmdPP1tO+YKe5JOp0RTo9ap5KvrephFcEpe5BdrSEWpnYHdCYyW2zFGpieKN9LwyLsncaYz79af7L3EFATRBKIOAmeVewpry11pHwzq8SL6qFn8SKPDqUXvA5Ka+tykZHXwGikDlzdH4J3FgBsATOD3EndqsEfLjJs1ANS5kJgS/Cq4Z+r78Gi2sXCm+COdsBu1V1Rz7LqwJCTJtDSEAwK6FPPDB/r7BpO7cHqQSQryQ4SPw/XIQcIVSQpuzi8NaozoTpXbngFiGqhY+fHwSJUC7vVAZM/vQ2UjEb9KKZWeh1epzLcl/2DzKABDhIVfE/VvJFAAl4/u4uFpxYaN6NveSNMPo9j7tUEoGo/kG1KsubZOfJAL+cEDwJ+Tp/ugUVkVppa55Tq+Mph3ofsIvkv2Zb61O9b2/8VMOr9e/yjgaSqULkvkkXg9qJazNQ+qfKVD7faMLhJEkRkH0JyhImGkosgu4lEsPC3B1tYOYcwRpy+Jplj0OeUzGMCq2xJozBKPLTYxvRtOBx0IDsjWj95E7ZGqIckWCR7opg3mglzo1YtaGqo2L7jwI6qrtm6EkDikzKxbag2B4Ie3x7PlrsP4SiA4tNrEiDJJqW+p2rNs9ZVLTSVv+uVg8NXXAuY0WjckuesY6vVzY0esDMv2Exw51QtKtEE6ZSmjYePtCFVO8br9Omy9BrRgfJ/NDwnzDDSv9OlWtr8rASj8nKi02IbyQNnZib0gTlg5eShllnAHhh4gSRD2SPYm5s1/eP0Gh4UbCsr9SZbwyR5pDMpmjuHbNI6pvZa7dD6CTKDk/Y0Zg4vqHa1KhTY9lZaMxnK8rFrPqgowJzskvKx9+lepe3mgEkOFKX7c/LYdlNnpeQPbPWZzCpTmFGLcn9c1JGRWSUDp+oJlje8KkZhXAjaFRtBRkovrV/1SSR7mWuGAMtgVLIK6gN5cDnIHpG5JFhQLVkTAZuXDJld2qlSyMiaIei3KjaRA0KSHa40vNQ2yjITEMzCwseue6hb1csFztao8VPLs8d2MuEoM8OdDuhZvPnYKIFo1MNSy6v1Cjv/V/NWFYNagwkOrn1hjQjOCG5c0irns0vgRsCpegmMnmahowbp6KZAJk5HcMhrw9UlhQMBj5p843NlFoNKtca5e/x1mHOfIAhVgywEumKeTeCl4TCLGyYLM9iz9wtfh4PMIteQCOTUfZR159PyStqyr2Up2dcsOglkREOsCi/62ZL9Z8s+u8PCe/S/AgQCa7bnZQ+QBCcynZTciI5D3l/PwoIBA3L9uZ65t/C55LOlZCCyU1KTR5DsVoWYnW1+uV/KU1fH1r20FrRKiynaPxPgMav34+fm1pUN6Fikup3QcH3wPlJm4GMXXSystLRQU4W+SF4oN5AOjzqEqRXmejKwSNJw7dKrVRUO0nUhA8esb7KGHG4SI3Lf1q3qTp98wCnfl8BZFWxqXXOd8Pu6+LpGg4BqDb8fQb7cD6MqMvjf9QbY+EybjaJ5JCPpkoJfvSJ3PalBhIJ3AGYj0j3U5LJ81IkOmKlLkqzLSyW/Sis1spImaDS8PnzWqOV/J3n1fV4fAPw7ueHzzhVg+Lez6j18eX8F/lWuwH8fIMkDjAejTDJqoCVrR6G019cCYWav1QoagekMBtgybe+Yhb9uhg9I+tpfPv8S8YJ89OQ2Ll66Coc9AEZLTuQPyomq1T6SytNmJyhR4mhaaoi4mqwe23QeMlMEomRGqNVTrUgyP4wqi1u5Gi8SEzFj9iysXBWLkpFl0bp1S2lBkj1gNc3JTGm/OtVgkWj/OEBhc+DCxXP4/vvvMWXKFLUhG1SLi6AoGwjxUFXHgwKTfA2lfVNibKfDi3MXLuD48WOYNn2StNsUE8XdmW0dH2DlAeVSgIttaAIG0Y3JK/Nw88JutcNiCVDAlLIjasMofOcIu0SkKb2UbMlel7RFOVHtIGvgceOLnQn45cQJTJw3H7kLBCvBPRlVOWG1cMl0OttkGQgws42nhm00WjfswpoFCJCUthLBlNcmLV5YPdCwlaxTgnql22K/DrA5XcIAKRCpWlfZwnUZjpBhBpkvELBPW6GgAvnQsmVzOD1u+BF5uBzYv3sfjp84gVkLlqJA3tyw29zw53fVepFlZ0veKC0suzUNJrMW+/YdwPFvTmLR0uXIkSeHAEmuFeHcBOAaxOuTk+lktEQ/xsKCIInDFwTItPvwaXfl3gqrynVIxlcxTlyfFmro5LJnj4yr9p7RpMep06fw3Xc/YtrUGQKm1AGu6jDKE3h9lWZW3QMCCernLBY1sUzmiKc6J7VVXB0nfl3ClJFVcXEYhXpADmgQ2HkckjAl2jc7x7M4MMY2sZbSOej1qoWbrViQQTWJ11RFhxRSck+oZWRbVckNRLPmtIsUg/cqu2X+9xYn0YQMe4ksgffW4yvsTDh39hJ27jiARg2boGXrBr7RMgJkAnUz7GTejCLgUB59ZBC5jgxs/yoHiGyZBVv4aggqC2NHj8PEyZNQuHBB35AW8O3xH/Dnn39i2GeD1Frj4JTv2VRwhYWmophZcElxzOsqrX4TXJzYNxjgYAtcryQSCmPYZcDIqMTZSE5Ox4KFC8X83Gw2wmJWQ0CUOkgMpZvxqg6sWheLiMiSaNKwucgw+JTJMJFPJiDpTwTadj+SaqoFKymWisUjwyvacR9A5XUgQ8k9wMEEGq0RZ89dxM7tOyULvX69Wu/YfaVfBkxGaom5hpUTBuUHiYkv8cvPJ6HRWpCZkYXmLVqjQGied4NnfAbsmZkw+ZOlY+FPgP1XIUEQKbpZrlOf3leGAu12TJ4yBSPHjUGBgoVkmIrr4ua5C9i4cSNademOGnU+FWZZmGOfG4I0110O1Yr2eHDl11PYtHMLmvXsig8/rQF/bYCwlRyc4WMk/QJJAsoUYM0ChYwuu1vvmNR/FTTw/nO8vwL/wSvwjwaS6sDyCYx9U2tktrI7mmRs+DTTJsOk0QlrR8ZI2qX8PT0ZBsUsKWBDBo0VsGqdyCiCMBdZMgzx7FkSqn3SErv2HUT16hVE92jk63q8itEym2VDZyuLmjJpqXCIxcdgKSbSR2USrHhcOHPypOTpfnnkKO4/egyDxYwgRv5B2RNZjNRbsp2rqnZqbDhYxPfif0tLT8PTx49QpkwZNVAkInSTapW/m2b3WRYJkFSWENk6T2mPO91wOdx48vghipcoKi10AcX8vNKKITBxC+jQ6dw+oGqR9q9oiqihpFULYSdbfNLCV4chp14JrDMybLD4BchnZotVq1FMIP8ip4ENJn8Br6nPn6J5y2bYeeQr5AstrNgThxv+BHgOJ5w+HSLtMxT5Q7Tqhovm3aKBNCmmh2wg2/3UEBLEu2ix4oXdQMaMw0FkRtmaJqhXh7QwagQXMhnKCW1eKxOybByaUkMGZOfu37+P3PmDkC9vPkkJkd922vHqdRJadOyB7bv3I6yIynYnqJVWH4GSb/LVmZUBk78Wr54non3H/ti+YzcKhtFYXiCTwPdsBziZaGZbTzW+FXvJFqCOIJiHvW+KnWCZz4ONzJLpL0ApgzfUdpLxU8J/rhN+D4r3Xe4MvHnzBulpNoQXKynWRe+6edmYk2yTMINkbvg+lFj4pqBFIqdFmlUN3fCQJdupp3Oz/PiurZ0xlGSr1Od0O2zCuGYz6TK04+8v35Prnvov/lg5ABRAhwLF7BI4EiCSuWT7UiamTQYwxpTr0MDf8+mhpd0r2lKuBSXh4I8wQbJaVYP8HXBzaTB40EjUrPEpOndpA41e6W3JWpOZZ7FIEKmYQo5bsF3KoR23MLbCzPoYNr4+nzHuT/SzDS9RXMAD1/+jh4+xdOlSDB8+HBEliiuGX6t5N3TE+8MiMRuoi5KOw1xssNIWyrfn8bsTgNo4dc/XFrJVSWccdqvco1Wr1iC0YGG0bt9B2D630yr336i3qCJFmHIXbj+4g8DAQIQGhQrIyt5DZB+hrZOWDC33Mk6nqyFqr+yNPnmG3aZarr4pfAWORfwjE/RkTgkmhwz6DJUqfoBBg6MFDHOC3kx9qqxrRYKywCaTzLW098B+XDh/Cf4BeeXvRfcdgPzBuXxDYgzesglA5poRiY7vWWaR+279EUTSWoyT9WzHSzvIhXMXzqNi5UrQsej2UkfuhdHlwMjhI1C8YmX0GzQIrBuoDXc5WTDQPixDTXhz5JusrcuOcePHokjlSuge3V9s3Nggoc+k2aTWhAwByVAOzx/eP0qTDDIg9P7n/RX473AF/vFAUg4lHhxkjnRaaX1SL+LKUmBLpu5Eo6MOVMZLqY2U2ibFIvwFJKkn+gtIqpFLO9yuDOiMHiSnZOKTj1pi157PUeWjknL/nWIcbYbHTl0Qo/DcavKUrThubFq9RIHLnkpdma8drXg1N25cuYp5s+dgx+7doq/SmkzIcjlh0aspy+ythoeJaPssgep1hLGgSFs1+B0+e5BLF6+ifPmKYuGTfXCyQufrsD1tMmt81jMUa1Pbw8+ohZanrliwUPejjCYEkvsslOCiSJzv6RTAxUNR2Kl3zixq2prAjKBFtVTVfxFKU6M0VG6NiiYkyHI7s2TDpb0NNUi8dvbUFHTq2hFxOxIQkDsIRoNJxAJGNTgvH4MMlvC/ki7EVqso/nyTrnplc0d/GrmzdmgoRpcpCANcMimpgZaMDpkKYYsJ9jhpLPOWcoCJJQvbpVqlraUFCcErESpZSo/WqJg+PZlwomYXMtIz0aJzFOK37kLuXDlhMQBm3xSmwydR0MgErhce2xvRkrbpNABrN2xFGKMu5Vq6BShSIqCse9he9Kj2Mg9XGRoyCoDiock2sExuy5/7BrDYuqcGzgfaxKBYdHlKfyvXRRhbJ4xiK8JCiEykvwyJnzt3CZWqfACdgayfagVy4fJwJrctNldkBMk4EVt4PErrxrY+JQMmH9Mt7Xv172w7k6HMsLll/eUWnaEHNjKIOoN6Tnw+ovJMi8PMX1Pm1MmxbS0MopMWNMZ3jKMaYBNzHgEWBjNRDluLBN4cblLfOVu+IJIT0TxyfbMI4WCLGoSYMS0G4cXCEN23p1oLIgVRxalyelAT+xoO13A5iP6OxKEanHBxHVFDmt361CsAS8BM5tuoM4o/qb+fWVhUl8Mr3q3y2jqNgGUyaLzOEvPK2+8btJAygx0WadNS28q2s8+NQE8ts1qfDrpFmABHlhXpmVbkDQqBgz6tEomqQJWsL4NBJropbbC77ZI4RZkGWWS2xAlS6XnIroK6fi4ZKhItqIu6VqUXp+RHS6sbtqDtDnGyYNeCCVQsPsWFQkS/WkyaNA2VylVA9y7tZL9h/Co/Nt+TS5MaXGHENU4pNo5+cxy1a9WFf0Bu0fKSCLCxENWy1S0jS/LZ+BoEZ+KdKg9StmZT3WPuQWK55Ns/nSxkeP2l3WKAm+1vtq0dVsTEzERIibLo0qu3eOZSrynsLYtGkVBpYLMqlh3WN5gSMw1hVaqibdee0Dq0yGFSCm4Z6GFSk2/gTbo47IjJYlIExnvT8P8OMOr9d/jHA0mZHOSULltpBj1+PXsOa9asESKRFi7Dx45GWFiYaNhY9XKiVrzvqD98x/sofQ0PaTVlpxWtDzdMr4fJNA44XGl488aOT6t1xN79X6J0+cLQ6pxyoHLHp47mbeILHPn2GHIHB6Nmo4Yw6s1If/sWVy5cRsqrZNSs9SmCQoLkAMsGkjd/u4JZMTOw58BBAcHX7z9A6VJlxQQ8NTkJSS9e4caNG6hRuyYKFSqE418dFbagSZvWyoCXYPTaFZSvUAbXrjHubTrGjJmAsPDC0kr788/bOH/+Iip98CEqVaoIrc4Nm92KX0+dwdXfb6B02XJoWL+BALXbN6+hZMVSAkzeZDrxzfffIdCkQ5kSJVGsSKRv0tOJW3f+RHCBAjh+7Fv4B+ZAg3r1xcSYesBLv/+OZ89fILxEKRQrXAiBBh3u/HETj54kIsNmR7O2rQVwkBkwiSmiXcRWN/58IEbgWW9eYX38BqxN2I4CBYvB7tTgzC+nobVlourHVaALMMHiZ4ZGNJfKLzTxxTP89O33eJ2SLH6PFT6oBGumA9//cBxJr5+jW6eO8PMLhD3DivtJKaJ/uvDLz6hYphyqfFJdAIHJrMPl3y7i/OkTklEcUbqsgNt0mwenT5/Gwzt/oGhoEJo0aSiE151nSQgrHgazF7h+5QKePr6LN1Yb1sR/jvgtOxBeKBdeJb7GN8cOIm/+PGjUsqOwKDzImYDx7NEfMgm6YHkCEhL2olChHL52IgcNqCHT4I+btwS0nDl7ChXKlUbVGtXUYJLLjddJb3H58mXksBhQveqH4mn3MvEltHoDLl2+gtKlyyIwRy68TE5BZmYmTpw4Ickv+YOD8dVXX8HPzw+tmjeADlZZ9w8eM3KyKJ7fe44xY8Zg1PjhCIsogrCiBfH48X08uHVP9Ls1GzaW9j9dmx8/vCvr6ZsffkCFD2ujfMWyEjmpTMFdSEl+hQcP7yEyMkLshH678jv8AoMQGRkJi9eLa7//hrBSpXDo0CGE5M2PRo0Zy2kTUHb91j2cOH0B1arXQ+nSxaF1cQCHjHCG3HOr1YPkpFRpDz9PfIqGjWojJDi/sG4euwu37z0V5vttaiqqVf8EqenMkj4lBVWlSpUQElRI2TnpgcSXL3Dj9h28fp2M40eOoWnDBqhatZLEQxYsHiFM94N79xHgZ0R4WIhIN14kZ+Ho0W/gSH+L2jWrIbJcJKzOLNy/9wSnT5yF2WBGm5atkCu3P27duongIkXgH5gLSclvcfrUSfgbNSgVURKFi0YIQ57y5i2Skl7I9fzll1/x8Uf1UKZMhLCpBM/SZqYtjcuK27dvI3eOAvjm2+9RJKwoateuifPnzuDuvUeo17AFgoPywqh1IenpQ3z3w/fIERSMOk3bIPHFazy9dxsBZgPy58snoQ0anQnlKlaQlv2TB/cRUbSIJHklpVvx5Fkibl+7hk9rf4qgwgXx1VdHkS8wP+p8+imMZjLcGly99jtOnDyLT2s3QakyJX1emC5prws7DC2eJz7H1ZvXkZ5hxZcHv0aDOnUQFdVVPDwvXPsdSW9TkTtnPlT7uIrSJtspheG0vBb7du9GajoBaQCaNG2JgBw5paBUIJZh3lm4evUqcuYJQUhwQTy69Ycwu8UjyyFP3tx48uQZ/C0G3Pnjd9y6dQst2nZGnjx5ZSjp/r07yBWSXzLrk19n4vffLsGV/gKfHzqIhu26oVX7jgIIj339DVJeP0W7tq0QEOAnhU9KciYunj0DgzMVh458gTK1G6NLr2hx4/390k28fHYXJYoXQYmIcBiNFty9+wT3Hz1FcmoaWjZvCgt13qLB+f8XYfiuk+TDLu+Had6DuH+FK/APB5I+ax27Q0DMles3EL9tO2bNmYPcgbnw561bmL9sGebMmYPCQQXEyFnpVJwyHCJtQ58nJAdlZApWqm8CSVIBym7H4UwT0JiZ6UWVCi2xdcceVK1BRtIFmzMLAQYznv1xF+vi1mLI6OEYM20KOkT1Rb36DTFh5EjETJqOm9f+kGSNDl3aimZIIwMNwJO79zB+3BjExcXis9Gj8UmDZmjVrj2G9o1CaFB+1K9TWyxp9uz7QjKFSxYrgoRdO1GtfgNE9+2LTbGrcOHcr9ixYyu+//5HLFm0FrNnz0WhIiG4cuU3vHz5GtWq1cD4cVNw4MA+6I1O9OsXhfYduqJIWDhmzZ+PmVOm4czx73DmxE/Yvncbrt6+hdWbEjBv/nzkz6HHnOkzUaV8NbRo3gYbtm/Exi3rJd6rYGhhxMbGoVePnujWvTM2rV8P/3x50a5DF8TMmYtmjRoiJDAQe3fuwISJU7E0NhYdundH/tBgmDgpSvbTno74zVuQI28RdOrcGZdOn0D33l3x9c+/wD9XPkyfuhCjh49CUE5/zJwxGbMXzRYGReP2CKt8/uI5LFq4EAti5uHcuXP45exJ0ZrOX7gULZo2w9XL53D3z5uYPWUKJs+ciV+v30K//gNB6+41K1aheet2mDR5IvbtP4BXL5+hQa2qGDNqJBJ27wMMFgwdO0U0XcWC82LZ/BgMHzoQq9asRc0WnRAV3QerF69AkZC86NKjA349dRZ9h07GF4eOwOC2IX7DSgwZ1BNTZkxH5+jhqP5pXaxcylBqaQAAIABJREFUsQwlioagW/tmOHPuN/ToMwY/nziDkCA6T1JH6xXN7IIFi3Hp4mUMHTpUNLIrli9Ck6aNMHHiRNy+9wgJO/bLuj7z6w849cuPaFCvLsaMG49Kn9TA1WvX0bZVc/z0ywnkLlAEH1WtitTXidi+Ywc6deuFsuUqYNvWeNSsXgVDBnSTbOVT528ifuMunP7+FBYumI+JMRNQKKwArFmpOHRgP6aNm4ozZy/gxPnf0LtPFGImT4HNmoaWLevD6dFi2bodOHzkKELyMRWGvnm0NXFg+IhB+Pjjj9AzKgrnL13HqDEx+PLgl9i/bQO++OIgWnTpJIXe6oWL8NmAvmjTqTWOfHkQT1+/QfXajTFq3Azs2L4T+XKyZWiF2ejF3Tt30K//KJSMLIOWLVvg9p2bWL8xDtu2bEB4oWDEzJyDV6n03QxELn8TevbpiW27d2JmzHTkDjBj9szZqFS5Otq1b4vfzp3Hrn17MXPBfAHcvbt2R9eO7dC5fVvRz1Wt3RCdu3fH1csXMXr4UBw7sh/3HjzGrPlrMHvWfFy9eBY///A1Nm3dgJWxq/Do2UuMHDEeS+YuRsWyZVEmIgzTZkzB+oRtSM6wYv2mLYiZPg2FcvsjZsoMfFClOmrVqY+JU8bjbeortGnbHJkZdqyN24WjR48jqIA/rMza1hskfWn+gpk4fvwbdOnYB3lyB2H+wnmoW7c2PvqwEu7cf4iLv9/D7u078PrxTezYsh6Dhw7GgOGjEPXZeNStXxeLYubgzh/XsWPrZixethyNmrdCnnx5MWncWNT+tBo6tGiK4SNHQRuYTyI9014nYvPmjegQFYWSkaWxd+sO1KtdEyNHD8D+3TuQ9PYt6tZvhv6DJ2PPvv3In5eJN3bo2L7VaHHxwmXsP/QFJsyYLO3tDm26ol+vXujRpTW2b90MQ+68aNuhCxbOW4iaNWpKbCtDCGSi3uPAypUrJT0pKTkdF367jJ179iKydEkpuk1kC9xpOPLFERw6+hM2b9qCN4nPMHr0WHTqFY3A3LkxZtRwtGnRGJ9UKouffvoFL5OtEjxw9ewZjJ88HrsP78etew9w7IsfMC9mBpzpT9GhSye06jkI7Tv3wdKFS9C0YT3c+eMibly/jGWLl+C3K9exZ98RzJs9C843j9C5eze06D0I7btGYde2XciXIxCd2zfB4gUxqN+gLgJz5MfGzbswY9Z8rNmwAR3atUZEkSA4rJkw+tFiKVtD8n+GBP8riBSm850O5V8BTrz/DP9Tr8A/HkgyJ5mtW5brU6dOw+DPhiE4JFQMbKknOvbjL3j+/Bl6d+km7MO7lBsXBeAqbYM//ycg6fFa4fFm4e1bJ6p/1BG79x1C+coFYXemwcJJX7sNZ4/+iPx586HMxx9gyty5KFLuA7Rq1w5Rnbuieb2GGBA9SDE1BuqpfFyo14vrly5h7pwYJGzfjEkzYxBaujK694rClNFDUe3Dyoju3Qepb9LRtmMvbFi/FiVKhOLU6RNYvXkXNsVvxk9fH8aehC3Yum097t9/hIkT52PXzr3QaF3YtHkDunbrAbMpAC1btMOOnVtx6tz32LJlIz4/8BUMJj/YvR6YNVr8cugrxG9Yix2HdyNqwEBUrdcCPXt2h8GbitvXrmPk4En47qcT+ObH44jbEIv9+/aJVCAubgOsaeno27sH+vSNRtRnQ2EKDMTlqzeQ08+COhU+wOhhn2Hh4uUoVbEitIEWiSBj5a6HE0nPHyA6qi+27vwCOXLkgteViVZtmmP15njcvPMA27cexIDoAYAtE0e+PoDoQdEoX7YsOA3Lg3/YiCEoGRGBiWOnysALTBo8evIER4//iL59onD5/ClsWLMaG9euRvyOnTj7xyOsiV0Fg9uJG7/9hl5RA3Hm/AWs37hOcrc99lT06NkdGzZvx0+nL2BN/E58/fUhaGkvQwmYNR2TpkxDcOkP0aRle4wYMBi7d2xGjhxaSfho1KwrErYm4P7vFxBodqJarQ8xbcpUlKxUD9XqNMaAwQOwO2ELggJNSE3LQIt2/RC/eTvCiwSKRxw1l9TMxcZtxKOHz7Bk0WIKrnDu1+8x/LOhousaM2EqioSXRtmy5ZH29gUunPoFUyeNQ+/ofqjVuA2GfTYMHmsKho0YhXLVG6Jn7x7wZCSjXZu2iN2yE8WKFsbJn09iz65N2LxhGQ598SU2bTuEz/cfwZObzyQHPOHzrTAH6DBm/GcIL1IUlUtXER3lD2fPY+7cuQIkixUOxsDBvWUQoXWXQZg0bSY+KBsGi9RgLnjsWZg2fSLKVSiLrt17ITnDhvYdB2D39p24d+0SFiycg/3fHBeGekvsGjgzUjFs5ACsiVuF3oOGIcOpQ9ceQ7E+bj3CC+eQlBuvOx02qx09ew8VvVyzZg3FPmjxikV4eO9PbI5bhiULl+PnC/ewa+cB5NA7MWRIf5SvURPRfckYZeLPqzcwYOh4fPftjxgysB96RvVC9Xp1hTGeNn48IsOLom//vpg6eQpKVfoY7Tp1hsOWgc4dWmP/rniMGDUWFao0xKDBA2Di1gMHnj+5h9bt22Hr7gMoVry0+DZyEO/V/btSuC3ZuB4zFy1ErcbN0blda+T2OnHn9z/Rb9AY/PzrLxg+agRKRoZhyNC+okXs1HEwJk6YhEpVIqHVcpBNpSod+HwnDh8+jN0Jh2XSfvzE8ShZMhwDBvRFUspbdOnzGeJWx+LuxZMIzuePyjU+wsyYeShUvho6dWqPrJQ0DBvUDxXKRKJluzaILFdJ2sLqexfGgD7dMHLUGFSp2xzdunWGLTkVnTp1wNLNmxAeVhQnfjiB7ZvXY8uG5di0eS269O4NjzYAnbuOwOYtWxEUZIARLujo5+PWoH+ffug7ZAg+rP6JGKRNGjcd5UqWRNc2TdCtZ1dEDx8Jk38OXL10Ffny5EN0r+5S8MugnpNG60rgw+GgpStW4k1aOiZNnyzMsw52GN2ZOHXiFDYmHMS6DfES/Tl48FC06toTkWXLoWf3LtiwZhnKFS+Mxw8fYdioadi/9yCSHz5EVL/eWLppNeYtXYZenQegYZ2a0HqTMH36ZBQsWx01ajfBD8d/wtD+XXHih2+wI2Ej4uO3oFv3KET1H4HaNWrA6E3FrJkzUKBMJTRr0wXdO3XDuJHDkDtQK92N3Hly4qOPa2Lg4DGYPmchatb5WE4cs3TEsmN6/n1AUs4pn4dxNmB5DyT/p0K3f63v/Y8HkqJsZqcty4EFSxYjqt9AFAgJgdanCfr17Hnc+OMmhkb38aVi+Ox9fJodn9ZeAUkNEzfUDw2ylc+jA053Bgx6L54lJqNm1S7YtfsAKn0cDp2eZtFWWDR6aOx6vL53H2euXcSBb4+hWpPW6Ny5M1KeJ2LezFm4ceEmlixZhE/rf/KOkeSwwZ+/30DM9EnYs38HYuPWIsuYF/0HD8LKBbMRVrAAenfviSyrE2079sGmjesRkt+Ek6dOYPO+rxC7Jg5Pbt/A7OkTsffAbtz+8zZGj47B5we+gN6gxO5kKd+kpGP9unhsT9iKfQe34NSpX7Bn9yF4aGsh7VYvHl/+HYvmzsby9cvRums3DB47HfUb1IOfNgNvX7xCo1qt8Nu1m7j98BYmTh2PPbt3i6Rgy6bteP70KTq2bonRE8Zhz5HD8JqYakKoB5hdbvxy7ChWLI+FKVdOLIiLRVBwkGgKzRoPLp/5CVMmT8eRr0/CYDHCZn2L5q2aYv22rdh/8GtY0/WYMG64gBNp7dHOh/9zKb1g46YNMHDAAHRu310NWRhdMj+emenC8a+PIinxKa5dOoP1G9fi22+/w+GTlzFn7nzkZIs/9S3q1G+Gc5fOi6zqp++Ow56RhNjVq7A+fjsOfv0tvj9zBQkJ8cjFOZXMFGk9ktFw+oegfJVqmDZuIo4f+xIBZg9SMzPRvlN/xK1ajcjCeZD87A+cOnkM3/18Ch816IzQ4uUwc9YM7N+3E7n9tDLx26xlH2zeGC9Akgyt15UFjc6I419/i8NfHRdQwIkdW+orNGxUD99/9wM69+yNWfNWIqJUpOgwIWlFTgwbOhS1mnVG8+bN4edNx4rlK6APKoHoqO5wvHmFXj26YXX8HuTInQdXz5/B1k2rsXnTCty59wCTZ63E9s178PJuIsaNGYVdh3fCpbWiY6fWmD1jJj4s+4lAfxdtTQBhYs16L4aO6A+7041OfcZi5JgJqPFhCdFDmsgoaZyYMWUiyn9QBm07dkbSWxu69RiG3dt2IyPxEabMmIx1e3bK8Nfu9evx5tkjjJs6WoDzD7+eReJbO9bE7cHOnbtRIKcRfkY3NO4MEQ6OGT0TtevUR6vmTaU7+NU3X2PjhhX4cucW/PTjSSR8eRprYldDb01D+/ZtEDVmApo0bQij/S0y36bh0zotcerMRXRs1xIzZs/ERzWqy7Mwf8YMFCqQD/2j+2DilKn4uHYj1GvUCA5bOvr17op1sYsxaPAwtO08DO07d4A/W5QaB25cOYde0VE48PV3CA4tpvwOOHSRmYqu3TohZvlS9Bn+GYaNn4yW9RsiwJWBlGcvULdxB1y9eRWr16wBNA4M+6w/rFlO9I0ej1Ejx+KjTyJBY2xKZ9jivnztNJYsXoYdWw9JAT1z1iwUK1YYvXp1QVqWE+0690dc7BpEFsqDxLvXcPrsSRw/8Suq1G+HLt06g/zX7Rs3MKhfFBYuW4Iq1WrJnhe7dDlyWvToH90DixctQZ6wMujSrTuM1iy07dAWy+LjkT8kGJdPn8XOLRuwOT4WcFvxy4nTeJ5sRWzcQWzeloBihanNzoKFA10ZmWjZvANmzZ+LSjU+ljGy2TPnIyw0FPWqVcLIUZ8h/sAh5MiVT7pDjFOlnJHSVbfDKh6dMurioGm9nxR8m7duw7LVy2FiipfXCpM7E6dPnsK2fcewKnYdc5cweMgQNOvYHTXq1UFU7x6YO3MSyhUNxpNHTzF0xBTs3bEP/no9unRqg6lL52DIqNFYOGs1qn1UHh7rc8xbsgA5i5ZFjz4DARvwxf6DsKU/xbXLZ7F48WK07dANM+esQLVPKkHreIuZ06cjX/EyqF6vMcYMH43DB/fLWlXpUdSzavHjiYtYuHwVXFotNq+Pkw6H18mYxWyD+n8/MPg7mHwPJP/91+393/y/dwX+8UDS7cgSUThnLdjyJTjq0bOXbEgcdpk9fz6atWiOj8tXlAEMGdzUyCiFL1XEN30gXl1KuK1+aIGhzGehYS6xDYkvUlHtwzY4eOgrlK9SFDotJeRO7N+1C1WKlsHW+C2IWTIPUxbOQ8SHNdC6XXu8evAAZYqH4+S3Z5GQsA0bt6+V9nn2VO71365g7pzp2L03AatWx8JhCcKAwQOxePYMAZJ9e/aG06VBkxadsXVrPAoX8seJn39G/P6v5e8//OMalsyPwdZtG/HgwWOMHTtbGEmLvwEHD+7Fk6fPER09AK1bdsLOXQm4ces8xo8fi6Nff4dc+QrIYJA7KwtJt+5Ja2fjzo0YO30Gileoip69esAPGbh87hxmTJiPr45/L0By3KQxwkhSq7YtfgeSX79G/9490bBZEyzfsB6VP6mu8owZmfc6WXJl/fMGY9asGIRERqB7T7IODtDSMenpXTRp3Bw7dn2FyLJlkZmZhJZtmmHbzl04fe4K1qxKwOHDXyJXoPL2c8MGE4dkaBOj02P0uBHIslqxdvl6OYHsrlQxYZ81czFat2gJV1YGdm/fhLjYZfjl1FnEH/oOK1auQW6jB4mPH2LkyInY+/k+fH7wEB7fv4Mh/XuiU8cO2Lh1B27cfYT+Iyfjm2++QXj+AGicGUBWKuI2xsOVoyDqNWmFjq1aY8f2eFSuUAJv0tPRtkNfxG/YAD9PKpYvnI6Fcydj+tzFiPy4MT6p0xSNmzbC1i0bUP2DckjPzEKL1n2kdVsklBnITEJRqSTUne3acwAb128QYJX07D5GjhqG7dsSMHDYCBQtXgFjx08APd1t1lRY9F4MGzkGNRq1QZs2LWG2v8HSpcthKFAc/fv2huvta3Tp3B4rN+xC4aKFcPbkCSTEx2HTplW4cesups9bjV3bduPBtceYNGEs9ny1Cx69AwMG9kFk8RKYOno6oDcjg+b/Jh1il6yEzuvAiFED4fRq0CV6PIaNHItqVYqLi4GRz43Whdkzp6FoeCH07N0XD569Rv+BEwVIWl8+wdiJY7Dl0AEJBkhYtx6piU8wZsooHD1yCLeevkCP/sPRomVv7NmzD6F5DDCJ+XqWFAwjRk5Hrdr10L5dK+kMbt+dgMeP/sDU8SPx47HvEbv9GPbtTYA+y4YpkycgtNwH6NO3J/zdVvx+6TLGTpwrGt8+fXqidPkyGD1pEtwaL+ZNm45ihUIQ3acX5sybj/CyldG6fXukJCWib68u+HzvVsyZuxBvMv2xbNVSWcNuZybsGa/RqFlzjJk6C01btIPHqYHR5YHRkYGePbti5rIlWLJhHYqX+wADe/VGoNuKa2cvYNyUBfjmx28QGxcHmz0NY8d8BofTi969RmPM6PGo/GEE3B4bDLQactlw+eppxK6Ow/b4z4WpmzZjBkqUCEPv3l0FSLbp2BfxmzbDYkvBorlTsGDRXMxctARhH9RGx84dYPEAx498idCgvJg2ayY27diDPLnzYe2KFQIk+0X3wOqVq6HPUwjR/aKgz7CjdbvWWL5lC4ILhuDymfPYFLcc27etx+FDe/Do6Qt06T0IrdsOxvZde1AwxCADMPSh9Dic6Bc9FKXKl8WYKRNpTITZ0+YjslgxtKhfAy1bNcXqbTtQ9oMq4JgMrcEsJvqjUnJEuytf4oNYTmlFtpTlcKLvoH4Cqvk+elcaLp69hNj4PVi7frMMt0VFR6NT1EB8UqsGunftjJip4/BJuQg8uHNfGMndO/YjUKdB1y7tMWv1IkycOh3VPmqIsSMHAa7XmDUnBrnCyqFb70GImTgXPbt0QGbyA+zcvhEbNm9C9179RBM8dvRwGFyZiJk5DQXCS6NZm/ZoVL8xNm9YixqfVJZi2WHNwtvUNPjlDILez4RxU2biw8oV0LtDO9y+eQNFixUXey/+/DX8me35SweFfzvZ/R5I/t8DRO9f+T92Bf7xQFKi0KycjjOLp9q0mTHS2ixdsjR+//0G6jRuhOjoKDAu1s6YOzNzSh3iy5ZtDq0oyH8LJPmf6UtHx54/b13Bgf1HsGrFLixYuBRlKoYh5c0znDl/Gr+dPocBHXpg88ZNGD1tAtZu3450jQHjJ0/G9nUbMLBXFOyZLqSmJKNF+6YyIWnWGZCZkYEtmzZj964EDB7QGwePfA1TvqIY9NkwrF48B2adRtjMK1evY9zUOZg/dzbqfVoJsXFrsP/YD1i1eg0unvgJWzevw9p1qxAZWQqtWvXEuLETkSOnBdsT4lEgOBSVK3+MpYtj0bBRXcyZPxXDRwzF5d9uon7Dxshw2NCpTRucO/otjnzxOWYvnoWwMmUxf+VG9OjVA/kCPNgUuxbd2vdD+YqVsWr9SmzaugnLli5GuXLlMCtmHp4+fITlixfgxKlfsTB2NRq1aAH/wNyoWqUyIvLmx/5dOxHdbxB+OXsWZat+jNKlI5V1j8cGncuKuDVrEbdxD1q0bI3QQrnlcw8ZNgotWrbD8M8m4+WL16hTpyoMZg1at26OEsWLgQ00Tq8+eHwX3bp0R/ni5VGkaCEEBlnQvlNHNGrcFtMmT8HTB3exf9dWzJg6DpYceTB8xmJs3bYT+f20+HzPbtSsVU80hN179EREsSIoE1EUy5YtQcu2HTBq4jSMm7kQF8+dR4PqlRCod+PDimWRsGcf7H75MWPOIuxNSMCenVvRvk0T5MwThC07DmLk0GHIbXEift1yTBzzGXYd+AKvskwYMXEaTv76C7ZsXoeOrZqhQFBBbNzyOYYOGYZ+UR1gYc4kG/9eLX787meMGjMBuxJ2ICh/buzauQV1atVAxUqV8fsft9EzahAqf/gJwosXRRDbZ5XLY9SYcQgrXQkdOrTHh5FFMXb8ONj1OTB33gLcPP8zZsfMxNS5i2QYacuGNTj1yw+YM2cqzl68jG27DmPu7GWoXv4jdO7SAf2GRSOoUB7kyOmHqB69UK9aAwQHF0LO0FA0btxYWtteVwZiZkzE86RUjJy0EHUaNMaE0UOQL4cZLocVBo0Xv576CdNnTkOtevURmCcYK1fvwMwp02F9/RzxWzZg/po1KB5RAounTcObF8+weNFMzJo/G6HFS6FE2SpYumIL6taqi6ULJklrW4AktBg1YgpS0zKxeNFCPHpyH18e/QKDB0QBWW+wJnYDfjx3B1F9BqJnu6ZIefMKq7ZuR/tO7ZHH5MGOLQlo2bo7KlasjIsXzqL/4AEo92EVVKj0AS6cOIlAswHrYlfh1LnzmL1kJT6tUxch+fNg+ZL5mDZpJOrUbYAuvUchtFAYKpYujgA/DUaNGoLDXx3GqAnT0aRZG/gZA1H7k6qweLIwZcpE9B4+FA1atcKytRvRtUNbhBi12BmfgPadoxEUGoqRY4bL8Ag1kJQ0TJ60GA3qN8b4SUPg76fyyY1GHZavXIANGzZiQ9wu5MqZF9NjpqJAgbwCZs5fuozBo6Zh/py5yOHJFMZ50OC+2L7/C7x2mTFgwGc4dnAvgvPmxOD+0Rg1fiwyHV6MHD0W61etQg6LHsMHRWPxkmXQ5AzBpElT8fiPG5gyZRJGz6LeryFWL1mKn779Gls2rMCyZYtQoEgRlKlQFYuWbEf9ho0wb84YGpeJKwKtl66e/w3doqJQtkoFfFDlQ5z99RLyBgZi1cIYfP7FAcxbFYs2HTojwByAj6p8hPp168DIgt9tx9XLv4lGeMCgwTJFnvjiFcZOmCh+kcrI2w6D24rUlDR06TsUlSt9jDyBfjh+/DgKliiN5m3bYtGCuWjRrB6G9u6Gb44dx5xFa7B00UposjIxM2Yqegzsg/JVPkSfHkPQqG5tlIvMg/NXLsJpDsaYSTGI7haNUUMG4u3Lezi4fwfGThiPIsUi0bZzH9SvWw+Vy4Tj5MkTsOTJj4VLV+DzffuxZuUKtGndXCbza1SthvzBIYhbuxGTps/E50ePoNanNWBxu9G9cxck7NyJsPBiMvwmBu1/s237/wKRcmy910j+x5DP+9/6T70C/3ggKca8tIWgJYeRyRhuJKWk4PnjZygREQFjYKBsOjyjOdyifL18Br8yme3Li3uXfKpa39mqFdpk2GzpMJo4IczJZNpKSEAatDqX2O7oPYCfW4url6+gZIUycBn1eJCUgsJFwui5g/s376BggUIIDsmDLNoQmZnrqkx32QakR5zY2ZjMyHJz7FUHLZMpJDnCI+0Pu4TzeGGUBAVmvpokho5DK5IvpnFKcsfbFDuePUtExUpl8PJVIlKS36JUqbJ4+eKNGG2HhOaC0+XAk6cvkZZhRWS5MjByfj2TSRb02VHJIG9sHjx7/hxuawoqlCoDDZtiEqrthc1lk2suvK1eWR5pOYHoduNF6lu8SElBSHBh5A0MkKivZ/fuItPqQOESJaDzM0usoo5T22KyyOg1A+7fT5TEirDwAnj69CGKFAmHTmMW56Bbd57C4cxAqbIlpe0lyRtkKZg+oveKj9+9mw/g529GkRIh0qq7c+eptEzDC4fi2eM7yJ8rAFdu/IGlm/Zixqy58KQno2xkCbEpYnJMlt2GlOSXiCheGKnJyUjPciCkaAlkuoHEZy9he/MC5SKKQkc7D6bE6APkfQiIH9y9K22qEqXK4sGLVISG5ILJ68WNq2cRXqQQ3BodHiZlISKiuEChxCcP4MmyokSJSLxIdiB3Xj9omberc8JNz0mtFid+PYf4zVsRMz1Ghi3KlomQuElOuFPT5tWY8NvVayhQID8KhQZDT59NGf/yWT1ZU+WQMVlySBa0nxjiMX+aqUwqVUb0xXq6FQAuTYDEM7LR9vp5Cl5nvkR4RFEYaEnjdOL3878jvHgkcgXnE+cS/j2XPRN6Rjt6dbDTpVqR/cjKSEWuHIHsT0ri0POnT+DWaBBcMByvkhzIFRggLWFeyEyfr6lEzlGm4srE29QUvHiTjkLFSiPxNU3O/RHMIQ768WkcYv8zM2YpipeIRLVqVaXQK14ijJyWDHrQ+sXt9hOLGJmd03hh97px995t6L1OFA0tApMpp0wF094q02rFg8TnKFS0CNwZWcgd6CcWNrSnefD4paSR5M4VAI3HgcAAJlMx6zgA9+4/hp/eg2JhwbIOaRf1JiML9+4+QenwUghkFrc9AxoL1cBeeLUm2DwevHz+DFprGooX5XowScIKoyO5xi1mxoUy2YfTwUq77WZmOK2r3HZJ2DIZ6AGpk+x3ukyQnSPDT0mETeKDAJ0jDXf/uIqIyAh4jBbcepoiBZgKEWWjxSYJLnQ4ZFa0xUBf0CzoeQ/ol+gxwUBrKzGW18Dme955l2nxYzA58fTRPbxNt6JkqYp4leKVqM+CBXPCoHFCz/hBWj7pzUhNTcPDF09QNLw4HFYv8gT4Q8+esceJN063MOKlI0ojVw5/uJ1eAZJMoNEb9EhLTcW9e/dRuEg48ubLB0aCi92ShIZytdO/VouXb/4f9t46SqqrXRqv9u4x3N1dQwIJIUJeQhJcBmdw90EHd7fgMMAAA4O7BkIIQUIgwT24DTrDWLt8q559muTe9f3zW+/7W+vmfnRWVhIy0316n7P3rl1PPVUu6bovX7QIXr16hex58iLdqbSWlGDo+Vz4AvBItKsRercfAb8beqtK50pL9eLpo/soXzo33iQnIRCeGxZrGB7++RSZbRbkz5cZ925eQfZcORGWKRtSHQE8fvQEpYsUQHLyK2TJlUesopjlnZyUhLv376FcuTJi0M8IyecvX+HRs0SUrlwBNpMJJrGzUpnYJkZd+pVNFNcsvv5uTh/c8d832/xHsc/7N/sPjsBFBEyZAAAgAElEQVQ/HEjKlJPhoP0PcSEIbGjK61cRVFwkPD6fMiTXIt/k55lJG8yX1mLPVN92EEiqMjcdwSTST+9Rmd5mm0jx9FJNV3ESNMo2CcjiMu1DwGiCXcs59nk8knziTPdIuVn88fyqa1zBWpXQLf+Dmb5c3AnMWB7UEkYIJAw22WrFAF1twSqHmqbrXHto/C0BIwab+Od5fE4ty1ovnoNGg0U2JoczQxkda/yO0+ORHGujU/lH+nx2BJgSYgyT9xcHOHoUGkLhcXhgDDVKaV4ZLisgzo55LspyOjaawfc0mRinFoCZGzJjxPh5jEckOuZm5PWouDq6hwf08PjNMJoJhtxikMzoQ8a4cUzoZU1rPtqHy2IqugV61ak0IUnnsfthstEXziHRgw6HX7LEFbhwy6b12+mz+H7NVixfEYtQgjIfPfOYekEPQHHEU7ZM/AyDES7Gd4jJuWoOEidmt0O8MGGNUJ6gAabpqAwzaqHSvDo5dEiso6AYMWyEk99HS/OxMqmInoBu+v7Z4PJKyprywJO/DTh18lesjF2NuJVxYrrpp+cmPQI9zCO2wsfEJO208/coPXoV0nMyLMT6LutbDOzpCSgJQPTZVKkotGiR51jwqfp5g/K9hsvvgNFC428a9xthCFjgtrvgt5iVhx87s9k1q2N+uwGugFlSaVhatEicM8eS5vUOWMXMXSfJMAZTiDqA0DRV54WXpuT85g4nTHo/9Gb+sgc+PUES844paQBCJGbOD59P3d8RI8ZJClSbNm1gsTDe0CkGz/QA1TFq0GMQD0nxE2VOtZh48/ChGVIHjPC7fZCAkgABBsuIBmmQ4cGEGmOZZzrFg0qoAJ8Pv0MAmMtnVfORoMZLrZsOLnlubXA7lV+k2IBqvqwOl0sAKecBLcMCHjuMHHxGB9IvUrwuee9pz8VoxnCVxgL6hXKE2GzjgtfHZCkbPE6DFuHH9cSlgK/OJPeCdrAGgni+H6MsvX74TKFyn3kFzPsORsYyelDWTfglbYh2Onwo/HqLgFSDPyB2YQabVXTERp9BDuQO+xvYwmiyzzlrkdWOB0E2ynBeS6SBnHH5jBMo8+fUIcfHdCsj1xstm5wJSFp+NqVHPi89ad0wa1niBH5MXJJ4Vy0OUUW4Kk9MeZZhhcvlRijXrgBgt7tgDbFJrjefDzHzpYwHFjhcXoRI0pPy8uX+oDdYpUHTrEuXTEMXQiVXW1LVHT4YKC8I4STV0p0CJgG1bCoi+JPniwEXWvMmlw7JRjea3uVpM+0JZiPcPEQzr1ziN9V8+zsTGWQmg6Dy7/v9+2ab/yD6ef9W/7ER+McDSbIlwtQZTWIuG5CStV4SRei99taejsyZ2A2sjGop4ObGa9IAgkIiykZI5XCryD+99BaTJdEMZcVT0g83rYOY2kEAJTFoWvQWMZHTJZF1tKag8zMXTjJn3FhsFm7gRHp6AbhMJGFihFtSD/SigXI7VVIFLYmCCRlkJPxijKzueYAbsAaexOhZMnpV4oZ6cdH9r+bGKkIumDRCEMeUEuJetUlKyk/AyEhhQK98Jpk04/Yy09kgObWS5KClPKioRxXhxwQOJksoEKQALoEw4yH5HfxMI+GKz4QfLq4q/lyYIDKxTCfhaGc4PDCYjTAZmcHrgd5vgJ5AkkwITYg5Tkb13hajpFHL/XAxocUaIhu9U/6dwJMRkWFyPW6PnWu3bCTHjvyEuSsSsGXHFhj8Ppj1AYl6pC+njCVt2CWXmSwNU3F4KCFICYBEpGyO2oZEU2STmdF0wgHxDoq/Y4BpMRrro4cP6W/TEZEpE5wEIgaB09Kd7UrPgCUkQozCeS/srgwpYfIqaE598pfTWDBvAbZu2Q4/U3xoLh40hmZmtpGATouaFKyknkd+D80GXjZdxk7S9JiRfRLrx6xnn5ozJrNZy9wmIKcBtl8kH2LcbOV8UpGc/HNmJYvJuYWpSNp9lTxhbsImMbwWf1DmJUt+NNkVFVVHYEuD6gwH2WeblGh9dhphW4SJk6QcDa1JTKWRBwIyfAp8C0YSI/Yg+67DkCExKFuuEjp1onE49WV2ybtmc4NckzgyKANr7ZaCJtScB5IwxQQmbd4Hc8GD16EOnH5JyzHbQsRXMSyUsZ8EDQEtiYbpUSqhh0lQBPmM3jTSmJ3UvjChxGsq0ccnFQiTMG58b4IIeX6dPgW0OcX8TMNyw2Rkag4jE8m++ZGWngKrmeMmXKK8l0HHCFSVqMNnhtBNxkHLofa7M2QtYaOK0RIi+e9y1pVRobWOWjsY4uB0eaA36YVNYya3PKhct5jYQ5NuCedinKkbodYI7WzEeBvFybNCQ/Cp4j25nnhUXKXPB2sIYzQDAiQZoEAwqPzh/XA7MmAKCRWjds51RqcGm5JpAaSiVQ1IS09HeFgWScvivWHVSQWEqbUwPUOtVypTnqUbfj9V2ZF7LD/GA5YHLr8ONluIVJIYGyqEAp9fEg9MXvJmSJhERsAk9kVepwdhFCLLl6TulwOokpVosM8Xv7cc7/kjmkeu10B7N3aWK/DMSFadSQ+nVgBTjD4bOb2wSkoZv/tfa7uspZIJ/z795j+Gdt6/0f9vI/CPB5KSSiEZr2rSuUnLcQUmeLLZVBICNZFMLjCZJHubJWHmyXIhV3txMICOPJFi/KjzEcAWIEBQZXGZ5gaelvn2jOOyiO6SUXNuN3OLyW7pBagqnKpE4hJq8zeHB8mi8TKJRC3uTo8TVp1VmkcUbaVIN0lX1KloPJ+wZeRHeep9l+ymMXIKHAYXHcn61pjaIOBjBJ1k9HpV+YTgTmIQfQrMkcVkqoXX50RIaIiMk3SKcqNg/i0TaYJMk8besCTG8qCMhytdjLQ5/GQjnQ4vrHTd1SI+OA52h0sSd4TRJavJMWF3vS8AHUG13LZUhJgt0DOTnPncZFO4GWixjeRCpaQtcYYs01oQjNfjsLiYaWsiw2GGw+6ENdQIpyMFvox0nDp9DskeE4qVKo2ypYoKc6YsoKhAUOMTTD+RxBB+Zx0TkFQWN58xbjz8TpJqIskxvIPcr1QUZpI9DWER4cLGUb7A+8WB9tAmRjZaL1wOO6xWAl09Ah61wfAOEzG52aTgC+DgvoPwOF0oVbKcaPc4Pmn2DFhMJrFdYkOLgC6WRQPUjBkFsIk5P5keSXvRCzBWySqMtySyUWlACnwRWJpkcxSJhhxI/ooRtDuZamOVFBR+Dvc5sj4SSed1SOlSAK0k1riEASZIIZBjuVa91HzQMQ2Hh7h3bHQQhDIr2y2fwxxpmUMyJ8hwGwQcCEDm34yvhA43b92U3HvOvyrVPkDRQoWFHeXzJHOPSU56vWRwG4xWmRsEYSqZhgCOkXdkdk1wMX1HmCQCaC+sZiWn8AfIqgc3cT1cTo4nrQOcCoQbVXQo5wVfGfY0+X6SasPHmilOBOIybirogMkrwdx7FZeq5jsBKgEFr1/OTZxfes49Jsyo/HdmUMvnco5pnyvrCBcKJlMFeEDgQYLXKbyfvC9zuCnd4AFXQJgzTcUfevTCNDscTthCrWodctulkU1kK0xvklg/BSIDAScMZIhdFpUCFUaIye+oxii4BqelpSEiPEL+TNKTeCjkwRk6AeThIaFyFmM2tyT6aIlJ/Oe7HHVwbVURpyrykeu7WltkzeD3cDu0CFiTHFg4H1U+uFsOyHxY7XY7LBaV/S4JWJwrnJkBpmFp4I8xWEzXIesZIF/JugfgCPAz9bBwvvCZ4n2Vr6p+Xg7s2uznvTR4/Epq4PRAZzPBrfPK/zfT5IwxjkarYtc5ntR4kin9W8e2PCPaHhacn++BpLaEvP/H//gR+EcDSRUOSBDFyc6JzJOlT1g0miLLhuR1y0YSZguVxYVaLaI6r0TV/QV0FFxj5J9iwOhRJsbkAQUEWIElZ2m0MFKOMW9GGPQWKSORGeCmQ50ds6klQxoeeMgGmEJk/eFGw5MnUxG4aAZY8mIDkMQomqQUaqB6iVVYxq7RCoM2GCwfkkUi6AgoEMvmVYI8+fJGHexOD6xWza5IYtQUO8gNmpsVQQY3V36ubIZKzqhtWurnyE6plyy1ynbDR9bPDJPRAIfDA1uIsuNgcoTVGqqAqLTB+6E3EDQxc5tgi/nVRmkQMFgUqKWOTqLd1G1ROicCHF4X38JI8MAyuw5ujxMhRquiV7gDm/UCJgntOUbcMFmeU+Os+EACP57qCc3dLkoHbIrl0ZF9cyme2aeDMxDCPUl0YpJUJub06nsFM8wZG2ey0sJI/cWXw6ESlAheg4cP+hfqLCboA9Q8KfFmwMBtl/wP7yfBpbpPJHTdXpYltVKuxyiSBHVwcAuBkuFyIsQaIp/IcVQbqHpfktlyyxlpyaxoCY33qjGkvo0G9/KG6oAgrKIGyliCY0QngRRj5nhf2SktUYd65rMzOlNJLQhcmDrEaEpJ0dGeGVpQ8f7LpmlgmVHNGHoeknnysSzNeFLKFwRI8tDG6yWba4Dfo4CQjqVrPmPMQRdyjhQawSTDAqzyO2TIQqw8DKjscAJXgj+CQ94Hm82mSRHI7Spw6SfQgk+YPoIJsmoEDgrm0ONTgW5iQwFHwqRS+MB7JTSTWFbJIU7kJwQzHA/q8HhYEu2BBia8WjVCjbccZEJs6qARoFbQIZ24/HfOO/pesszK54t6OBVxqF2HV0VGmrUsd7kH2rXJCFPuIkwy4yLVs66QarBBkPUKlvR1Kv6STJ7TIbnqqiTMf5K743spKQLnFEGh/KeWz+0R2YP6ptIsLQddMsMeAdXmYAqLTwEzNwGikdyrOmDoaV0l89kslRdet4kd2LJq8i9eOVcIbXypCxfGmhIJsq/amGhBL6yK8IDOF5lMHnjI3kqZ+u8vde5RwyEg0y/rh6RDyZ9yfVHPKceZiTh8XiSUgtICce/wwm8yS3XIJl08OqR5ArAxGlGkLpQvMfaWzD4ZZr6f1ETg0vOdjSKJCNh90PH6DECazyFrL59vK/UTHjV3A4x+kmWWBwSVHsslVH723QFPVQLexyf+j8dP7y9QG4H/FUBS7AOFLVOLs1okNP2Jkq+J0Eo8vZjDzQ1PYxJUVCEXOlWmIYziSzGSOvg8BIyqWsJ1J6Bzw8cyK7WIzKMlPiHwM5Az9EPnM4lWi8wYy3kEUGqB8GubMBdHsqcBWaSZ86o2ZD18Lub0KmZLFmUzCzJqOZTtUhZsLYKO+i6yE5qnrZzsWZphnJqf0n6NJSDI8gQXJtUooFddRwIk1cbFTURpSMnIGYwEt2oUEKAOSu2fbo/SYwY3tGDOtkdAnBIFUCeoSBK9VMi4kaiFXhX6gyU/KcsRkLAUTlbOrFeMic8Os8EEo6BoLcg74IdX73/HEHLjov6QpS+W6MhK8gAhjI7aeaTULAcNjUEOuBwwmkNE86ZSmVV53aBjbq4DIWwCovyB5T2tsYBxmmRoZNw1Ro74jZ/hyEhBSGgoXAIWTOC5g3jUK81QfL44FnzuKBkgs0RWQ+ncCA7JFAU3FF43S8+SBa6BPI43tYw8eJCdcrlVMwc/QyQBovnVxocpnU4HjFY+k8H743+Xt00rJt4bmRv8dzbmEEQadHBTr2ampyVF/3z+FdIXJttgViV/MjhSelVZ4DyoSOma5WEBEmQLuVHS5F+FQ7P8yO/NDVe2bq3Uy1nC+cfDnnDZ/N4+jW83muGV8WQePHPkVfY755iAU35nPUEzmTa9fAbHkfPvr++kyoPs8uWLTKU0LmhlSJFgEBgQ1DJTWjuMEtIoIKkswnje4vc06HxyIDIZ1cGJ95HXJDnoPJgSHPFg6vLDxEnDZ5hAhlo4giU2zumM8Li8AiJ5n3kfRV5K8MY1g+V4AWHKfJvzwBeghvuvfUpWEBl/gkMlG+C8VeVlxYz+XXIgYyANHVrQuGTKazpmfioBJrXFbsXMugmo+fkC2rR56vfATRKWzx0fcJmPSjIi1WwywFKZ4fOTIYdRn4fadBG0SvnXaOIKpuajR9hLnTQRyndkKISRUglN+Kg9DqLB1nSb1HrzORNf36CgUMrC1PASvGvTSFvPWMEReYjkYqs4UbLHUg7nM8ADEBl8PrAEf8wGpxaY4F20wGreMBOb0h6xd3K5YDCHqqY0OcCyGYgkgWpWknvGzHRmhzvd8LPr3ExHS6/ATRP3AD6PlEPxe/OSdSzn83vyYKmeVR4YCPZVZUBJSiQPXltD1Tf9W2lLLSDaQ6LJXP56ZOTf/nqEgj/3f3uP//ZL7//z/Qj8fxyB/xVAUk50QdEyu0ANqitajntyivRLVi+1L6LVod5KmDCe9NVKRE3Sf32pM3RQqyhT1u/RFv2/gIX6WJZBndqpW2PqPGR1jPB5XcJ4MfeXukyuX6oMzgVeCppqMyYY5YLDfVghXym1iM6NG7ZW+iE7SLDBtYZaN/4CgQaZGXauq82XLBNF5lr5Tc/OczI7VrjcXhjNihlQX9ynGA8D9YA81XvhkzIWjb/NCATClORI+kZ8MEhDjA9ed+Cd7lIBa46zNuSy+GnAXrrKFcNJ9lHYVmqSPCzT6cQzkSUuvr2dWk25tgB0wpoQlHJh5+JtUtItKcFRA0kAwfKxBqb4+WQBCdL47RTxAo94D5It5XKtxWIaybmqo4OoOnlNApoDIoTnhvhu2dW6/YPjpkA1GVGifeqw9MKi8emhBousuLB2bOaR/UJptQjQyRDycvn/9UaCNPXsUP9HUCUMIQ86AmTIPvNQwHKsVQF0flUF/bWyXrBErdjZ/y7YlyYk6tyouyULwwMFGxsE7/jVM0KJh6BjOmtLq5iUWS0EIDIF1Ibskfsl7ufag0NAowCcgDyyNH/b41TzkippCgDQmM3gn3Pw5bvwmqgnJrLS2p0IPjme/D4usmFGnqgU48VEE7AcKScd3nMj0jKcyBSqml98XicMom1VzWicIzS6VuCT99ipUVccZz5p1IJKD4SAIWoRRRnjIftF8OKQe+ZxmRUbJs1e7AxXlL6PTR4sa1KXLV3WCkiShZX5LRpnahMtUtIlQc3r1IuWj++hdejqWFFQ1YLgcymNOoRhostVTJp8Z6/KmFeBCX/JZhi9ynWN98spVYMQmUcyF7USMwGVKHqNZJKVZIco386yttkMI5GOVtblvPcw39zPb+mFkYBXY6lNcqoOAlmtzEB5DGcfD13awUEXcGnPBQ+9eri4jvl8CKVmnCwxdZxyb/7SGzqdlH5QIkAoZtdmrg0eHtbI3PFARE0s5ymbpqRCo9YbOkJIeV9YQ680XVIfrzNR1uOBm5Urq1buFlmB5uCh7QNeN9c4k/wc5T8i1ZCmLJOqnAilygOG0NbSJSVrmSbl0PCpVJo4XiQkuAcYZfEyIuAzieVBuuwLDG0wKP0+/y+ZYx3nPfX0ZCh5e9XhXXYEL9lzNjsREAchIg9GqlzBo7wAVXrsar+jWpw45p53jKfIcmSOKGLi/ev9CPy7I/C/BEgSBirWxOmlRQhF014YKKwPaCVPdv/a7YDZDAObRNIdCAtjByknrmqMUS8FPBQ0UFptl9uO9PQU3Lx5E4+fvEJYeCY5KbLExgWbNkCf1voQx0+dRPzaHRg/YQoKFy4gizzTSqg/sxhD1Q4i+6VmtivZ3sF6GTdmKEZGylDB8gzZTY9scHw/AlIzc9nEKJ1/ZBBfTOrmpImIZRTZUMmAseNcQSYuwNLxyHIhNVkeD0Jt7KzWNH5evWzoaY63CGN3uScVW7ftw+HDFzFl6lzkzUV2VdXVuWGZdRakp6dj1coVeP36NWJGjkZoaKgCStRyaStUkFkzGg1IfPIEk6ZOw7/q1EXjJk1VmdaoQC7Zmv+CRHhnOG7UA2rn6gDLodIUo1StfIkg3usF8ZpRTysisnUmvHn5CtNnzcSA4UOQK1cupVPVNhz+nldHyESwQhsik2j4FIpnid0lz4gU4/620JJJYwmdBwJjQAevyyXVdzaNKLDNsq/aANgtqoCXeq6owTz3x+/YtWsPps+cqTqVferQI+U9NpeIzs0gmwABvdNj174/y/lGkVew4sz7LXpDDxkNnTyLvJ/cQPnvqgnsb2VQ6EHtWnh4+DstrargKdTiJwNjsiDd7oDH78GECRMwdMhI5M2dTTZslgm9GnhhQxI/y2IJkwOPKqkH545PNYJIKfWvl3o+rbIRkh1SzJlicPmD9rQUmENsUkp1+fkMc3tVz7BXWE0ddGRIqeV1OaE3UyfrwNwFC1G4ZHk0athYmuvkJghgIrOr6Gl2M1Pu4GFXuFXldZMpXL9xK/bsPYwcOYoib77cGDU6Whqq/NTG+nRynUL46ZXERfKfhGknAHTC63Zi8fIVuPPoJWbPmSefr1IBWV4XdTQ8Tjv8FspKzPA4/CIXoMRBDjYCnBV7xudg1ao1yJkjL5o0bvLXwMmz51GHELMFp379FQf2H8SkSdPkYCGsqU9VNniYCwIkdk7zYCjNgZS9cJ4H+DluYe/Vcx/UUlJKYJeDLa9ZR6GyV4f1axPwy9mzGDd3BrJlySRMHa+ZFRsX9bCmUDUrDWSn3fA5vTCFEIQrfefV6/dRpmQR6HW0s+Ln6aV5ioiP6xyPvqrTXB30qbHkc+tx8cAbogVH8BDjxsnTJ3HwwDFMmTRDKwV7aA6B07+exuq1CWjatAW+q/OVWve0CpEccLwOmMhCumn7YMKZ384ibv0GNGnaAv+q/YWAT1nj5Rc14kH0AQTPSnMvzxW/kxw+AbvTjjDKXuRwzLWHB2FVXVCMpVfWdMpSeLA06r0wc354PTh7+hwSNu7B53XqoF7T7+AOuGDyG+Qwp15eOJzpIkWymMJ4dlIVCI1JftcRzjK5n+sEmX7aOPGQyYedOk/1hXjWIrHM8xZBpNJHa7NSZ5D35kJF8Pr+9X4E/t0R+EcDSdmgNRAV1CcFROejWD056ZmMcHk9yv6HpW3pPNY6laX1jyc6ntnUAqITFoCvIJDkbsLymBvPE1+iZs06iF+/ETU+/kAmJ0/X/Qf0xvgJMTDZQtCoQRssWLgE5cuWVCc+uAXsqK5nrYVUdnGW15T+kR3CLIETDAa1U9wcpFzHsqGARQUY+HlkJQk+hIEKbrRaMsL27Ttx/PhxfFLjY2TKHI6v634Li5V6LYIb1XQQlACospT2df20CXLCbDPD7kyG1ehBWroXDRt2x8pVjD7LJiybX+9FQNMFsRz309EjWLp0Kbbv2CXidltICKgxJAsrZRluYGTgtA7j0WPGIWvWrBgyZIiUmMj88JoIMqRxRLs46jZDLGx8YMktuOJTsG8X8953eiKtZMhivjBgBFnQY/7cuShesjTqN2mosDsdfUS4r74vAaAAbJ0BHlrU8P4Hlfwyvgrz86ngRi/XT9AqnbkGsXyS8qai9xQpIISVT4AWm0f4T7Kt1FLaLCFIt2fg1q1bqFCpktacwM51BfTJXgvb4yIQY2OT0rORkRVGmk1cBCoBdQ+FidJYGNkH+VzIJqg0YhwfAi8ePKQ8Lpub0sPy93nvg1pHTorgQYqA98aNGyheohwsIdQAq3KbgU1nZK5F48jXX/QjDxQ8RBCYBnW5ZCiD952bqio/8/6qMq6AX2p4WeKjni1ggpOyCw6naPLUPXfrmFbkQzibW1wB6MXOxwuP8y0SX70EzBFilO5nsxBtiYw6pGdkwGzOJDpjvo2bjVSc67xknxsJGxNQo+YXsNoy4f7DJ7DaTKhaqRRHTkqwBPPSlKPZIJEpNDJB2k02i6uHC15XGk78ehYz58Vix+69QtRyLgmxFfDCq4Ezn6xHBMNqohGgcF7zZyhDoS/kiROncPiHYxg9aiIsZtWsI1JuOSiy9K0Oey9fv8Szp4moXKmqpv0jW01NsQLqBGJyZzRqmGvFOwChab8FSoiERDFuBJ0iCdEF4JGmREpSLEhJfIP6TZti5dYE5CmQB0YvATKbmMj3q/QZaQoysPM8QxpNRKIQAE7+eg5z5i3Hpo0bYDFSC8kvomzNVHY2qwAaIysgiu+hStgEZcH1iYcUo9GOlJQUvHxpR8ECxVRnN5lGvUcqM336D0eF8pXRrXMHmUvWUNXUQiZftPJE95w4Yk1mQrdevVG5clX07tFdknRoDMFlSgoXIjumtyrntZqPQkBqkilVCdGefynR6DW5DStXaj0OSi70PDBpYinqIdmwQ/AeHT0aH1Svjqatm8BK+zLRPJMd98HhdiHcapXvT7sjrvOyCslmxkqaV+y4bEIqkCRQhQTOh6A9Em99hpPzx6iS3OjWwPtqMsnayXnK6+DfygXg/ev9CPz7I/CPB5LBTZSojVYWtN6R8qDDKQDKzU2QGxk3UBp703ZHT7sdbqb0R1QNG5qbo+TdyiugmD2yGYwoozbs5Yu3+OKLBli7bj0+qFYBfjZx6Ji48AQ5cmaB1xdAk6ZRAiQLFSggp0mTVp5KS83AlcvX8EnNmqrUQoZQmhJUR6EAAGqxtNOtSOiFTdG9a0RgeZFmvdzYlW6NHIJWunC75H1epZFpDcPZkydRrHgR5MyTF0aTGR42VFiE61RAh6BVShuqeYaLk1jemGiDQfCagZQUB5o374slS1ehRNGsMh5OnvLNFmGx+D737v6JMWPGCJCU6wl2wtPehzYgHEPNKJ7AZtq0GbBZzRjUv49YvLDkRMBNfMD7wZILF2Cyf1ycxaNRWBtuiiqXVlSj7ASWe26SRhXVjemT93E7nPAJ0LMKA80Tu4GxlKLBomZLj4BeeVAqsb0HpiDC5P5Aew+t9C6MqjQeqHJ3EJTq6a1J5MByvWZBde/BA1jDrMiRIwesJpswQg6/S8aaJXeWkk1SsmPzlnYgkGeAG1IADpcDYRZ2tZItZTOI6viVq/TpRWPJzxeGmp3GGthQ9k5Gpe2iVlUqpGQ4eX81n0IjkJ5uR1iY+vxg974ac6XJcsmcURs9vS2VBlfpPWX7FEcCTfNK/0yj8veTA4622arJo34m2CHCg8gAACAASURBVPQVZEft0tltk4YZglvppQhk4G1SCq7ceIpPPq2uNUApgMkGHpeOrQwW6DUNGkuP9HQ1WNjw4oNPFyYRjTaRTbikpKlAsRlON71GtfajgB4+p0OqC7379MW8hcuQOUsmsX9iRcFi8gmbZNCTVSeDRB2rKpXK/eJ7URvnpUOsA2aDD9dv3MKIcfOwbsM2hFmUbINNKlazSTN7l11e+bhqlkZSOdBsw7S7iafPEpEjW37pMGZZku9DECDMLSsUhgAynCnSiEVm1OF0CfgTSyU7baNC33V1K2bSqprjbMqFwEqttpuHHMWs8WaKclG8TtX4vPMiJWZxeOB1edGweVN8vyYW+QoUAPvxORS01rJx/tPJggxu0H+VgM3tRnJaKgaPGIu7j17hhx/2yftLeZiMNjW5GjsmbKQ8KRItIAcBg4ksMD0Z2TipNNL6QLrMX7fbIkwdsRV1xiaT+uRBQ8ahRvWP0SqyoaLh5BCogXbKeMQKVk4QAvqGx4xChQqV0DaypQJ9HF/xzyQrKn5Z0nxDr1AqHIlBeagRiyW5Zp8G3G2gByfN2gOUSMmAKIKAXeEuL5scqbql5ldJP7gHjR4zDYWLFEH3np1kjssapjeKUT19RSWcQhrgVFOZaOW1tYnad954Sk8MLoNUcfgsiZ5Wq9rIoUebj7Iq0r5LPEX1si+KNZq2xwQdGP59GPH+Hf5fH4F/PJAMlhBpSK4zGXHyzG9YvHixSJiyZMmC/kOiUbhwYVikaYD6OiestMIINoHIRq0BSVkotFJWEEgKEORE9OD16zR8+kkDxK6Mw6efVZZl8Nq1ywgPD0OhgvmQZneiY8e+mDJ5FkqUzKudSJXOadXKOFy6dAmNGzSUE3FYRGYcPXoMr1+/lMzZzFnChBG4d+8ZsmTJhp07t6JU6RKoXuMT/H7uIu7cuYeGDesjU+ZQAcbPnydh3759KFyoAL6q/Rn0NFV2u3D3+StJWDjxwyF8+kkNlKpYAS6vHxajEVcuXcfjR3dlgfqoek2EhdkESMqCpjEW/K8/zp9BWvITvE5Kx/x5m7F5yy4UyBOC9Iw0/HHpApLevkWNatWRJ08u3Lh+FaNGjcKWrdsFRIpNjMcpLERqcjJ2792PbLnzos639aV6NGfOHGQJs6FX53Zwur148DIFqRkZOPPzETSq953Eie3ddwCW0DDUq19X8nTJbF27eQs//3IKNWvWRuXyFcS82ut04vDPv+D2vbsoXqIUPv+iJsIsRiQ+fYprl6+L91zVjz6WcjBZwcRnj4R9/Pn4SXxcsy6KlygupUoLS0Q0YhbwY8SdB4+lc5j3pvaXNWXj+PHoMdHSVa9RC9mzRsDg8+P872fw+NFTFCxYEGVKlkK33j3x1bd1Ua5cOVQsXVoYhgyvF1evXkXB3HlRpkwZXL15C8WLl4TVaMD1qzeQP39e7DuwH5YwqzwbBtr1+Hw4e+Eykt4mo3TZsihSsJBWRvbi4vXrePnqDXJkyYpqVSupRi3pjtbJ9T56fA/FixehIzXu3nkIkzEMFStUkJLXn3/eRvYcmXHw4H5kzpQTderUgdGqOtPd7IYm6nKk4/7De8hRpAjMtghcu3UbBfLkxe4tm1AofwF8XvsbvE1NwbVrvwszHBKaCZkzZcWDBw9gthhRumQp6bL++dgxGc/KlSsje44cAh4TExOljHn69GlU++AjVChfEgikIm71Opz9/THad+iKwgWyI0+eLPjp6F48fPoEDVq0RVhIFth8Ovx5+Ray5smJX04fRaMGn4l2L/G1GznzFoJVB1y/dhn37t4WvV31j79EliwRSodJ43kx/Tbi6qXzGDhoEIbFTECZcmVRIH9O3LlzHYUK5BRw/ehZkhwiTx4/iWoffojiFcoqVs/hww+H9iM5NRHNmtVDeIgRV69cR8zEhdi4ZacAHOXR6JWS/N27d5ElIgtOnTohPon1GjbA69dJOH78GEqULoUaH30Cl8chWuQjP/yI54kpaNmitXQVX7hwQUrXlGQkJb+Cw5mCfAVyoUCBQrjz50OUKV1OGPzr168iR+5cOLD3gKTk1P7iM1y4eBZ/XLqEOt80lt83svPc5cbp478Kax4aYUalD6pCL6CU16wObCzf8rpv376NZ0+ewpmaitnz5yJ2ywbkL1AUaelp+PXkrzAGDKhatarEMvLwQJumUII+t12E6rHLlyF7vsJYt2kf1sWvhd7nR4hZD0e6Cw5HBh4/uYu8+fNKxeLPu3cBgwUVypWD1eDH0wePEZa7IM6cO49H9x6iUf06yJnTKuLH67cSUaJUKWEPX718jl9/PS4AbNuOI/ikeg307NkWPlcaDh76ES9eJaF5iyiEhyvHjMTEZ7hy7bLYZ+3auQdfffklOrWPEqbu3JVrSElNR55sOVCmZFGYDF7YnRk4+8clPHqaiC+++g758uSQ9dXrsUv0py0sAo8Tk/HTLyfx+sVLfFvnK5QtURjwO3H4xx/wIikV3zRqjYjwUEkSevniFc6dPSnjvWfvD6j12Wdo16a5dG4fPnwYjxNfoEHztsicKRwBsqqip1H2TXdu3Zf7ePz4USSnp6BJy0g8f/4CF0+cR/lyFVGySjk5UPKg9+TxY1y/ek3AbN1vvpGGoHv3H+Lh40dITklDo0aNVKWCDYX/ryOf99//PzoC/3AgqfSMXCi5+V68eg2r167DxMmTkSU8M27euoWpc+ZgypQpKJAzl5Rx6DEmXd20JJEmAcUaqJLP/w1IUqOUIqxAWqob1T+sj779BqJchSLweNNw8MB+9OndEyVKlkSG3YMWLbtg8aJlyJsvq8bmuOB0OjBm1BgpfXTu0Bl58hXA4sXL0bhRE5y/8AcuXT6HhfOninZu197jaNOmHfLlzITJ06ag5hdf45OatfDn9Ws4f/53bNm5Gc9fvMKcmQsxYtgwRA/qjy4d2uGTyhUxYuxYPHibgaaRkTDYM7BsySJs3L0DefIWxOrY9XCkpaJfv254nvgU48ZNw6gxo1GsaAFlxO1lVzQwZ/5C5C+QC61bNMCZ386hS+fR2L33AHJmtWLS5DGSmZ0nfz4MGTgI06ZNwfMnjzFh8iTEr0+A1WZTAN3nwfNHd7F40SJ0690PMWMnokVUF3z+RW2sWL4UoSYdmn/7FXr37YPw/CVR/eOPkfb8CTbGr0Or1m1RpkJFrFq7Dp/U/AjDo/th8+YEJKdmSDmyV59oHDlwCP7Ut4iOHohvmzZD4RIlRdc3a/Y0uNLfImFDPCaPm4xjx07j4uVbaN+hHUaNHoLkty/RqmUT2B0+zJ63GkeO/IQcOWyy+esCbrx5+RIjR47Hs5fJCA2LQI4c2TBxfAwmTZ4g9zxztjwYNHAYZsyYgYO7tiBb1gh88vGnWLF0GaLat0GXnj3QtnNXlKtQAc6UNxg0eDA+qPU5Ll68jN6do/D8WSLO/HEZ69atx9pVK7Ehfh3aRbWXrOnJkyeiX9/eiGzYCDFDh6N5x07IX7SEJLcUKZAfjb6ujZSkZOhCItCiTStMmDAFX9X+El/WqqE6rk1WuJxe9O7TGV98WQtt2rXE9Wu30bvnUMTHJ8gGt2rVCnTtFoW8efNi0cIVaN+xEyJbNFU+jRrz8uuh3Rg3cTyWbUrA9gM/ID5hJzq2a49S+XNj4dz56NJrEOrV/xZLl87GsWNHsX7DNklnmT5lMlq3bo2yZcpg2LAhiB44SCIrx44di0GDBmHmjNlIy0hHvXr1RI6ybOkKbN0aj5zZjJg6ZRaev7GifVQ3lCqSC4sXTUfjpt/gtwt/4PrdZ5gycSYSFsVi+9ZtKP9hVVy/dRETxvbD/AUL8eHnjdG3T1/ErVgr5vA9enSU+TFqzCQMGz4CJUsUFM0xGScakp86dRLjJ0zEyLGTkD9/fuzauRlXLp/F0oXzMGL0GKTa9ajXoBn8GXbRQG7Ztw/Zs2fB3MnT8cXnn+DG7Uu4ceMC5kybgDv3HmPo2DlYm7BNStVhbMhwpeDXk6cwcFAMWrZsjXKli2Lzli14nZqOBo0aISLMimXLlmHugsWoVvUDTJ40Bt98/Q0uXbgtsoep0ybg9OmTiI4ehi2bt+He/dt4lvgQrds1x6KFS3Dil9+xedN2yYP/4fBBRLZsjWyZs2Dh3DmoWqUCPvv8Y9x98ASnfruGrdu2wu1Nx+gRw9GueVvUqPkJ9uzajDPnf8eI8VOEZWcTjcg3HF7ExsYiLHMmtI9qg0u/nkHn7p2x4+ghmEPDMX3qLPTs3AvZMmXBxPETMG7yBGTOHCHNGkwTMuo92LNlI/IWzAufKQSjJi9EwqbtyGRTSTYEk2/fvEHMyCH49PNPZI27cOkq+g2Mwf7du3H/yjlEDxmMz+o1Q7nK1XDy52Owp7zA4nkTsGjpEvx+8THi1q3HH2fPYfeurZg0cSzsDg+aRXZCi+aN0bNbc4wfMwwNGjXDtet38fv5W5g9Zw7+OP8HduzYilFjR0kiV9PGkejasQPaRjbDujVrYMmWG982aID5M2ahft2vULVyGQyO7o/ho8bi0vXbeJ3sRP369RFO2x5p1PLit9/OYfz0xZg9bwFOnfgFv588jhULZ2PKuBGoU68uLty4jXOX72HRwkW4eO4q9u/egWHDB4gWtXnL9ugY1Q4dWkViwrhRaNSoAc5duYELt55i5uxpkqRj1HnEl/fUqV8xuP9ItGrVCiVLF8KmbZvxOiMDTRs2RzZLKObOmotF69aibKUKuHvjJrZuXI9xo0bixC8/4/fff0eTpk2xet0GDBs5CitXxSEyMhL58uWWUr3b4UBYqGo6ev96PwL/7gj844Gk5AVTGKI3YPToMejVtx9y58mrSocmAw7+dBzPnj1Fh1ZtRMPETYx6EdGNUJCu6e8UkGThkOVYzTdO2IwMGKhXgxfJyQ58VK0+VsfF49PPygsA27N7B8qULo1SpUoj3e5F06YdsHjxMhQukl3KTyrJ1YfFi5ZIw0N09GBhJg4fOo42bdvht7NnEb9mKRYtmISjPx/H+m3HsHrlSlh0DgwbMgRFK9VAh47t4UpKRvu2LfF93AoBeHmzFsBnNWtg3NgJqFimOJp9VwejJ05EzjKV0aV7V4T7A2gZ2QRDxo5BjnwF0Oi75ti5dRuKFsouz8yUybPxOukN5s6ZLt+DxZ8HDx6iT/9BSEhYh1CrB05XAE2a9EDsqnW4e+sC1qxdgS7degnDcmjfXvTo0Q1+twPjJ03Exi3b5X15P9hAc2TXdmTPkRVVPq6FmDGTULpKDbRs0QQTJk5D3mzh6NepFQYOikbJj/+FqA5R8Kcmo2XjRli2cjUKFS2OH48fR8LGdVgwZwri169Dy9btJMavfaceWDj7e1w9fQIbN23Axl174KBljmTV+TF4YC+UKlkcZUuUg8sJHD9+DhMmj8PYccNRvGQBdOjUFtBZ0bpVH4yIGY3KlYtKFy4XbzZjLV22GidOn8OGhK1SIj529ADWrF2N3n36IzXDg8M/HEe3bl1weO92XLl8HtMmTUOufLkFPLdu3QZDJ0xD2bKlkfbmAfr0G4APP/8O/fv0ht6dgR8PH8KyuM3YmLAJJ34+iiWLFmLj1s0wms2Ij1uNV8+eYnD3bqjXqDHidu9Fply5MTxmJGp9WA11P/wQnTt2QNeBQ2CJyITzl68gIjwEndo2l4Ycr8soDQijRg1D5Srl0CyyCZLepKF1y67Yvn0Xfjl5XIDklm3xwkqsWBaP10nJGDFqmOaiCOhcDiQ/uouoju2xICEeV+8/xtyFq7Fv+1YYHGnYsGY9nrxMx/CRQ+HKeIUmTRsgNm4TsmXPjSOHD6N5k4bYt3c/NmyIR+eOnaSTdf/+/Wjbvj02b96MnLlzITo6WrruO3XsghEjBqJS+XxYuGg5Uh05MCS6D54/forjx/ahXYcW+PWP37F4ZQLWxMbh4s+/oVNUFHYeOYgSpQrCbU/EmLETUaBkTXxbrzlaN2+CTRvXoXDBPDLvpk6fg8QXzzF37lQla5DuWA8eP7qHfv0HYsOm7QgLi8CPRw5g6aK5SIhfjfGTpiFnwTLo3r03Qg06RLZug2hN03ts73707N4JZ86fxLKlC7Bm5TJcv3wdQyfMQcLW3bBK0zvdATLw8tlztGjZC/Hx8SiQOwLHTx7H4th4rN+YAKPehZiRMaj64WcoV7YCfjx0EAP798PJExewYsUyrFu/WDqsly9fiZ+P/YJ27dug7je1pZv3hx9+xJpVO5GwYTP27N2F3bt3YfWaNcLSDR/YH5Uqlkb7ru2QmmpH0+a9sXLNOpw49QP27diMzfGbVJylLx11GzRA9Mhp+KxWLVh1fug8LrxOfIOuXbtj086tCAm1wP02GY2aNMSyjevw+5VrSFi/BT279YHJZ8DOHTvQqVtnlKtQWkAJqwZP71zDmdPH0bxjO5w+8wfGz1iGrTu2S09gKPvoXMpSbdLk0ShTviQaN22OdLsPraP6YO2KFTA7k9CuXVvMXbMeuQsVxvOnjzGgZxQO7V6LH48ex8KVOxEXtxlDBg5Au7atULv2Z9K0M3zkJJQpVRTf1qmCA/u3o2vPvjj5yzmsituGJUtXoEeP7ujeuxs+qvEhW64wcvhoVChZHK0a1kfrNu3QJXo4rGERuHHpEsw6H3p2ao227Vqh5he10blHP+gtIVLJEqNydxoMAQ869+yFch/VRdee3aSZxeT1I+PFQ+zZuQlRvbsKo7p41TbMm7ccA3r2RVS71qhT91OhK4bFjETp4iVQ76svcPTIfrTt0Ba/nb+OGUs2YvWaJQiT2Mc0mEwBvHj6ElFteiMuLg75imTBzyeOYebCldi1dSdMdocc0srWqIV6TRoiZvBglCxSEFUrlIUjPR1HjhxB5+7d0a1XX0yYMhUfflwTVrPqpicbyetmYANtz96/3o/AvzsC/3ggyfKAGDY73Jg+exY6de2BXHnyQE/7Dx1w8sxZXLtxHX06d3zny6XKgaqJRQCk5nsdBJJKEabsKHRwwefPEP1MSoobH1dvhJUr41GjZikEdC543S5hOjLsbkRE5ETLyE6YNXceipfIKaUk2rjQX2/lilV48+YNRo0eLYbdGRkB7N/3AxITn+LyxdNYvW4uzp05g3lLd2H5sliEG9Mxcfw4ZC1aCe2jomB1p6NFyyaYvXwZCuQrhru37+HiuQv48cghfPuvz9GiaUOsXrUKiT4D+g/sD0NqGnp074xew4dCZ7SgV9eBOLBnN/LmCpMGlk2b9iBh00bs27tDWbr4ffj1zG8YM24KduzcgojQABxOD777riNWr4nHji1rkJaejHETJsHu8qpMWx1w+TyB2iRs3rZTGFcLVyiWiQ0BPLl9E2fOXcbeH4+j1tcN0CSyBZYvXoSsoQb0aNUU3y9eDHOe4ujcMQqut0no2LoVYletQVjmLDhz/iJWrlqC9XFL4fW5cPzEGTx78xZLFq/DtoRN2LN+LU6d/AWrN2+D3sKYN2oOA2jR/DvEDB+GGtU/kxIlbR3plrFo8UI4XEkYOnQwnB4/OnYYir79BqF69dKSx23Uu0V3eejQMezccxBLlyyXrsd5c2fA6UrH0GGjJGknGLfnTEnFurWrEB8Xj4YN6mHY0IFo3b49hoydgUpVKsDgfoM+Awbgi+9aoX6D+rD60nH39i2MnjhfgNb927cxavRwbNiyVbRUq1csR9Kzp4iJjkaXLp0QPWUW8pQoLmA0umdP5NYHMHhQNFZv2wlDSKiYk5OPt7GUyqYeg00kYmPHD0WlymXRsmUkkt6moF3rXti8eRsePnqEUaOHYdOWtZLesmRJHF6+foORY2OkocPELmBmiae/RYd2LTFx2WK8cLgxcvQsbF6fgKxGN1YtX4FHiekYPW6EaNdmzZqGgCECdb7+DhHh4SIhWfz9fBH1jx4Z886ihBrSJcuWifShT7++AmQjW7RCTMwgAZJr127G4xdGDBk6COEmWu28xfYdm/AyJRW/nr+NVStWQpecjpaRzbE8YS2y58wEk96O+fMWQh9aFB9Uq4V+PbvjyOH9yJqFDUZebN66C1u3b8GuHZvkcOh1uiWb+sGdmwIk1yVsQUR4Zty6eQ0Tx43Cpg1rsSx2FdI8FgwYOBD+jDR06tYVPYaOQLWqVaBLd2H/nm149iYRF86fxZoli3Dr9l3ETJ2P9Zs3i0bRrPPAqrNLrF6rtgMxd+58FMwbgqtXL2HKnOVYvXYNdEjFpEmTUKBwOXTp3FnYut079+Dxo+e4efMalsXOgsFAb1edsNEVK1bEyFFDpBHo5s27GDd6HrZs3ojTp88hdnWsHA4IJCeMHInSJQqiVYdmSE11oXWH4ViwOBYbEpbi6cO7WL5goVL4+tPQqkNHfPpVJDp2jgKt3Q0BH66cvYIhw4Zi56H9CAkxwpWUhBatmmHOyuXYse8AUlMcGB0zBmYtXcaj+SFypTT4PFgfuwhHjxwQg/dXGQ5cvpuET2rVwZQJE1A0fw6YxajCh5iRA1Dto6poFtkaL5LS0KxFNxzYvgsRunS0b98WMbPmoVDJYnh4/w6G9u+KXZtiRdYzfuZaLF2xAY2/rYt5c2ejUoWKcnAaPW4O8uXJil69mgGeFGzcuA1JyS78cfEhZs9bhCZN62Py1In4sMYHAuQmjJ+EInlz46uPq2PAwGgk7D8s3fw+Z0AAL/x2Ga+Zc+fj2KlzmDZ3GWrXrgkLm/78dilff9OgCVp3HYrGkU2kuSqUOlN/BuB4i227tiDxbQZOn7+LhYtWo8m3jTB75hR8VL0CnF4nxo4ZjxJFCqN7p04IOFKwa992PHmTjl8uJGLpirmIMFLd65DPcTp86NC2L2bMmI7CJbPjt99/w9T5rGRsRBgP8GPHo2ClamgSGYnWzZpgyvjR+KBKRYCG/Jpjx7FffsWs+QtF77xseSxyZ8+sYn01vf2/CyDe//77EVDF3P+eAv+PGhc/fDTQJtXoA+ITNsCvM6Jd+ygBcUxdmTRtGuo1qI8Py1dUXWw8kTGiSposNFddYkkpazOGMGgWxk5SNis44PXZJbnF5dCjXJkvsWnzdnxYvQRThMWrjKXFFbFxaN++G9q37YHvFy1GwfyZBWj5aLBtMuH7+fOlqWX4iKHwefUYPXoqGjdqLrqhdWuWIG7VDFy8cgUzvt+CNXErYfGnY9KE8QIku3RuD3fSG0R1aI25sSvgcPmw7PvlmDR2IsaPG42aH1VBZLOGWLF8OV7Dgn4D+sGUnoGePbqg+9CBKFSkFJo3aot1q9k0wxK/B1OmzJNmmYmTxqjSNoD79+6jUZOWiF25FNU/LI/U1HQ0btwZsavW4sqFk1iwcD527TkEW5hNYHZ6Rjru3b6BaTNnIGHTNtU1yuhCQwAv7t3GrFkzMHXGfIyYMBXlqtVE0xaRWDhvPrKFGdGnaxTmzJgBS94S6NK5I9xvkxDVsgWWLItF3oKFcOzUr1gXvxJrln+PnXt24PHTl2jRviMim3dC/Ko4PL1xFcOGDsam/QeRJ39uMbCmfqlnzyiUKVUSo0ZNBLwmODICsIXpsGDh9/AiHf0G9CFsQsd20RgcPQLlKxeRxgk9F+8AcHD/EWzZvgdxq+OkCWjnjo1YuGge9h84DGtIZnESoW3Rm2cPUKhwfjhSMtC+XRthw6I6d8bgMdNRvmI5WPxvBUjWqN0YjZs0QbjeiWuXL2HClIXYsHE97ty4iTFjY7B+8xYBkhvXrcWrR48wZEB/HDp0ACdv3EWlmp8gb/6C+LBMKaQ9eoAG33yHBWviUaHaB2J35LA7kMnCRBMjfG6K+4GJk0ejeIlCaN22JV6+fINOUf2RkLAZic+fY8zYEdi4eY3oWONWbcKz5y8wOGawylNnF7gzAzpXBrp1aofBM6bCYwvDoMETsSl+A7KbvVi7ajXuPX6L0eOGQx/IwL17t9Gp20B07dYLLSIjJUN768bNUiI9dGC/fA6Zbj5nK1aulAaCwUOHSGd3h04dET2oL6pVLoYVsWvxJi0UA6P7wOJzYty4oWjUqAkyPAEsWbUR69YoIFm/Xl2s2bYJefLlgj5gx/fzFsOcuRjq149Eu1bNsWrVUhQrkltWsElTZkvCzKQJowRI+iU5x4j7d2+i34BB2Lp9D0wmG25xzk2ZhHXxq7B06Qqk+owYFB0Ng9uOqC6d0Hv4aJQrVx5TR8SgZbPGeJOWjM2bNmLVkiW4dv0Wxk6bhfjNmwTVm/UeGJEOR4odbdpHY/HipcibKwTn//gNM76PRXzCehj0GYiJiUHFKp+iUcPmUops16Y9Ut7aBRSuXb8Qer0XZ86cFx9YynI6d2mH7779Gldv3MKUiYuxMnYdbt2+gnnff4+VrF6YgImjRgmQbNmxORwZXtRv2hsr4zbg8pWT2Bgfh01xa0RI57a/Qv3mkRg3dZlIMCJMykf16b3HaNikMVbGr0WVymVhf/MaLVqw2WYVfr98FXNmL8CBXYeQPSIUTidXPg8sNjbxeUWXDGcqYPbD70rHmctXMW5mLDZt3Q6bXmwTEcgIiFZ5ypThKFq8KFq37YDHz9+gfccB2LZ+A7JbA4hq0xJDZ8xGsTIl8ejhPQzp1wU7EpbjwYMnmDg7HguXxKFX546oWqUShg0ZJCRAzMhpKFOmENq1/AqTJ49Ek6YtBUiuid+HRUuXo0vXTihXoQxGxAyDx+/CxHGTUbZYEdT78nPUq98Q36/ZgAofVIZRfOZdbNHCkycPkL94Sfz082ms3rATK2MXwcx8elcKDFY9Ro0ah0dv/FiwdLEwewaXGzbYMXn0UDRq2QSv0l2Ijd+DZcvj0K19D3xUrRIGDuolreFjxowTINm5VSuMHzMcTSIbItkZwNzYvdiwYTHMbP4JpNNJEm5XAK2ad8P3389HgWJZcOrMKcxZGo91a9YjzO/B2BEjUbjKR2jVNhLdOnZF2RJFMCpmmPLW8nnxMikZRksYrW/VZwAAIABJREFUIrJmRcyY8ShTtjzat26O27fuiO7a9i4N7R+16b+/2P+BI/CPB5JEkB67AyaLVdILxoyfgIePH6NMyTK4cuUavqj7NTp37iQLGnOxyUpQI8nOOKYKBP3ulCEyWUpp21XmsWKwnSq+fi9ePsP+fT9hwrhF6NuvP6p9VBZ6owcZ6W+xb89eWKzhqFOnPoYMHoMevXqje9cOsNrELRAutxM/HDyELVu2oHlkU+TImQd9ew/H8GGj8PDhfezeGY8B/aKQnJqG5Wv3Yeb0WSic04bhMTHIU7IShg0fhfMnjmLs6BEYMnGMWGQsnrMMw4cMx84dW5Ga/AIDe3TGuoSNSPTqMGPWbKQSlET3R92mDdGz30BcPHcDZ0+fQqf2zXH79k0cPnwCY8aMhcVKSw/maqtmpOmz5mLjxg1o+O1XyJU3HxYtXocx4ybgm69qYVD0ADx/mYSPPv4EoRYzGjduiEP7dguAn7dgMWrWrKli2jwu0UutjluJrr36YdPO/Uhx69ClW3esWxOHcDMwuEcUZs2eA0dIDkydNgNXz/yCqePGYvzkqahYuSqWrlqFX078hMXzp2PW7JkoVKQ4ipeqiMXL41Dns68wfdQIjBgxFCfOX0CNT2tJF3OXzlFwulJEClCyRFmUL1MVubMXQt26dYSpS3UkYeqMiXia+BrRfcfj23qNET20NzKFW+CyJ+HVi0SsXLUBR3/6Bb169xem0aD3oHuPznj+4g2+/Ne3QMCC9u3bY/+uLQizmfBV7TrYuX0r+vXrg759+yFboRL44IMqyBLqx/iJk1GoTDU0a9YcH5UrjrVxq7AuYTdmzpyFW9evYs3qlZi9YL4weTOnT8PrJ08watAAzJgzF9W+/gZFy1dE7ty5UTRvHuTJnAlrly/D9IVL8XXDRojIlAWf1qyBf31WXSUK+ZRh+48/HsSs2VNRs9bHiAjPhmVL4jFy5BikpL1FbOwyzJ0/DcWKFcOsGYtw9/4DLI5djEL58gkZbwz4cWznRoweOwpNu3eBzxqG2DVbRT9WOn92OQTcffQGU6ZPQYWyBWS+9B84HHXqNsB339WVWcMUmI4dOyLx6RP861//EjBZu3ZtLF++HElJSZgzby6ePn2K4TEj8O3XtRE9sDv27T+E9VuPokNUJ+TLacWAvt0xbOhI3Lz7GFv2HsbA/gOQGR6MGxuDLv37oO63dWDwezB8xDhYwvJiwuRZSHxyH8ePHkb37lG4efsWdu0+iDHjxiI01CChA4whdaSnYdOm9ZgyfQb69h+Kr+t8g4P79mPNyuUCJnfu3o2Xdg9mzp6Blw/vYGjMCNSq1xAdojqjVb36GDF0CJ6+eCq2NkP7DMKL12+wbtt2TJw6BXXrfAWvJwM2nVPcGVq27o1+fQeiWcOvsGrNahz++Qxmz5sNo8GF8ePHI3uuwhgyeDhaNmuG0SNH49bN+zh4aC969GqLDHsKfjp6AtOnzcSBg/uwYME8TJ42Hn/evoed23/EzBnzpKmGzPb8BYuRNXMmjBsxRBqHJk8Zg1PnLqBPv0kyl1q0/BbzZ01H0byF8M3XtREXvwKZcuRAg8jOCLWaoafZv5isGzF3/jysWLsSzZs2Qb6smRC3djV6DYtGg2aR6Na5F5JeJKPOZ/+C2WpC8zYtkSNPDtiMJgT4HqxqONOEnjt9TpW2EzbvQiidK2iArZV+fjq6C3Pnz5VSa3jmXFgeuxFD+w9ElSJ5MWjwQNRr1wktO7TDvj07sWrJbIyM7oFniS+xIv4HzJ27BFkirKJH/rzWFyhVuhxOnTqHrFlDMHRgO0RFtcDgwTF49DQJCVsOYMjQ0ShSlHKW9qhYtTyqVKmEM6fOIntEGBZOn4pt23di2pJYNGzaHGFmM2p+VBWf16iM6MED0DqqI/wGmzzvTZs2QqiRLhpsfadTxT007zAQRUqUQfGihZA7IgSdIhug3jdfYvDIIbj37AXWbfkBgwaNQvECRdC9ayfU+rwaihYtjLO/n0e4LQRjhkajfdtIDBsxBH8+eon1u39Btx490aNDU5jhgtOViqsXr6Fju77o3bs3Gjb5Euu3JGDzniOIXbYaWXXA4MGDkbVwCUyZNQvPHtxFp3at8XG1KihWuDCyZ8+OGp9+imUr4zBwyFAcPHIUtWrVki7x5s2aYtf2bShVssRfvub/A8HJ+0v654zAPx5IMkaOkV5MddFpNjOvk5Lw7NFTFC9RAubwcGFqmIUqwnDNF9AkkQ7KEkP+qdn0BNMjpJNbfoelbQcM0pRjgc/LyDqVxcuOSNrUiv+aSdmG0L6DpVSfJwCDUZnu0iuM5TwamvNtSpUsizt/JsJitqFAwey4cuUiihXOKSbYJmsOYdfMRnpXeuHV0R5HB3FlEW7FLd6Ld28/FoshfqPEp/dRukQx0YmmiwuzAWHS9OKFk1Y+Oqv0Efndfty+dRk5smdFrlwFpZM2NIzmzRTLq1K1L6DHo0ePpDxNiUBKmhdZc2SHhT5zXhcePXkukoEiBQpqPpFKdCO+hEYj3E67JILA68DVCxdQrHQ5GG3huH7vMQoXKQabmY56AfhSX4uptseaWdIuwun863GrsAiLVWxu3F4nbMYAUlOT8ejpc5QoXQHPnieLGXiBXDnk5H3/6TOkO+woWbSYfK7HS8NpF+7eeYCc2fMhd9acci6g/IDx205PBiymUOgDVkjIhwR0UNumaW01yw/mFFM+65XoNyNu3b6DdIcHlStVhptxhW47nj6+L89P4YKFYA6hJZIHF67fRJ58+ZA3RxYVFUi7FlqmiP+jRSxpzGaVI03BOzW6ksusHWL8aWnYtXsvHrx+A50lBC9evMD1y5fw/fTJKFK8ON7a3bh55y7KlykHm4XRa8rjkqkf9J/U6d14lviYgRvInTM/kt64kClThDx36h5pBvTSr0vPOeZ7WxGgp6hEr6iIR7/JgFQanpvChVGiO1/A5YFHsuT5JDrFSinD4ZeklYiI8HfJO5xv7OLOyMiQDnYykQSUymZIvcQmiujV5wRrlBeu3heXhQK5w/Ds0X3odVbkK1wc1+4lClDKw5q3UcoJ8FJ456NdixlumGU+ssSY8jYJ9+/dRq7cuZE3X2GZ63IwpJG9n/nk4mCvEmcCLIH7ZAwDjOikfQ1BEeNNvT5Y9IxUBVL9Opj1Zvx59SayZ8mMXPly4Ob1GyheoKR4rvq0yHtacpkZz+d3wWm3w2TJIkk1enlfg8QF0tTJYlJHVxfXB4MJjx/el47pggWK4M6dOyhYOId4MgalClI9EWNcN7xiEWODy0VbF1qFGeCkt6XRpEQ69Pz02iXtR2cKkbnEORRqNiMp8Q2ePX6EkmWLwRIWCgdnoV+HEM0o0U+/J6MBz1+/RNLrVyhftgxePHmIiHy54NMZYNWH4PGDJ0hNfotKlcuLLVIw/UmM0pwOpQbSu/E6ORnPkl0oVqwU3XTECMOmefMHAil49iIRen2I+H8+SnyBgnnyQMdni4ERmTKBXvJKXER9uV0O9m5PqFpX3TTtTsOTR09RuFBxpGe4kSnCBpvVgSf3b0FvtiF3vqK4/+ANcubOj5AQHVJS0/D46SMUKVJI7J6yhYfDIO7xPrxId+Puw4eoWKoMwih01Xvgd6bj0rWbyFOwKLLnzCPrhJmen550ZaJPux6E4NrNe8iSKQJF8mSHjtf04Bb0ViNyFiyCWw9eI3/+YggzAy+evsKr10/EheNtmgsRYSEIsRhx98YVCcXInr8wrtx9gdx58yNHKNW8XrhcaWKFpvNaJSiC999Ff1hziHhAWsmgGk1wcI+iF6aWEnXjymXkzZML2XPlgsflwsukFLxKfosiRYsjNER5W8ot1yJS/zlQ5f2V/k8egX84kJQtSQFBj1cADjclSfbwM/NVknXhoXZPson/Ch/lJsgN+J1PnzCS3Hg4zdSGpxzp+A5MgmHKghl6vU2sVFQilhdOZ7qYTVO0Rs8xbuY05aWtDv9WMPXvqTkq9tDvtyjbMTGTpk8ho9B4DVYtSpDaTxo0qxU46NNHs2k2C9E0md9HNpmADzqXEwGaPBttsLucCGe8F/+brndOL0IlLo3Ykh5sNIZWpVCCVf7TlWGH3mSG0UyA5YWR/mVikq2Dy+OBjYIkAdzKzNhCz06mqbDBgNcjJroqJ1bncyMjNRmhWbLIL7jpm2O0qs8LcFHm5pIG0LRbR6DlRaiBJR3+HI2v1QDTHsUivog0laffn02ABG+VweuBjkbWKg1R3TF+P5pKMz+bOcwBE8ySBQ0wVAM62pYzEZ0SThWFR60X/4xNmezq9xFwGE0qp1ciNP1wiNF6qGzQ8lW40YnxtIqPoGsALZkEUEtqokGST3h48JsIGiXFWew4uPh73Mos+V0ijOQSu6REvXLpEuTMmRMNmkaqOE4AGxM2oGThoqhUpQr0Nivc3Ehohq+ZYPN7ez3MNaaxpF/sbryMpoMJBn2IHKAIZJRBscpw9ni0mD2DTqyRQmmEzQFxpYuNi5cNaTJoyj8QLof4YfL7Opxu2KxM5nGLTIP+h+LPrM1FZciucqXFjF8MtikroVeqW+LvVGQnow/dcn98Js3f0p0Mq5l/zmfPDK8WLWSmL6k7A27QY1DZukhGu8kCl58gTif56z4/fWJN8AYYNqDNPEbaSeyfJASIntHj18Nk0cNt90iJL+BRqTw6i0nWEaZPU+7iFBDjR6ie4I7JJTy4Mm5EZTV7OHc8yjsSPpcyqedIuL3in8p1ScVPqudJnhPNfZGHVqczDTZrKPw+mtATH9MLk88sgZ66ZMkxgFt8AGnormwFVYY1PRP5fIkyR36Y64YeDo9esr85P+lba/Abxa9URTvygKPuC9lIejgyslP+nOENlAqJBkglxbjoN0kNrY654rxGRj9y7VGrG5uMdE6PMvO2+OFjXKk+DC5vAKH0cJV0GHXNMLhFcmA1Z9JSWJQpuokJATSdZ1qPHEwDMOt90Hmd0DH9SW9V67uYrjOikFnj9KZkoAAPaR45MKjM+AikpnkRGm6TAz2tyOjTqi7CII2WFs3w3qc3ydywBRNe/LQB4wJDT0v6XholqUjcVf2Me2SQBPB/2Hvv6CrLbWt87l5SCR1C74iKKIogoqAIKtJ7b6FL770XAQWSQAKE3ruAgKggINI7iCC9l5CQsnv5xlzPu5Fzf/cbd3zn/vNzHPYZHtDs7P2+z/uUueZaa06nl81ttNAU6UkYGBBJUybH14Isn0lZLPqVUL2y7uTzU1kwGlWIaL/bDaPFDpd4s7F20QebSQ+fl45AeujkuXFv8csewT1aDAx8ZnhdXujDTXC4vLDRBlUXhN/rg5HPXdOeZL0wr5P3IrWRIVdL0Sd9JQL0/2dw9k+6tn88kOShRTBIXTK6AwTpCkLfWwFNPqQ7shAdFa1cbugqQWs5blyao4IASU1L8eVu7ZeBJGWCxBbOqg5MadMhWPCz81stRofDDbs9XISsCc6MJjImtHLjgjXD5eQm5BfBZ4o6Gww25VhFWzBa8lHLULYrWp/RNkwd+PSHpeMDLbEoVExBcopIU5xXnHo0w0D+jZuoz8ANjBZ+CsSKsLcwtsp+hWK1FLYNBgzyPRTZFXAhUCcoIJj3xhQImSQRKOfYOpWQO1EU2bqQv8kL8WkRpFaHk4hc89DSOlNYUygHlWbNRqcRu42C6AH45HDie71yHbxXCu4SsNko7CzXRiSiV2BI8+TlucD7JYMk1nleujvQOYOMkhdWS5iMrxBAYotLBxV1mHjpv6y3C6DwG9XhqNcAtZQ0aM4YMg48/KjRKQiSGzKHQC9e28I280jweKRzmh9ERyKOA33TZSyCbLaiViXleegcpAATyyzIpNP5RgH0gJRc/LznZ+z7+WeRK6E3N1kqas11794b9jAbXCLMTscOTtuggGbxKjbweSphewJjGTIJQMiS62AS9K6cd5QAvnpWIQ923rTH7YXZot7HqlFOGZFiJpuqMyDgIXg3y/zms1LPQjnUENHTZYnXwXUoLjYh9kPE0XmtvBZ6BytnHjn0aWPq9cq6ZDOCaOjJ3OVnG5HNM93IzljW3jIoVDaZenpT6ykozbIMA1yOTIRZrbLGKBTNgI+PjB3QXKPi3i3RmAKSQSMF3AFiWbljzSeeTUwUdjeSuaVdJteDiKITuDMLwUyBH4aAFS53AJYwBfZpmcf1wnpoCm8HGHhKgKUsA0POUgTT1Nvko+I6DFkDetwBAdh0FuJ8sdvCtfWiglYGcAT81MDlrPP5qNVKf/WA3JaZlo6yT7lFhkuBLBUoct+jfag0FfJWDRr/LQBczT+XVxkNyKwIshlRAa6sAK1UwyQ1TQbdzM8OKLF8b4Dg2yuhhllvoVo5YFNzMNMdgM1ig9epbE45Jj4BQsp9PRjg2uY1EpgFoKcHdVAPTyAgjKRVA8EynwOA00WnFi5BCnB75FnQzYfPWmz+gh743S4YrAz0OXGNAnjNtErUTBI4L+lWwzHn7HQ53NBbrSJI7sp0CGOnKFT6zdM17G9Pbp+XWsJUh6BLE+c3LWkJUNkBrZP6Ss0TFw6XByZrhMIBzALoOF4Q0BiEHSazYtXFE5yg3+mGyRYmhgp8HiGSQ5xytMBEXKDMak1xhZv8auLyOrmHvFhXEmApW2C+k8+Jz4jsuARxFusLVyyXi0Gd2pdfvV6NwP9mBP7xQDJ0aMnmx1QiWT3urIxS6QxALWEPi6j1wpzR4s5P4MnonpuFeGNxa1bHnk4SeeolNoQezTOZC9HtpmqlLE568fLg99OyysoNh+ymZjUiv8uYn5sq2SlGxcoxJEDvWabn/GQ3yepQLkfVZDJ6tIhDiVdcTMRNIZR+50FOBo2bAdkPOiVQvJpwwUBBaadEngSRCkTwPCCoVSLhfMnn8gAQr2R6Hiu3BmETaTVIJyC5HotqYCdLp/PCG/DB7wjAHhamAA/BCIkWPTdlAkcCZ+U3S3ZGRG8lNay5spDp0QBP6H0EMGSt5PO8CnypcVAHs/wpQF1yz0LLMDXL/8738vcpXaGeG4k0J6xyfdJaIelJ1m/RXU6IE0nb0xFEKFy4MrJgi4gUIOvykxE1ytiKTSPhoYFMT4hRVgewminiwwEDXTeUYfUL1ogHPR1m6BBjsxHIamlJ8dpWY85XRlYmIsO1g4YHtJffy+dIRxQ195RFIg9RBgLqkCWIZWDAMaMftaTH5XNN4loj40FgJV7XIfBmloOFLHTIslACHaNZ2SWKLWcAbrH/I+AhC66XfzfSjk5jyEJ5TI1g1BhyvTDZdFLRqHEpwyDAo/izWFnKLKYBqU5jeJUNJss9ONY8RG28brKJ5N18TtiNNgTdAQT0JnhlHdCl1CfSUgTXfKmmOSP7seWgtOlNcLuccg8sMdHplFe22EhyHmke9EGfS1LMOjoPaevE43bBqOPn6kJOetpxzSfNEE2PrCwnwqwWGI2qMY21svwANz/bxKYifpFO5h9dsJTOSuCFOwprNAXvaCQQwQLZQrK2DJ7U+gzZXGoZiJcIIy9rWDUszBITWvX9zXAqQ4WQzDT3Jb4YqIjPNQMNvXKy4veLSxQDGDJpMghB+PVBeAnQ3H7YuZ+RcSUO0pIpDEwZiNL+1GYPl7GV/UOv/ML1PsUAu70O2ZvM5jBpxouwh6uAUm+A108gGZD92G6OUiyqzivz0mSwhwhDGXv+N342QZ+brlxmi6SYA2DQza9gBoi+1gTRJo1VNSLIYIUuR9wZaOvIWngOQjAIh9MJC6+dZwTT1VwTWkW8TupcFKkgnjkGE7x0GJJgMnQecOxo5UhrQ1oiBiWD43A6EKYFiCpjxNIcPbKyXYgKMwtTy0yVVFn4LZIdyfK65Bnq+Ay06xUpOj/nlzoPBOC6spVXuqx27mtu+RyW53hcAZitDGSzYbaEyflhZBZJJSZknTHgE81k7RzgmaH2UJWpCRl6vTj0Xv3l1Qj8GyPwjwaSyrCKQMYPHdOtFpMASVn8kiZmCsItgCvcFianj4/+sJJ6ZBenxjjJ0UKYQN7hZSDplboqSdsFVSqYNUD8Xsr9hNkj5DAgw0ZxX0Z9AkIkZa2YUrcjKP7TXk9AIlF/0KE8anUU3pAjUdIY9EQOD1PpIDqtMOVltVokqpaFTysxnarbFFDkcyqfbZ0R2W6nRP+y8bsVWAqBx9AmKOnGF+BRRencqIVNo3erXw+nywGzXd2/IUj7O962S1J8Bh+ZKKa66B9thp6AQaeT2kNhyHioM3VLgEPWMhQZ6wii5TRT9l5epqjJ2hDQ+hXDKp3eZkk68zdpVceaTbEe01PzU7nbCGDh55KlNZngIbjwk7Fl3aXkruUQ8Qldp45V3o3H4ZQaRs4DptXCbDwovVJvxYYSYYGlpFRZDTK9ZyDbwz+ZSidY5AFM9tjng9VsF/6WB0lmVhYioiLEtpC3SZZOwJ8AdFrD8f6ZnlJAXphkmYMcb6cGLgMyz1izptdpB6c9CIc7S9gcggCnA7BayUITEKtaQb54q45sWh/SqUS5FPGZSk0idVI5B91eYbtCgJ0/83gUkGchnTCRWtAltaliL2mSxqlAwKX8nKW2k6PpV+NvtMKn2TzK9/p8wlCZLTZt/EyyTlgWQUs2+riTyRXmViwifZLq40vGzsw0oqqlNOmMYM2ewWyFRwdku12I1tyoyOqSxQy1xSkfb3pEswaSjCP/YekHQYU6KEN+7QJpAx6xJ+VxTZaZcy+MpSmSIuZ71frlXGGQyrnrdHthtyknGH8gXeaE12kS5o8AmIwtLQgNJqbzuQYUU+x0ZsFks4syrSVoUcBJA2aq6EbgnjCZDDJCdpXqsCcTSfCvSjuYxRB/cg1sqn1AuRrxqQu6EEDCiazAKQNfv5cBoE0FzUYGPSrYlaCVOVcf1S18II52+l0IN1ilfs7v1sFkNSLT44PNaoSR9K1YbxLMcA1w/1IBuJRs+KwwG/QIciFJMapm/cpn4mMArRd7RlfQIQyyCTZJSZtYZy4PSe03jPy4d6o1x3XELzUgK9ODiAgbAi+aIlU5De1cKfRNS1IuMhfnkoXZKQYPzJwQvWmRB9UNtEDVRxtGZmeYLeH+JvQt6W+OURDZ7MQmu0kmUM8SGlUnoR6hH3o/y1qURSr3Acki+TkaDO5JAhtg5ngH3PJ+cF8mw6ln0EUPea4kH8wEjLKXkN0lo61Z9gY0+TnW6WY+Q2REpMo+0VKRtqciLcdfdKtam6Be6mVNFrXuyHDTZlLKazUek/ubzCuWfzFQ4C29ym7/G7Dp1a/81xH4RwNJgWFiDxcQEWwFjvTKuYbdBlpNn7yPAEYUwvWqhpIbm0piyOGotj4CS/V76uXVFq5emCKP34NjJw7jeWYGHj/JRJUqVVGyaBEBH5JeNBrh9HhhkWYKxV/pAibQ09TCQ9ggFZs4fuIkFi1Zi6/qNUTdOjUxZ863YptX57PPxVdWUth61lL6xe5Q2AZpLiAzpQi6AMguql2AhypBjqQXVeGjqrOSlA4jVoIGaiBy89PJwSppyWBQMSgh1tRkUIwex481Zqzt0WXixIlTWJGyGfW/aoSan1UXxoUbERmPFyPFzk3WLBKYEGhYLLh1+x6y01JRMH9exOTJra5VQJZiV6XGiodwUPOVZppUUpW8NlVfp2o4FeCg1AgL7UePGYM+/QegSNFCkohmw1P6k1TMS0iEwRKJrwcPkVIBjlXIu0H585IVIWjzI/vZQyQlL0SWzoaBw0bBLulPVccoNaTajCCAl+9mulUDb3QqCmeZgy8oh6PyrVZPwu3xY//+/SJGPX3aN4gtkF+YTqbVVX2cYq4l3Ub2U2q+tFpCPw8lAhIICLn4x3ls2bYZE8ZPBvwElBpLLNydYqE4W+WxCrNO/UHFavFzZ8+ejRLFS6Fhw8aKNZaLVAywiPL7/chMS8eUKdPQs/fXiC1SRABviKmjPJaRlnHZWbCHRcsB6/M7VSmBxt8/fXQfifEJMFvCMXj4CJlfvDqqALi9TGuG4dr1G5g3LwG1PqqBOnVrK+9nNqBJUMAAi97mHujNHB+dyLSQYeRYsdbVyLpSrw+ubAfGjxsnWqAUNydrrHHeImGj2BU2/xB8mZmUgJHyNprUlzw+Muy08DSxfUgdtKyNDAbUNZmF8OQcpi4p/0WxkmIbr6Mjlkt+K+CzS7pWUrsEEfRqNkobmWK13PQDNzGclBIDptY5nhxfAjzxvaetq5QHsA7TI0CdqWmpceOalhSqRUAf9xiuGTKZqiSF61iIPm0PeFGIKL9L4MiaxlBbrgQ3UuPJtKdqtBFGUptT7lCqlal8QYycQ5CaRY/PB7tWDcHRUOtAldXIs2aQ61cMp5fgT++HUTzoWU6iLpABsWSHvFkYOmQ4BvYdJl3MClCT+Q7V0gZExotgkCPHawgGDTDqGHgGYTIz7awYViHwxCtej8y0DAwZNgLDxoxDPhoEUBtWAmIpPBVwyzpJ8sCcEQSzXGtMgrBJTjrXWcMYVJ7cJBu4D1oNDEr8UqfIIfP4/TCzjET0iwkUCU5l0GRNk8Tgi4SAScqVvAgyUJZ9mXPIKsoYxcqVRL2vvpIAiLNGMYZcX26VmQiYVU0j5wDpRYJ/pxMpK1djy7btyJ+nAArHxmLs2CHCdqryISvcJFspoC4lGgGpt3RmO2CjSCY9tw0B7N27DytWbsX4iVNQrHDel867V399NQL/3gj844Gk2p25oIULVA0KUndIsGQRgMV6PZ+WAlRARrFpKtegojSmFVi4/qI9hqQWPai5iFmH5PPh2znf4bO6dVGmfAVcvnoLS5cuw6wpk4QRJaPi8rMOkoyTCR6KdluM8vHcW4LeLOh42DOd56JsyhjxG47r3BJ/Xb+OyJhwREVHw6Bje4iKFMk8eVkjyLSvVvPmdQSEKRDOQueT4J/7Ojc9ndGm+fJAvIVJOHhYF0rw+KJrnZZoQQGmssGAizn7AAAgAElEQVSaTXB7fVJvpGWi1cbPw9jELTJLaoH69pqCtyq+hy7dG8smTWaOOSaCPo63iRfBzVXYKT/Wfv8TihcvjjdKFsTKlStQt3ErxOTNBUkgEhySXfUpDlLYUwGnrHFVLCzL2CUtGXAJ4HL72QGr7unM6ZMoXaG8Yuvogx5gSs6BPb8cxPwlG5GyYg3CbCZJz7Nb3+8LQm9VhfABTxDsSYE/E7t2/oD563Zhxfq1INfJmkMzC+BZsyrhPg9L1lpJyZUaF36m9NUEBDxI/ZvME6cAY28ASM90oWGDFkhOXoRyJYrIfXi92VKuQMkpaU/gNdGXnIcTgQWZOh2BiXpePF8dzkzcfnATZcqUk+YTAZmWALJcmbBbo9Q48dmqRyFBD0sLCFLcPifu3XuAiPBoxOTIo5gJzpOAU5hBpUDALmAdzpw5I77TZMVY0M+aWH6m1HoSj2t1pjKPZYax65nPkCUODvzww49IXrwZG7dsgScYhMnAlcg2FR6kNsnyjhwxEXnz50Gfr7tJqllALVlqjQXUGVSjhQq1PGBzjYmHvY81ukY4vQSKOlw+d0G6X5nuk+CJ65P35lc1ogyS1PrWuu4FaLA8QqOTSB2yYUKeGZ8xEYABAa+eTo/w+RzQGRlomsD+DzbYCajjQW3g2iHDpIffE6bGnOySNEqZ1Xcb+DtsliBrbhHQQ+aKwEoIUzFgYp2nRidraNDnU81XBJRsivL5CVApaaaaa/h+o04qcuF3uSVgUjq1qpSBGQ2CTRUk0P5Vsd8EhBIYaEyoem7c50K1GqGucFUrLc1Rkn9XzWPi9UVQraXJ6WplNingL81XkgXxwiLBH+CzqLDcws+QVA73PLWXybh4PLh69SqKlSkDE7M4UiZO4Kl+X+yorEY4nQ5YbWFgrxLvh8GSVL5IbalC5BwXWTss9fG6ce7CBZR9q7LMUKOOegkB6NwGAesBv5tJJWnEIuepYDdBHDEmVRhUhodRnKTtWWcvW6yi/sjaU7hcghM237B8QNYyy6mAgMkj+SwqAOj1qiY02+mDjfWwZMnJHHJkDAZcvn4TURF5kStXjJQWSNabC04aNIXvlH/4MvN8c9Ka0YxN69ejQs0aMFqtuHXpCmLz5kWJUkUliJSgjNei1XjzqfMZcM/0U2XC4IHRxAzOc2RmuVGvYU8kJqagVIn8PAJE45jBJdfKy4z4vwcrXv3Wf9oI/MOBZECL6lXKlAcON08epky/qmhWMZYs3pYUH6VpBDmyxoWbtVqwrOJiWpQbAzcZLnCpUWRnLpmmrCw0bd4cG7Zsg56+xkED7t66jbLFiijDCBMNuBjvWqTZg/V5ck56fbCwgcGXCckV8kDT2zBoyCSULVsOXTo2lQ3GI40birsgoJPaJelIJgfgE2AlaQ2Y4XF6YQozweX1SDc1i9hZ80SjQ2GqAhAGQVgAHjJB9r8SFLEeLwt2dhtKdGyQCJvAwe3U6hQZgROgmAhqsuHxpcFmyYn+X89AxTffRptOn8Pry4KJ8iJSGUZXGTfCzUbouOm5MvHo8VMMnxGPuXPmIVznxv6ffsL+s3+i78ABsBuCMAY92v3xhNSeB0GoHnB4eGBbwCETIMlSANZhQnXqGliDyfNRx1SOEzYzxbizwDKzX385gIRl28QajqgrjM0ffHwGINv/XA5AE8Lk0IEvDadOnsHkpNVYtGw5LNLQ6oeNA68dVBwHsgMq0Shlt2KFx5Scz+uUmlF5nkIMZ8EfcAkPwoRVo/pt8e2381C2aAGwBs9q54SSmaVScjqLHE5M30ntJLuSSXuZzdCxbIBlBUyvUkKK9aZuvZI/0bNbl+lqP6wmqwRQL+aw0HM8yJTmCpkkv98Eq8UOJw81psZ1bjg9LpgMkfL0CDik0Us6xNUcVOuBDK3uRXChKkXIKvHAIxXGd3Acs3Hs6GkkLtiM7xIWIizSIFZ01MJTDSrsGtfhm5nzpXu238DuwuIRwApC5weTlSOzQ8YKBC1BeJ3pCLdFAAEFsDO9gIWkvsIlcJFlt7KOjZ9lliCSDIx02LJWz+0XYEXgKxlLokTiTilVdqt7EEqLwInMnUGkYaxhTDi64GFdniVSmtyklpmSQMYgsl2pMJtsMOsjkZ1FAO+DxSZ3+hKI4zOjvBCbibRyDBY56nh9IZBHoMYHxmYuMuVM17PeTwVPDBJZp0rAKE+E1876ZYoySv0b64MJshWQ5jxk5z5ZLf4uVSbMlNEiwGZpAgEggabU+Jlf7BMEY9z1VAOiHi7WWktDXSi1apQGPJHCEpZWMXWUHBIW2WhWYvZS/+eHh0FMwINIjikpPKNU68q9Si0hS3CCQXgYsDE1D6WswH1SQV529rthDguHT4IqlmEExDGL2wsBPbvtZeS0ADbIPYH7tMkMR1ApOSDohJ3BBJlSjw9BzgXWrJKZN7MnX8vp0uJRJ73cCvgyuGOTl8st4Jnp/4DbBb3UQnpgDiNr7IONaXGPDydPXUKFShVhtvhUZ32QwTXfowCn3DrnmkR7AbiCVHOgXFO4nA9KlEB7btzpJeI3wsWmLL0ORnbU80y7+wTd+w3Ad1vWivRSlOyFZLTJ/CslDzcb0Yx2uINB2FhT7vTCzvNOk7UIBDMQDKZR9wD16vfBrNkLUL50zhc1oLySUPMdCRe+Qg2U/2nA6NX9/r+NwD8eSLKTlOkTYQVNJhw6dBjzkxYgy+ESGRU6CeTPn1dYMmk4CHV5c8cWRlItmP8rkGRxM/ei7Gx07toNYVFRmD7zW4RJzQoQdLH20ISHTx7h2KmTMFnC8MEHH8CmpXQY+3ucWTBbLXh07x7OnruItEwXdu7+GbU+roFWTb6QVNCtx2koULgYnqdn4fyZ83h09z5qfvwh8ubLgbv3bksDx6njJ0R4u179hghaePBwM/PjyJHDSMt6hoiICHz0YS3Z2Jlae/rsEXw2E85fvID7f91Fo3pfIjpXpNQC3nvyFCdOnkVMdA5UrPgGIsPDVaMG2Qqttu9Z2kOcu3AMjmwvNm84hE8//RSNW9Tkfo0z5/7E/QdPkCd3Prxd6U0pKJftWefFlo1bsPWnI0heuBAWrwtnzpwWT+K1GzYimqVMlMrwu3H8xCnYovOgbNnyuHLuFDIdWShdsRLC7RF4dOsBwq1m/PHnKfx16xpqf94UUVFRsAeom3kLOQvkh9FiFju+M6eOI/vZXVz88y+cuHwfCfNTJLVz5fx5nPz1d1T7oDLKViot+6nTpcfRQweh96Ti/KU/cPD8bSxculQkiVIfPcLZY0eQIzICVatWlQ7lZ88ycOzUady7+xA1Pv4QJYoU1DZeTRbIGo4Tp07g6O97Ue3Dqnj9zXfYDoCvvmiJOXMSUL54ARWaCAD04t6Dh3KAnD99ERkZGXjv/XdRokQxBNxOoa7/vHkfXpcbz+7ew0e1a+HyrRsoXLioHIrnz15AniL5sH33DsTmKohaNWsK4Ofr4dM07Nq1C46sDHxcowrKlSmKoN6Am7eeolDhErh584Ectr8d3IPwyAjUqdMIdqtihO7fvonIXDEwh6kGFHq+Z2dkokC+gqj23rvwefzCbDD1HGBXOlO6CGL/r7vhyniCq1du4tSZu0hKSSEmwtPU+zh+ZB9yRedE1Xd5jWbMmJEgwK9vvzhpWFCqCeqgvXT+IlxOH06fO4uSZYujyvtvC2hzZGXjxo00ON0BpDmyUP3DKrh99QaKF4mVQ/ryHxeRK7Ygfvp5H1wOPxrVb4jUpw9w4Nd9qPjmO3ij4uvQ6XzSXHfu7FXcu3MXxYoWxGuvl4HfnYmnqWnwBA04d+EKihcrI+LSBqNLyX35grj65zXkjMkvfuEUjX+/2js4fvIg7t97hA8/+BIFC+SR8bt2/RquX7sKm82GypUrS4o6/Xkmzp8/jxs3b8t+wDQuX163Ey6XA+fPnpH358mXD0+epiHLHUSRIkWQMyoC7K3QGzxwO924djcTwaAexw/tQ9Uq76B0+dJwiERMGC5evILr1y7Lvvbeu9URExOpynYkkPAL45yd5cPJk6dx++4t1Kz5EWIL5UdmViauXrkjFpo5c8WgQoXyUmZHu1dVB6t0V+/cvY/nz5/jeWYWqlSpgudp6Th+/CgiI8LwYbUPhCJ0+oM4cewkfBnZePudd3Dt2UMZq7sX/kCkLQyxRWJx+dpVPM/IQLmyZZEjOhpP7t1DeO4YmKxhcPr8OLT/kGjIvvd2RcTkiRTP+yvX7sv6e/joLj6s/hH8bgMO7D8kOqjlXiuDPPnzCKtsCFAOjHXXety/dROmfHlhs0fi8aM7MHp9uHnpT9y/9xC16zdAWHg4Lp4/Cad0d4eJg9atG7fZjo5SBfMjJiYGv/x2CDqzDW++VQm5Y2Jg8Pnwx7nzKFS0CHbu3QtLRBi+/Pxz6L0OXLl8FX0Hjkb/wYNQuFBuFCtZFFeuXMGhg0fxUdXaeK18cakhffzkvpSFnDh1DG++VVYMKe7ec6JI4YLCiJ4+cwFPHt+Tuuq3K7+LyOgYVd8rFbReINOJO3/8hd5DhiJu/CgULF4U5fMXwO2rf6JYscLSqX7u3EUUL1NKbEEjc0SjzmdfwcpeAT9w+uRZ/H54Pz74qDLerFgGLM748vOumDcnGcUKRYm1rGq81AkjGfr73+Uw/2+g4tW7//NG4B8PJOUsojSDwYhjx49j+fKVGDVmNHLnzYerV//CxImTMX36dMTmz6NkPdgdy7pB6uIxWnsJSJLl+tfUtqq/UzlF4M6NW+g/eDCOnzqLr/sPRq+ePWE1BnHq5Els2LQNI0aPwanT57D/4H4MGTgQRmojUtcOAZw+eQarV6/BpMnTQe3fL+rXR1zndmhU5wP0/roPKtWogzYdu2HsqHHo37cvrv91DamPHojl2IxpU9C1R3eUKlkSa1evEOee9du+h94chlEjx6Nx06ao+v7b2LdvL/b/+AtGDx2Oy+fOoffAr/FJk/ooW74cTvzyGzzPsxCfMBdnL13Emp17MGzUaJw4/DuOHDqEEcMGwOtzwSIyIkGcPnkBGzeuxbgJQ5GeloUWzXugXbt26NilAZIWJSAysiCaNG2OqVNn4K23KqJe3ZriDmM1AXPnzMXlu+mYNWsObAEPLl68hLgBo7Fm/QbkzxkGI5zCrmzcvBmbf9iPlJSlcKc9RdfucWgZ1w0RETkwZuAw1Kn5MSpWLI1DR3/Dkyw/5s3+Dhd//w1DBgzA6q2bYYmOwujRk9CrZxwqlMqHmdO/wf7jV7Buy0bs3r4dj+/cQp1q1TFgQF+krE+Bx6DH8JEzMLhfP5QrlgvTpk/D/pPXsG7zJlw6ex47t2zGqGGD8fvBAzh27BgGDhmKAQOHYtTosThz7rwcqvXrfSmpKGF+gkFs3PA9nj17jE8+eQ9xPbpi5boNMNuj0a51D3w781uUKppPk7kBLlw6jz59+6FkiVJo9FUTnD59GstXLcHC5Pl4vXRJDBgyFI8zfQgPi0QemwEFCxfC/lNnsXbdRmxcvAxLUhahdddOyJkvDxYnJKNLx3Zo2vQrnD1zGiMmzsDEyVNx8fQxHDm8D4P79sCwkaPwYa36MFlziMVd1y4dUbFCESxevBiPHjuwft06XDx5BOMnjEbS0qXIE1sAg0eORLPmLfHBe+9j965dOPDTLxg/ehTCI6OEVWF9YabLgQFDBmP40AEoU6Igpk6ejiPHrss4Xrj8B1auWoJZU8fj1/2/4PeDp8VhJDEhWUo7evXpImPHMgIKlg8fPlIAV6/uPYRVoa1mvXqfoWOHppgwaSpSn7GDKQyWSAuaNWuKcSNGYdWSxeI8M3DwADRo0waFSpTBlnXbRIC5Zo1qyJc/D2bNnIOUlEV47c2ySEpKRmREXrRq1RQjhw3Hl198KuuWdbZvflAdl6/cRpuWHdCyRSOYdW64PZlISlyEdWs2Ia5Td4SHh2PcxHGoVfsj1KhZBWfPX8KZk9excuVa3L5+BcuWLsLESeNx5MgRHD16FAMGDEC//gPFWefihT/E0adp08aqblHqmv2YOXWKOAvREereo6eYvzgFY0ePQQQ99/xupD64IvvJM48dn9etB312GpKTk7B5726Ex+TC8oVr4XLSBrU9MtLTMHbMFAwdOhTFisfC63MiSMCvM2JA/+EYPmwULv5xEanPHqFeg7rYsH4jwuw55XOnzpyG2rU/RdUqlZXsUjCAZ6mpGDiwvwQ6UVE5EBYWhk6dOmHDhnWYMmkijhz+TSSq+vTvhzFTZ8rPKhQvhSXLlmHF9u+xZs0aHNz+A3Zt3YrFy1PwLD0DX3/dD61bNkeYiRaDI7F22xZE5sqF0eOmonv37sgTFY3xY4eiV8/2+Gb2t8jKIrOvQ648YZg2bTpGDZ2Bfn36IzqHTWxdh40einy586qSDb8PB3fvxdjJE5GwfgXup6ZiUM8BaPzFF3ijlHKTuXbvGVJSUnD6yH707NUDC1euwWtvvoU1a9bCotOh8WefYPLEiejYsyciYnJi8IgRmDZ5CnauXoPVq1aIXWZ4TDRmJc5Drx5xaNOwAXbv+hFTv0nE2AmTUbxQfpy9cAp/3buBD6vXwsh+E7B+9RpcvnIcg4b1R6V3quHKlUv4pFYVqTmvVqMhOnXugtXL1yE7Mw19+3bH/fv3MGLkaIybOEHWuJ26vgGy/n78tnMvpsyeia5jR6JE2dLYtXYdzvx+GKtXLZda7wXL1qJLXBwKFozE3DnxaNfha7Rs0QKbN21DVvozfFKjKrr07IRVm1dAb4lA2+Z9ET8nCSWLsmFU1XcSQLKkJ9T89Z8Hh17d8b87Av94IKnkUdgk4ceUqVPRtm17FC1W7EV3495f9uHBgwdo3aKlkkXRGlBeNB0wFNdkXf4rkGSiWECqn/yLH3orOzd12PnDHoyZMBFFYgthxbKFGDVqFGJjS+Hdqh/gwcOn2HfgZ8z7bgYCfnYoKl3Gzm27oFOnOFSrUV3qfkaPHY1SJQqgXeOaGD5iFEq/WxuNW3ZGqxYt8elHNdGzRzdJt16/cBo9usVh084fEBkdAbcjDfUbNURcr35wB4zYvHUvkhclwW6luUQ6mtVtgAmjxuDtChXwVfPGmJA0B6+VfR13Lv6BUf0GYsPGjRg6egxiyldAyXKvw/EkFaeOHML0aWOk/pBpG2rfde/aF3FxcaharZLktYYNmYyixWLRsFlNtG7dGn36jILNlkNAQEzOCLRp0xjGoBt+RxpmzZmDxxlBTJg4FWEI4NIfl9Gxx2Bs370bOWx6mAzUHczGgd8OY+GKrVicvBg6jwODhw5BzQYN8HqFt9D6q8ZYv3IFYmNjhJGM6zsMO7Zsg/fRQ7Ro3gRJK5Zj35HjOHnuL0ydPA72YAaO/X4YsxaswpzEBVi/ahnaN2+MMJ8XnTt3wKT4aTh48gyOnLyKGVOnw4Ys7P91H2YlrsKadWsxuP8gFMybG7VqfIBbN6/j7KnTGDdxkoDlT2t/jk5dusLCmle/0vJkkT8bFhYsSBaQEBYWQOt2bRCftBDRufKhaaMOAiTLlYyVlDUzq5lZz9GmQ0d07RqHLz+rJ4z4pMnjceXPi1iaHI+5iUn4+cgFpCxeity2APbs2YO5yzZi7dq1OPzDbiQtSMT67d8LW7EocRHSnzzA8GF90KlrZ5R550P0/bovAiLizjShEyOGDEWR0u+iSo266N6tDzZtWIfcOVgkEcBHH9fD4IGDULVSWTRv3gRL1q7GkdNnsWbTJixcvAQRrJf0+ND0q68wbOAAfFzrIwRcLhGpX7lmNS799RcmTRgLvytdgqQ58auwePly9B3YH2VLF0PF10vjyaPHOHf6MiZMnIL4eclSV9m7XzdJXasO6iDiE+bj+vXr+GbGNBh1Opw/cQrdurbHocO7MXdBMn7cdxEbtuyQruLHT5+iTdMWWJmShGh9EG3atca8FSuRr3BxHN5/BAviE7Bh3UqhcoYMGIoKb1ZA3a9qo0OnzujapQ+iIqNx4ewJ5IwOw5d1aqFlhw6o1agpWnfoKk0VyruKuog+bFy/Gd9v+h7LUlZAbzNj+NAhKPtaabRq3wROtw9fNWiH5UtWYNa0SShToigqVKgggcavB3/D1KlT0ahJU3xWpw46deoCi80kKhGU9qIwNcHatT8vYeTo8Vi6eiP+uHYLQbMB5UqVACsggq5M6H1PMWbSJOQqVhE9e/SBLu0ZunTrgi7DhiJv4RJo+lVzbN2wAbEFo6XGcMb0OXjyOBWzZk2GXk9NyyxJGzdt0g51PvsCXeI6iQZjRmYqWrRohe5x/RGTMw+OnDyO6OhItG/XWtXbUs/V70fivLk4ePAgli9fDntEBIYOGoR8efOg8ttvISM9FYd/+w0V330X2/bux6LFS2Hwu3Hl6jUMGDMeq1atxqUjR7F80SIsXLxI0sW9en6NJg3q443yJdGmbSskJCXjyq27WLF2C1q3bgud14lfftqOVm3r4ce9P+PosZtYumw5rDYPtu/ahS1rfkXnTt3h8aVjx85N6Ni5HcqVLwMLVSKCOqTfeoAW7VphzrrFcEGHri3jsHLhIpQumR9//vEnvh4yEStXrEbuHAYM6NMbJV+vhE5x3bBt+w58WqMGTh/cjzWrVqFV584s2MDOPT+iS4eOSLt1A4nz5mHdxg3Q262YszABaamPMG7YYFy9+CcGjJiKlas2INJkxNz536JF19Yw6K3o0LgHFiUsgM6Ujnad26JRi07o2L4d4H6CMaPHoUjZKqj9WX00b9xE7CDFncduwrTp3+DJszRMnT4FLkc2Iqmi4fUh695DdIiLQ8LmdbCHR+CX77dh1eIkrF+/Fr/uO4CZicuwcctGWAzZWJiUhHtPg+g/YCgWL0pCm2ZNEWHSoWX7lvh2aSLCY/Kheb1OSJiTgJJFcsqcpKoDXyK7RJ1WiqFLIe+r16sR+J9H4B8OJAkg2eWoGiNGjx6N7t17IndeppxY26THwcO/4dKlS+gR11WYNh6iaqFog8POaNYPakXm4p4gNZLqvZJ706QvMtIzEBYeIe4C9Jxu2qwxJk8YgxkzZmDChFmo+M4bcDgBqsvwdwNirQhkPs9C4/rNMGXyTLzLyF8PDBsxEqWK5UHnDo2QHJ8ApyUW3Xr1xvVr95Awbw72/7IPC+Z9i6qvl0HzJk2xYOVa5MqfGwg60D2uKypWfh+Pnjlw71E2Zn03SWr2bEagZ+sOqF65Cjp26oKW7VphxJzpKFK0GDJu3MXg7j2xYukytI7rji7jp4j/LGttVCOPB5nZqYgKi0ZGpgNf1m2CWTNno3KVNyUVPnbsVJQsVQyV3i2FYcOGY8uW/aoWjbVrokXM2ksWEmZi7fqN+OXwWWGhTAEPjvx+FFNmJ2Pj5lUix+P3ZMJg8uLnffuxdP0OzE9cCIvPi2494tCsSxdJS/bt1A2Tx45ByTKFcOnyBQwcPh7rV61DRMCHtm1aYua8eUhYsgw+YxTGjhoAvSMD586fwoy5KUhMWoQIuwlH9++F+8kjzIv/Dsu2rsHs5EVw+8IwZvRYmHxpOHHiBGbGL0dC4kJ0at8Gk8ePRYWypVQXvouOE1bcun0Xs7+dAwYkc+bMwScff/hCDzEkYbN/3z6kPrmFBcmJWLh0OfIWKIYmzdpizuw5KMoUPJs7qJcX8GPEmDGoVq066tX5UgKbvT/uQkL8LGzdug47d+7Fuu0HMH/+fIQhE39e+RODJ3yHlatX4c6FC5g4dgwWrVoPq82IlPkpSH98F0MG98LnX32BFj3648v6jcXyzqr3wJPxCMlJC2GJisUXDdqiTfs48YiODgtKXdaAQaNRqngx9OzcEq1aN8fUb7/DqvWbcP3+A8ydM0e5MwUC6NKmFWrXqonOHdsriQSdDhOnTBWdztGjh8NiCuDwoUP4ZnYKkhctQ9dunTBy1BBUKFccNioFeNlEYsS06d8hKjoCXbt3ENcfdr6y+3f3nr3YuesHfEcfahYwZjpR+5Pq+PHX7/HzgUPYsPUwvotPFAWBp+nP8HXPr8UuMjbcgrYd2mFifCLyFS6BE4dPCpBclBQPW5gd40ePR7nXy6P8m2XQq29f7Nq5T4JIu0h+eRFwZKDfkCF474svUfvzhjRalHUQ8GbCbjLh9NFTmJ+QjEUpS+FzujB95nTkK5QX7bu0QnpWNpo164rk+QsxoFd3TJ44VoCkODtZbFJvePvOPcyYNRO//noQiYmJqPFBVQF8ZGP9LofULXbu0g3d+g1FerYblaq8A7tJD5OHAtcewMPntwCZyIEe3fvArvejRZPG6DV+PILmcAzoOQBbN21CvtxWqWVduWIT1q1bhx07Niq1CYpp+XV4+OA5xo+bhCPHDiM+YTYio2wYOHAwftixT/Y93nTIO4BNZJRXokj1T7t3YdWqVViyfLl0Czdp3BhTpkxGhYoVVEOMyYRpkybj/M27WLJkmdgZXrn6F7oPGoFVq9bgjyPHsGXjWnw3d66UHHXv3BstWzRF9WpvokWLZpiTsAAr123Cs2w/xo0bJvsCG51MRgd2/bgXa9fuR+LCJOgM6Zg7bx6c6eEYM7I/HK6g2B4qmR0vDJTMogC3K4hGTRti2vIE5M9XFM2btMbsyVNRukRO3L51F/1GfIOVK5fB4s/EHxcvYPjYqViwZCnOnj+L2jVrIGHqVJnfvYcMFrckaQMLBHD7/AVMmzIRiUkLoLObsHj1Cty9cw1TRo/AtT+uCkBlVsLG88MM7P5tN548TUfyjFXYvHYtchcwoEefHnj/43po1qQRrLpMzJ7+DSwxxfHWO9XQp1sP7Ny+FfnyRoqixMaNm7Fi9Sps3LRJ6kJpNWsI+JB66z46du+OJdu3IswehkunjyNx9kwsmj8Pt+4+woCx3yA5eQEizFlYv349Ll/Pwoixo6Rk4bf9h5B27zbmL56PeauXIme+WLRt1BkJs+ehSKEc0sQUkgYLAUgl4h46JAzlPqQAACAASURBVP9nIPHqHf/ZI/CPB5LSCOOinIdFUiqc/I0bNxbNRIfDhW+++QZ169bFO5UrKS1CrdMwpKP3t0Wi6lb8/wDJYEBEyR8/eIgf9uxG527dpQWSxfz9+n2NbnEdMW/ePBQpUh7DRg2XDu2sbC/sdhZSK5EWl8uNzu27o+r7H6Jn755S8D9m/FgUyheNrh2bICkhCd7wwmjZNg6UUylWqAAOHz6GNUsWIWnWBDRs0BiLN+2ALSoKQW86hg0ZgA6duiD1uQdzE5dj9Yal0qHoyHqKDo2bY9zQ0aj0bhW07dgWA7+ZiEKFCsFx6wGG9eqDlcuWIq7/QBSoXB3d+/ZANLFfhhvhUYTMbhHxRdCMdm26oWrVaujRs4ukHEcMH4OCsXnRoEltfPbZZ1iyaDNef6MiHSlFeDcijFqHqeJX+/DhY4wcOx3zEuaDW/LOXbuRlulD85bNYQz6BEha7AYcPHQIC1dsRnx8okT0Xbp2QoPWbfDRR5+gbaPmmDFpIkqUyI8n6U/RvmsfbFyzAXa/F21aNceMeXOx98BvWLr2e6xZvRoFInQ4cvR3zIxfhMVLl+LAT7tx9cI59O3UEU2aNkTiqhTsPnAAS1ZsxfZt3yPc5JU05IzvkrF4yUr07NYVb75WHoP69ZHmkNBGSkBQqHBR7D94SNiZ5UsWyY6hDlwrNq7fhFu3bqBPr474rG5tbNy2Q1wtGjZuhaTEJBTJnw8mOuroqHfnxNCRI/H++9XQvHFz+L1ubNy4HjeuXcbwkf2xc8eP2PrjUcyaNQt2fRbOnTuHyd+lYNmypbh+/hzGjRqJtVu2y/cvW5SC9Ef3MLBvV4ycMBZP/SbM+i4eOmpfeh2wm91InjsPenteNGzeEfUatsHGjRuFkWHY1btXf2FIKr9ZGs2aNcTM+Pk4f/kqlq5eh+SFi2Ez65HlcKJ5w/oYN3o4qn9QVQCV0WpDSsoybNi4FVu3bobZ4MHx48fx7bylSFm6HN16dEPxYrEYN2qY6CsiYJGmkdnffYeY3DnRqXMbaW5gvMaO218PHsTqNWuwcOFCEXlPu/MAg/r3Rsq6JAHvazcdEJZXjGngQ9MmzZHwzQwUyxGFFi2bYUpyMvIWKoqjvx5DUkIi1q1diaDXjbFjJ6JUudL49POa+LRuXSQvWI7K77xFtAIvbQlNBvQbNAiVPv4EXzZqJjWgrFaw6enj7cGF05cQP3c+Fi1aLBIK06dORv7C+dCufQs8d7rQrGknxMfPx5Sxo1CuVHEMGTlCmGe3l2LfRty99wCFixXBb4eOYumyJUhZuECT/ZHWFglOt23bgQPHLqL2l1/hnfcri64hVU0DzizojQ4sXDAfz3129Os7CAZnJrp17472AwYitnhptGzSGimLk1G8SC5hEKeMnyXe3WPHDha/eR09o/16PLiTgQIFCuLY8SNYnDIfU6aOR/2vGmLevMWo/G4lCRgyshyIjrS/xJp6sGvHTvzwww8CoFjT2adnL5QsURxDhw4W5OnJSMe+335Dz4HDsGbDelQsV0Jqpjv1GYxN67fg4tEjWJ6yGMkpC6UJqGdcH7Rp3RxVq7yGdu1aYcqMb3Hy3CXMmpOMHbt+QKSVUl9sWHuOvXsPYMPGX7FgURJMxgys2rAKy5J+wI5t2yVrIoLejnREhNsl2JG67rRstOvSAcNmT0RMvnzo3XkQxg4fjjdeK4Dr12+iW68xWLduA3JGBqROtVnLTqhY+T20atcSRWMLYMfG9YifOw9bd+6CKSxCyQR5PXhy4waGDRqI9Vs3i17jwhWL8fjhPQzqFYdHj56gV78xWLd2C+wGI7Zv34xz9/9A+45x6N7sayxMSESevHr0GzpQgGSj+g1g8aVi0aJFyApGoXmrjmjdvAVSkhegUGxeaQaaMGESTFYLRowYCr/fBwsnpc+L1FsP0L1PLyzatAF6iwk3Lp7Ht1MnY8mSxVKrSSC5desmGNyPpLzr5mMv+g8Zhh3fb8eda1cxoHtX1P6yNpbv3AqjLRKtG7RDcvx85Mphw+NH91C6dOkXEmGvaiP/s0Hhv3P3/3ggqWQu2DmrajumTJmCa9euoUjR4sJEEkR27NhRswb0S6MkwSM7E6Wrkr5bwkgq0UkCSVHok65tratUr8Pt69dRv3599O3XH59//iWOnzyNew/uo2OH1rh85Qo6duyJ18q/gVJlyyEmV5Sk58jy8TA1wIwzJ8+jecu2+KD6hyhfvhwO/f4rckXZ0K1dU8QvWAi3OQ9GjJuIebNmoGPbNpI+S71/Gw0/qYZP63yG1r1HoFGLFvhl1xakP3uEzh3aiw/s3KRVyJk7Fz6tXRlb1q5CDlsk2rbrhBO/Hkb3/v3QMK49WrVqgUNbtyPhm5mYMWUichctiQZd++DNd6rg9WIlkCeHHZ27tBKZCo+m/Xfi+EU0a9YctT75ECVKlMCxo6cQkzMa074Zg02btmB+wnJ8VvtLhEWGoeJbr+OLzz+VTmHRV9NbsHnrD4jJkQulShTCgQMHUK8RSwsM0u0obhaeDAEqzdrE4a233kbOiDDs3LUDFd97H9U/+BjjR4xGl47t0b5dE6xZvwYJScsxcdxEWINejB41HJ179ECj5i3RtlMvAX013ntd/ly/dZfUQsV/OxPFCxVAxTLlMC9xHt6vXR19Bw9F5659kfbsGerWqiZd/Jt3/IiFi5YgwmpDq5ZNUbHC6yhfrgxy5cqFVq1bC3tDdpdp3uu3rqNtq5aaB7tOGKgO7TqiZMniKFOqIObGz8FHn9ZB9Y8+ldq0Xr16oVuH9iKH46P9o8mErwcORGZGNqZNmYIHd+9gx7at6Pt1LziyU/HtvAT8dPAc+vfvj0pvFsHuH/dg0fLvMWniFDy+cw1JiQmYOn2WNCd9N2MGrl+9iKT42TDarajToj1ii5VE+ZKlkTfahrofv4sJ48bCZI/BwGET0aJ9T6nba1jvE+zbuwepT1IR16kDdu3cgHHjRqFVhzj06N0Xs+ckolCx4qj1yceS6guzGRDXsYOyqqQ8kccv4vrNW7ZHVlYGPqv9AbKysrBzzyEkzE+GwaRDzx5dUb5McZQvWw5RUTFSGsDyDWuYFRMmjkFsgbzwUzLGasW+X35B/4EDsWrdekTZw7Ft1QbUqlEN0XmtmL94MX7cdxLde/VDzdof49SpExg0ZDB6d+6CquXLo3fv3mjTtzdq1vkc2zfswPebt2D+3NmIjAxH795fo2S5UpgwZTxWrFmDxPgU1KlTB7mjI1D1vUqIslkwdOQo5C1VHq3ad0TV994HCSATdSZdTqxcshrxcxMwd+5caYLp2bsHSpcrieGjBuPI0eMYPnIqhg8djoqvlUGHNq3xduV3ZJ3kL1gITZo1ldrajl06I9vhxN27d9C2ZTNVi+Z1KIFqgx6pD5+gRYeemDM/CcVKFJJGJ4t09Pvw8MZljJs0AU8cAUyZPAPPbt/AsGHDUP2Leug3eCiOHzuLgwd+QbcurXHr5k1s27gb48aNQ0QE5bjc0Ot8EuANHjAW3eJ6Ii39KZ48vYdmzRshfl4CkpJW4Mt6DWALD8P777+HWh9X17rDA3j0+AHi4+Oxd+9e9O3bFw0aNJDyg/Zt2qLyO5VQtGgR5MuTCx26dsXMeQkCZqpUroiSpcpgz68nsG7NRpi8brRv3QqvvfEa8uUvhF3f70GF18qgcuUymDFrGjp26o52HePQpUdfPHnyBJ98XFXY7Q9rvIftO/bg51/OoXvPrqhdr7KI7Xdo0R/PHmeiVq2Ppcm/VdvmKFggr1J59fqwd8ceDB4+GB0H9kTR0mUwYtA4tG/VGp3aN8T273di5uwlUnJQ74vqUj+6Z89BKVGaNXeWyCq5sp6jR7duePD0Gd57vzrCwiPxVb16OLh3D1IWLcTkqVNQulxpTJw+Fffv3kDCnBlSy9ywaUf06TkAhXLnRuLCBMRWKIFSpcthwfTFqPfZZ/i8XlUMGz0cxcu/i4b166FQtFlq9v3W3Bg/ZSZuXLkizWE9u3XClb/+lLrLwcOGIzoqXBMTV0HH+mUrMXr8ePQaPhw1PvkIP33/PdavXIYZUyfjxt2HmBG/GNNnTMVbZQrim29m4uqd55g8bRamT5+KkoVjUaF4EcxbEI93P/sYNWrWwfB+I9GrW3cEfE7s3LFVymhCpEoopR1quvl3gMWr3/nPGoF/PJDUFImlWzGkD3n//n08efoMsbGxyBHD5K16hSzE1N9D3dr/F/r+pdS21LiZTPC6XPjrr+sikVAgtjDy5ssHJXRtQkamEzdv3pamhMJFCqjDQlp3lKiP1x0QhvTBo4dyMD3PTEfO6AiJsClP4jUp54yM1Kd4/PABwiNyoEjhfPCn3cfnX9XH7CXbkJrpQJkiBZA3hrwF/bJ1COjNuHn7IbKyHqBA3hzInbMgRB9C7DSMSBc7PD3CeUp5XaK5CEsYnmYFcP3WXcTmyYMckTZYrYTPlCLxKw09L505eAjeRP78BcWbm0X3ZmtQ/KQdWX78+edfktIzWpTECO09xFCMoN4FOFwOPH18G4WLFobZHC7C3ZQYkbSbzwW9yYL05y48fPIYpUsWxaNHD5Anb6xYoYl1GGvp9JRC4bOyK1kc3pj8u5JqIuC+c+cOcsZEitSKR2dAVFg40p88QuqjxyhbqhyePU9Dlt+BfPkLin7j7Zs3YbeZkDtPHjzP9iAiKlpYsuzsLNy5cRN58+aWDk4GKKmpabj/8AGio2JQqFBB5e4T+FvQ/enjVGliKF64ADKzM+AKAHnzFRLbYYtZD73oRXLwac0ZwJDho1GuXDm8U6kSIuw2lChWXMYcetpvUq7GruRLwO5hjpSqXdIH6bKk3JeU6BLHmXooXqm+cOh1uHrjtuh6li9ZFPpAttL1NHBu+lCvSQfM+m4u3K5MlCxSEHljopW2HQVHKdZMr2PNv/ru/VQ8SX2M/LEFkDNHmDjHmKkjyBkt3vFW+BxM395ERLQFUTlyID3DjZy5c4qij9ftwPVrfyJHVBRiY4uIIoKmfy13xPsQAKAL4tCvZJ4WY+ykaUh/lok3S5UWL+ogHNBxzfmptakEuJlWV0/eD5NbdSZ7LUrKxhjUvZDsUg101LVRdpLsl3/48DkePXwo9YwsexA5Fu4CxjDlKc5Uvow0dUkpUE73Jr2SCwpZfXKsRGKc2QvtufBJZWeKJzpVIvLkLyiyOGRh/7jyJwoVLoIcOdT84tQXZx3RsaEEkR4r13+PBk1bwEC9QcayUkupGm7IhFJIiWU3JrleKurQp1ntLnyxCzl3rlzIl6uQ/J6SzHKL5AzLe549deHRw6eIig5HgViaAnilnjw93YPbd+6jXIVyIv/EcgflckIlC0bbHD9NCkqT/8nOduLGtb8QnSNShPbF3EEMdbgonLj/KBUdug3AmtUbkCvchOfPnuFR6lMULVIS7iwvwiMs0JndCAap7kBBeEoL6XD16nVRfChWOL/YtJJJpZIslZmgS1f7qN+Oa1fuinxWyZLF5LmIgxCftVge8gYC8NBHXMf5o7R3LKx4JEFAa0K+xaAMEHxuvexHZjvfRyctJYF0/cZd+f4SJUppzjHKRjb0EsKB+r06em/rcP9hOp4+TkOF0qXxOO0JHmc9R5EixeB46pTVnDtfhFyXV+ZLAKagU9nm6mmjqKYWZcBu/vUHIqLCUahQMfEK5/PgmSZi5LxHipryHKHpA2WkOIfEmcInc8Kr5/0FYWZzDt3B9BY5Gp88ScPz1FSUiM2HjKznyNT5UCBvIZleNosy5Xj1ejUC/9sR+McDSR/lfyicbKR3qJIw4J8usYWjvtzfm8DLgPJ/BpJqq+biZAqOgsIEk0GfZumlV17dOoMqSiZIEHFgcaqgmoUSylV2eZoAeoAitQ4BZJSgsFmsSj8wqBfLLO7bxgA1Cik5ZBZNOTieoEmLVhg3ZwViixUSQW+zeOS6RG8sqKMIMeUbMqUJhBt0MEhNR52cBdzueKzaRKuIoMMln80t1qm5a1FKRST1Am7la8xCa6q60cmEPrgmE1xOaktSsJf3qcTeydKRZRQhaPken+ioCbnLDdLDe3PCZuP3GUR/kb643D2VjAy/g+LDLtjstIHjhm4RwK9ZwgqQlE8PKqDNWkOpcw15zVHSx+GElTaUtAP0QzQ8QSFqApigQVJhDoI/vfiLiLwOSx9ElpqHDj2xKU6sowi4A3YrN2XFODJdSOaaunove1iLPaTY/5lFKsVE/aCADw6mNs1h4pzho92laOVRH04JVA8aNhKvvfYaOrRtozHeBOB+BPUKoOjo4Sz6oQQOfGi8Pk08XxeAgfIuGliXH9POjg1hNraJqINBhHWkDlXN+MxMD+o1bodFS1aiUGwOkfMJ4/UGPZJeJyAwGGgbydNZeYe7PH6YrHT44VOlJiRluIMIiFaj8kX2O90w2BRCosi+WdabpvPoyJDUP0W/xZ9cQKAaC6oYCGgLBnDowD4sW7Ua02YlICoiQqSrKOocNHjhF99wJSYubkh8Jpr7tZHAgeuMwIHqqy8DSQ1uSjmBLxsm2ufBBJfLjzArtVwJFulaRfVwBQhl4OQjlU81gmT2QkLeoT2EqIk/JyI0y+OhjSZrtGmlZxDpHOWsxTXj8bJFj81ZdMJRpo5UcpDAIehDxrM0XLx6C++9/4ECs/xaBlt0t2KmhTai2oXJuuRIcimIXr2y7SQwpZ2oPB2x2fRDp2fDBPcErhKLeDJzGCl4To1K1qbSZo+eAiEbSU1OV12b1nwoe6lmQxsaIurNWq0mzXWFdXT8TorAe3Hn7gN06z1MgKRF54fVxiAmAxGRkfA6xfsAMLrF854WsX6uTbEYDMCiZ/RIiU868Kg14Ca4N2TB63fCZohUzyugbEI9nIfsRpR9TURX1XhwdtGVRvn7UHZfEQh+qpETb2pOUj7u30HoLbxHhhr8Rydp+IBPBxvtaTWpUVlu2hJUk4PXqIBkMKi87PmM+T4HwalRBQVKK5+BL8GtWowMCPny69RaIRDnrzocz2GxmGEwWEQAnraMMrbaPqDz8iL08Ov1sq8bxTqXmq7qnn2a4jw90dVzU95qcrWalSkBfDY9vi02sZQVQwKt2VR766s/Xo3AvzUC/3ggSRDwsiE9D/+QFhr/TqD33780RwzNAi/0nhcAU+w8VBr8byccDSFp3Ww8kCluq3oQCJqUMwH/pOsJryMExrhgBbBoBczKVo9dnADdwYQfCQJWsVEk/KUlmBPezEf4pO6XWLJlH/IVyCubE89ucab2eBAwWLXNgJEoAQvT9BZl98dbpFuINwirROP0c3UK6KWgsuyOmnNJUNuA1D3zMBJjRk2imiLKymGD7w+5Z6gxU/fl0/mFIaXUrgwPDzVx1FAuIiJwG9Qrm0cxYdGsD7Uz2iPWe0Y548mIckzEvpGMJKFCwC7/HtApQW7lmsKInL+g3GLc6hfkZ/TCFWaVh4FJO5R4uImou5xQwkiw0lw8wnU6EVkOBR4hEkIaKDRPaPGwNhk19wl1DTyMyMYG/U5lbym2fkGYjfTD5QEpJ51cF5ns8ZOnIX/+/OjVo5s8IIP49QYRFLaLYvRqvvq0A09BQ8VAcW5SOFmuTbOp40ARfATNoivwgnfXsUhfxKqDcGa5UfvLFpi/eAlKlIgVFQIlvO5FUE+XGtbzmuUADdJJhgc0CxXExpFHmU8gqhIoJ5hhsKCtK72a91SJ94n6f0As/kQymvSktv4U/Ocd8ojzCyAikPx1/x4kJi/GkpVbZO7aqc0uJ6xH2OtQIKbKT3j3at0qZ2yuG2VvSis8VY6iBLkVvxgQb2YK8xv1yixT/IaDyp/9ZUAoP5TTX7wQRaRc8LuMoJhAaxmGfwWSnOtKOSK0zyjXFUkTUhRac5TyuDxihkCm0O3IxvKUhbhx4xYGDR2BmDz5Xwob1HeKs5RRL/9dW8YyExhIyPrR2FmOp8BzPwMfzqeQXadagCFnIP6yqvvV7ongXPtsbRvQfuDXrl25LpEd4xs5bFKfqG2UPg9BsU5zYWJQ68OVK3+hS6/B+H7bTkSHm0Xc3GJX485lKmNl4HsJ/gnole0jsYxBRLs56TRFecaCApJcIvTP7mwdwTsF6nlfrGnlViJrQdTQtes3ii+2RxM3J1yTuUqWU/TnFZBkwCufQ7tF2gj6swW4m8kAB+jopATQqYsq5U6an4BmpISgUc0TjrsSTc8WD+ugwQS3yy8+23wWst/TOefF/FGq+CGgR4F15ZSlMljcVQiSTTqT6LUGJHBm8kGFiJqTpGZnrmwnZV/U1oWe60ACbrWxit4/dV8p+E5Rd2qk+n0wG9gIR/cyTc9Ve66v/ng1Av/OCPzjgaQcJi98hJVlWKjzjP9dbK/+2xcZAu0wefHzkIqkApByiPwL+NNM78nYyY6sh49AQg6lgKQ8xW/VSFaNkbb6mQK7ygKLmw4BDJkusV7TvpubgZhSBFlXyQhWfEdw5ugBXLt5B2H5S+Ot96rBbtbBzs3NmQ2rlaeuxsQGKGitg4/RvGzS2oHMfYy2fmo3EnaJbIUhYBW7QL2FFoDqoHzh3R0gWKOFnPoMwkPej2Z2IOwG70cxecqXmhs0N19p5eBeqQFE2t0FeHDraRXGlKLynA1SS1DsMrjpBeDXe4TF05EJogC2WTvIRD6X2SGrOtBkJ1csgzhhMEdjMIiNo59eKgYFMXQ+jwCeIB0o6JgSCMJioO8Qa47EhBkBpry4pQsDqxMmiX/nfYUEs0O+1CLSzsJ+8VNmel89S7lX5cYs/ncibM9jgQcdBX45+AG/AM77j5/gp/0HpYbvg6pVRAye46LSZVpgw/GR+1QAhgydAEkNnSuuJcT76RH06AUocwxpTwi/QQyUWCMX9DmF2Tpy4jTuPMhAjpjc+OCDqrCa9Qh4smHiGDPNxvIHOah5emvIR6z/2DjC9KoC7wwSmOAmmAx6FPMhQDxIfVblOcyfSZqY1o9OJ8x2m5ofwpBoTCRT0z7K//ixe88OPE1/jvJvvI/X36wAhzsAu0XNKr+X3d0arcqDXZgctWB4YIoXcSjJyxNfjnatLkIchxQLSIYn6LfBbFbAX2/kfGcTA8fcogCMbAUsMSCzxTWrvleBSeXKLWtCMyHVBRSjJM6gWocrG9VEJJtMoo8Ht1mCB4vVppW4UH6MARRw8shhKRkpEFtEAiG6vCj+Wd1gCEiS91IzQAPh2iIMAQjOT+4lesnBKyAtqVh6RgtYp0sN1wddjlSQrdh29X2hNf8ixfkSIxkqJRBcz6mlYW2OIe+ZHfDqobjhyM7Anr0/IS3Tg7feqSypXgbPfoIYfxBGBqK0StSplL0qD9AAG7MTUuuu9jPx7Oa9UPkm4IRZz/mgZMn0PnYxqjFRIDDkt+7V9hxmPFRgLs+Cz45zgTaYnJNka8U+UFkyCvg2AR5GsDom22kPqpP1EFqHL04JbV+T0NCg9iABqWKp6JX9JGQ/KTagzFbJg1JzUb3+FUiKCU/QAz33QLH5ZZmQ5W9HKQlsON/5PQat7EXDzkEy9yHqI8Ty8zwI7SfC1at5wQyVRFrctwMiY0bHHFq8vnq9GoH/7Qj844Gkhvdk8fx3agV/d2WroXq5TvJfBy/EUKrF/ndKXC1E4bEInATg/f3imvXSyosd2hK807OW71MOESRleF2KrQzVZqpNVDIu2iatagIVs6mugFsUD2xq95nFQzWU/hJSgelUIwEtI3TNgosshd4kdUey+YUOXW1foZd1wOAVgPMCNLAkgP/jRiOgWaXz1RiEUsgqemcKXdwP5IxVwIoblTCSBrJW/J+012qsGXGjn9WBUCp9KqsoqRd2MssGpxeWSG/iVRBumMVXl2yMSlWpWkG9VpMWSk3xm1TKW6XEFINEmEXZEz+sPJQ0gMBaK81RXTyc1f0RMLI7m64YSj7qZf9gfmfINu7lonN1qP4NiVjyIELTeo4hgQj75/VwUyGATKbPpfyL9WSfA/AROBKIMV1nsSKgAUcyZ8IlaJSDAGYebBpAehlIqtnB8aRftUIZXh0PSFU9yTSqyaC8xfkg6NKi19sl1U4wFQIz7CKnlWjoOYi/uMaIaotF43XIdKsRNPPwETJRA5JBptro5S6IWuNEtXyoFKVxFqnEocYNye8bCeI4XqpYEgGdRepLtXMZFp3mGhxQ4lQcCwKBv58FD2n+JPRkySarYEk9eDU//HKgmxH0mV74TZMOpaalPBefdpDqWE+p2T8Ko6iNi6yhvxlO9dkcAMWMyTdpLJ+8lSlWYfRVoCn8K9edBJgEL2xWcqmsidjh0aPbj6BRpe25TmR8NTaXeQbeFyvepB5Qez4MHFQZj1Y2E6r5Dq1jbb9SlpAcKLVO/QHlYf9f98r/CiSlxEFLjzIoCkkKhnhXVZqgsftS56AaiPzMJgSV7aAauaAw/rRylfHSK9NXXZAQT2UmJMgU4wfOfwXgpKZWyhYUg60LeLVAVLP8Myg2TvzphaklsONL7df8qBCQFJaf64jpci2kMVH3KBRACPNKMKegoawrIdRVfbOaTap0QDVr8mv+BpKK7VMsqVw/lxHBsdRwamvqBZBUqejQgHLdBFnSo7wSJbZhwC3TmPfBmk7CSzLI2lpT80/t0aqIl6/Q+aWeUOjck2yHzB1lzUpfbqkt9ng1+85XEj/aAL76438xAv94ICmLQ1gBxQwwwpaUtlaX+EJU9X8UV1Upj9CGqjnECu+llqhacPx/MlfcLUNpTpI4bB6RehNu1n560jKlQ5ZLWTPyMGEKlKBJUqWyqVMJLSD1lyo1x81RJ+l42T6YVpW9QkXdLJNR76fjtnJF5ualusyZh9Fqb9RlIEhExvrRoGpGkA3aoFhTsnUCoASBq7o4eksTZKlDRqUsma5WbKVBar5DwD3Axhph8lRRu1evkknqPtR3/l2TpG3vcjqIsa0c2h6pW2SKhd7oOOUItAAAIABJREFUWipSUugmabjhpqfTaa64BJJazRphyYvUKtlUuQfmhwxwsZmBBy+BPD+Ed8I5wbFnCX5AOYSz5i60+UraXW/QnptJY2i17n7+3sssd0Cxb1Lpx+BAYxuCPnrisjmD/s/qevgNBpHACQgTxpowMsCy0fs8Mqas4WR6WSUxmcr9P+xdB3wVxfb+dveWJCT0Lh1UFEGwoWJHsYF06UWkKShSFOldQCz00Ks0pQj61OdfsYvSBFSqIr1KDUlu2fL/nTMz996EFg0oPnffzxdys3d39szszDff+c45cmGIuLbZ3ypAEh2SoRAjkewsNY1UP9rQodMKynWhyc4a19X2+XIwQBVFVcKscaXNCYEdcq0xm0hubvo3yS2IrWBUKNIgcdk0ueir90noVOnvgp0P8Pj3cC1sWpDNoAmP38/R3tTlNHbpOQgmReNXbBEsxO41Lyh+RuFYL1JZ96i0sQJgxgxAvhwBEqaD+PtieBGDIxhbrh5u0Tj1M2Ck8WvR+PbZCFnkOieOVfYHb0jEIis2GQpIinlBubYj6INqOquz6fnMMHxUo5oTrQtXN73rDBpoLND4lPIE5UGhvxusVxbaPdaE2h5+vwXIpm2UaB9lKxDMl2DcIjwUSRs4F65krjQPM018UfJskA6W5hEv6X5pHhJzJb3jtMHTZbsimSpiAksYyNAG0nK4xjYPa34HOfMuV2xiKYOUftg0j1BdePofzW3hMI8Bm+p4c5sE+GOtrJyP04JpXGveS38zaR7ziVRPvAERszF3sZkGDwV8OTQ+LeheMe6ULjgzkBQYka4nNwEEpHnjLoAZa7nlnEhzNOX3ZJvQ/EA1umlTSu1XiJi1yuIVZECpE5CkvhasqtBCGgjLjSDljiVpks8jNbixrGQMIGTFD+lcScZBQUCk9dV8TI4zFPYK4C1kJSI7iWiEGK/SLxMZW0qPQcwmHaYd4PFgh+mZaJ9LG15ib2meFXOIe7gWyK4F/meAJCcbZ/Ao6oYqLWKUkVQ7NgUVxQukHA5CmhyZuiKf04tKrjuLWB2Plyd5KRUULjv+nBaQmO9LBoBLMnJ6Ifnu01JI4nwJJDmilLRgNMky8yKvohgO2p3ybEDu+xCMeIO1iLRsEEwhkEeTKU/dHDxArkax6HOAh0VBIgLYaQqgULAMMWrkvqHFgXbdumApxCGeg5+NFiBDTIQcWEQshU0AinSDJNgn5EqTGwHJALsZdZsWcB0GB25QMITYgXuZJeVVhOcuWwsgxEwluT5FvLJwVAqoodyjipHkKNkYDZzQHIlAJ55T+QtCzUYHJSpmgSSXVA+LaEeprCNmll2F9NwRDZxYKNntR5HJHtFetWCrkcLAnUtpMmSQzi1anU0BHjgSlRhpcqOa8IvGSR2nLhZmdrMLRlcsvIJ14bWfx4Fg2mjBVi5WoYsU2iehh5IgUkjy2OVP1vOx9UXgDzOnBqlpdZD0lrAl1Z6mI5WCJqi2tpRf0ALKmwip8WW2juBtSLhO+VdmBCn63JSAj3pKSTToLmpTo3NQDm9UCBDIDZAQQgiIRwCYkR2DNxprJI/wwmQa3UICKOqc/pRTrJv8IhBwFBsOQdkQE6/eRgEkrRggSVtAAhKcapyYR7o0b2LIlRnm84mZEmNAAFAB6KlaigCSon1RIKk2mByMw5G1gvkX2y0qM0cZCeRmkd3xNEaEJi4YIlmJBp/Xg/RAOhLiCOALuwZ4w6TBa4lAFuLO6CUIanF8bZ8dEN54g6KdVREBgZnF0JAiRH5A4W7ld9tjSkaU2sG8pnjXxesZ2aAwkMww3qNLi3jXBHvIjJxtwiDJECMrsZGki4ZIGkKSEdY0k3bYEEoJ3lAR+2vC4U016SKF0Qgm0X8UJEIAjtpOQNzSLA6aIW02DSO6C5XVFH0iILxJWnQOzgO8lmTIVaQ5E+R0nox2p/4SuYJkP3uhSXZWAEPBkNOcRy+U8FLQIVzhSrLi8ECkaGoxh/BcYZAeOgDDE8fPGzKBeK8Ekl5y10tXPjddurYj863oB95Q0XMZctwJUTQs3RT25EcXQWdinRLvjTSI6Ff6nJEp3U9KLwyp5TRFkBIri0hqpHlYNynS37mHa4HsWeAfDyT5HTRFxLSfamfTVBEWUZO082d3Hb1yMa4FYTIxOUZd3RkZSQJS6hwRJyvefHJ30O6QU3mQS5f0P6QFIqZKTmIm6ZZ4ly4F3jzZCMClJO4EzGh20DW6hgmDXnRyfTEbKQ5mbhQyovYYNOXSxEKaJ3JfUuQxow/e0XP7HNIykshbsLNikSEtndxKU2oRTrgt7yHZS/GbdM+Sm0+CNKHzNDhROUfHs4ZQnBsKBLk2t1i7KCRDubcJ2JK7k+ZkWlgkIGakRAscudhpUaUnFK4wPcK0edkV6/cYgr01yOVI3xOuMfFEYmEn9lawM+q6Ydgc3KFDD5HLmsaDmKAd3cMaQnb+chUj0d8RoQK78kQfq74WUeTCdRgbUEFidQ4SIFaPQZAI3mBtKzGyOqs3edFgFpAWCYMi+HUEwibi4pQSTthZOMoleyqBJAcfUD9Jik4sJIqpoaEj2kpDjsagRcCUXKPULvoTMbUc9eth+/roWiSuJ8qQIry8Iv0IwzJLpHQigMPvD7Nr9P5IttIUC5nmEZpSfpfkQkggSUS30/OTFlEwksQqs5GUjE6MLuHepuAXZoPo+URJNrYxMcoc+ENwPE0wRlaiZNKFG1UFIzEzy1SVRJkc1U0bFALkQpKhosOdMIFkobElEENgk7TTAsOpPhdspNjK0XfFeMsIJCUryowlRaKLPrF4XAmvAL/mAnFH3JdkRwJY6l4c1c3jW0gUaB8ZsILwGkYkCITTPzmUziaBn9tLWmBHh0lBXAQsBc7gbqbhzBsE8iAwEBPpkuhzinjmIDaeF+hcoaHjYDfp6VBzjRj7YmJg+YUMNJTTUSSDA0eU88tI41xsZpnFpvFGaaqEcFR8jd3WxKaR8NEGpaIQ40rMmax5pXQ2kmlTMTM0boSzmjZkIiCHI9Kl84E2M8SmUpZeasNZQJLd0PR/wmNhOyKdkIc3UtSxYq2gaZgDl9koIdZO03PTO86b5UxgjYOPaD5jIEmbTnqnfJyFgu3BthDzmVoPlPdATrHihxo7Yd77i3RUcu4iAsLLTDYxvAS06bnVeiQ28EIxLMa/mB/VekbPKxh6PkMnD4QlPD+035VZnRgckz40AphVL7s/XQv8cQtkH0iqXaLaCV6kDVHiS66MSsj3x9t+Gb6h+El1aak3yXSnmM1kNtsQcz/l02NtjzgUQIrcRIJh8feMLomIRypD46J8a8aLXqzZioG52HlyTuZ7Cuid0TZR+0U+j5wkzo8CermARQC+unfMM/AMHGucmPYpxk79WZ3H7JW4T+Sjs9qZhec8xykZnzfazrObKH225xk44jqZnvMCTTrbzpnNEh1Xik2K3jpjO7M8ljPdVCjHxCYlesSMm0xGOMv25+nH6MdyO0XRtZGXQd4pAvDU70JvHB0eoh1Rm0YX2oznZTZyVNqS8f2KfR+i/459pmgTM88hZ7+r5+pacS2pSY55vkj/yWhtLuV6zvF7vvFz/nH159+H2GfMOA9l7tbIsLlof59tlQu37xzzxblejJj36oLvWcTmmcdzbLuic8j53teMj3kO25+zjbHzaMwYlx0ddfJfuG3im5nvmfH3802ff24GdL/lWkBOz05ElfsnTfI/BST/pA3cr7kWcC3gWsC1gGsB1wKuBf6FFsg2I6lwaKSs0kWMqBiQzN/7F9refWTXAq4FXAu4FnAt4FrAtcA/2gIukPxHd5/beNcCrgVcC7gWcC3gWsC1wN9nARdI/n22d+/sWsC1gGsB1wKuBVwLuBb4R1vABZL/6O5zG+9awLWAawHXAq4FXAu4Fvj7LHDJgaR6lHNHNEYf1NVI/n2d7t7ZtYBrAdcCrgVcC7gWcC1wKSzgAslLYUX3Gq4FXAu4FnAt4FrAtYBrgX+hBbIPJKXRzs5HF801JhKE+zlROCVA5aTWmb6nkt/SOfR3Ok+VEstuv4RCIU5QzlVLOHmyqlpACWnF71wOS5b6EjVsRaUcSu4dKQsnf6f2xZZhpPap76i2inKN0ftk9xnc77sWcC3gWsC1gGsB1wKuBa40C1x2IMnVPrjKgQCHdASDQXh9fi7hxeW2qI6zPI8AH/2bwB/VYL2UhwKN6qeoAKPzvXw+qk4gfqcjFthSm1JSUpCYmMh/ywwSA4EAA1UXOF7K3nKv5VrAtYBrAdcCrgVcC1zpFrhkQFI96NkVNATwCoVMBoZpVGM2PoFP5/J7XN5Ly8A+KmCXuUTXnzEmMY10cJk/22bWMRZIqvJs9DcuJeX1goAh3Ts+Pp6/m5qaioSEBG5nbNuIMVW1ShUI5Vqt8n5/pr3ud1wLuBZwLeBawLWAawHXAv8UC1x2IEnAi8CbTgVlZSE9YiTj/HH8OwFP5c4moEb/JsApWExEGMLsGJSAYI4cOcT9JesYG+zDNbNlXW76Sexk7Lnq3qqGtwK4dC61mVhM5f6Obac6Pzttd7/rWsC1gGsB1wKuBVwLuBa4Ui1wmYDkuerNCgaSCtHrmo709CDi4vyg4vEEuBR4I5BG/7GOUuoUs2s8BfgUK6nc13RdYhAJXCpmkc6lvxMrSSyk0kLSuapdCvAqvWesy1wBSxdEZrfX3O+7FnAt4FrAtYBrAdcCV7oFLjuQVC5jBbpCYQd79+7FunXrULBgQRw8sI8BW40aNdj9TIAuFlhm14DKFU0/6SDAmjnghj4nlpSY01iwuX79eqxYsQIDBw6MNIPAJH1fBeYogPnGG2+gaNGiaNKkSQbXeSxoze6zuN93LeBawLWAawHXAq4FXAtcSRa4jEBSspKOQyJI1kgSqBo/YTL279+PQYOGwOfzAI6FXr16oWHDhrjtttvOCfIuZDDloj7fOcQQErsYFxcXcWsrNzaBXPo+gcLMgTenTp1Cv3790KpVK1SuXJld3+Ryj2VJFSAlEHrkyBF2n+fNmzfiJj+Xu/tK6ny3La4FXAu4FnAt4FrAtYBrgexY4JIByXOn/7HBeX5sE46mY9m7KzB+YjLeXfE+4uLjycsNw3FwJuUUg6/ceXNBA6X9seExPLBsB4bBFwAgNJbqcPgzcn+LT3QGrDbfju4FR7QokJqKjRs34o5qt4tUProO2wEMiOhsEmmqVESRa2nA8WNHkTNHAjw+H0zLhMcbz+3SDdJDAmmpqdi0aRNuvfVWBqJmKAyPj6LSbZhhCx6vH4GghTj6jJtC7RVtFv+J+55tt+x0p/td1wKuBVwLuBZwLeBawLXAX2eBbANJAkfM0jkEjjTwD3loBJxsCzBDCIeCeLjWE7j/kUfR9aWXAHjh0wAfoTqYcOwQoTts3PQTvv1mDR64rzbKX1cctpOG48ePIBz0YcPGzbjuuvK4qkRh/Lh5I1Z9txp3V3sE5a8tDR9M2GY6Pv78c2z7ZTdKlr0Wj1R/CAtmzsDa775Bs6ea4PpKFZEjV178sH4TUo6cQv78eXFDlYoU0o1DR07yc6z+bhUqVbgG5UoVxe5ft6JkmTKA4cPq1T9i5+79KFGqHKpWrYTk8ROxY8c2NGzYCNdeey1yJ8bj4IG9KF6iCDRvPDZt3IEvv12NBH8catZ6GAULJGLDhjVYv2YDbq16J66/oTLjydSUdHz/3bf4/ehx3HPvXciVOzc+//xz3HnnnUhKSoLhEVBTk5CTbSr1mvy5lr1clWx+vpD6h7i++jWWVRXsr+pg2a6/GQlfrIIS7xrooF1LzJE5j+kle+V4J5O5Vee/uqNJe9PuhDcXMS9QzNcirb/oA1+yJznPhTLrn8/d3svdCnX98/fjhduZ9e9lfpK/93n/Kru693Et4FrAtUBWLZBNIKlYNiLbCNAIIKl4NwEkw4AZxtFDB3HLnXfildGj8UT9JxG2dOTwGPA7gBNOg+ZxsOidhThx4gTuuPN+PN+pP5Yvfxc//vwJ+vbrhUoV7sLmLb+gVauWSMwVjyPHDqLq7dXQvfsQzJs9B/kSTbRv2wp1GjdGkRJlMHT4aPTq8TJWLJgHO5yCJq0a4arSJbH0g4+Q4EtCy4ZNMWLoCFR7oBrCmoaXew1ClSo347dft6F5o7o4um87Nm1Yg9lvLcDsGbORr2g53HzrXZg0ZQZ6vNgNQwf1xu+/H8FTbdqiYIECeLnbC6hd6zG0atcKE8dNxK97j+O5F3qCtJM33nA1cuXUcHj/Hjz04OPo1KUr3l62glnLnt17YPDAQawZpVyVlSpXRNeuXTF8+HBUrFgBjuRLXSB59pCOhb4Z4e3FEeNlBZIC6WftHdQznpdlIKno7L8cyLtAMmsd657lWsC1gGuBf4cFLhGQJPRIK5oGM+oxhkFAMhgAPAZOHT2EKlWrYtibb6Jm3QbQJCNphE0YugVoJt4Y/Tratm0Lry8JDeu1w9SpU6B7jqJd+7Z4/JFGaN+hIwKBMJKnjEejpg2QM1de1KnTGnNnzsSqz97D3HnTsHj5Cli6Dw68IDJv6uhkhEOn8HyP53Ai5RQaNGmO55/rigIJ+bF29Rok5ktErbr10LhJSzz6eC10ea4dPI6DZe/MwZJF8zBvwSKMGT0O36/fgmHD30CJ0kUYGycnj0cwmI6uL76ItJRUDO/XF9dfdw2qV78Lj9epj7ff/T8UK1MSlN/cDjmYOfl1tG7eBBr8aNCsOZJnzELO3HnRvGEjPPxQDTzzbAd4PDpMS6Qi8vsp6Ihc5MKglwtIng13JEN2jvGfkZEUJ/ydOtArEkjGYtgsZR04NzA7L/HoMpIZRmbWmcWMTGLWv+cykv+OpdB9StcCrgX+rAUuAZCUtyYq0kEESNKnBCQ1cm2HgzDNIGrWqYt7H34Enbp2hwYfDNtBgpfYGwtmKBUevweffrYSB/Yfw4ypSzBz5nQULeZHp84d8WiNhniidn3yQrN39bOvPsGevYcwbfoiLJjzFpYsmIINP6zGlFmzoHvjkRoAcvh1zEyehjMnj6JL987YsedXdO7aA0veWYac/iSAcocbDjnF8Uzn7nj0kcdR+4mH4FgONq3/BqNfH4E5c+fBcQyMTZ6JOXMWoladuhjQtweSJ0zAiVPH0b1nb/g9Bsa/Oor1kNUfvBsNGzfD4g++QL4iRRhIxhmAJ5yKb75YidOnAnht7DhMXbgQRYsUxf7d+/DqsOH4fvUqvPbaa7j/gQf4O8EglZX0QpOMlQskzz3ElYL2imEk//Cb6ALJP2yyixPOUo8ce2UXSGbHzu53XQu4FnAtcD4LXFYgSa5tIxwUsjrHwdJl72L0pGQsXfYecufMzao/wwxj395d2L13F46fOo4t27bimY7Po2G9tpg9eybyFQB69OjGWsiateoxa7d0+WLs2b8LrVq3xZONnsasaVPx6+a1eLFHF3zwySfIRV+CD6GAhdmTJ+H0qaPoPbAXdu/ZjRo1a2LOrLdQtfJt7IM/k34KOZKS8EynbrjvvgdQu3YtxPk0/LRpHUaNGMxAcvv2nShV9nqkB8Jo0bwVFiychxnTJiAtPR1de/aCbVqYMWYMcueIR5OmDXHX/Q/i5aGv4t4aNUCxNqmnU7H2y//DL5t/wlNPtUP9ps0wbtYsFL2qGI4dPITiRQrj88+/xLx585A8aRK2bt2K0mVKcgWgs13boisdR1TQya5G8nyMpBowsZ7TK42RZDtkGtnU3thI/vMxppfMtX2RC13Iwc22Pc/3/3bi8R8yZ2adWXSB5D+kS91muhZwLfAPs8AlApIUnU2pfByYOqUYF+sjMZKGY/JvTjiMkO3gk88+wzer1qBhwyYoW6IUNv+4DoMGDUC/QX0xZcokFL2qOCrecBNGjZyImrUew2OPV0PPnt1xY8U7UadOA9x7/z1o0ao5ylxdCleXuw6jRk1A3Tp1MKRfd7zUoys+//Zr1HisJmzbh1YtWuOXn37EvLdmoW6DWrjl9lvxf198gTdfH4O6D9dGnty5cVu1m+H1xaF3n0G4pvx1qFu3Lm69uTJmzZiEt99ZgDfffBPr121AUs4CqHbXvVi+fDl6dHseCxfOw7LlS9G4RRt4DQ/mT56MHPE+9OrZHdt270WXlwfgwcdrwmv4UK3qzfhg8TxcU6YkypS6Gm9MmIjHGjTEs893Qc+uXfH8s51YH7lv3z7cVrUqateujbfmzUGFChUi+SqjjKQLJGPfsbOA2gW0iRkCh+RFsi0xpGAeCpQ5z4UuppSMgMlM3xf5B2IlDf+wmeUvaq4LJP8iQ7u3cS3gWsC1wHkscGmBJMVfy3Q6NMHrsKFbYU6ZEw4E4I2LgwMNIQs4vP8QDuzbD48OlCpVDPkLF8TRo4dw6PBRVLjhRhz/PR1pqSkoUTIv1Z+BFfbBoDQ7lo3jJ49h977dqHzjTfj92Bmkp6ahTInCHP2978A+pKQHUKxYWcT7vTDCwC87tiA+hw/FSpVAyLFx7NgJHNl1CBVvuAGWHoLX50MgSKmGvPB4gLS0AHIkUNqfILNbXo8PP/60HR6PD2VKleZIao/Hxk8//ogcuQugWJGi8BK9SSyhZF9PBYEtv/6CcqWvRp4kP04c2o/fDx9A+RsqY++evdByJHJC9vTTZ7B71y7+d+HCBSkGnvWQgWCAy0hedkYyE/CSWZMirkEFYDnVErUtEzL6OzWS52IkLxbkcsnbe5Go8IvNPGczvpkp1gtD3WwD4Ys18F/79ysrqOhf2w3ug7sWcC1wxVsgm0CSnk8lHheuIwKSlmRTDDjwEDQyw9Ao6bdlw9EN6JoHFueKlPkUHROWFYbH64FF4JNgma2zVtCxAqwT1BCPAJVVTJB1uHXKJKnDDGvwewEzGIKXck56DFAlRssx4KE62NxEGzBsmFYYmuFloKZZhgBFHlPkiTQItAGhkA2fT0fYDMLrUal1dJgm2K1umyKTjGaYgoG1qRoOXc8UrJRtcVJ13Z+AMEWkU5N0kmLS+TKvpuFByCbmVoNPh7AFBdqYNgyPjlA4BJ/Xh7AZvvyMpAsks/eSSiBJAPxcjOfFLp7ZFX/W+TIt0Pmu4wLJi1n4z/7dBZJ/1nLu91wLuBb4d1ngkgNJi4GkOIiRJCCpDmK0VHoT3daFSzByts05xEVWExlRI+LAhaPcpoTkWiSNoS0hJ4FCzmDJLka6BnF6xJ6JlOMiTV/s30TLdE5XRCeERe5ycs1L/ySTbhpBWsB2bHg1A+GwA49BIFg+jSaAJEWH8+n8HOpZxf1jyTtd/Z2fmf4uNVt8UvTMKCMom5fJZ3qpgYNjm5yk3XE0BkIMpiWQtWwLhp4xT2X0/iqfpfhe7KHqjKtqQZf7lVIVhui+1BauVCSZXWZRY2x4MfvF1mXPUrszMZKZXdlqDBkab1/4DaB2UilOsq1j21zxiQ5OmE/nUT/IiO+I3vM8gPJiz3OxZ8hc8pPaQP/RQW1UbaHP6PdzlRe90D3Uc8SOBXX9rJYPVd/NbB/VJn6DHIfbHVvi9GLPLmxO8wug6x7uFwpwU89IZVVpLFE7VRuila1siPKrcVm5TbbOoTEZW5JVteWP9kW2GuF+2bWAawHXAuexwCUHkgSEBKQivpDq0WTc2dtyUc8MJFlXqZIznwUko3kqFf4iIEngR6cqNjGAkYEkS9YEYJOXZGAoQCYvGxEg6WiUeoiiy2OApObwudRyYgXjPD6ulEOLajhIpR4J+hGD6gdsXRbREdfne8ZkZdccDY70B9PfBVTTJfzNGBjCC2ImZBALggRgvcSHQ3Z0YKsb6xovmlRZKDMIy3j/KGimz6lMJC24tBCfqx75JW71WZdTIEABspAZht/nP+sZMttPATXq29gFW9WIp+e54JEFIEkyBUpMrxhm1afBUJD1tWQ3BcbPW/LzMgFJ9Wx0X3p+aguBMXWcD6yo8qKx557LTszOxzxf7DlZ2WicC+iqNtF1Y0uWxm4k+F3KYvolcQ9RKlUdAiT6+F2g+9E4oDFOZVLpJ3kQxLNf/gTlscCW2uQergVcC7gWuJIskG0gKUoVRgGOSscimEUuVhM56DPl9vao2oSM+lRpQ3EqcUi6nKA5qTm5XyU4U3iH2UvHYSAp3IPim1xpJwIk6dJqohfgMIIsHQUQZPRzDPjja0sgqXgkAocMAIit0SnfY4gXSJ1LNzqwdUoiRIdHFEGkX+h+8rrUDPF3k69jMAOaERnS8/zlQJLsJUtHUnNCpgWvR9gm5UwKciQm8b9Z+skaScGaqYPMQbXMExISeNFV/6a/x4K7yzboJQVILCq1iwBAfHw8s6z0GadQuggjSQCK2p2YmBhpZpbZnosAyczsLllO1Xqn9tLIV+NYjGDxu6EJkKSOzKzvRYLFs2zucwE9siFrg71eHuOqHdxOXed+pb4mUJWVQ4ExVdOeniWrbCTbhN4Lee9YVpKBv6EJBpE2ezHg0ZL7HEn2nmMDJk6IZSEFOBZt47KnkgnMyKpGAaoYIxfZaGTFQBc5J/Y9Sk1NZYAby5xeglu4l3At4FrAtcCftkC2gKSAbYJ5zBA0EOPkvSCQpGaTVlACN/5VwhYF/xgmRur4CcZOLcAC4Igl1YkAQQllNQFH6XMiBAVAE+yj+IJYABRbyMAvsmrbnF+dPuKF3bTg83hhBU0YPh8sYm68HnZ7Gw4xkgQATWZiNQaWGjycnkcASeGyN2Bxm0wYBG3OASTF82d0jl5uRtIyQyKIKRxmqYHuoUToYV64idFTZhFMKpVOlBsHCSa5LrpcdJUrlEAZLXZ/BCz86RFMqgdivSJ6VgnUPIJRjXRppMRkxjtldhPSs9PzxLqXL9i2iwBJ7lNpMxrL7H7VDQTS0wVQ83pg0jiKcX2LcS3OVa7uzG24VEBSgaWLMYw0HhSgUaA2s8v1XHai7xEwVUxeLDilcUKg/0KHYgGVy12B0ejYEhvNsGlHwBU3GdBfAAAgAElEQVQz6pmY5LOZ/OgLn56ezu0QgFUASQVeFdBWrCql3coI6i8vI6lsnpldzQqb+6ffKfeLrgVcC7gW+AMWuARAUrBVgjkULJxyHwvgES11I6CVYAC90sUbBZKi1RkdpmJB5UlUrZxSpMiucFgSSArAKO5Pekhi/fjuzBDS5xJu8t/4cEQLCDCyYpFvLO9ObGQMkCSO0TZNGIYPsCzA8LJCE5oOkS9cAEl2bEuAyppJzQK7tqVmU9wrLIJ9MgDJWB2piI7ODICiv/+B3s3SqTYDMbX4Ku2mcusTOxlVtkaBJFuXGDUyg9T00aJLfUUgUgGALDUhGydZVBmJXJKacK8TYKF2WKRtlW0/ly0VsIhl1xQLebYe7gINvAiQJNuxa9QQDDS1VyN2zetlu2seg1XAqj3U+4IFF5rJs8F4zFhh1202a63bwp0dvZfO7CxrOA0joj3kd1aCM9o8MBufRQxFz0+HcoPHygmy2vXnclOLz2REWyY78PwgMzOpmSDjvTJKbojpo7FDmRkys9EZx7JwdSub/RWMpGoPAfdYZvaisousGtc9z7WAawHXAtmwwCUBkrxIxABJ0R4VTHIhIEnniQVWAEPlKBeBOuIqtJgRgJHgKgZIEvATQS4ENgVgzAgkeflTETzSTKYAajFAklvBgIBDI0R7KJpa5vGLBPPQgqh7+L+AZcHjMQSQlEwjgTDNNiRrGpb6POGq12yvdLlLVlQCScFu/I1A0rGRfuYM4pMSeYEkYEJbgbBlceS46JtoBWjFSPLiLAOHYhdeBUho0WO7xujOsjFOz/9VWwA1YiQFsCX3pAOdQNBZ6crFZRRQi71oZkYuy275i2kkHZvlFyECuT4/TNLXEdgNBGF4PUh3HM5WwGFnlg2fzGSgornPTlekgpwkQ5xNIBkRXEg3Lm0M2LVuGGxL6kfaGBBrRz8VcM0qiFQ2jh0PdH0VcHMxjaXSbirtrQKUYqxqnDFBMZJ0D2IWmVVmra6M5zuntljY8ezAFT0CJBULS89NrKpg3IV7PyoJyB6Qz8o7kZaWxtIRdSi29HxsdVau6Z7jWsC1gGuBS2WBbANJgmXM+6nUNjLYRWkDRQS2mMkJmAkHMME7colLxlACSRXtTdBFAUnNEd9nIMluaYOvFWUk1cIqGEZ2wTIjKQJfFPfJjCbTPlEgSRHm6uMMQJJd1cKZyyCJVk1yZxtefL/qexw7dRq7Dx7E/dUfQrlSJZhv5OhydqOLaG1HDzP7KmC0wUBSgC8V9CMAtLBBFEie7do+X9T0JRoCVMJS0/DLLzswdtw43H77nWjStKkE0eIe9DzMkzIzHNVI0kJGQQqHDx/GpEmTeGHv378/20wFKlx29zaV5ZTAgX6u+2E9Fi5ciPurP4BaNWudE0zGAkli3+iIi4vD0aNHMX78eH6Ofv368c+Ltj8Lrm0KsiFphBxQPBAXvTUPX3z7NQaOGIGcefPwdipENdYpSpizSJH+LqbvI77sSwsk09NTI+5ltZGgZz5z5gxWr16NmTNnYvDgwShdujTbKZ1ScMX5OeFCKGTC670wkCIbHj9+HEOHDsXLL7+MpKQkZv4uateY4U1FAUqWLIl69erxp9Rn1F/iUBpfD/dd3rx50ZTGr5AyR44LubbVpmHOnDlcYWr48OHIn78gg1Qa3/wGGyIYa/z4sTzehwwZIjdJWaRl/+TrqthQJbmgwgW7du1CpUqV/uQV3a+5FnAt4Frg0log20AyEjwTAZJR8CEm7yiQlBCOJ38R7ygiqxVYISCpGD4FrhSQJB8q150mqlCxkuzaUq7qjIZxmFkTCspI0I90vRNVQS0gV7MCn5SCUrBtUUaSrqhStmiWhVGvvoaHH34UlW66GRs2b8bcuXMxcvgrDHqF690QbnRyi1M0OMIyCRABSYr8pgcUFhOaTQKeIo6d3d9ytROfiaAhW6YXiupQ5fOCNIBSUsCPnnlBU+BUAero3yOYRLHIlgie6DdwAAoWKYYOz3QSbk1N9J5g9sgdL55TVzoDDhYhJaqGdxcvwaJFC7Dg7QUMTEMmJXL3RiUJsp8os6iwqxonUnMZmw6JNwyi3VEuVJwvNgiSMqafVphW+YiMlp6ybbunUfnW29G2Ywe2Hm8JosaV1lIAXtmJcpsCH3z4H8ybOwcLF74lNj+a2KAouCQ2JLHuZSWiUJ0ntgJCOSy/5wBhGcDiIzYyFMLpY8dQq05tzFu2FAWKFoZHE8EdXgUkSfNHCUj5yOiGFR+RtjgK6pWdVPvOspvs9IgZYq4rJAkibRLlc7XsMLPRx4+fRL16T2LK1OkoVaoUvF7B/kUlDeqdk2w+tYfvQ2+E3ADyZszEpk2bcN1110ZAK4FQj9fH3cJjOzoopf3U5xa2b9+OfPnyIU/e/NAouE4DzFAYhpfD2mSQVQC/7tyBokVKICEhER4CuMxIZhTLxNyG7RrVedrYt38fmjV9ikuVFilSRLjNOTUQBRiRB0LHZ599itdefxUf/OcjBpmR9FgxY0JY5UIAU72Tyn7n/6kYWBUQNnDgQLblf//7X96wXXbG/+JNdM9wLeBa4F9ugWwBSV7PpQF5GY2wfjFWjflMnUt/PZshOPfXL94/NkLpp+HTg6DM5KePpuDnHXtRvuLtMOI9IGkaLWk+Ygc5Px7p6TSYmsM6OkpazqnBMzROghv+zGEGJBwMos1TT2PmzNmIT8pJGcl54bqmXAlYNi2ucTI4R7jTTNuEoYeZebXDFnTND+h+ypSOMChYR9xXJ1pUF0mSCNhSW20KgNFFAvN0w88J2p0wEMcB4qlCW+fNyRWCfIYpgn7gA8XLkGeUFk/NoCuSpopyK/pgW6QdBCi4lSCuZYfgo7QsBEhMqoduYeRro+Dz50Pn57uA0kfSeZRn0qN7RGJ1ArakSSR3IgE4jxchB/DqBr79eCVmzZyKqW9NgqVrsLSczArFUXL4kAVPfAimGYTmoXY7iNPJTUhQO8Rg3eOQZpAARQi2E4Th88AMhgG/uA5hKmL2KOk8RTTDlFHvRpB1q2HNJ3SIaSkYNGgw8pWvhKZPtUAOBpsm/CRJoDRFIdJRCnBoWUF4tDCg0+/xDCS//OxLzJ6RjNmzknk8pcMPCx4GpKIPSBRKSefJ1elDmBPf63AC1Ke0yTERgo2wo8Gv++GhG4XFsCPG0esjwGpCD57B47VqYvyc2ShYrBi8kBHQ1EeUwJ5sEyJbE1iRPloprTBNAhB+EWRkkGvfhOOJ4/71U/5TMwSbUtfAQNgC4gzKx09g2oJpCKbdDpAd4vhFTAsEEeeN5z43w2nweOndsBAK2qhbtyXGjpuCMmULy0qQFsLhIPzeBJhhgc9JveA4If6uz+cBbAMBOw4eqgDlAKFgGL44YmTDNIAYtMITj5DMIks946P9kWUjbOic0jVkW/DpDnyUyJ/bThstr4jGDxLjLSaRgKXD66FNTjpvMjQtB/cjk7mc7SEgd6de2DTGJL6zeSwJgEhtDobOIBAIofGTT2HcuPEod3VJrmcvNIkUjCYYzp82r0Pfvr2xZPEKeD1+OCblYRW4kXJS6oYIXKPUYAQ0LYc2B/5om2Bxxgf6jL5EY1toRslNL2oWMJPKu03atYmJiVzrVJ7VFxePGTNmYPHixSIQy4lqT2MDc1SA08XnT/cM1wL/YAvEBOKK/du5kEX0+WKX+fPhkD9njcyb/Sx6KjIRExdLJ3b52v/nnlp9K9tAMnu3z/63OdiC6iBqKXh3wVy88EI/7DuajgKlKmLqrLm4594bmQOLQ1gE1FAwDOEQdrVb8EnXPC9uEaZQMF80SVvhEEdqp54+jXZt26NA4SIYOGgIcufOA4cZzDTouhd79h7H6nU/IVee/LjtjiqI81rwaCZ0BEWC9aCGo7+fwqcrP8fJ1BRUu+92XFOuLHyOF9u2/oqff93JOr977r4L+XImAOYZHN6/H06eAli34Wcc3XMQtR55EPkKxHHgj6nnxmeff4n09GMokDcfbqlyFzNYtAjt378Pn33+MY6fOIJ777sTN1a6FSdPWPhhw8+sdatY5XoULpIPVjgdcboPthlE0EzF5KnToBt50L5jJ6SknsHS5ctQoGAe1Hz0MVghDR5dAxE9djido40DqWlYtXETTp9MwYHN2/DDmlWY8tZ4wJeAHQdTsHXzb8jheHD/XbdC86Zg+44tyFWwJL77/gccP3wMderWxOHjh/DVV1+hSvlbcMstVQjqwbHSsXzZUpxJD6Fu47Z8L8dy8NvOHShRshCWL1uGQklX4aHq98NxUqD5vTh8MoAf1qyFJ+V3LFr8Lm6r3ww1G9RFDpj44r8f4/eDx1Gz5hMoUDAnTDPEE44g/NJw5kwQq1Ztg2N78Ou2Tfj6i48w7+3ZDLB/OxPGt2s2omBiQdx3x83w2gR8CURzeSPKJoqN6zZhw7ffI2dSPO6qcTcKFS2CI6dT8c78xShfvBweuu8BQtvQfMDmHTuxY+tPMNJOYfzEcZi86G0UKlwCh4/+jg/e/wiFCxTGEzVrME73sRqCXLdhBofEzOXOnRcffvAxipUogxo1HsTqVV9iy47teOCROsifPz/iiVqHje/Wr8ORE6dRpvS1KFW0KHxWCD/+vAHb9u5BsWLFcM/tdzLRmRY8g/j4RM6HumHDj/h+9aeo/uA9KF22FCzLiwYN2uK1UWNQplxhxnM+2uCQhjbk4NdfdiNsmfju+69x/bVlcVe1WwXjHgY2bj+MYFhDyrFDeLD6Pdix41cULpQHSTnjsee33fAlFcAPP2/Grv27ULPGgyielI93OUdOnsbyDz9EypmTuO/uW3FT+XIwA0EcOHwSxctcjSOHTyE1LQV7ft2CXbt24v4atVCsRFGYwWPMqh8+nIqSJUshbAPbtmzG4f2/MMt6R7UHkJQrD2/YgqEwEnwaA3FoXmzYsB6/H9+P06fSMGHcTCxc+DbyF0hC2EzH999/j7TUECrfWBVFiuTFxh/XYuiwgZgzaxHi/TnEjpirWQWwY8c25KT++fAjFC9RCjVq1MCXX3+FX37ZiZqPNUT+/JReivwyJj7//AuEwg4q3nAjilxVhPti9eq12L9vDwoXLoy7qt0pNwpijhS40sEPGzexTOCt+fO5hCrhZaUX5YA5SsYvg7SyElWf/RnYvYJrgb/RAi6Q/BuNH731Px5IikcJw0o9iOrV78XatbuQbhEMTMIdNR7Bfz5cxMxGPLGAMUBS6COFA064lpULV1xRAUnHEpVf6IQD+w/ghe49sP6HjejatTvatm0DjyeELVu24a15y9F/0BB89c06fPbl/2HogJcRCJ1EvCEq72zesA0DBr2CYa+MwLpNG7Dy8/9iypQpmDNzDk6cPIPnunbBwaPH0atbd4wY0h9nDu9Fh87P4q7H6+CmW6th1cov8fvhfZg5cxyzNZ27DkSrNm1Q9ZYK+OS/H+PrL9aif7+B+OmnDRgxYigGD+mHteu+wxdffoKxY5LRp/dItO/QGSVKlECX7p0xctRQ5E1KFC70cBAhMw0TJ02FP64gHqxRCxMmTkTnLp3xcu/uaP90W9x/z/0SRFKUtI3UUyfxcr8+eKZbT5QsVhLJw0Zi66b1mLZoGtb99CPmLP4YAwcNww9fr8Xabz5DtTuuw/Ndu6B2w+Yoe3UFLFu2HGlpZ/Do4zVQoEABvDl8NKYkT8R1lcpgyKC+qFurJn7e+iu+WbsVb4wZgxlTZmHOrKlo8VQjlCh2FcaPGo9OHTugToOa+O77VVjx8Zfo0/Nl6Cd/R+NWrVC7Q1fUbFAbI/v3xZN16mDj2h/x448/4403R7LbMxhIg89vIOXkEQwYNAwdOvRkHeCY10Zg04ZvMW/WZOzYvQtjFyxF30Ejsfrz77H2m68xqN+LgJVGomAEw2FMmjYX+3cdQO8XumPo0IG4utLVePCxGhg9bgq6v/Ai+rzQE08/1QYPPHw/XnvjDeQpUBBPt2qO71d+hGc6dcTST1YipOsY/fo4vPB8NwwdNBT169bDY488BC8z0BbS0lIwYeI4LFmyBC1btEb+/IXwyrBXcd89d+H2qjdh78GD+Or7DZg9ezZy+w1MmZyMxIIFULv+k3hl2EjUeuQxbF63GoWK5MfNd9+F6dOno3f3FzkIiDIfECBe8e6HOHhwP6rdfRO6dX8O7yxejPiEXKhTpzXGjJ6IEqUKMfNIjHHK6RPo02sAtm75Be06dmDANeGN19Go/hNo3bIhXuw9ECfDSTB8OZAr0YN6tR/HkIGvYO6saTh84Ff06tcf1WrUxo033YKvvvgEp48exOwpk7F+/Qb0GfYmXnl1FNav/harv/0Uw/v3RLduPXDrvQ+j6j018MILPXBN6dJoVPthrF+9CrPemofZc2agZMl86D9gCK6veBc6dnoeU2bNQzCUhhc6PY1DB/djQJ8hrN8tVrIYNIsq1oQRPpOOyTPnoXCRq1C33mNYt24DnmrVGe+t+A8KFcmNQYP64emnn0b+/IUxoN8rGDioP44e24XevXti2dIPYBLT7tERSDuDCRPHYsmSd9C8JfVPAQwdNhz33HMP7rnvXmzduh3ffbsR7767GMHgKfTt1wvPPPMs8uUvjEEDh2DIK8PxzsJFyJMnD+65uxozji927yZSGGk2M9iWTaVbffj2u+8xcuRILF32rqhApYvoegabMkWTCo66WGqlK2IFchvhWiA7FrhigOSffAiXkfyThrvEXyP3ka6FkHJsF6o/cD82bzmIgKXB8edHpVtuwWeffwC/x0ECLZhM1ohUMRZjw/MDyWgQDCUqJPe0Cd3vgxN28J8P/4uhrwxHsWJFMXfuZF7oyl1dBTfeVBVHj53E6jWrMHRIL/i9pAi0mG1o2ewpPHB/DbRu21a6OIE9B/ahacMmmDN3AQoWLwG/V8eY10bjxKF96NahNVo81QbTFi1DnoJFsHfHb+jdqzsWvj0di5YsxQefrkLypClI9Do4feoUGtRtju7dX8SihfNw++234Jln23LQke2EmcFa/M7HaNW6HYO3j1f+F62eao5ry5VEHHljvTocO4BRb4xDjvjCKFikFAoVLoqqd96I3n36o0L58mjRrCm7W5nEc4KYN3cmNv78E/qPfB1xmh9rP/kcU8a+iRkLp6J7v34ocnUVlL2mItKOnsCmtd+ie+eWaNK8CeYsWIZCxUrhm2++w2tvjMLSJYtZPziozyDcdktl3HpHJfzfxyvwdMvW+OrbdZg2dxkmTp6CLz75GpMnjcGiJW/Bb+iYPH4SUk4cx4s9nsPTHTuiedvOqHbHHfAFUzFgwEAklquEhx5/HF99/B46tmmD775azQv0tBlThAaQarLbYcyfMwPbdvyGIUNfRTAI/LThe4x5YxhmTZ2APoMGoWD5m1Cuws1IO5aKdd98g2GDXgJVxQuH03DsxEnc/1BNfLjiIxQvWBgGsZReC0vfX46EpLyofu+DGPBiX1S5sTKq3lEVnbs+h9nz5iNngh9GMBWPPFoDk+bPx5qNm5A/X2FUq3o7er0szm9Uvz67msm1TfKCFSuWsztz7lvzuDZ7z5f64Prry6PNUy2YPa5VvylmzZqFgknxaNyoIZ7q9Cxy5i2AVd+uRtGCBXH60EGs37AGQ15/DQULFkQ8uWuDAXjifAikBzD6zYlo3749yNv9ZJO6bKucuQqgUaN2DFrLX18CoRAFngU4IGjKxCnY9PNmvDl2DLuIv/v8C/Ts1hmf/t9yTJg2ByvX7MS02fOQM4eG/Xt2o1XTp7Bo3jwkxJmo17gJJsxagGIli2P31i0Y1O8lTJs4Fl26vYgb73gEzz7blmWoPi0E58xh9O4/CMWur4qa9Zuh4zOd0bZVC9R56F4Yuo03hr+CLVs3InnyaHR/qS/KV7wbj9ZphNoNG+GddxahWOEk3iy+9uobOHr4CN58fQRgB6EFTrEGtMXTnTFn/iLkzEWuaBsPP1QPb82dj207NmHq1GR07NgRwaCFD/+zEs882wEh8wT69OnNQNJDOhLegZp4771lWLz4bcx+az4s08KLL72M66+/Hm3aPoUTJ1LQsnkHTJw4Hps3r8X8BXPRoUNHBEM23n/vAzRr2QpffvY5fvjhBwwdMghFixaF12PI/KjCU6LYxZWff4HJkyczI0kbAeHBV7pVkZZJMZJZzjxwiedk93KuBf4yC8QCSdJKXdizfVYej4ucfvkfwwWSl9/GWbkD9wP50pwUDB88EMOGjUOaqcObWBC9+/dHt+7PkFcRcRxVTUCSor41mKw9IiApcvaJXI8i/RCFCkSApBRcUboWcuPFxSdx7sT9Bw+hRYsm6NPnRUxMTkbfviNQsXIljgWiv9M9NQRZFxZOC+DJBk3RtElL1K5TD/7EBGi6iTU/rEPHjs/i/z5ZiaSkXAhbDt5dtAiL5s7AircXoVWL5ugxaDjKV6iEPb/tQudn22PZu/Px5oRx2LHnd4weOw6GnYYEjx/Nm7bFnXdWw3/eX45mzRuhadPGoo44TIwc8RrCoXj06dtbmJTc06wPtTja3AykAoaF10dPQEJcITzbuRO2bt+PNWtW49OV/0XNmo+hXp0nRKAN6cbsAF5/7RWkhoPoNWAEuzx3frseb746HJNmjkf9ls3QY/AbqHzTTfA5ZHsgdPoQWrVuiTfGTkG+wsWxau1qXhDpP7/Xh2EDhuDaq0uicfO60BDCkncW48jRk/hu3U4GzDt/2YPBA/th2uxx8Hk0LJn/Nvbs3IluXTuhZt26GP5mMipWqMAShsH9ByNXuevRum1r6GYY7y1bjN8PnMB3332PWXNmcKSxbZFtLAwfMoRHQc+XB7Pubs3qrzH61aGYP3s6GjRtji6DRuHaG25BDk1oDQkrQgsyC75p809o1rwtlr69AleXLsOR/ZYRhu7RsXPvAXzx2df4euWXeLzGI+wqfqlPL94E+A3AbwdRp15tjJ8xE1eVKIudu3fh+2/W4OOPPsZjjz2GZo3qy0nRhhkOYt26tRg7dixmzJoFnzcBAwYMQrkypdGyZVOcOn0KjVu2x8SJE5FyZD9r+BYtWwbdF8+JznkPFQpgypSJmDx3Dho1aoQ+PV4SPDzXmqbB6sPK//sUh4/tw9QZkxiU5slTCI2btMOYsRNRskQBlk2QMz8YTMNnH3+GDz/6iMcibS7Cp0+j+j134stvP8UXX6zC1Lc/wcQZk+GlnKyhAFo2bosxr7+G/Hn8aNW+HXoMeZUZ4LRD+/Fs+xZ4Z+FMNGraGnWadUGtJ+oipx/wG0HYaUcwefpMhOKLodnTbdGtWz88/tB9aFSzOhBMw5effYoJE0dj0ZL5GD9xKoy4wrj5zupo0a4D3n9/BQrkjUO8AaxY8RGmJk/Ehx+8C4N0saFU/LRuA3r0G4bl//kIfr+GU6dS0KB+C0yZPA3vLJ4P0wqgd+/erBX1ealSErDpx9UY9dpIzJ+3GI6tgfLgO1YIa9avwdixYzBjxkxQQBX1T5kyZdCyVXOcOpmCFs3bc1Q5vb9p6Sno0b0nDK9PFE0g7bFpY8KECZg7Zw4aNmyIl3tS/0QzElDdewKJX33zNcaNG4f5CxeKV5nkNzLCX4FI+jxjbtCszKTuOa4FXAv8cQtkDOb749//3/jGP961bVJwgmHDCp6A4dHxwfufYNXan3DjrffisSceYOxIHkJ/BiDJkjCuynMuIMkTMccjyyhUDTi4Zy+Wv7cCHdp3hOalpMUOOnV6Bm3btsTkKdNQsuS16NajF3x+4HRKEDkSDHgMAl0heHQfXur2EgIBE2MnTGDgdfL0UQ6uqV+/IaZNn4mSJUuz0H7ksGHQzXT07dYVrVq1Rt+Rr6Pctddgzy978Nzzz2Dh4rn47MsvMG3uO5g99y0k6BZSz5xGw7ot0KdPXyx/dwnOpJ7ElKmTOdAmNfUUPv30C7z5xlQsXfIeknLFgzIqhULpSIjzQLcp5MFkUf8rI0Yhf97SqFHjCYx49XWMHDUS/fv3RaWK16FNq2bcbk5upJuYM2sy5i1aiEUrPkS8JwHrP/kSc6dOxsQZ49Gx6wsoVuEmdHquG+KIxaQooOAJNGvSGGOTp6PQVaXw9XerkDx5Et6aM4eBfL+X++HmKhXwRL2H0afXS2jWtDFOnEjH9LnLMW36VGzfugfDhgzEtFkTkCPOg5lTpuHggf3o0/dlNHqyMW69pzq6PPccPOmnMXjYCBS+rgrqNmqEkUP6oc6jDyOQbmLJO0sxcdJ4wUTzVtTGW3PnYsGCRViy7AP4/Tq+/nIlpk8ZhykTxuCZ57uixA1V8Vy3l5BoAOknbSQlagiHTsOXoCE1EMA99z6MAX0HofbjTwCmhZTASRw/fRwjRo3GsCEjGCDffWc13HjTjXj08UfwzrJ3UfG68kg9dgRNmjbCG8mTEJeYhL59+2PChGT07d0PN1eugiaNGnEQRziUBn+cD+vWrsW4CeMxY/osDv4YNGgIihe/Cm2eao6UlDN4snlbzJg2HXb6KdSq9TiSp09H5VuqMtgJnEnF6WNHULx4Efyeegbt2rfHu28vhh0MQKfgGADvLFyKgwcP4un2T6FOvScwa85s5CtQGPXrt8K4sckoXiyf1JSSRtTBlx+vxIK330bytKkIhgI4ffAoevXogmkzJ2Ll519jxpLPMG7qZPg9FsJpqWjfujNGvTICxYrnRvM2rfFc78GoUKE8jvyyHb27d8K8udMwYOhIHDrpxaQpY+CxKEjrOLyeACaMnwwnsQyat2mFHj2H4OH770GDx++F5phYumABdv66Bd16PIfxyVORlLcMHqn9JJ5s3hLTpk1BySI5eWM3bPArrHceNrQ/DMqokH4ax34/huqP1sf02XNw880VcfToMbRs0YGB5Jq13+LN0aOwbNky5Mubn4NlAsEwftu1GcNeGYKZM+YhPs4vAon8BtatW43x48cxkNRi+qdV6xawTAePPyskCR4AACAASURBVNYACxfOx8efLMeUKZPx/nsfIiGBdJgOVzYi1pYixcmN3aZNGyx+e5GQ1HDAGwXPidyVq77/DqNHj2YgSUFuNIx//fVXjqrPHMX9R1Is/W8sZ+5TuBb4qy3gAkmy+D8eSHJQbCgEjxbgtDSW7YHmyQFTpyhZEVFKSyXHRcvoT47s4tQ6lOdR6IvoTwTsxCHyWEZ0ko6NX7Zv5/x0nZ7tjJq163CgS0rKKbRp0wrrf1iPdu2eQ6XKt6JEqZIoUCAfnunwNAeOcI5JR8feXfvQsGEjXH3tdSheshiKlbgK7Tq2w6effoa1635A82atsXv3bixeNA/DB/bH7q1b0bZte9Rr2RqNmzXHpx/+F+PGj0G/gb1Rmxm4cShStCgeqX4P3l6wEHG+JHRo3w6/7foNzZs3RelSpVCixFUoUDgvOnZ4Fu2efgH79x/CfQ/ci/j4ODRu9iSKFMoHLyOqMDZs/AHDR4yCz5MLt912Dxa+vRTde3Rl9yBpzfr17osKFa6H7pjw+DScPnkIzVq1xhnTwb3V7kdiWMPSRfMxa8F0nLFMNHm6M6rcdCsqXH0dCuZJwi0Vy6J9+7Z4qm0n1G3YGHMXLMTSpUsxeXIy4nw+dOnUBZVuKI8OndqgcZOG6NuzF3b8shtL3l+J1q07csDF9OmTMXzUYJS/pgxef/V1HNizG6NGvoJTqWfQqu2zqFKlCm6rcC2++PJr+AsVR9cePdGqaQP06/USdu/az2ldiGGqW682B0iQKzo9NQ1169aHaXvx0EMPIvXMcfz3g2WYM30qPHFxqNOqParcfDfKFCnJLuJnOrQgZCyDJsBs1ovdeqL2I7WQEO/HzbdXQcg2WW/avVtPzJs5F6H0APoN7MOBF+OSJ6HeE7VQukhBTJw8Ed1e7gXd58f0aTNZIrFo/iJ2Yw7o1x8VbrhWRALrQPKkZGYcJ4xPRr4CBdHl+a6oUrkSunV5Fus3bETPPkPx4osvolWzhpg8cTzGJCfjsSdqI1fO/LjzttuwZdMPyJkzAXdWf4Cjf7s//wIcqk8uNZKtW7djMFK6XEmMnzge1R96EPfcVx1du/bB88+9gKfbtGSNrOYEoBsaVn7wMV7q1QtzFs5njevCOXNxW+VKKFe2CN6cMBmffrcVHZ7rggcfuAM/rFmNl17oi47t2+Haq69C/6GD0aBFW9Rv0ACffbAM414fjuGDBuK2O+7GEw07IF+hIqh6y/XImeDg4ep3oP/gV+BNKoPe/Yfj9ddfhxlOx4ihvXFg76/48D8f4blOHXHk8F4MGDgYlpOEwcNHYc/B/fjoow/wXMc2+HXHDnzwn48xbNgweP3ERgfEuLc1jB49ARMnTcYTtR/B1eWuxZjRk/Dyy73xRO1H0bnzszh27BjnVvX7ElG7di0sX/E23lm8CK+NGov777+XKxXROEpOnoCJEydgQnIy8ucriC5duqJy5cro3uN5rF//A7q90IdzkzZsVBMtWjTHwQO/o1at2rAdDfXr12f2NHfu3Hjg/ntZC9u1a1eeiVT5RnJTUw5J2ky8//77fK1HH30Uv2zfwQzm/PnzI7klydXtpgb6qwGFe79/pwVcIPk/ASQ5fQZFKxohjmzVvQkgZSJFbVJkNrkiaV9/ISDJlSIINsYIJkQGSptTx+gEPB2H03rs3rUHv584jmuurYCcORNZH2V4vEg5E8Lu3fuQM3duFL2qIINRcrmTa5HTtGheUGm5n3/egoKFCyB/wXyssRLs5Bns338YOXPmRMliFMEZgsaJkElzR3Hlskw4u80pwjoMrz8Rvx8/jn27duCGG26A10hg5sPgfDM2Nm7YgCJFCqFI0UIiLt32YdeuA0gLpOKaa8pC81AOSxOGCE0X+WYoHYlFKUk8+HnLdnY9erwafvvtV5S/+hoOLCDcQcEVPr+O9EA6duzah4L5CyGfL4HZs4TccRx9m2IC27ftROF8BXFVwbwIpZ+EL97HLlRK4yLAO6XSof6jCHdKD+PA1kL4ZccW5PDH4aoSZfDTtt0oVrwUciV4mRWytSDrxyzO60fXIVCn4djJM9i7dy8qliuJ1PQgPDkLcufv++03ZtJKlyrNkcOFChXifqMxQxpSnVy/DrBlyy7kyZeXI6+DgRTkyZOT+/C0qWPLtp0okqcgShTNz20mOQDlNDWpnrrmxZnTadj7y26UKH4VchXIxQzdhp8245oy5ZEYn4jffvsNpcuW4OCJ3/bsRTA1DdeVL4vD+/eh4FXFkR42OSCD7K07Og4dOoSyZUoJe9N2JJiOUDiApMQkyh4lqs1443g8UjyGQ9V9NJ9IYWVT7XQNR4+dwM49e1H+2opIIrtbFn7evBH+hBwoU64c7GAIPg4LpyhrCyln0rFnzz7ccOP12HdgH7w+P/IVKASb6GuuZ87ZkIS+UAO+WfkFps2cib6DBuP0mRTccF15Ac7CaYDXj3QnBxyD0v848OoaQiEbPhpzcvzqcYmcXspP/WcGRMUcS4epx2Hr9j2IjzdRtnRhwE4H9DikBeN5zPbrNwLlyhRHtTtuRFJSDhQrUVpsCrQQ55i0bb94X3SR6mnnts3IlzsPChUpDken3LEy96YZ5kIDNFccOLCPx/RVRYvj6JFTPEZ4aMHmMUOpdK65+npOe6VxHlh6nyndlsVjkdj9UCiAxKQkTm1E7zlV4qF+osA0cl9bpofT+5h2AB7DwPbtv3G6oRsq3sD2JA/Htm3b4DE0lC1bNlKeUtX9JiBJQTQkr+EKO8wLcy2tDFHaqiIR/XSjtv+d0MZ96r/SAi6Q/J8AkiqvEoE2SsejaQQZDVBUNi26tLZxQnKH9IDRRNaRxMxc5i+ato3AZDRNOrGYMmpbaiVp0eaydQyGKPk0CdBoQcpU4YPLJnImRlkRhoT5lDyZolsEG6pqiHNZQsofxzn+LNbvUe5GAlaWTpkoiQST+RtlnizTokWNciqqSicyr6KsHBQtvchp3kXao5j0Rtz5/AG134ZFeS89lC9SB12bdH4Cyopn1BmO69AjaJtSLlEeQZlanoMO6CFIe0h8rrgfRcqLakN0PokJ6HMCsWKhDlshWfXFw+COkmyLPHpke8Ck+uZSCyYwX0wCcxZai3bYEpzqpJclvpAAq5Q1qFKJFufr0xk8c0l2ThovKhI5EAnjRYJsCpCicpiUtYmez4CXE7GTJCDAz0FAgdgkrrfOpTFV3j8TDlVG4tKcImKfD1mDntS3IgG3KbNwk1iAasXL09TpGVTgmesdCaQkkrPLEqGRRO+0szJhq4T8tmiDkCQQCKKNAgEvj0y4Tc9KtpbJEDmNgYAoKqE/SxpYSExvlknCPaz6ehUDyamz5olxQFkReMxT7XbKlUrAycMaPrI1DxsqL+iIetE2vafU15y0X+UFNbgZpDPmd8dOFyUFdB8s28/vc7/eg3Bd+XJo/VQT7t+QtKfhEPtPN6HNCr06NK6pjKKsxe34YGs6LF2MIIJiJJOOpp2LJvoXXSCS4qu0YNGa5hnP4/vI/hUvmLSjVF5TwQQef1SQgLuNxie13JehhGO0/8VAiC2NqTSQBCYpRRhvfKlfdZ3zxv7dx7lKNqrPLoV7XZXUVLXfY0uhXqzE5t9tm3/T/VXZU1Vi9Up49tjNlGqfGpP0O40lVb8+dpxR22NL/57/WcR6xMUJqIiHDHxT+WFFGVMxz6i/cXaFUIDXEJLBqDbShpU2i+rI2v2vBCv/j7i2xQROQJEWXAHqVNUaNc9yLfDIRH92RnQV/KVwUqSSCVW/CAd50SEMqHGpOw1mTOk0vuw5gaRcxHhdogFF1UjEwCIgKcCMhlCAmCVaKCnzNl2JgI7D9wjT+YbBAStO2ITDI1LnWtLk0vf6pY5K1u5mYEGsCwM2BTToy+cDkpQwOsgMDCdo59rY9ELoCFMycjYEAQRqE7FTQpclyoYQSpSWktFnDKz5DFE/WpjdgaOLBZWgCEMvBmGifYFgAHG+BNiWDt0j62VT/k4/JdUWcMngTYKChAQZGI1HgSSlftcceCSQtEHAQcgaeFHjjYUEkrLaTWYgyVhJ5oLSODu6jXRQYnk/PARybZt1uILjlnaX4VkCSEaBAgNJGcglgJaccPjZJVhl4P3ngSQZIFJrPhZI0maETe+BbYncn4H0VHi8OgwPBXhojNMpGpxyLPo4a79MiM4oRgDXkGUzGAybAOcZp8TnZhA+vw9ff7ISY8cnY97bFNQj3rxgKJ3T0XDEMbNwFnyKfTZoXNjMuBJIdyj1kCoXSjpnK56DwMIamFHOnYPGlQnOqE4J4+WGonvXl1izS0EshKIIhtLhQ1iUUVVAkjYYvFDITP9UoUgWIqDRzLhWVh4SI0wxC2pDJoEk7y6iFXS4TXyIzzIAyQiIZCPy2DatdE4+blteXmy8nHmdxiK52HWW3vAbEtlIZASSanGjRYbS+fC2jiraGFSFyGEG8+88YhdqVRedAW5sec9sNJAWe5UfM/P11cKcjcu7X82mBaj/qb+paEdsPXie+mU+02zeIttfpzbSWOHNv21HZB8KRMZu2tQYo5vS+Rc7aA6la9K8Gjs+aX1mpxctc5KcovPE+0L5nhUyoTnE4Wuokrz0rtPf/0lVq/4nNJJchjvCxGXUPMYCQjFjyw6MzL/EOhDQEJ+LgoV8IrMWxA4S80epNmi2Z3eWjwaNAIaKK4pWxpFIhKtsiN2OKuMm/q0O8Xda4OPicnC7GOgYBAJsIOxwdYw022JRvRNMZ5cYVVOhIxwIwEv1honxYPQjBiTXGWfqjhgngn8UTEO/i1rPjqyUwUudoyFItZPj/Qwewia5jb0MKC0CIIwiBQAQVjE4aTd/VwHJmBKYBJa47XwmMarRFZKApICYzD9JNtSGaQeFq87xwqGIevJwErDQyKUbgDeeawOxi5TeSFHZnRhNmXqFgbOIvycgSdCCe8ARrl7RbdS/zAGzK5MZOt45co2fsxlbmgAYGFvMYKltAkkUqI8MTxzbTnStYKR0ajsbRjCigrFWAIHur0p5SqZWjlcFxDOOjYyMlBiN5zoUzI6WklQspbITbQgobU+cnzY/ohqPSblRHTVRZdxgUWoh0xbMF1Vp4XdCFtYRd7Fw6thxrPr2Wxw7fhLlK9yEEmVKI2feJHEuoU7qDY/DFX90S8oY5Lg2uB49nymMrDnM7GqWD+kBB75E+f5ZwgVMWRZIh2gZGn7ZuRObN25gV/mNN1ZBqXJliQeV/UPPRNcTTDRtaCLBcjz+iQFVpUvFKFSuYcU+CgurCV4y/cryct5QZRPVeWe//5HRLWQDCPH4M/QEvrrpkBuftkECuEdmm0gHZwSSsawEMZKG4eWFiYveXAFsJD2DKLHpZFj41HiOXaTPOYSz+GHm610pICWLzf+fPk2NUfpJAIjqw9PPWHbt7zKA2uhQm6g9ajzGjtm0NCoqoiOO1tM/fCiPoHiTI9dXFarkGkCbcAKG0WpZOtJSUxGfkBj5Do1pApE01nnTeIUA8ayY5B8PJJlJjLgqBWhTC69QPjIlEZmwzypBJF1TqtZ1LJCk6zA7yMUrwnLnFUJcfDyDN57cpG8sQ4lFsaRKICkApzqiE6JaOUTCIStgM8MS0gLMisUbcQiFTY4QZ/hkhnkgBtLET3Y8Ejsm64VHnisTYIkAmwgjSfcV91SMKK2VpCcTedcFMPJ6E5hh8nNUbxRIcv06dRANJxdYURdcPHcUKArwzS5tbqewQyyQJLDGC2zYZt2ZRbIEy0IcR3aIhf+cQFK6gzXWKSogSVcKS9exh8EejwViMimnpmSrmYkiIEnsUqRrhIteYV9OXq85CFrprG20Q6TB0+DxxjGcSk8NIT6B9J6CWWZnKY9FcrUL4CJcrOL+ESZL9oOAxFFGNytAUvGxYkzLMSb7MlJrW7LQCkjSM1EeRAKSpLMk4Mo10KFz8EZiYiLvkuk8LwE3uQ8iwMzBaFSSkDWZPh5zFFVMLBiVvTQooSYBCQL9xLk6JuKojCEDOcEIehwBmEzKYMAbAuoXyQBqDgKhIDTdC78RJ8oFKoYuLDY1NL6onKHm8wptrmK6LA0mTdZyfFJaKlGrkDO3SpAo03ixdEHua2Qdd97OsA9dMZGZp8vzAcmMDKC4bmyJ1ajERdT5FhsLxxF5Ki0QQ0k28ol+8QmbR/eYGYEkgUcad7TZii17SOdTqUxKZXUlHGr8KsbnUjEqKthIsY8qN6ZicC4VUL0SbPhPbAP1B/UNgTQCZASAVJ9kdtX+Hc8X606mdil2UrU5dqOmGEV612j8ZkVjzEQQgz6RcouJJi/lKBYbPdJLx0pQKHiS10CGKRST4AgttWGctRH7J5U5/ecDyRiuRoFG6iLBSkk9Y4YRnGkbf14gydO/zLNH8Sgm/H6/FNObTHtHCDcJZDPymaSH1CJsjmpCrHOWNYJmEIbuhUYLLJduFIyaQfW1abHg5xB1h+2QBd0bdUE6ZggaaaYi0EwwkmLhEkyQphiyCAAk8KIAoEgpomh2BSSFHWn3pFg7BT7JtS1XerkgR1x8Mc5BEfEuD7lCCu2p3LVJECQsLFxXBtfC1hGyNRi6BkdWDbEZ0dmiKpH0EYgQA8HAClCiwyZb8+UFkNSJOY0IYR2Y7FqnQwAdASQV9SheamaFJTCnktrCJS8AkuBRgTC7IOg3mmwkYOJTqQ/PBSQFG0rsFIddRICkuL6adKNAUgAY8bkAQBlMyTpEsTkSh9oUyA0U9786RxdyAR0IhGlTQPXMRe1osiXVLqexF2G25HBnrEa3iHHJ07ilsUL1zEkKQZweMfOBAOffguMVDD4nyKaSgQjDp3ugEVNLUhAu3SjyHkYZSdLEGhzA5AQteHx+ESRnhhAf5xMR0eTCpbrfZhjxfg+sQBpPvP4ceRGimuNU/EWNN9rcaQpICtZcCiyEK581vcRhkn1EEBH3e4x3Isbc8j06mwuO6iWjkoUIyCf5hxyq1DemncrvlxX28U/doM9M2KaXa3yLMXN+IEnXUiUQxeImWIuEhD/DnmR+uuz/Hpv0/HKxhgQmaaElsMLeBa5/nrWFPvtP6F7hQhZQaywxfrQ+0lzODPwlkjZczPqZ386M2zwRmEhjlNhGISMjaY5fBM+SW548L3Is0b0Ea+hk2LRduA02AjQ+dS+8VLCE5lDpLeD9OW2eZdAkZ5eRbm2Sy3k8pOdm9Tof9G7TJp3aqex59r0zb3yvDLfEPx5IKkZAGZxdrnwIpivK3iimUvzkAcenUrCF8IEKfWU0epvBKAUm6OIqYtL0I0j6PV1EZYrIV+nqzeAYF0Ay80CPLjiC8aKDFnSf4WcNXhAB+A0vwgEqieYX+IYmz3AAuofckga7V3WNwKxk0RisSSqJgIQM/mEswkxNDNUTYSyV7ku8UDSoabdEjCQ9W5DcjMyWKHBK9hQuaPHAArCwLzoT4BEvs6L8lQWk3SPUrfg7PTsxNBSBzAs91f6mcnAEAYhJZA1YZiAZs1HgfowCSWLCGAarqA36TSMgSUFA9JfMQFIxOlENIzvAGZVSNDRNKgHEG14qM8MSiEA4hHgvgagA/JSlnNsgx4HUaCrXNrnbqf3ERVGrCUieqwDDuYEktUBpYOWwlvYTI0tNKtLVz+wr9Qu5dUW/MDjmeLAw6yH93jjeBVP0r18CN8WGURJ9dhRLbQ+Zi6r/UBAYleMjFt7n8YuNhwNmzL0+zocg3jiKvpfg2ORk9xS1LdqggL4CkkIfCaQHw0jw+8Ca1GAI8CSwroEmYcK7BNx9XEGGdlVBaAxINYRtH2xdh1enQDCifakFpLvkUCnBEkoriPdYAElbE6pKtg/vbjJXw8g4UWdmimM9GuL9jmUuqR/kZol/0N+C3Ps6cvB7bCEIg3XFXqSmhpCYoIKDpBHljBHrguPXjYA/s5MEqDxITU1n9udKcG8rcMdPLDWNikXNbrBNLCsUC1aye11lbfdn9i2gWD3a4LC37C8clBcDkrFPR++Ph8qFybWcAKVaj3kKj9mk8HxGWmQlYj6PmSyT5EIiIJO8egSmFRupvsKxjBRcSW+9jI7jYBufmIspPy3dh95rkYlDaDl5RjvLli6QzP6IPecVlEM16u4TzKB0N0ntowA7UfSeAUjydekbUSAZuRqn29AYT4moSS8M3UB6ehD+eL/CgkIzGAkNEfeKBZIytjMakhPR7QkwleChQWUxY5GanopEf+4oTiAgSFo81jiShlGwMAxw/EJ7FV2GZKWSTFqvaPyw1PBFWmKLmr3eOKnJ+H/23gNKympb134qd6CbnDNIDoJijtttQpQgOWcFJOecM4iA5By6ySBBUUBFEJQoSZKSaXLsXLnumHNVAe5zzt3nH3eff/z3H7vHcOuG6qr61re+ud75zne+U7zrfERHGbreLJ+A0XATTTAMmB55KQpD+gQ4f/RNRD0m/8i6SLf3k9ozuR6zwhGtqVxsaloq0VnilG0ULZ0eTGHgZBWq0JB04aM2zLyFgYo0UminvhbHg/8NIGm6+CNNUsZP0RT2ZfcIANJ7HjIsXNDt1RGZyo9KU4/arhiPR3MdYe1opIs3zBIHtUvYMJIGvhjm8hFZGl6vfwYkH2ckkdKn2W/m/xkgqWV0vS9hICnXIKshH2+TPxMLK+lktmmHvi8ozE7kPqgnvbmTj6KzwF+vahVN8mJX8Chlbo/bi8vlVLZQngfdJZKQyF61WbSgaxSp8uw8djWI6FYN2DNbXDhEq9j8uD3gzInP7ceexS5zocK3PIRDXigX6ElRS6wMW0x40o4ZQ2quwiRHZmcIwAwrcgVEKsg2QFK3kd5f239QupjbYVhec18jixH5syc5j7DG81EiGQaSYU2pfJAvkKIHjRXzPAmQVGYyopF8xEj+w5EYlsMIWyv6bN2r4QqLMhdhluN/KKj+t9/2vz7w/ttv8d964eNrN1qz/0yX+d96o3+/6F+6AhEQGbk/T0oO/t/Q+P0zIClsdgQMyr8lufQoARBlLOCEJAr3MvxnwPE/JpJ/XT7jChEOLlZj/SUNmVJZCQZFNxyuH4lGUs4Rv9dUVFxiHyaJuEilpB/Ah0v81cJMaQRM/htI/ku36z9/s0g2oTc23EJrNnfkpDejyB6dHCLw1wMg3AQhjGS46eZJLd+T5WrJuPbvP0hyagpXr93irbfepFSJEo80mv/4LZ8Eko+6MsN4SMrVAgOEA3zw4AHzZs3VUt7wEYOUG7cE7NrRq8DJ72f715t0ss7gMZPJlS+3Wq0Yg5Ynu6Yfl9r+ekIaLzvz8ySTaBgn+fzZ8vl+P8OHDzOrErRpH8hf7Hvkz8NNJDbMhBOjIo004DwBQrTzN0wDPTrkDQBWAKQno7a9aFNNVJSNadOnUaBocWp9VBurPHgiHwgvnB764dtngocBqQJSIiSndmaHNW9qp6kg0zCSQatoJOVHvqtFS9vmx8BJbZvShhzh1LR1xzT0yCr7xS7HlEBnzJ5D0WLFqPHB+1i13h75MSWRCPo3v2s+3nwnuQdyFx6XM5/cL38NWGGvQ/1mkf37+NWiuXw80FN5zvC1iotPGMIpxpHAaWXPL/vY+u1mhg8fqo1b0lEon3fg0GEWLkmkRs2PeP/ttxECWjJiBWByWAsraJNmLr/+zt5ff2XpktV8/HFd3n9XpkaZVCECdB4x/JEWLdH2hUGZTrWXXrJIA1T4NR7xp7TIqmeKtxKb13zNtp/20nf0KHIVyGPuVjCEU25ywM+Vs8eZMmMmb9dvyatvvkm0Vfq0n1Q2CyMZSerkPpvuft0OsoTh7nFZG737T+iXzQo/Znkju0zvXXi7PE489O6GqwqyCibLeUJNbPZ6wKvUqtcT0JLa9VvnWbBwIb5gtM5Vj3aEayYRKYU6IaiO49HuVAAqHdp2B7t272XXTz8yZNBgw9QbW4X/8L0jNYrHf/dYOx7Z9ZEd9dfXPrkr//l/hwJBncAj5TyJj1FRckB62PfLfr7//ntGjBz5SDrw5BP3j+v8+JNMIhzZ93duXVMjfrGLGjxoqDoPyIpJw5gczP9YyvzPv/HjxODJa/7HdfjnVxt+xaML+eteefz75nmPJDZ/fd+//k4klmky+JcX/nUdzN9FSAL574g923/xrf+L7/gk8HqycvSfZVT/fF+Y69y5U+a/L2TM2LGULFHEJDz6tYwNn/m2kW3w+Poff5fw+fQPX+7x2oRj3F/2+eM1+I9313zmo7MmImUR6ZRXqoh2UpNTdDhF3/4DKFSoQNgKLUjS5UssXryYAA6GDhv+yFv6UY+qEipSIRPpVJAHd64xc/ZctTsbNHg41vDzbCbuSW7sJUpAozeTKKkwahUkhCczla82bWLrd7uYMGky+fJkV3JKhlqYClbk+X8cB/Si9KY8ee78u7T9335u/7cvNOcLNjkgImVE6XYS9B+xjgkfLHrOy8FitSmHIeUuZ1iDJye+SSwi7JqEqzDbGZCyYICp076kevUalC1fjjN/XGDJkgVMGj9Gu1zt1mh8PsPwCNOtNLdTdJRhTY9FfBLDG1w0YcLZWC1qIi7d2Zs2bWFF4lLWrFxuaEABkiKwF0MTKySdOkGDxo1YvfVbcuQvqJpJ4dBVIWl1aQVbfTO1OVsOeAOQxQbIHwiXB2WLPupCN/YhgZBfS8tfb/qaVQnLSVyZqE0/GWHNpt1v5oaTmaoeMB5HND6CROu4RANyLQ67lkq1ScYZHT61VVWHJWhRnWFADtOQF4fFgAkxApdrD0opOyTfz8upMyfJlbs4uXLmIKQaEvPQBZQ5iwrfZ/M0aak0/GBZRX4gox7D1kU+1c5JeSDMaBmsqOyZ1RbSyTO2kEv1KGLfIGVVGVNnd0Tjkf4bxTzpONSnSZqdBHCE2LXzR3Z8v4dBg4fikIlJTiNuMx6gNvzBAG7Rs9rsOB+V1oMEbRY8Yptjd+Lx+oh2uhQc6U1TXynTnKMsX7TRgcnnTbFwzwAAIABJREFUCciXLyNATbqvpVlDmCgprUc5rHh8bpyOaH0bYQUlw/ZKaVuagrTDXrwGLTx4kMrlpCtUqVThLx6ZEhI/7dSL5158gbbNG6tcwuvLIMqZhYDfod6RAa8PW5Q8Y2kELS46dBrAyy+9SpvW9bUZy+GMJjUtnbiYWOM1KRFUaFptgDJA02K1aYlaflxW8dwMEQoEdN94Q+iesAQyxYqAjAfJVK9bj1lrN1CgYBGyCUBJ9+HKIr/tIePBLT75rDuvvlufhk1aEKue6j61yBJyVfa9GX3qUhJYZ6OHnRMiSgxZV2EJxZ3AdFAbSy35BV/AuAgIY6jPkeiV/G6iRTulEUEY3hBOYR980oglLK1IXaIIiSWX6mj9OpLVJRvJL75aJn/xujNwxvjYuHUz85avZdXqzWrrJUmPNv9r5UHcDaSxy5TmjZZTDi0HHn+I1PR07t+9Q9ECeXHFxODVJkCwR4YmiJ+dSGBkPyuTKbZVfi23yZ/LXTDxQGKBuBDIn6urvXGmCDPJsndU66aMTSQCi0doICzpEeN+N06bU43i5f3lcoMhiYUW0h6mc/XKNcpVLK97wR/ymTMUh255nXeubyzrGlYXhfxYJOJZbHgtUu0JYvc8ZNu2bcxfsYklCStw2YyGWmGVyDPUWcBAiQgOMUqfiFm78TeV9zR6cKMP9khyKIb5whqH/fs0mYvYmUU0a+Knq4b8hgn1ejKN5Ej0IqqRMJUsSRy93hBOl3y4nBdS8pR1jTLzHhwiBfEKma53Vch3YaBMtcL8rz2ckEuMtgkfb3Ph9js0rFm0hCoxXReZkC0Kt89PlAQiCQBhezmJQY8M6/1e83AJC6fuHLGq1JZn0WG1486UZ130jE78XrsOn5BYK0tgHI0tGr8Vsj0hJZbEWiVQYtXmzSDN7aF2nebMnDObsqWKGHJGHgSbA4/VRoY3SJzTikWuywRT8dHDK59lNS2QMoBD4oJFXElkvdULWOK+7AkLoYA83xasFtkfxpLL5w8ScjjUTk79RVT/LTpp8PgyiXZIoiEMoFRNhPlzmrGzPjR+/3boNypWrIwrWrCCj8z0+8TGOPh2wxaWrdnG/KUrsEdBmttNfJQMgJAzQiodPuxuPf2Ah2zduo1la7czd2kiYgMZKeLJMyYVMkKSnJuKjsYDq7iiPORhWgYffNSC5ctWUap4Ho3vNpkNG6a3AkEr9nDJy0iCwjv8Ua/AoxztX4Ol/g/e5f96jaSCSLlzvlR9xlIepHD23EWeqvAszthoBXWyTVSCrzdCnhK1VdZtYOy+HxsPR4Dko7AULlWmpaXRsGFD1m/YjM0h/nxw6eolSpcsbMp7lhi1vBPQ5fWJvtDYrWj2oo0Zhgl7FJMjTTDq2Whh9897mTv7S1YsMsykLS6XdqUKESdnZejhHRo3bcKomTMpWKwkLlO0NPS8smZ2JKZmesWeSLBokAx3ho52k/d3SDktbNRsLEwM2xYpue/btZv5s2axZPE8PPKeWbLpGglgtGT6VPJ38fxpPFniKVSoGDFy+KkvjAAeM4tSQJL4CGorjCy8mkJL169boqaEV1yqs/Tjy8ggKjY+bHwt51iqmrBn+uTKzAQUmX0tk3z0ECBav79csxxmOh0nXObWeC5AMuBTvz5rlJO08OFgkSkjskGMxBM/GdiUVXVotBLDaDGdl+Qi0x3E5nDpOian3SRrliyIg6fPIyLoAPfu3id7tvyaoDiiTHHWL4mAiKbD6buUYyUoRQdt/Pz9D7z29tuaMAjQtsghiM1YPrlchi23BPD5BcxH/0WbKIx1xDdTDn6bVawrjHe4TFfxBzw4xApGdrDsE59bfTcF5Mv6eb0+XHbpFBb/NAO6Za6zS97XLusqTJmVvgNHUaZMGdq3aoLbfZ+oKHlSHHgzY4h2mc4jX0Yyjjg7gaCFAQOnULZ8eZo0+EBfm+4L4RJjXSnlSKlGWHR14DUUhDKyTwSogM+NK+LFqiBVBPoCLMTo3EMg7QF1mjZl3ILFZMtZiDw41QfTG0gjEEpTBm/4iPHkKVaFlq1bimukggG5vkyvHIyyV4Qjj9KvENCERJgAGfoTwio2SGHzfZP3G8AWFNcA+eq6tmIl5NDAH7BJJJAszacMmMdvMZ3joh21hrQJyCHOCiGHsi9pYWDsIBObR6QPcWZvGPIdr/s6vx4+yNSFK5g/PwGXxU6s1Zijm8zPiz8kDXgWMr2Z2AM2nK44tZOSl2R4ArgccsCE8HsysUXFKmgMuKV7VGCpDY8kHGHrJkvAo8+i2DrJxpb45hMQH/AqQ+ILC7pkAlekPKnNBm4Px48f54UXXggL/03ZzXzHcHlQZDUCGOR8DGMwSR287nRibFnCDv5+cNk0mXSrZ6kLn8dHlCRhogkPWLHY7Ro3FYD4Mw3wtMUpkHd47rFn7x6mLVnPgkXLcQmokqCP9ZF2NjMjjZjYOHMv7KZJUZ8VAdnaqSsAztheiTNE0CqyFDk35EmR2G905VpBUvAdcWeV2x7ujA97/cnvBLxubDpSSipKAtxc+L1WM2XK4sPrS8clSEVBX7SeFQLYJS77/GkG6FmiddpT0CoDGaShTIZLmIlFYtpPIB2f38Leo0k8/1wFYmzShZZm1t8ejU802XqNAqbDFQnDHBiQneHGLkhG9MaiXZZkzuvH6ozSGOFzB4iJkuc2LfyAZjHbNCytFgBk1kjioofYKJeeZ8LESVzS4RmBTCz2EMnJqdRt2I658+ZTtFBOrLLnrMKs2Umz2fAEIdZqplgZrkeeKNGcq9hG9YNOAVkBG550SaZdZk9p7HDr7zgsUfLIEQyl45BnXJNkc3qrVtvq0MRAzmCTCwQI+jMIBdxEuaJB4rjMTZZzUPaa11icCbIU4gGHRj2Cqbc4cfQso79YTsLalaSL7MzlUIjvV8bAramP+t565Wy6z/59B5g4ey1LV67QfNTv8RLvEpcLSXZkpKw6W+vQh5BbRjhLGSWdOw8e0KhRD+YtWErhvHFKhtmE6JB1FheLyPAK2UlhUsRUQQxYlmv//4Znw/8PDMk1e/FlYnVm8N3GDXTs0JubD3zE5ihB4to1vPRKeU3KomSsnW5iKRmbcqPakWgKbhzlnix9SzasdgFyENnsZKan0/aT9sTF52Di5EnEx8VrAPf7UtVM+8bt+xw6fFwZuVdffZlol1WZgEibv4A5j9dPlEsaSzwE1djZxa6ff+HWnbvcvH5DZxIvmvsllqgYLl++wbHTZ7Xb7O3XXyXw8LYCydZ9enP5xg1yRmXh7b+9Sc5cufS7Jz/0cvDgYT18nn+hKrlzZQ2XaMNO+WJNqc1BcqD6jB7S4WTXL79y+/Zt7iZd58iBAyyYNxNiYjibdIPfT54hR1Qsf3v9FdJvXadb3x5Ue686pcuV540qzxF0u9n76x4yvB6qPvc8eXLnwZvp4c6N6ySnJXPr+jXefvNtLl+7ii0uhp179pCZkkbDuh9z/85tdv24k/KVnuO5alUIBpNxe/1cvZ5O8RLF9GA5feoEUdE2fvxpFy+9/Bbly5TBKgDc72bT5q08SEmnes16Oloy2u7nz9NnyJWnANt/+ImP6tfWgBolWaxWCgUseLA4A2YKgTWGY8dOsG/PTuwOG3Xq1+fu3VQy0gNUqVqGq9dPk3TtEnlylqBkiTJa9t/+3Q7u3HhIw0Z1iYoV5i3A8dMXKV64JF9v2EiOHDn4+4fvk5yaTNK5i4wYNoyO3T6jYMGClC1dhpO/H+fnn37mrXfeomy5cspQXL5yhXPnLpCW6qZGjZpER0uJ3ByEHm+6HvYKbHBw9+5dLl26QLHiRYiJcXHixElio3PrDHS7Pcjx40coWLwom7d8Q75ceXnn729rg40kPmf/vMhTT5VGsOGdm3c58NsvOlVhxYqNVK/+Ho3qvo8tys+Wb7/i+q2H1K3bkfgYl1aC79y6wZFje/CFrKxeu5133n6PVs1qKUg7/scFLl66wlPFilKxXHllBG4mXefAwYMKHGrVqanMo+nMN0mGRfaePLgKvg1QO/bbYVIf3iPlzk0mT5/Kws1byJ27KE4f7N25j3Tfbao9W5b8ubIyeuznOHKUIE++wmTcvkadWtXJnS+/AWpeN7///ruOOiyUvwBVnq6gzH3SlVtkyRLHkd8Pc/nqJd6r/hFZs2fDaRdwb3ScRgvsJz0jndiYOGV0z164rADrxJFDOB0O3vr7e7gcTlxRVm4kJRFwuDh48KDOlC9StDh/XLvCH3+cJovdzZsvvExUbB7wWfFYLez44RtswfucOfcnB36/wrQZ8/nz5Emyx8TyVPES/HH6FGnuFMqWLUW27HF4fB5+3XOA48dPUqxYWd555x2iYuz8cfY0pUsWUgB25NhZ8uQrwOF9e3n77be4fuOOjsa8e/c+DRvUVRYoMzOdAwcOKQtXtdqL5MyRVQ8giUOixRJmViYdyU+kWWbRwvm6jg0b1tcZ3jExWfjt4CEkoc6TJw/ly5fV/XPq93MULFyYDVtWE5c7G+++/6Ee6tFBC+d/P0PJsiU0u75y6zbHT57CFbLzt9dfw27xc/36NaJz5GHf/oNcv3KZmtXfJnfe7HJi47HFsnPnD9g89/nz/Hl2HT3DtFnzyBEVxd3bt3SyksTSCuXKU6xE0UcTiJR5FdorzOobWBVU9lQSuj0/7yPT56VKlWfInj2rAslrV5M00d++fTsvv/Ia5cuX12TEZjPDAyL9WKrL9Hmx66xQuHv7Jjt27uTW7fu8/bf3iYuLI+n6n1SsVEYtq06f/pP4LPkpWaI00bE2Ll2+xKnTxzSmv/baO1pdkHuQdO2Kng27d+/m+WovUKVyBUKeZOYvSeDQ2bvUqlOXqmXyUCBfNras+4r7yRl80KApWeJisYXZ8UcDliJKJ3FWcNqUff5l317sFgslSpTALdmO1cb1pBsULZyfnDmj+f34SeyWbFSpWhGvL8i1m7KHzxAdHUu1Z58nOtqlQyOkJCz+wMLgChspHqk2a4AMj49GTTowftwEypUqRMbDu2xYuY5chYryXPUPtWlT1tke8BAVzi5DwjiHE0SxHctM9/PT97u5ePGyrv/zrzyHK9bJsZNH2P/LAd58+T3KlSmFxRbk4cN73H3wkBMnTpB8/y5vvfUWRYo+RaYvqGuzdevXFMqfg/ffeROk0hGycuzUBX7+5SAuZywN69UmqyNE0pWLxOfOR1yO7KT60znwyy4saQ85deIcB49fZ+a8eUTHwm+/Hebwrwd5+92/UbhUAfwhP/bMGI4f2EfygwtcuHqV3YcvMWvBIsRlJMZmqi4yrtYhSbuwojLUJCBOF1n5/ehRLl7/HW8gxOefryBh+WqKF4knPT2NPXt/0kS30tPPUKBAEZO3/SOQtEYmj/0bSP4fkKj/8Kvaa+/Gn3qRN998nUO/3SNgicJvycVL77zDpm8WSUKMTPbV8lHA6A79duniFW2WefIeN+KES9vhOrQWvI1JFFcuXqRnn74cOnyEbt178lnnjjrx49CRw6xdt5mBg4Zx5Mhx9uzeRd/ePbDbQgpANBsOCnixhbuybLhTk+nVpzddevamTOlyTJ4wkf2/7Gbd2tUcP3GchLUbGT5yLPv27ePA7p/o1/ETPvq4Jp1GDKNcxUokzF7Akd9+Y97CeTo/eejgcbT/pAO5cmZnwMC+TJw0UgNbyC/G4k5T/lQiJROrw44nPZ2evXrTtXdvnipVlikTJnLg559Zu34Vx06cYPGGTYwcNZbf9vzK3h9/oG3TBjRr24KmXbpRomQpni1TgRGDh9KpSydis8bRb9BgunftwefjJpCZnqxztXNmj+fD9z6g38ABNGzTlqJPlWDTug2k3H9AnZo1yJolji+/nM3c2bPIkzuW7r378OLrH/Jx3cb07dNNp4J8UOMd7Y7+Yupsdv3wPXmyRjFicH8+qlWbg0d/58yVBwwZNpyEhTNJXLaUqs++wMWrSUyYMpEypctgC8p0FRuejDRcYpli8SmDPGvGQq5cukq37l2YMmUylapU5bVX/0arFu1YtXIJ8dmDJKxYzuEjl5g+fR6jho6kds06nDlxht9/P8SYiX1YnLCE2fNW8mm7LhTOmYcZ06bR7NO2NGnWiK83bWHixPGMnjiWAvnzc+7UKW4mXeO1l1+mZ5/ezFm0QA+02XPmM27cJCZNnEKjBo0pXryAabSXko8kO+GERuBOeloaffr04s3XX6FBw4/57cgpunYbyoYNG/hqfQJz5s/g088+I1ee3Mz44ks+69SBjz76gGnTprFn3yE2rtvMscOnWLd6FcPGDFEfyQb1WtGqZTNaNK3J8BHdebfWexz6/SxnTiczZeI4fvvlBN9sWceIUf1ITU+jTt1WtGreglZN67Bw3lxicuXh4/qNmDJxIq+8/DL5cuZm4cKFjB43lpmzZ/FxvTrkLVhAp8oYviWsk9TJQWaI9/Rp08hXqBANGjTg8E876NS1C6t3fIcjOgdjhnxOty5dyZMvhr69OzFl9Eimz5rH/VA8n3Xuxqn9exg2sA/TZs7glVdfZf6CheTKlYuaH9Vh7JjRvPjSM+TKkZNuXfvpgVPtxSrs3L2TpJv3WL50WdhZ1Jjze70eHC6jP/VkZLBu3UYmTplDk8bNeLpSaZYtWURqSiarV61QYNln0ADKVnuJ8+cv0KFpM1JT07mbkUaPHp25deUU40YOY8CAUcTnLEDvISPp2bsLZYvmYMK4sew7cpkFS1awfesmvtm0ieVLFvPgQTKdOnWgbbuWVK36tMaHmh/VpnjxUowdM4EhQ4bww4/f8fOeH1mzchHzFi5i5ZpvqVDhaS6cOUXffr359rvvmTBxMp9/MZUGDetTIFcOBg8ZSMcOnxGXLTv9Bw9l8uRJZIl24JQJRDJOU/w+taRoVZAgAxj69++r2uWmjRtq+W/lijU6g7xGjRq6r19/4zVOnTzLwvkraNexPdnzOZk6ezptO/albo06zBn3Bcf3/8LyNUs4+8dp5qxaz5ChIzj66wH2797F22++Qp+B/Xn5nfd5/uVX+Onb70i+e4PFC2aTkZJGz6Fj6dmnJyULZmP855P45difJKxax+ljR1k8dy7jR44lZ64cDBzYjypVqlC/QSOTHAsoeUJrJppfSRTFokU0cR07dSU2LgsjRo2hT58+DBsyiFDAz4cf1tSS/ew581i9ejX5ChYIM5ZhL0CRGmip1STix44eYcy4sYybNIm9vxxg395D+px17tqW6h+8Te2aH3HmzDk6ftqbTRu/5sKl82zavI4BA3trTD948ARtWrWlV/dOpKWl0KhFC41zUyZO4YdvtxAbDSPGTeSmJ5Z69RtStWx+po4fRfPGzThw9DgHTv6pny1Mn0XkRTLtTGQjOtBBbL0s3L11i1HjxtOh06eUfqooCQkrWJq4gSVLExgzehSvvPQcDRt+xOmTZ+jZbSgJiau5c/c6675azYAB/di7dy+//nJQ182Ac9OoZzQEYTcQPKSmuWnSvANfTJ6CPZTJorkz6daxC70HDqVm+0958Y03iLEHiVb31LBgOWDH7RMWHa2cdfikBx/XbkjJEk8xZOhAJn8xjmMnjnD1ZhKvv/I3en02iM1fbebcud8ZOLgfRUqX5f333+XCqd9YumgxcxcnkjV3QWbOXUTv3r3p070Tn7RuwrvvvMn0aV9y9XYKHbv2ZOzY8bxQqQLPlSmsZ/TiteuJypGdwaOG81mnTyhXqDCfj5vGoaOXSVi5hPUbVpP28A5vvvwqXXp2Y/FXy9Q/d0jvsfT87DPKlMrNpAnj2X3wAglr16odmaZkPq+y0iL1MHIhpxruzpy+kAIF8lGz3rscPnqM5i168u3W78ke72LcuGG0aduC3HlzM3L0OIYMHUnW+PjHMTOiwZfyvULzfwPJfymQ9GTeBt91Xni+Gjdvhkh2x+K25qPsM8/y48+rEIeWrBEg6Q8bXTuF4BfyWEqtxjbEIEqjyzP+hJq2G28sKQ/IrrdY+eabbxk+fCRFihRi6bKFDB48mPxFSvLCS69w88Ydft61k5lTJz9iM01pM6jlCyljeDMzWL96JafPnGXw6LFa6vh15y4WzZvNkmWLFKwWKlmGyk8/y71btzl99DcGdOlI05YtmLB0gbIvTg/Uq12LTr26qj5p5YoNtGnXgcz0VH766QdatmpKubKltTtVGkVEpyNaQKsjSCAzk7VrVnHqjz8ZMnqMNgPs3bmLhXPnsHzpAnr17Ue+0uWo/PQzJN+8w4lDBxk2sDet2rWiy5DhPF25qo7IW7pgkR4ikk1v3b6DFs1asHPbDvb98jPLViwiOsbFg2u3qde4ETMWLqZkqdL8sON75s6eycYNa/FmZDJ0wBCeq/YMteq8x8ChwylS6llat2/HkEFDKFAgL926dVRGoXGT5vTp1o382aPY9/OPNGjZgv37jzBt0QZmzJnD6d8O8VmHT1m9bj1FSxbTbmu5bimUy8WLjlJLChYfd+7c5d13PmLtmvU8VUqapSx4gn7caV5at2jN7JlfkLdAFN98t5Ufdh2nw2d9+Xbzt3T+tCV7fzjEisT5zFk2ga3bvmbmwnWsW7WRaC+sWp5I0oPbdOzckcuXLzNwyEAWJS5RILtg+pe0a9FSNWvNW7dkXsJSzicl0bVLL8aMnsCzzzxPXIzMXTVSDfmqbk8aLpnGILYxXqPRGjJ0sM6abtKiKekpmdRt0JGEFSs5fPBHZsz8go2bv9ZtO2/2XO7fu03/gT3YuXMns+YsZuniVXRq34PWrdvwypvP4XRaGdxvLKVLFKP6359l208badauBT8dPsysOZuYMXU+/br0oHnj+rz2ZhVVcg0ZOp6yJUvRuNb7tGjRjDbdemJ1RHPs6FEK5snH0xXK06VLF4aOGM4bf3szbN8EmX4P0TIqUIC91M80Yc/g7s0kOn7WiXnLEsmZIyck36dOvVpMX7KYQ8dOs3r1dlq2aEXIkskPW7+iU8smrN6wGVfBsrRu15zswOfjRnPt+nUGDhlKgwbN6dmzF1mzZuXwbwfInSee6tWrU6dWE+YtmE/JMoU4ffYMfQeMJDFxBVmFbXFnEmV3KUMUwkOmO4WYKBdnTp6jTfu+bN36HVljrHg96dStW582LVvxyovP0bFbN96sVY/mLVuRkXSNRg3qsWrT1+TMnYUoWxqfjx/D7buplH/mJfafPsf4saOJ8d7j1737mD5rDctXLmfvnr2sXb2CqVOm4XLZ6dqlO7U/qkly8gOWLF/Gxi2b8PmCOB1S4YDt279hztwvWLVmCUeOnqB1GwEqWylToihHjx6hS9eejB47lldee0lrX9u//ZZ169bQpEkT7K4o1m/aQvv27alUrlRYA+41M4UtouULhEu2AebPn8nDh/fp07cvD+4+oE3rT/nkkw5qOXT6zAliYh0UyF+U2XNWs2ptAjbXQ2Ytm8/5JDejBw5h11c7SJg7k5Wr59F/6GDiipXl2WovEUhOZf+uH+nTqysf16/H1KXLKVS0GDcuXqJ/985sXLuKhGXLOH7hOmPGj8EeTGXPvl+ZMGsJyxJX0blde2q9+x4N6tTWEunx349pYvbDjz8Z7vGRUDI8UjXMfn+/Y4euZ+s2nxCTJZZlCSto164dG9atIUe27PTo0UObhRo3acbQoUOpUqWymkubcY+WsI7S6DEFbH/avh3PPvccn3XuQkBirCjnfCFGjBxE2XIladSwPg8fptC8aQdWrVzLiFHDKVQ4L89Wq8z169fZt+8okyZOZOyQoeTJn4c2HT7BYrPSsnFTBvbuReVq5ZkxYzZ3/LF069WV+1cvsOu7LbRt2YaffjnA9KUrmD1/HtnsViw+nzopKNmn2s5M7MEAK1ev4fude5g1ZyZRzgBnzpyhZ5+xrFi5ljGjh/Nctco0qPch9+8/oGmTDqxIXMOw4QN5qlQxKlQqT0pKCocPHWPQoEHG1zXg02uUhqqIrVwglKkjVJs0as/kiZP549RhcsbF8NwrrzNiyAgKPfsctep/jBSXRWJmlelpArVUPypSpGQ2bf6aWXMS2fL1Ni3TC1bN9Dxk7oJZNGrWlNio7DSt3YalC5bicvlp3aEt9Vu3peaH7+HMuM8Xn0/i94s3qNekDdaYrLz+clWG9h/CsxXL8uarL1Lr449ZunYzhUsWVVAmVY6MpDM0bvwxcxNX88OBA/x28iTDhw8nzmbn0K/HmPrFYhbMn8eyJdNp1bQ+Mc4oaterzey1S9j03fec+j2JyaNGYHHfZf/+/cxauJ7pc+YRFysyBT92eWaluSEsovN4Mrh9+z4d2nYjISGBrLmcJKelU7NWa5YtS+T074dZvWq5Akl/IMD6jZto/0knKlao8G8g+a9Di//1O2nXIGkQusPUCRMZNHgemcIzZi3O4JFj6di1nm7iaGEfteEqzEDaA1reFqGusWMx2phwpfsJOx/p0pAypoWUBw+IzRKnJeHbd+5Rr149fSDHT5jEsDHjqFq1KpkeP7EuI5sWraP2cTrsOsFDmECHGDAHfcrcuT0eBo4creT18X37mDx+HAuXzKdu4yaMGD+JShWr6vuoBuz+XWo3rMuU5YsVSMYFnXTq8AnVXnuRe8kpPHyQyYhhgzWQyj+yh4VhEbGu0+7Ak+lXTZFFfFQCXiaNHaNaqgHDR6nw+fC+/Xw+YTxLF82lfuMmDJ74ORUrPY1Lxn/L56cn06RFE3qMGE3ZchWYOfkLQv4AA4YMUKWZyExkHXft+JG1qxKZv3CW6v+8aRk0aNKUaXPmU7BwEX75+VfmzplFYuJS7ZIaM3yElqxr16nOjHnzsUTloUWbdsyePUc1RZ07fUJ6eiqdOnWmb4+uVK3wFGSksHHjem6leNi27yzLE5eQ/iCVBh/XZsXqNcTnyE7AElAhvirLpLlCqQS/iuX/vHCe5o3bsG3bDnLny6dNDiL8Fnunph83ZO7aSfWzAAAgAElEQVSsqeTJ62Lr99+z9acjjJ/whcbN7Vt2cuP8JY4e2c28pWM5c+kcvQZNYs2KzcRmBFixbCmX795QpursubP0GdiXxNWJGoRisLJvxw88uH+XL2ZOY+G6leTMW5CdP+3h88nTiY/NztSpUymUP7vpbtatKGa6HnNIhCw6FlNYtspPl6dOnZrcf5BG46bdWbV2Hbdu/MHgIX1YuFSCrYvEJQlcuXiOEaMGsP/gAaZ9OY+5s5fRoE4LDZjPv1JRQeuYIRMoUjAPbdrXx++7x7ptGzh7VcqQd5n95Xzqf1CHiWNG8MJLFZXB7zNwGOVKluKdF55RwJiw+Rui4+KMnkrLivDjDzuZPHkyzigXM+fOIW/ePGR6MvV7yVOmvbZy4gU8HNm/m8FDhrLmmx26T+2ZqXz0YXVmL1/M6o1bSU630b9fL+2AtPm92D3pDBs5hlwVnqNx84bE+wP8tP0bFi9ZwsiRo+nRcyBfbdyoOlfTJZVJcrIwfb0ZMXoUhYvmIunmDT79tBdrVq8nygHRTqc2gEmDnN0VJBB0azPb3VspNGjclXVrvyJHdps2gHXt2p0qlSrTtmM7PmnbnrfqNuajD9/j3MFjdO3UkbXffEPOXPFawl63egWJazZQrupLhLLkpH+fXsQGkjl+4Cgjx81j1eqV/Lz3J9asWcWsWXO0qeKTNh1p0awZJ04cZ8ePP7BKWA7RWxupIUcP72fi5FGsWLWYew8fUrdeBxKWr6VQvhwGaO74gS+mTZORP8pyrpRnIzWZvv0H6ux0e1S4W13ndEtANBOIpKlMCy/q8B5kzszPlSnr3b8/J4+dYGD/ESQmriRLNrElk2zHx9mTZxkydCrLVy4h4LjOvGWLSbptZXDvASQdPcf0cSOYt/gLatT6kJEzllChXFksGQGcQZmG4qF529YMnDCZ4sVLcO3iJfp06ciGxGVMmPQ5Plccffr3IdrhZeeu3Xw+bxnzFyymTo0P6d+tuzJ+kkHfuJHER7VrceDgYZPwiy+CgKtwY6E2EFlCTBg7Vv++/8ChhiuwmiaaqV9MUbDYvXt3ZQTbtG2voFJiuQBItdSSFitpyhEfTwGSPh/1635Mg0aNaNaiBdoUYRHtIHTv0ZXX33iJj+vU5vate7Ro3p6E5Stp1aYVgwYPoNpzlY2OU56CIMz7cobKMTr36Ul6ejod2rVnQK+elHmqMAtXrOBSSpC+sg7SfONx883Gr0m6dY9ffj/N7HmzDUCTeynaTdWBi5jORyAznSlTpnLm/FUWLVqAlTQuXrpM+08Hs3rNV0yaOIbKlUopI5n8IIXGjWQfraBN2+YMGtyHF158kYxMmVQTq+eigGfxLQ6F5J8A4p8ozZBWW4B0t5cP3q9P4rLlFCqUi2sXznH4l4Ns2rGDF2rUpGb9ujglHltDRGmTpvFdlNIvpDPjy5ns+vU4q1avUZe5YEje24c36OWnPXu4feMhifM2sGz+YrJlczB41FCee/s93nv378TZMtnx1QZmLV9DwvqvuZh0m4P7DrL7u695/+9vUO3p8nzcoCFfbf+RbPny6/NuFY1u+i3at27OyOnTmbZwMZbYLAzsN0gxwv7dB5n55WJWr1qoDYgHdu/g5pUrzFk0n7nrVzBr8TLcmdGMGjaILJYMDu7bz5hJc1mxbhU+v1ef0yjpiQgGCIpeVNfNz2+/Hadv72F8++23WB1eMtwe6nzchtmz5/Ht1+u5e+c6I0YOUVzgjBJbP2NW/qiK829G8n8OUvo8Xhwi/PLeV+Dy3bc/8evh01R7/QNeeuMl010LxAjckXKaaiSNB4+IebVjTO/WPxhJhG+ayoE9Hm7dvMF3331H2087KCspNgISfD79pB1Tp02jUImnGDBkiD4iGWlu4qNd4e7CoDIeDhmrSJCMzHTio2NZvmgxq1avZc3mzdidDg7v+pmZX04jYWUibT75hJLlK9Ond1/Vd7pTUyEtlfpNGjB12SKKFClBxv2HtGvdhqHjRnL02AkWLkhg48bNxMUpB8fDh8lkz5ZVAbEI56NcZhKGNyMFZ4yL5Qvnsmb9BlZ/tQW7M4b9P+9l1vRprFy5lLaffErx8k/Ts29fBZIi3BYhsnz+oLETKVexMts2bWHK55+zdfs2XFEi2jdxYfe27WzZsp7ZC2cQkiYbf4C69RszY/4icuTOz7HDR5g+bQqLF8/H6bAxathwihUsRPP2zZg3Zx7p/hg6dunIzJkL8HnS6NWrm7IATRo3pUfXTrz8wjOM6NudevXqcC/Nx4K13zN95gy8yWk0aVSXxcuWkiNXTmVWfEEvMVY7QTV/FV2TYZnv3rlH7Y/q0q/vAD6qUxO3z6NNTQ/vJ9OhRWsWz59DjgJZWZmYyKE/rtFn4EjGjRxHg1r1CKaksGzJTOavmMLJP07Svf94Nm34hhg3rFqynPM3rzJw+EBOnDqtQFJYp2zR8XyzZjU3Llyiw6ft+fDj2sxMWEx01qzanZ8jaw4GDxpB+XIVadSwrhHtSxAKGiG+NBeJWt/qcDB04EAqVSpP/Sb1uXXzPi3b9GLp8uXcu3WRgYN689VXm9UYfMXyBG5fT6J3366cOv07I8d9ztLFa2jeqB3PP/8CPfp31C7TEYNGULV8GRo2/pBhQ3tSs2l97qZ7mbd4E3Nnzqdj83ZUq1qRvv264At6GDJ8HEXz56dZzRp88MEHTF+ynLKVqihjlpGaqY1EoinMmzc3AwcOplylitRv2EATGhm1KEd8lEzCkQTQEuD2lXPU+PBDFq7aoNoo34OHtGzWgEkzpnHoxEm+nJPAhq+24HRYiBU/1/RUxoybQFSxErRs14acFpT5E2P0xo2a8fe3a7N40TKerVZOmQ1pmhI9c716rRgyfAjlKxbn2o3rdOw4QBmYmCibBn5h7FXq4hDeNZOQPwWv20bdet2YO2cxRQrH4vdk0LlrNzp88inlS5egZ/8BvFy9JjU+qEHg/gNaNGnMtNlzKVmqKN7UG0ydNhG/xUnOQsVZvm4LmzdvJIfVz56du5m/cAPz5s/l4KF9LFm+UBsV5DZ3aNOBls2bKrgbMGgg677ZTO48ORW7+d0erlw8zciRA0lcu4R7D1OoXasNa1ZvokDu7GrjJZ2sefLlZOjwCZQvU5oYh4XPp0xi244fiIqNQuyWBAjFRgmc9xPwpJvmD1usNgMEfKZzdPacqaSkPqBf//4kXblOnZoNWbBgCRUrVJZmYtyZ97ly9Qa9eo5h3aZV2J0PmL9iEeeveOnfYyD3z11m5ICeLEuYRYdunclb6ll69e5PVgnGMjvdm06DZk0ZMnEyxZ8qxe0rl+nRuSNfrVyhGt9ZixPYsGkDcdFw+MhvjPl8NouWJTBy8BCqlCtHi8aNFPQe/e0g3Xv15Medu8wEoXDnrqyfdpFLU4XDxsb16zVR+277j7iio/AHQojH4IrE5QogJVEVTXyr1q3p168fZcuWxW6XppiwA4d0AIvOWqobNhvdu3XVdZz25ZfYZJyt23RLCyNZqXJZPq5Tiwf3U2nZ4hOWLU2kb/++VKhYji5dP9XvmZzsJmf2bMyaZoBkp26f4XDZaVS3PsMGDaJ8uRLMWbiI2x47n3XrTgyZjBo6mHq163M/JZMvlySwLGERAjeMRZY0nQSx2IPYbEFCvnR+2rmb9h17s279KqpUKcLFC1fp3HUMq1atZ9SoobzwfGXq1HlPgWTzZp1ZtjSBvv16ULRYfgYPHaJd/GnpGWSJzaIxSJtUZBLLI/2pKEl9uN1e2rTqwoTx46WVkEkTxjJx1HiGjp1A2Zdeonb9uupOIImxeGCYxjLpfBTdqpedO76n//DJrFq3gcL582KxeLUpadu27zj55zk6fdqd+u83ZlVCIjlzx9C9dw+qvVODOnVqEJ35gO++2cLhU3/SrH1nBgwdzYxpXzJ28EBefKYyH777FtVr1aLH4OG8W+M9PQFCmW7iguk0b1Cb8bNn8d3Pe0lcs57VazeQ3RnHwX2HmfnlIhbOm8n2b9Zy/cqffNq2LTU/rsW8tYls3PYjS5dvZMe33+AKZHDwwD6mzljMgsXLdBStNnDJmSMLppIAvzbFitNLkybtWLJkCZWrlMbj9fJ+jQYsmr+Uwwd+Zs6caWzcuIG4+Hjc6tCQQbascobLgA0jwNMz7N+l7f8ZQKmWDJLK6BNlxR+0ErRJe81jJy+HNtsY2wCJMHJfpJNO7UHCnVB/+XYRIKkaTLhy4Tw1a9ake4+evF/jA347fFwPpDatW3Lq9FnNrstVqkzZ0uXIlT0Hn7VvG9aSyO+HSPdKB7XME/bjstrxZ7qpXacuGUHUjxK3my1fbWBxwlI8Pj+tP/mMSpWrULZMKfLlyEGrenVp1LQxxapU4NW/vcmh3fvImzsf7Tq0U1uNNq07cC3pJu+++65utuYtmlBQH0qLduy5M6QLWsywfbpOnvSH1K1fn0yflTffelcNt7/e+BUJyxfi9gdo8WlnKlSqQsUy5cgZn4W2zRvSd0Bf4vIVolTZcrz3xlsKpJNu3eDlV18nJjqOd996h6/XreH7Hd/RrWdHatR4j7MnT/Fpxy40ad2ORk1aMHfGbHbs2M6ipXO1PNK3Rx/KlC5Jg3o1mfTFdJzx+Wj3yWcsXjif9LRkxk8YyfXrSfTq2Y+6tT+k4Uc1aNG0Ab379ebPS9dZuXkXbT/pRM4YB0MHDaBT1078TZtZKuntlOt1mhZObX6S5lWH08Xa1RuVwXrnvbdwxDh54ZWXqVX9Q0b0H8yNyxcpW6Yod1LT+eHQCQaPGEevHr0Y3m8At85fZMPaZXTo3pwUbzrT563k8/HTqFq0FBPGjuPyretMnDqZuGxx1K1fj869uhIfk4UNixMoU7QoZUuXZtK0L6jeoA5vVX+fxKWJ9OrVj2+3bue1V16nQoWnlN11CrMQ7iqWUofdKkDYwu6dOxk7djSvvPo82XLkYfqsBHr26oMtlMHUqZOZPuNLSpUqxZhhI7h18zpDhvZn955dJK75ignjpxAfnZOWLVvz/KvPU7FSBQ79up9Yp42BPbvQsm0zOvTpyuWb90lcu5We3fpTsWgx2rVpznPPV+LpZ6qy8+d95MuVkykjhrJmzRqmzF/Eh7XqEh8XR7Wqz1Agf14WLVqkrM5327bx0quvUK5sGTK9XmX+Iq5nj8zLfZnMmDmDKfMWqRaxQHwc8+bOomf/3tSqX592nXqSdPUGNd6vjj3gp13Dhsyev4BjN67pAZV64zqnjv3GsGFDyZUrLwvmrmb69C/5qOYHxGax8uKrVXS0XufOfWnVqhVNWtRh/VcbmTZlMRPGf06NGm8Z152wSXzIKuMfvRBMJSPTwmuvN1X5QYO6f2fb9i08fJBCm7ZtOXLwF/oMGEChMpVo2KAx7736Cj//uIs9+3+lWbNGXL1wkh0/bqdn3/7giKZ2k+b43B4++NuruNMy+frrn1iyeBkFC+eiSbPGVKj8DAULFmLL2g089+yz9OvZS3W+uw/u4+/vvU/I56du7Tr8/P13JK5YwuiJQ0lJdzNw4EQ6dezC+3//m7LXyxNW0aFTJ77/8Sdef/VlihbIQ+fOnbh67QavvP4GjugYGjduTIkiBbWjVTpKxR7FbpXJOxGrnxBbNq8hIXGxlsSrVqnGju17mD5tFnVq1cYRZeWFFypx6fI1Zs5MZPKUCRQuGc3kqV9w5ZqXvr0Gc3TXbjasXs7kKSPInicPdZt1oMozL1C5dEnio+08W60qHTp/RoNWbWneohVb1q9l5vQpTJk4nirPVKNtp26kpibz99deUMC24evtzF+8nEJ58zFp4njaNGtGXGwsc+bP0eup/HRVjXVmAlAAh92G3y8d+w5klKzMge7WrZs2nX3wYQ215hFN7exZM1QbOWrUGO7cuUPvPn1US9u/f39iY6PVmkxZTfH91YYx05B07VoSjZs2pUTxp8hfsBAF8xWha7dO/LhzOxMmjOelF58nV848zJyxgMGDh1KxUiVatW5BtWpVKFq0KHnyFqRG9Q8ZPGgAbncGI0YO4969O/Tu0ZMaH7xHnx5d+faHncxdsYHWbdqSO4uDnl0+o2fvfly/eZ+lqzeohrZJvdph+6zwkAObjHSVxg63ug5Mmb6QRYvn8eKLpSlTugLfbjvO5o2b+fWXnxk/cQRvvPEc2eKzM3NGAoMGDuHpKuVp26455SqU18QuZ87ctG/X/hETKw4VxidSEkFh7z3s3vULHTv1oEvnbsTHO0hYsoReXXuwbNUaHgZD9B04gGcrlydKm+2MfEz9W/3Chrv1zO7ZfyS79u7lwxrv4nOn0q5tS4aPHEa+wiV45unnmTh0IvVr12LAoO70HtiPWz4Ho8aM5t75E3y/dQvtu3Tj620/sGDparp16c6aJYux+N2MGDSAc5fO0Xv4KF5/+x3is2bl+apPk9PqZ9CAvjTv0J66TZvSuEUbHbn63pvvkPIgg5079jBn9gxmTR9HsYK5qVqpIhO/+JxXqr9Nr0HDaNa0I2kpqXz4ziukpiSzddtuFixZQqWKZRFPGGmC0muUDFVAhtpFuRg9ZgqJiYnUrPUuefLkY978RPr06Ue9Oh/QpXMHPetee+N1nNFxNGnakoIF8z0BJMP+F/8Gkv8zQPIvBmIWP2LY/Njb1Ej8I56QqqORZvzwaBG5x2pEHjEADROTj8xapbItdg9OBwGPh8tXrvIgJZnChYqTJ19eNasWGwG338fRkye1UzRfnjza2GPsdswpJWbXpvBiTIAs6jNo4fjZs9oFKcHVnZFO1vhsWjoX3aFoGHPnzUP+3Lmw+/140tMIxTg5f/kShfIWITY21nT+ifbR4uDs2fPqdVWufCnTaWg11iZSooiNjgmPQlSHc7UZkW7NM2cukSNHHnLEZyMzNYVsObIgiuHUzABnzl1Q3VuBPDkg6CEzM43f/7zMU6XLkC1WbEfgwtXLpCSnUbZMBbKYqlhYaiqi/SCetAxcsXH4RQwutkseY6ehbIH0Rop/p3q0GY80r/j3yZKFkwApc0iJKRCy4ZAkITONG9euELQEKVqiDKfPXyN3rvzkinfhd7uxR9sUWEufs5guCPwyHcIRmycpnYgdipQL/Zw7f4ZCxQvjyhKlFhSWDB/XL12hSKECuANBfPFZ1eri3MUrZHW6KJYrL1cv/UGeQjlwxEaTiQMHTpw6mTBIyCnjAMUZwq0drjfu39WOXM+DFO5cu0bpsuVIT0/mvjtdD6ArV6/q+hUtWpKsWWI03kiJ03TUGttxM1fc7GNhBm7fuak+dfkLFiQ1U6ymXKoDlr0m91R1XbKC2tBifATlnqrLhdXOwwepXLl5nSLFChLwZCjAi3FEcencOZxZs5AjfwEuXb1Lrhy5ye6ScZ1pXEy6QMEihUn3BMmVIzvWjDRs0dHceZBM0s1bFC1chKzxcfi9fuMCcPeu2go5ZfrTE4+9ykjUR1TYDaG7xf/TxuXrN/C4fRTLl4/79++Sr1ABfV5ExXz50lU8GR7KlS6jgM+dlkooPpbrd2/iS0ujTMmSerfVH87m4Pr1FNWHFiuelyzxYtYhh2t4NrUlXfdFKGgmQklyGZlcJXPIgxZxaZCbmUFyipfaH3dj2tRZ+H23KVQ4l+41fb+Axxyo9mjcHr961gn5kJKcyrVrV4mJtlG4aFGVjYTE1srrJSnpCnFZosgen530FC+5c2fXjvxMj5sbd+5SsEBhvKnpZM8ejy8tHUdcNOcuXybVncFTRUsRG+Uk5BbLJJGSZGCzu/CHXGYtJQ7ZbCY+PUyhxFOliIsVfW1Q49flpGt4fQEKFStJdJRDrYNEkymlbdG4OWxmPdTz0ClV1FQuX/lTQXixYqUIBVxaqr114wZPlSlOTIyYkEvpV2YYy6Obqvc5gLE70oEAarkmfogO0tKDXLh0mbgYF8WLFdLyqMQP+bCAArQgVp1jqfV1Utw+bl5LInfWaPVddfusZMuZ89H4uSuXLpKemkKlihVNvIlMInpk5GzAjup8wp2G4nl74VKS7qsSJZ7SKlTkXIgMrogUph65MT3au5HA9tjMSo6Q06fOkiU+K3ly5VXtoOia79+/px612bLmUBcI0esKFk3PyOTChT/InTs3OXPlM5rc8PNgEyJEZ5Ma/12R/fixcfZCkjZClSqaj4vnz+GMiqZg4ZL8eeEaufLmIWuWsC9nOBGSuCilbeNoKiV08aIUy61U7t1NplnTPqxc9RXZs8HFy+eJjraQO1deUpMtZM8Wo+sr9kUXL15UN4yCBQub5+TRaNtIKhiOpzK2VPxJ/Xa1N/P6Mzh96iSli5XE7orl/I2b5CuQn2wyh1pdTIxvqLHoUj2JGPLitVi5lHQNd/p9ShQpRJbYGG7fucut+w8pVbIs6beT1Ss4WzYbg0aNIleparzyxt/I5ghQqlhBPVWTMzL449wVypYqg9Uf5M6NaxQvWkhdA27fv8flmzcpULAo2bPFE6NNA8IryXrZSQt41fc0a2wWssflJDnVS95ccTy8f487t5MoU+opjWlufOTLXxSf386F8+fJmzNemWibK4s21UrsFlM9FdCpNZ/ZN2oRaHPhDdq4du2a2rUVLlyU67fukz9/XvV1lddeunielNR0ylZ8GkvYL1Wdw9Rs9a9AMmxP+z8Eqv6fve3/9T6SjwDjY+SoD5IOadM/E+Oxx1MdjPFI2E8yXBb43wPJIEGZ9qG+YKbpQYxana7ocGZm5hBrZ7Z22Bp9jtx4tVnUU1R8D5VUNw+lAkkj4goP3tAsJmJGKJ5vYhIrzGTILvOErdjEwVY2ZZRVA1J0VHy4lON7ZBD8pPeyaKpkU0tXpmTUKkLXSS8BtVCw4MEvBt2WWMUbqt30e1HiS3y+bFH6CGj8EB/DoFvtJNIzA0RFm0NH/ird69FAr+YpbhlNGMImthMhj3ZLqj26L0DQ7jQTUPR7GJToCU+n0DcLZmAVzzLx6ZOsVw43lXMZY3W/oLOQaJEM8BSvLdGRRHycAxlu7RRXBC9yAPXSM6bGNhVFGR/RkGqZBJCZJFFG1tmdxk9TrsERtBFMc2OVaxSdqc1Y5am1tieTOIf4hwlisWgjiRRrdRKM2GoE/QQdxrjaKl58Xi8hm4j1BdAKCHZjV72jOOGbCTpyT8VuJkuM2DWhnpUOpxgDizG2lOoC2G3iFSmHjpjdS7D2qb2IK8pJpvhk2p3Ga/SJPac7Xm56wExQMlYg4rdm7KBSMtOJiYlGxPKusAF+yOMn5IzScoyUVsQaR29BMIDXI2ba0fjDBtIOMXWTJiAxNlZbK2e4mdOYAntkooMI9B9b24WBmwlQEV/iSKkw3evW+xvrkjKhB4eImczG0O8t6xIjuiHBGuLfFuPALWtkFcWVFJMEiNh1ko3sfbm/cimikfxHIKn2xcEYY7MkZW2/MAh2Mx7dIqx1OhaLB4/Hwke1OjB77kJKFMumdifSoSoNJ1GS3EgDl7o3G92hfjc5LKVZTzpoxf80PLdczoRMTwZWu1PtxCTRiFa5iXGzzPT51Y/zkV+cHHRi5G+zkpqRQVxMvO7PkEckDhZlnSyyLyITTsR71iHXHtTZvdHS9iuaVR18IH0NAXyiT9NFkTDgVrCj0Ul9PF26HgLGpcFU1iHDnaxA0i5mzgGHhlHF/WIRGBJjaHmOjJ+hMYoW4CZ/KT53JnnWdFHstnDqd3OKLRp+tZNxuKSPV9ZIPBTNxBA1WBdfVhHTyPMmYFeTef3yxnpcLAf9xohdJ07pTyTGm2t6PLJW1ZJhRkhcM0KaeIsFj8bnR5TDk8brkUj9pOHzfwIkw5OMlKm0yIxpE6/8cg3qpSvfXaQpJnOSvxdmVD5b9kdkTKiWLsUbU43Tw4NlhQGVLvqAjWinVJLCm9omJIg0dBiTcPXCtYawioG8hngZgCFAUt5P1jpKzyWHJYWkazfo2GEoyxPX4rD7iImRtU/X++txO3CJNZy8r4zpzUglJibGmOGHN7eZAvXkJBXx3wybwQclYRJfdD+Z7nTiouLUJD3dH8TltGGT2OiT4RXi42lVYCVNiBqW/QECTkMACMBSPbRU7cRw3CbnBti8src8YM+kf/+BFH/mbeo3rodTQqlNngIBbxZl6eNjsxhDCK+cb8IIyjMaIsMvHfyxejVa8JGzUM8LQzq4vWKwb1fgnp7pVys28en0+TKJiTIG/DaXJIzy5zZlytUsXlkbhzHcDw9FEbcQ4/giH6ZPLkGRBQhZIue6z6vrG56rR0hnbIvXp1uTInlOpd9Ckr2/AkmdfqGv+TeQDG/Nf8W/wqqBR2+lz6LqHuX4D0dxuRV6EwU4hJ++sE2yTgAJj0bUABseJhhhJOWGi1+beOapvYIcHGJM7PHppAidjiIHqgZAYy7u9YhfowRO02mrm1U/OYygNBUyD6jXb2wlZNKDmXtsM7/vcmkUE/ioyUpGBnbpllPG1aobWYfF65MvI5dEuGxVUCGBVjarMltqnGwOVynphmSCgE2u0m2AIlJuDI/tM6c0oaBMnInWmKEAUWb7ykGhB4/LNPQIWx+e/SuASRoltIQckMPGjT0mCl/Aq3OqzbqaYC9gyiFzTsPjIf3KCoRwhO+MhAPlUf1il6Qu17r+UpIWFtFplfUE8ZaN2B+o15u8QB7LoAe/aOnsAnbFzysy80ICq5DAEYASnqah7KXXTKcgiENmiUdctAVI2sGtcgTZTj7sOktVJO7Ckpq50tpQpQyzH58GDXF9DDduyTVrIA+7p5tFN16mYgxtlZKZlBZNGS0oBudOY9QbARkCfGSWd4StNKFb57AoSBRvt3DRSH8rksiEb7BOYrGIMbEY5AuYdAros6qY3WKV4V62MHFkEgSPN4gzynQJWyV4h69JDnxhl7yBANECokXzaJcrNaBKngOdIx0+3CNj7J6sDzxhyW+mPoUNhA2cMk048vuiu3IJmJSpEDr5x46WsDEAACAASURBVGpMwyXTkV9yqJWx2VMyEUVlKk6CPqt+XT1kFa16wtOlxPpJdlamecKDUaZzXBru9N6a+yM6ULtDXuflQXIaH338qVoKlSyei6CWgsPMnd+tFSvxwDNW2uKVGWYj9DJkmo8ZUCAsvHZwhme5ywaWCTyy09VgXsGomQ5jGj2lnBHEK6y0SxglMUOPMdoy6XPRrCG8h3Q/6cNhmkM0cQ4Ph5MkQ4zeVVdlEmrxAhU20CHTNbT06yIQkokhBrCpub3EHGVlDQMiekLp6lbAqEmd3GeTXkn8EOskwz6Gw7DkVFYzrUV/Q9fFZgYt6OMVJNMv05nE8N9MJDGfBx5p5LDIq52m0dAvps+ydmZCkPhwe9XKzESKR0PrIz7A4UpTBEiKJEA0kgHxPpR7ZXPpXpX/1tD5D9L4yEHyaDTrI+18GEhqwvYEaxGehKNwVXSZVp0HY95GX+dQI3D5WuLDGPkxLsZmQK+sgUNN1gU4mWU0H6Hui1q6DmWmYxFAJNZtGorDwFX3eQhreDJbQCf6+LEqeyW/L8mc7I+HnD3zB127DWf9hm/IltUMjJCBDOI1aQkJqJekQpIgAUhhYB4ZTRu+m7pXn7iKoDSRyk0VcCXJktRoLHbsOmlHwGF4OK9HTjKwyGCKkDmXnDYHctvlfAm65GwV2sfoCeV8VCMuSeSlOUYn+HhIu3+FMZOnUKjcqzRo1oxY+eMQuMIm/ibIG7LAxD8z6MCMZ7Pj0QEZqD4/TOXgdWdqY6CeRDpdSQC2lZBS/eGBBVL1U0wo3tI+JQ6sknFpjDELonm7pnYih5BJPeFnWciFUBCPVj8M6SKlb9lHfm36kklZBslI0iHrKe8lfQdyfJoII2dhhJH8N5B8YhP+a/4zAiSfLEUoW60PUtgO3tR5H0E5s8NMR7WAKC2vPmItza6ITM2VEqNEeAFxwYD4lDkegUj11lKgJaDNPHjGt8ylIViyRtlk4WMmrHkz2yIynzoCCmTShKEQJBu36lmZ4c7EGhulAdMpdSBhKPxivi4m1VYD0qQ64MnQIfTGB068B0M4o0QjZIxjvX4BerFkeMRA1qleV8LY+oVVCDlwCkslp5hkjQE3tigBNQ6zkeXh1tjhU0NvyXB1/IHNHFayAmKgGiWnsbxHuKQqo6s04/YFdG3EEiEYlM5xKatJluhQgKhEg+BPf4aC0XS3h2hXjDJ4ZoKEpnnKJCpokK8s54d034WBrgRNHeX1v9i7CnApq7W7pmdO0CGgpCAloiDYIh0CioR0IyEISrdIg9ItHdJhB6ACSimdIqVI18npmf9Z797fOcMRFRTv1f8yz+WC58x883073r3e9cYSVEIrS3UWjhFAAQ01S+wbGkZY1BBSlURElYc/YUU7753FBhxXD62TCewW5RdFBkremRHwsMksWTutiUQnQPJv1bdQ1ouHhC1Ew2iGl2vDZhcmm8aNuVtyYFKhxEmnIQl2FgLJQa69fbFAQZFIFPUGyUlSyjbEy4rpJgjlz5WhM0s1pUnwUAqQ1FuM6zNMdQXK3dFpktiyFf6wXw4SkahElMiQ+X2cL4sc+CLzJhejnCWDUWYEeUgIsOTkhlTvPnFUAlJdzjFWnrpqQk72zZAJlRy2iEC3aqtLdo0LidenYooXLiflRnUKhGbqhdUOmWHRbU4CZMjNZuk8QAZbRl+2CFWeeKhTKpCPSbjJBaOYWJPJo95LICkbXQMEP9V+KKFBkBREYuI17D9wBIePX0DGzJlQ9tEiyJ45K5LkvhxSNCCZ1rKuycxSqUgBST4/HRbOtfY/YOFes3LMVRswm0rOlr3poGMiYWK1hNl/VhxG0U3hvxUjTe5Vmxx5ViptWLTdoY0haBIYI8pB6mAmqAhLJREZdH6/WeaPa5YFXZSvFH2fENW39IFI3BHySmqKqEyJTCedZ7U2gkE6ylrxR8sDGutf2dwgQgKauW6IfWxyGJJpZjEI14ZXwCi7KtAppnyckozlbqRbRzBA5SyXMjCy3wK+ICwui0hF2ix0XIzc4dTQtnGqGESAsM0qsVFHJGjXqB2vlFB+A0fe5HBKBZKpvzTD7fEJaaC2hErGkHUmoJx7Q+1r9lH1U4HFxq4dqt+ldn3l/Y4IIMlxM5J7yLIFuOa4Jvx+BNhAn9EikQWmI6RtgOT+81RT3oZV6UQiQEWkcAgJ187g88/Xwx+IQvESpVAw332IiaU8rVcxxdZo5UjIH1ZNm6WLgd2m94l+6LRAUvIcCS4ZsjYBSaFkaUgf9PgQ5YyW4i86gmQkFYVsESAp0rxmzrFWiGU6EKVGWfAmSmGKzWeTFTKW7HmKkBsXz/6Ar7/djrArF4o9XBa578si6laUJA36yNKrc4KhNa5vizhZ3HvKUnopPWzlqtOBIR5bZFkI2SlzK//mclNsP111seu+gKQAiVSmnClmSXWTw1RkRNUfOklqVQVV9E3FzxVxoK/HqbTp84JzzaPLxtQ37lNGuLjWtYNtxE7vAsmbbMk7+SMVHlTNOeVcMMKxcrDoOKp4DYoPVO9TvqAkDEuojjlUaiFw8cjBnCKbrvqGCYsTYnIx9w0rHlUuHHcfrxD0MrnZJJq/bL0R7/bCxvwwMeYhKl4rr4JGRcTsFUMq4bUgmQMuIgVo6YXqWxazJL33hFVluIMsEr1ppTHK9/n9HgUe6e356fWQdmdxjQUeAhWHA15vCE5KmvEAomdv8eqwEA87s8g6sfJVkp8llKpCWRJCkSEjG8NNoZhStsshg6oDG1oWy4RAghtmhx0hR5SER6P1gSmhRx6LTBOw2kWuj4caw+C8PmXBlCSgCnWxSk1kFmkayVKQiSTvps6DFM+d8osu5tgkJEmoF2xvBDMSvCG4HC5hccTZI9NKkMdDmU/McWdISKAYpdr8sFkUYyshPx3rDkqISPVmc0jIjQcfjZ+SaFSsKC2eshmMcPMppMpOS67JmmOvPh4eASUvJmDQkIWTdcAKUe2YsEJSWrNwfVpEkchMT1Y0t3kpJecnObj64BIAJUBSoQGdcqMBGsOaIcXm8qYJCnnyyXirHUGgyk4E7KlKkCBVmuLzKD4x1VNWxQd+QX8hqcZWY8gDKKTADXOG9BHNJxLGX7PXxjOKjRWArI98AmOCUIIsgzXW1aFkUqVhtqxDiaOqCAC16LW0HA/LUCCg50gIOgGSlKxTR6piolllKkcKmWfZ79S1ZqqJCtF6A0rnWg4uMfzKbqicM6ZUWGEx21Q3haRkuFjybaEtIGtORoprSpR1ZZ5EmlTuWydNCyvIMVRzp55fUexc7pLnSb+OTaWFnVLUI8Oc4ZCSd+MaMAClPo9U6FMcBMVWSD9SrhFGZuTUVM403We+ja6W2m+cA4JDgkmTkqtPI6VqaFSnzJ2eF8P2CvOf4skrMKUz/STdIBRUz6bYP5XCQyBpNaviK5X1o/ZnQGwKVw/7+2oJW8lzZBjdBJNDyReyJ6HadJo503/fcA6kSMiSceNbFSuliW8tAajOg99+aXT9G29I4SZTKpn1tQyHTYC4+k7uL4OV5Of8sibUTkllJLV2txbKIH8gwIXhiDBjENyXSr6TEos2u9ZkvwFIhmDVIWeeMwJwA8nCPjP2IwWHcsCEVGEO83glEqOJbl3op7ZoWqitpCT1ZlR7StKEVEqTX6BsGBbRiY5gfaXFFLPirQhKxEAzffr5aDu4R5iqIk4PGU3Jo6dTo0CnrJ1wgqwPdyBaJCCV/QUTJ1IlkLn3dOg/6HdHsKs8fpkeYdhZNbaiMElWVttOYSUl/K7yJ5luISQAw+1eLxzUWqet83iE1JG0BaHrta3UVJFoh3NdynmlQtF0awVIGj83lheBNhXMjDNGb9lUIGmkERhYRkSftTr7nURUf+5a/w9yJNMagdSNn3YLRAQkBEiq4ILKmTSKb8KG3qk2LmRlDO1otUwUE0V9Tilq0Hqtnvg4uGJiZAnR87ZERbP2Ux/SITgYotVi89whfl05LscIwYuEZdm00aE8VX3w0vjSC2IOo1QOmsl2cHFSK5rgV6kt+Nnold4Rr6QZUp/fDYtVabj6AjyIyJLwgCNWVKZeNF5ptIVS5wnilbEIBK2w2lQujjTEDibBQeYsJAlUcNMzs6n8DZp2Hrni+ZlsCJIVdUaLxio7MxHc2u0EEx4JeQjjanYIJhB9ckb2tJwkgQENm9/tg8tJjWSfsGwMkRBsmfWhRPvmAytsmfvHNj8q34wqAhY7GWGHFBHwnFdeLxkWzjgl4Uyw6JCFklIzwePzS+hfQKwwZzSOXCNkIJVBVECGtt8h4V8phhH7EZRQPD8U0p6vJEcL7mEInDlMGuB76e0zn0gxRsL8SH4qmQbFChkhb4ZHpGRADlKG9DU8E49YF9ZITq6OR5LD0prMKjmb//MI4BdeLmyCPeyQEDG1dM2q0gwWMsNMZ2BqPtsl6UOLP5dOg6GAVI0rQKRAIVkFg3Gjg0XDy1C2KNjIYaAkRgVkcoyN8dOxxBQgqbWeJQXDqksfuA3MZKD80hpLGmZbVP86YTvtKgxFMMv9J6BcjDZzkzXzQXjPX1hViJXrRAFJrlUCC44/n5nOIeePTL1F5lOYESOkJ3nBCYh1UdqUeUyxch1vsh9OyeNUngrHjsBAnpnOICVJGQIzhUXmkmPEw5HpLxLWDJE95MFJ9YswLEGb6hSi9dTDZtoXhp9VeoyE2rhhtPyaVVM5BJghMnNGIj7Z+JDKleT6BFNyuMEIxCQnmyH0sGht0xYwbC0MkBGa5XpKMZzKtt7oCChgQlZNgAjZSnEE1fgGdK6jKnDjXnbA7+O6DMNmptuuUo4IvCmxKCk3kn7Og1LcNnHElTOvdIttgm4Vq2NkkptplwlGyDzJNyu7HwkkxRFj+JA9DyWKQttHgKLIAh+ZVfGWtDOVtgVcxHV/63g1yICw2HeT2Bi+UtY7V5vsD65jsrFqblQBJu23um/JkRTjooCkeMrce5xy/iHzJ94D1xltNdlE/kg5nCr9xSSOrFxPDwTTcrjmGTHiHpUoE5lAcY5JSgTEMfL7dDIOI1C2UMp5cjMgqWIeKiVL8q9pg6krz7VtoaUJwcEUKKZtaSJBtd4LiX0SAlMAImGnyh210F7wuQiNNBspR57sRw9cNrKwfpjMHgnxB6AKgzhlHBazj7rf3I/KYyGJwf1jYQ9h3kOAdouOvkrrkeiYnbnKJFwcKpqmHTHlSPE5uAfJDoZS7BrrJRgJDPh8sEpoOxJUk6gwyAW9gjnXnBfmtgvQZAskC6w81PwB+Ex0BqxSnyD5vixIDbCNE88pHfxT3LLOR70LJH9rL/7FnxumIxVQqkTUGwGlAjyKEUx5ycJRgOq3gCQ/I0BTKrBI5pgwfeZMbNz4FR56uCT69esDkxgkJtR58cHa9/HR5+sxaPTbSJclozrceECTGZCqRBpEC7waSI4dOwGPPlgclZ8orQo8GDqXZCseSMrbEm9HTkNuRAn8wErVUrKL0paCIWyzdNinHNfIEaOVtqeFmymADRu/xPc7D6Dra72kMbeEhJlHGfAKO6i0hlXJJmUJLTayjop55D4QQRiGhrm5fAx72sWrNLylcNinQlM+L3xuH6bOnIuTF+IwYuxI7N15COvWrsSwYX0FbKo5oIeuci3F4eW4MMeLRpZV5sk+DO43CF26dEGePPcoZlRnZFmCZO44b6xqlKMY/pAfMSwIoDqNLxmr1r2P9z/5EhPGT0aWdNHiASogqUJgin1WwCPInEQW90QcQkZOH/NsJTSiZ5G5PJIILWFbdXbJGBAoEUjy0JIzzwyr9uRZEMJKYkHvBAyaSmSemVGVp0zxjW6PMM+6z6kwUkymZy4b50pcaL8UDVgtCkAb+WxB7ejIEEl6RYLyuI18q6Ca15Sv05SHlyMpMoYECYoZ4GfIyPEokuCxODyKWSMrICQX9wYLH9hzL6I3Ap0fyZfkTyMPaOmQoOZd1rV4KgzvkPlV7LBAE0kWM9IaFF4znpHGVlJH9NqUcLCxrYPMxeLDO+Xg5olK59B4YAXNjRKpEPxBzo9DGMmUzIyQYhKFoSSIZk4xAT/nzEINbn01TQmwcIAFCsrCqMIflb7POWPCvwofi58okQU+r2IDeVgJX8o9keJ8pKb+Kc5FASWjOIOHkTnAggozwlL5QuCiQnJkLSULRu9zOcBlz/E76cBFMNa8Uzlw1T0JNSjMZ4RzzlCd/gxDb7IGNSgReygLSbEsyrlTL7pyHC+aPZPNITnNKUBfH9g8MJkp6rDS/miIKIIN9Fdo/xTIMMZFiqgUka5yP8VbUpGdyKiU+i++DO4plSWk/Va2Va1fFsVFMpI3rFV93d87oFKLqQyG1Hh3mnPGyC1khDpABSEFZiXwIc46owHK7ot9FOCviv1YMOkkyOINs72PMMu0BYTrDAcztUWz4AKCuJ7UfdBOB6UFGjtVKNksKeAzOwRoqVJCRiDIcuq0GbORViNlhGkeX52kwpXrUDrXobxLziM6xvyUck5o50Jmgic1KwEhalSOIJ1HblzehVhgqX60KSpd30tA1zrY2bxUXn74ha2PkiWr0mP0Z8VGUnRDaA0539jNQsQoxB4zjU0XJUoutFprsv4l6V+l8SjbqOdTA30FmJWnx/XHgkemNKjtqXNSuJuZ8yhEhHKwUrqYEB7oNcmxMoAkk+/FsaSGu5wNymni7eoMMJ0jeRdI/t4+vAO/uxmQVPkISrdGrYtUIJlqZnTMSwFJfbKqqqtUlZtQyKMbi6vPzZy1ABUrV5NFyAbAxYqxbxQLxRVQ/On4D2jSqhVmLFyO3PfnE+qZps4qFlUl90mhg8aGJ078gkxRDuTIkh7wJAPRMbLZxAiQ9dOtXMK+oFTeek0+WdA2YSTpwIRUgYDZjMtXr+LSxesoeP8DUqjCHKczv5zAiBGj0LvnINx3b16VP8YnMTEEqQ5qhhWENZLqN42QQswxUee55JtZVEhQFSVYEKBBIuMgyQHMB0lS1J8/hK82fYtxM5bi3bkL4XO7Rau0QIHsAsoYImXCsTCn8m/Fihl5JWwST63c44eP48GixWBx8AAl96iKMJwcUakYZhNxs96cNsmplubyFh8uxyWiau2XsWTxShTIlUVakYhp0YwGn5eGVh2QyphI6oMuIjLCjqrsh7lkul2TJJUrACN+A6vZ+fxGKFwq83SFpkS7aUTVs0n9OpkJObCVe2IwZUKcaSZKwIYqlU75o7gZjrs+Hvn8XN0WshyKUyezwOsSSBoAX5k4j7TksFqZa2vX3QJUqyC+yIiIIobUMvgkz87B2Ko+hnnQE0gSGPPcJhPE3FYvK0nI7LBwQ+d9SmhbX5dhdON50wJJyfnUOUVCkZDFVaoAcrgwxyrM5soWm7DKLD6Sgi+RMGQVN6EaQ8zK7nNNS7hWNqIR4lIxWjobqZU32uiLZVAgOCB7x46AX42vFDrxVlTRqxRi0SFL0ZgIsYiO559W59GhYAJ/NaAK+nFc6HyyGIeN2NmqR5L5CboZStTsI59b1gf3lTg2qq6EYJD7hccR+yFyrlUNmAb8gma5WzXglnxafVjKfZARZW6ZYpFVsY1Ka+EatZP5CjGdRDPQLDqSWLpGIHqtiW3U6QpkcaQQQNIeVK4fC2MEONCGCJDkc5CRCkmUQ1k/Czi8whz5PQIwQZZW8sPU6g5TAUQ8ZJXfmdrxQuf0cgeTnZX0G83EscCLDo8c/Npypcb6lbkVIM9rEMgzp1StbebuSV57GiCp9kSkU3droW3uaAI+3rsAE4niBMXpVHUvNzpU4rdL2zbtQurUnpR9HlK5cwTgAvBY0CjMAhllFuWQsWKhnHKIlYVRoIT3ICeIEHF0Crnu1J6j4hedRNphcXvYF5zzSWJCwJta/Eb+v2Ik1Zyq141AUjJCw3QwVZoVWUZJ4WF3AbuaG65Z1fSHc6jG06ZzjhiqZ4497bH0ymVSpPg9KrRNIEmA5U4OwuWiPWBbNHWGKpugN01KkJft8JQ9UySOcrAkNcdsk3QAJV2oagKY/8LIgU07ZJISI4Onqrl5OMheFX5ARRpkfiXP3Sut16Q/tarylfepbHJVRGOWXHmFUxVbyYcLwi5UMyNTjAoyRUidg4wWieMrCd76sjoCJQtJbkQ5+eKPpQ276ln6T//1rw9tpw5YhBctB+iNBiBlvI0Qm3KqbmABVPWbkcfIw00zWfAiHGLrjwC6dBmCCZOmIpbdYbSjQ8+aCd38Rm/cOdSt3wDj5y5Dzlw54OLlmHxvD0jYIRC0y+FChQl9/iLkCcBlZm4i161ZGhhzm1P7ltVlSgXEDA+rz+w2+OGFy2eVZrvMcSGAIzBkmCsYdMl1PVSzcZmln14GkTVTHp2FgIM7hZ6fkBU8sULwSRWsqoQkRxlMDsIqrWC0fm1Y50gyv447ws5WMNoL9YfhsrMiOEEO8n0Hj2HA8OmYu2AxuxXBJaFrAk0zfH4nbDYFG2nkUxJhpFNCEEFpTRSGTVxxnj7A7gN74MyVHTmz5QS/1RJkaxyJxckB6ZZE6Fh9vWTEeTyo3bAjJk6cjgfuy6xUFViqZzMh2URoZIKD1+YDMPyX0kIkZTkoTJBiPHmzmlKJ2KEK+uhX5LpK8x5t03+1t42P/NbvI5kSg2O5cb1HrnEdhtTrPtW+KECq7tUApBE3rh9C3YvhThnfkppXbBwfBjtkGM0bd13qXd6afYuIIkRUwspBnlJ4lHbYfus5jfcZ7FPqfEWOs/EudX+Rd/97gOEm7/vVfKcetGpIf22PbjYmN1wmYkHdsLZ+tZ4i5yntGrjJc6S52G9d+48PH+1k/s761nWlKm9Y7IOah9Tn/IOfp7Hbae/pxmG/8X5++7lS33dDxfWvQOMfj8Dvv+PX43N7V4z4/A37UtuZNOtDja8x4jdfv79mWG++n25uX/jeWwXSaa77q7V887FJzdE27Kj+vlszIPpDaSKNN1tvaZ9D7u935uuPjfOND3zLe1d9LDWn+PftVpo4lX7z78/J7a25O/Pu/0dA8k8OiLZrkrpHIClVvKogRvKVkIhAIB5Omw379hxBx07DMXjQcOTLnxX58ubCnn27sXXbd3j8qedQpFA+uMxJorPasd9wHNh/FHlj06F69QqwZXAiKRTA6dOXkDlTNnz+2SeilBP2m+COv4qcGemFAIdOnMHnX25G+thMqFXjeWSIjcKxo4fx1cav8UzF8rivaAFpge2EGfu+24Ud322HzWVG+UpP4d6c+XHkyFnkzlMAUS4lBbh92xahOYoXfRB5C+aD13NFqk7PnE5EpvRZ8MnqFciQPQPKPl8JfosJ0QSRPg+iGTL1huEJhrFl21Zp91GyRBFkio0GHFH4dvsunDh9HvnyFsRjZYuLNBYELPqw98AR9Bk8Fe8tX4FoM3B4/348WDw/gj4/Dhy5gIxZsuKTD5fh3lw5ULFyLWzbth1nf/4ZFauWhzOTAy6THVdPnUe29FmQ6HXj1d7dUaZ6NRR8oCCefag4PNcuY+3y5dIQ/rnqZIdjEPRbcODgHpw7exjXEpMx6d11mL9wCfJni0XcxYv4eM065MqfF49WflYO+XR+CTDoTPY/uXb+xz9G28ntE3mAGybu1s8BxYanviKT+W82wL8FXf/HJ+Nf+vhpQf4frZvbff+vgOgNay0t+/jvG8S0wDjtE/wxkPz3PfPdO/7njcBdIMk8Hh1mEv8rDZA0mdzwBa4LFf/ZJ5swZOgsDHlzBAo/cC++3foV4hMS8MSTz+LV13ri/TUrYA/FoUr1KnjjzTEoW/YJLJg4EV9v+Bwz35uPle9/iFnvLsQjD5fGmZ9PYVC//pj0zgRUeOYpvNKxKebMmo4DZ87jlU5vYPyY8XikeHHkyBQjiijPPPEkOnV7DfM/WIV0sZkwe8ZcnDhyDL27d8ebQ/qg7DMlcO78RXyz9RBWLF+NQweOYcrECXhn7CjEuuwYMexNFC6SDy/Wr4H589/DuHcWoUunriiQMyPGjB+L5m/0QKUa1RDwxiGTMwomNkb1An0HjUTzVu2QLVs6DOjfHRPHDcfc+QuRLVcRPPZkeUybNgMD+72OsD8eJlOSFPHs3ncIb42ah9lzFmHWlInYunk9li2YganTpmPp6o1o1rwlsmeLwltvDcFjT1fAU0+Xw4kffsB3u3dg4cqF2P7tNxjabQCWLlgioZyWnTugbps2uP+BgsgR7cCCGVPRqW1bDBryFmo1b4Zy5ath8oSZyH9fDrxctwK2btuGek1fxzebtsLkjcesSW+jU4eO6D5oAOq0a4Pnni2PWIakf4NF/Odt03/mHRlAMvLubhVIpgCCFEbFuIq6wm8fgHeB5D9zNfy5u7pdYHi77///DiT/3Kjf/dTdEbizI3AXSIalU5vOs1EVuMwBNBhJr/8anHaGkvw4fzYOLVr1wurVa+G0BzFl6njUqfsSMmTMhrr1W2HqxHHImcmBxs0bYuik6bjv3jzA9Ti0atEMzV5pg3SZs6FN28748MOPkSd3NrCZa/8efVH4/nxoUP95PFWhAmavXIc8BYsgii18krxYOH0y2jRpKFVrdRs3xDtzZiAxEECDOk2wfPEyFMmfR3JakoPn8emGLzB3/hosX/o+mjRugxdq1ETT+rVlxRzeuwNdXmuLLzZ/jC/Wb8bkyauxYuly2MNJmDl7Ji56rWjXpRPSs1A6mACLz41vvt6GOQs+QKvWr8Bs9uGjD5ejdYt62Pj1JmzctB9j3pmCnPdkFnknd9IVuGLI8rmxby8ZyYkixbXx04+w8r15WLRgJtauWoM1H2/C3HnzEA4moVffXihcogwaN20Gb5IbderWxoyFMxH2etG+XmssX7QEmbJmQv0WzdFl4ECUKPEgNn+8DvdlzoySpR7BgIEDUbDMY3io7FPo2v4NrFm6ANHWOGmd8vyLr2DmtHdxeNdW0Uot9uCDGDxmJLIXL4EatV9E9hlauQAAIABJREFURqtdetSl5Fbf2X31P3O1tGDyLpD8n5n6O/KgtwsMb/f9N7vJSBbvLmN3R6bx7kX+x0fgfxxIqsRXlRCsXkYj1zCLYiRHkkoYLPXw48SPZ/Dqa4Mxb+5CZMsWg2DQjc1btuD8pXhMn74I82e/i3uzOFG9ZjVMWrgYOXPmRLQ/gE7t26P0U0+jdr0GeLFOIxFtz5Y5RlqVTB83GXabCVWqlkfVF1/AR5t3IkOWLHJD6Sys7vJj2xef4drFq5gwbQrmrl2JC3HxqPl8XWzfvAP3xMTCzPRHy3Xs3L8TQ0dOxsyZi1CnZkP069kH1Ss8KfHHK2d/RPXaFbB933YcPPADeveZhGXvrYDLlIB3587CmXgzXuvRFU42DDYlwxZwY+KEaYhPsKEvK9MlYTkJVifb/ITw9sR5WLR4FWo/XxuDB/UUBZGA9xpMYR8OHv4Rb42eiYWLluLkD0fRt1dXrFm1GLu/24XxUxdg9uy57ASGUWNGI1Pu/Hip7svSAqlJi0YYO2kM8ubIhRYvNsHEse8ge657ULVWLQwdPwGFixZGdMiHM2Qvt23FZ5u3oGSlqsh7f3EM6TcM61YsQpZ0yUiOj0Oduu0xe9Z83JszMy6c+AHbv/sW6zZ8idLVauGlenUlb9Kueo6nqZf+H7cIt/n4aQ924+O/FaL81ftvwkj+/uF+l5G8zSn6R7/9doHh7b7/H/3wd2/u7gj8PxmBu0BSgKRqDXwzIOkPJsBmZVVbEKdP/oKOnftj2bKViIk2Yd26lThx8jSatWqH+vVaYfaMmciZJQq169TEmGkzkD9/fpiTE9G4/ssYOHwE8hUsikpVa2Lt2tXIkjFKutlPGTcJMVFO1K9XB89Urow3Bg1H5Zo1JOzqT0jCto2f4vzJk2jVrDleaFAPkxfMhTNDRlSpWBP9evbHS89XAfw+xPnP48efT2DoyAmYN285+vUcjIeKlkDbFg3kufbt+Aa9enfFx1+sw9GTv6Bvn3FYvnwJrBYv5r07B8fPJqHvoO5SqW1Dkmhrf/j+x3hnwnysWfsRMpKqZF1v0mX89MsZFChcCr+cu4xuXbphwbzZcEWzMjBeKr/37z2E4WNmYO68JThx7BCGDRmARXNn4MD+gxj1znQsXPyeKIwMHjQQOQsVRbOmLZCQkIQmTV/GxBkTkDVjJrSt1wKT3x6PTJkzoPWrHdC5Z18UL14ccb+cwthhQzF25Ch0J0v5XCWUfboSqleogZVL5qJU8exwJ8WhVu3WmDVjNmJsQQwZ2Bdj3x6N3kOHodDj5VC3fl2cO30R92XLivSu21G3+H+y6+/gY/xVIGkUpaRK0qVtN5L2Zu8CyTs4ff/1S90uMLzd9//XH/DuDdwdgf+BEfifB5KGCoNRB/lrRpK9FRNFomrxwmXo2XcY+vUdgDovVEPPXq8jV+48Ijk1fNhE1H3hRfTq9grqNqiDEk88hTJlymD/1m+QNUMmtGzfAWvf/xi9+g1C+/btUKd2dfjcyRg0aAAypkuPtwYPwIHDP6BzzwGoUqOWsJVVKjyHxQtno0CePChRpBjGTZ6IZ6pWQr9Bb+KzDzagf8++eL5qZbiiLChQLDfOX76EBYtXY/KkmciTJy8mj5uAurVrI0+uezBt0ng0bvIy8tx/H5YsX4nxE+Zi3LjxKHBfFkyeOgUHj5/H0JGjUKLo/dKjzRRKFs3vVm1fxc9nzuPpJ56Gy25D69ZNsHrtajhi0qFCpWpYs3wNXuvyKvwhNiwH4q9dwIzps7H6/Y14o3tvnDh+FO8tmotpE8cKkJw++z2MmzAB2TLEoEffnshZoDB69euPXd/tRt9+PdGjz+vIkjkzBnbpg1df6YQWLZqga+8euCdfQRQpUgTeK+exaO5sdH+tG5asXIUL3hD6DR6O9Z9+haULZ6FGtUeR456smDl7JXr36ANbyIuli+ehe/fXMXPBIlwNmtGhczfMm/au5KD269P1LiP5HzB0RnXmr79K50Te5j3cTW+9zQH7x749sq3M7dzkn/3c7XzH3ffeHYG7I3ArI3AXSCo125RmHaoAgz2adH8ykS70Se5kwBeCxZEBHg+70LMd0DX8fPYCHnywNM6cvSy9snJlS4eE5ESEXbH46aefkDM2GpmyZlFSU2ardNynzq6IObDXHLMxJW6s+sJdi/Pg2PETKHR/AaSLdeHK1Qu4cO48ihUuhguXLyFgDSN71uzSRzLuSjxOn/oR+QrkRmzGWP0cjlS1GIRx+uQpeBITUOSBotLN3+w0wedlt/9oqZal0oTH74PNFQtPUCnBsDGuJeSTzg8E2MdPnGavchQuVEgPVBD7juyD1eHEA/mKqF7GFsrjuUUKksoU4bBT9c1TjYwQ8iQo7WVXJq10wuubRKNYqxFKjy3VoDkMJ7WR2VMr7Ic3HMS+wz8iX/48yOBy4MThQ8ibOw8bDOL0xWvImTs3KDJy8sQvCAevolDB+3Hq7DXckz0n4EvCqRPHcE+2rHBEx+DHc5dwf4H72c9cZMJE2OLu628fgbtA8m8f4n/pF/xZQPhnP/cvHaa7t313BP7BI/A/DiQ5MwQvqcecApJaTk13uCeYAZsCEyCJkgh7mbpVw1EbW+9SnkopFBBgEln5dGNoh2jrqe7Gqnm+YmAM5RP2lqSUYRQbkLK3oZkSSVRbUTJa6t6oDW3Rn6fWCCWltRKGaDIrfoZd/Q1prbB091W6E6JWQS1nacKts0GlvxtzRNl/MgR3IAyHg02rVfNWNjTn3YZ0ry1T2AYTH0D3eglZlJy9Ncym2IDP5JeiG+kfFwwjTGURdlIy6aaxolBASTal8GHnQFPlhFJfES1v2c1SGskaSh8mpSxEHQ/+wkY5Qt6TjCt/pts0iZQr+3lSqoyJCEqpxCpNnZV6iDTo1Qo5Nja+5Ut18/1LL0NH2rgI74M/Y2PeW3mxsa3IdOmXNMi1KW3oW3kZ3x9ZRGA0kTY+b7xHmkgHg6qpr24Mfivf8Wffo1awUoYSx4XrXBpCswkwn5HNp/V4ibSiakDNpr8iFWk0LteV3LyakgC1qufQ1/uz9/ff/hzHhc+adg2IrF7Es/+37/Pv+/7U9k/SMFtECgxBBiWNaUhk8m86w1y7xrixhy/XQuTLeP/fd8+3d2XVuNquGoJruc87fY/GXube4MvYHxw/fj//W8mMGmeF+ttorn17T3Tr7zb2cNrvMWQ378T33yjhaUrZS8YaufW7/e++03iO2zk7/rt3nPrtd4GkbtacmiNJWBMJJJU+BgXllaKGXTafVQCciIMpQTRRT1E6IKKXqYGkTRxn9V6RlNLAzCoScFQu4CHrh8NkRSAxGRZHlEg8hf1u+Kmh63BJm3CjgakoE1DXQxRmBHHJQc2XieBS3wsBY1h0WAmqtE617oQvnfg1ByvqCqKHahENXogEIfElNQd8sNi11FOYHfwjgCQ1v8k1es2wOZQkVRB+OAxd5bBdSRKKVriSRhRwY3PJvYqGLpUPjAbaWk2CarsirKeVPthsnRsrSMCo7lJJYikzKBrV6p/URVWSWUnJHriiYpWgh8BwJULIZukUZZO3S4N2XWnzF4BkpEGkEecz8tC4VUPJ9xmgz+PxiMHnn8hr/Z6xiDxAlCxearPa5ORkuFyulFY6NOoC5vT10x7Af4dR8gd9KeCR16eONb+XKkWyckUKTyv2EFAGFbBKe8BwPARgWi0p71fyaH9h8v6OB/4T1+S8O53OlEOegMMAy3/icv+yj4RucAwsVPChlrtfSdDx3z7qGmsgZNgtjg+BkejUa0lHw0ES+6Kdjf/2YEQCKT4T1zXvm/fH30U6kH/lXo0xiHTAlBKL2k9yComElWqtdScA3K3er+EYR97j7TrLv/VdxnUinWKuFzob/4aKfK4DzgVtQFRU1A2P+W8CwneBpGbYFK8XThG7Z9hV4FZYAxGttkHVL5HLDoXgJxhyKoaSzIto+FKiTQK8SqruBiBpJoxRX0gmTzQ7yZ1RPksIRDJ5Sks6GEiExU62zqrUh3UkJ2gmLAzBakiYiSxeEBZqjIq1EE5RmMCw1qJV36mkuESR1QCEWjeZHisNMpGXncwY3y6gjFo3CrSRIYwEkmHGhnmMh80SSvdRXtEEqYbmzwJ+ghYTAmHKqgEOm2KQ/LxPkwkOi1lJU6UwSkomL6zFSc0pjKFOPdCykcxpVZBSqbQogE2FnAC8Xg8cjmhpNO7zEzCpQhoFnBnH5kh4lDENE0hqHa1btYg3eZ8BAiINIw0ZjQDBwR+9Io2FYWg5PsZB+kefjzTSkjogOuA3so4GCBNtWGGulVza3/kyoL4qYzPBq8GS8Z2UUqMMtOQmm61KL1jry/M9Po9X1qLI8Yk4vJK4I8ssjgXTH2zWfz2MjFw3qQVHav45l3/3PP2da+BWrq1kGpVDQclS/p3KSGsJ1RuPV5HeZIsvq80hMpAcI4OBM/YTwdqdAiu38hx/BHSSkpIQHR2dMq/GM/6Vaxvg0ACGadm/SDt0s/X0n7ADKftdM7GR9udOASU+p+F00NYZ0RYDNP/VMf67Px/JUhvRCf5t2Ou/+/vvxPXvAsnfAJKRTcqFJdEwzG9i2DdVyl5E4G8AkorRFM1jhrq17q5soJsAyUBIedvEQsKvSHSPDJoXye5EOKPSIwQbhAAV5TjmVRI4KtY0JAArBHMKE6iXhW6yTi1bJWuvjnYevQK+9HOTIbLZrSpsrXY5fDzEnFaVO2mz61CzAdr02yR0rn7m8foQdqr3mYIBOOSeFNunMCvDkT6YqfdrNouWdozLKRXiZmFNdfhdpxKo/zZCz1rzVDOXBM3qRT1Z5nu6RXOZUdIQ2VWzEwhb4Q9oDWgD0chHCH49eiTs8h0CoP/Ci4bLCFkZxsw4/A0D93uXN4xIpLduGHgyimm91Jtdy2BfIllMXs8AlobxTsty8rv/LlYyddiVBxTQ4frUw10lNIhmro4BGNqxAhT9AVgZfmeIl0CSbL5oVqswJrWo+WKe67/5Zcw/x8V4KabtRm3mf/Mz/va9h/T8UnyLOthWyT9X7CNZeQMkKkZN2Buqjyl9VH1Zq9jLyFQOw7m7U0Dlr469MceR9oDPwj+34mz+0fdHpkXw2fmiLYpkHSPDv5HX+7sdFcM5inSM7yTAN2wlxziSeeUaupPf80dz8Gd/zzVhzFfaCNKtnB9/9nvv9OfuAkl9IIUEXYU08xcS1lH/RJg4FeCF6GX7yfzwZymK6cqjZgYeNa8Z0zVk6i3M6ZOTXAu9m9WBYdeMJMGNz+uFzRqVAiTpZdttBD0EjTYgbEthJAkkVciaxpTwVp2k0kbFEHUXRKd+b8AuA0gSfEUCSX6DhBkD3IhkJQOAVQWPFUurILRFwC2NN7PUzAib1HebtDKQ16R+awsLz8ckOPgCfoTMYdidDsmLFGPicEqKAD9ntTBMqcP+KVqoOmOSzIRCplKyo8qTlB63HBy8LxPnRd2p15cIp53XNiEYMMFhdwgrarWpFAL5P7LFJobk+eK43hnGxziwIj382wmtGaE7IzfmdgygEQaUdAsNsiJD2JH5mpEHTmJiImJiYu60PUlJOojUsaaz4rApNtSdnAgXQzjBEJI9XticLoRNFmHlCSQDfsUu8EJBDRzJSpKR5DNy7rg/yEjabWQy//2vtHNhHCC3sw7+naMQUnMsqgAWDSrVPk9KciM62iV2g35E6jo2PAf1WUYeGB420gEMNupOMX53Ylwj8yGN8PKt5k//0feL06XZvrSg0ACPRsifY8g1ZYTT/xNA2wjdcu8akREjx5XP9ldD7JF21rBvfEaDpf6j8ftv/944M4x7jyQU/tv3djvffxdIimMbRkhixxpISojVYBoVogz5QjAxDKtBFlPtrHKKKViigKRm2CTcrA49Zg8KeRdSYVSvAMkw7FL8QivJkKwPDnt6MZoEqoScpjCZMz9MFhWCNfMXQtQRCEnQXFhEnV6mPfTIHnuK7TFeBpBMySmLYGIDZBHJFvp9kFCkzQYfPTyrwyAuoQCxur6MDYGw5GUGRR4mnnmQZitiTBaYGH/k4U+6yGQWQGmzOsB8TLfXiyhXFMKSI8Dws2Jg1VOrlwwlQ10yB3okWXwjI6cq3VXsncU7PmnozntjAYfVKt3ZBUSSARWwL5rpvP+gAtFkacNW+Z6/mmNHo2UUBBgskmG4b9XbjzQixmcMluWPGMNINpJGOfJANX4Xma9pAE/es/H+2zEYf/TetEykyoNU7ohijWTxIOQPwGzn+jLDJ+uFuaUqVC0HnInpESqnjAyUVP9zX0UU6/r8AbhsNxZa/NH9/dN+73a7hZXi3zzgjQM3sqDkn3bPd+5+JE+Bxk5ZSuZC2hwCjBSjxKIwna+u0zEYCpfwpd2Yd5VPbKR0cC8xLzgyTeDO3e+fuxKfh/dIB8nI7eSVjJ/9uauqT0Xu/8i8Uv5OHG2LJSXHNBK0/acBSySYvtNpG2kL1Qxw9m9xxAxAb5wlfxVc/5X19Gc/exdISvUvC6bTAkkygha4/X64bFHM4FL5ODapSxbCxUbsYyhz6Jw+ST0zG2weQRCBJF1qxch4LeRSQlClHkEkJl9HTFR6eL1W2CwKbEo7Hc2esXyH98FQNnP9wprR5PW0/U0FYDxu2QNSh+HVLxRUUoZVs5faqScgE3gY5P2EEPZ5YXLYEeQB7oiCN6jAsjySBpIK5BGkqpxLk98D2CxIFGbTBkfIDJPPB7PNjIA7CWwuabIyuTwEu80JT8Ajxs0cssIqfY9UBievF/kiBynGUN0hTEFdxWzRYFYzvAI25ZAJwhtQ1Ykenw9R9mj4Q4o1VjPMavcwTDqcbaQkpJDKf3YH6bE1Dj/DKERWSv7epY3cqT8bxois0owEjMZ3GsY0MoRKkPJnv++3niUyg0C958aQNveJuhc7AqwidTgkdMnZtdrskopgF4YaknjutDvURuArHIaXrCY/E1T5kVbm2AaCcCpv7l/9imSGjFSJO8VY/bMHxvAKQuI0sNCGzqjYSS+ZM3aEUCuLeZQCsv3snsHmFhYkJyXBZo9KKR7jujYKWv7TBSW/Nc6RACoS8NwpNtAAZZGh48h0Ge5zOir8PsPR/U8Xoxhh50jH+k4BWcNh4NjyOQ3G9+9wkv+OvWTMlQF+I+fpTq2Rv+O+017z/w+QFJyUlpFLfVyDTVM/Sa37ZYiVn2OKoLTHIUuo/qFD2wLjcPrUSezZtw+XEz1Iny4jCuYtgCIP3I8UQiQFSKrSaKN4x0JWUUqXleSiT9rvsPZbF4GY/Phm2w4smr8StWvVRcVKz2ng5oPJZgSTzSzOVoBQWvaoNj9yzKoKG6UNLv+tAvKRei3C5uiTnoUwRiERwZQEyWmkRSfShz07t+HdefNRsVZ9VKlRRcNYxawKkJWcUDOCJtZWUxnRB7PdAq8UAVlhCVpgMZlw7ewpvDtnNjwWC3r3GyBTw41hI6gM+mBm3qfkOhFIqrrqSABiZKESNhCEEHhqhH1Dux6F40MS6SezumL5e1i/YSMGvTUUOXLcl8JzCrsr38QkBdWuSR1Qt7DNIlCSJp5vKPLgYcdCkWCQFXjAgQMHsGzZMgwdNizi4mkabxvXNIWw7dvtWLBoMWq/8AKqVK6YpuJbA2ejut24YsR6l/CfZvzMliDmLViAzZu/w7Bhw5E9eyYpWBEmULN9R478gGnTZqBq1aqoUaNaRL5ZKiscOSqRIPGPhistI8kVTJAgzCoZRebCkWEMBDFh0hQUKFQE5StVhNNhRTgUhJVVuHRkuPZDQfz8yyWMmzgBx44eRudOr8o9+32s3iYbH1m1fbO+gv/BXoPaTzMaien4REoucsp4prxP/eSbLVvw2WefYcDAPjIuFtE71W1lxaG8uU1LtWfGnKWuk5vOUaofmSb9IG1DeOVQGxGCyKhGirm54feRNlb/O2Jtp/72xvtMjUCowjADOHMtnzlzBqNHjkL58uVR56WX1HiEVbcFKbYzW+D2uLF3z3588tnnGDBggHKXQyp/kpEPviLB+K/WcMo9Gneo4hw3zJsRHTFSh24yLr8ea2P8eF1VEHjtWhz69++Pvn37IkeO7Cnj+/t5sJHzcPN9GblH/UFVxR6UvHYLTh3/AW+Pm4Cny1dFzVovwGnl3lPvMUBnWibvRkt4K3vnJu+JWGeGPSf4T05Owpi334bV5kLP3n1/u1AuzTr91fim+f07495BoUKFULN6Nc3OOqRAlvK7FAQp/1w5Zedl8ehx1NFG43lvPoeRo5GaIiZnnlqR+g1/PDc3jmvkf/EaQXz55SbMmD4Pw4ePRP78uVK7sNxwON2J7/vtO/mrv/n3A0mCIT9gsarKXQlTEwtanEb3QN2kh7l1CrTAZFc8F/sZSh4/W8xoBkyAJAGbwYgx7OZBOOyV5uNPlq+LxUtW4PEyxQTckUEJBnxi3OSCjBAzKdzqkrVmDjMkztRD5vyF4DP5YDPbpKGh9NQzBUAj0PnVHnjooZJo26Y5rFYzQj6GllmcYkKAB6w5DI+XTE2M3J9KKLcjFPZLGJDFPbJhdD/LsP5eVXetoBr/hAJhWBhmDhBQMkfFLwbYZLIj7PPDFIxHt+49kLd0eTRs0QTpuE9CAdh5aCvqEGH2c7PpavIAwycsfohTbSWQDiZ/CPBewRcb12P8wuVYtnINLP6QVGqH2CjIpACDpAyw/YuZlcZqc5pZkORnArIltRCED8VwqIifq5A0Q5xkhCW0zr6dev6SL1xBrRdrYeGaFciSIyccGlIHA14BU5xXGho7HAj7Q1wKKjeL15VIW1AOI01Uy/wKsOFD+nwIupxgB00nwbRfNTT3+oNwsommCbhy/QKGDx+KBvUb4ZHSpREIeWE1021g8ZVJ+lpy/KRgnmG7oF9Yl85de6Jk6dJo27qZjAWNLxkZVs6rJkYM4bH/JlQ+q8w2+3zy8LSxkaeMK6yJuHT1OmrWbo+Fi1Yg972x8hn2PeVhbLO5kJDkQetWr6BKlSpo2aKRADI6Hm62TXLFyFiTCOJ4cRzEAfLzsyonkYDdKlSuqrKVf3L+dP4we5gKExwiG6+LIwLMO7akME6c+6OHjyNL1hzIlCUKgZC6pokOmSRLxiPJ58G0JWvQtGVLnD/xA7JnyIR7suRS38XiKvYc1UUpdE5Uj0pdjMM9ycOTYVILx19FFGw2VRVsOCrsdcqPMaxqs9vh86sWTHTFZE8rQlQcDrJk0t+TvUm559jnUn6nKo4DAa+OWLDRP0dUpV8wB5rj6XJxzQVgYg9MU0hyhT2Jbpw/9zMKPZBHxtkUjpasEOnYwr0ccuvwhwM+VhhZbQqeBL2y76XFlYT+DWEFtsQKwU4bI5EWbjKuFz63CaxMS/IG4HQYcgGSNS3PwflSLRwDCHr8sDjZesymnWKdlS3tZJifyOIYu7T9Mg5qYl7lr3AjqWiDJHeL1+aU9mIW3TZNUku0Iyd1hBRBMKk2KE6HDQP79UfWrFnRqVMHmG02BJi2wuIrJqnQtpmsuHT1Ki5cvoaihR6ARTZNUPaU250sebi0mxYT51Ia6GpxBBp3xnl02EhskoRWFHHAdWiyw+RXc++zqD1uDntVGzhpQ8aolErtkf3g96o1ZiIo5rpTBYahkBkWE9s6AXv2HUSxYkVhMnOM1d5Rc6JdaNqlgNor3F9mSWFihwoHfL6A6qYRUtnicr5Z+S869tyD/JXq1CEN4MJuBBOuYPiYcbDnLIaWbdoh1go4uT91hTOZfbHXUjEfTkmRYg9h1atTM/2cJzlP9TRyH/i8cNq5vtRcmE1W+H0h2CVPiTnMYVgcKufZYvbC702AzWHBqjXvY8mqj7Fo0TJYuBZk7ZrU9WwO6ewg+ZvsWkHxDAt3kWoFZaX7z+uzHy0nxmJGIBzCT2d+gc1iRm4C9GAIAV8An23YiO8PHkDXN7oiit1CpL2eDQiaEQqaxEn1SjcR2iieIxbVO9nCbgle2HiwhEMIer1yVoatDiRLj2i1nE1SoErgEUTQZBP7qzCE7obB9lWBkOp3yj4hHg9cTqbxyIEnzLrfG4CNY4QkXLoYj4b1umDqlFl4oGhWtaGMNi0pbfAMRyo1xUve9g/JEv/XA0k5CGhZ/XHsjo34q3E4+uPPuL9YKdijXJKDxy1BBRd1Aqn/UqUsUMxgCpCkQVWualDHPEPuRNhc3PhuXLwUh9JP1MHi91aj1EMF4JBIdBhh3oTfBws1Auk5m61ISObBYZONrcI2FtmMgbBP8vcctmgE/GEEQ244nFF4441eKFmyJJo1qatDgKk9paQhty9ZtwOwqUPezMM9SW94C3xh9uYzIeQJwWEnEPUIa+Oz0vyxz0oALgI2X0B6OYbI8Jl523HSiDzod6hDxHMB/QcORs5SlfDiy3VgDwSQ3kajz4ZGcjIRWcEjp4YDlhALdVhNGy8Hb8AXAyvDjb6r2LZlE95ZshYTps1GNocFAU8QdqfKZyT7pHpemmQjGkn14ZBXGzWR1ZEDgKeckf/o9yswSGMttZtJCbBEueA30dQAwSuJqPPSC5i4aA6y35uLHCmCviBcdlbSB+EPKSBv8tMwEQx4tIEywU+g4FTFQATzCkXwogEgwOc1wyf5DGYE3V4xDl5vCHanGQFfWCrHr1w9D7vThtjo9GDXSsHhkj7A3ohWWIVhpcFROamK8rWiZ6+BKFS4KJo2ayQAWXAE15LJD3+Ix2eUzsnVhU9eN4QOJ9hjV4GAA1Lab70q6kgv1uuG2bPfw705bbCaeUhzvAMISmjfhsGDhiFfnrxo0bIhAkEWeymw5U5iD84oAShBXfltFqeBCkwmeN3JkuNqGE7Om3Q1oIF02FXzeB4uBI38FA9ZlX+AZJ8Pew4ewSOPlIZTgzRO8fUED9KnV83wZWPy2ex+bPx6IzbsPoaePXrAgQDszNtl2ybdgosfoBMQCHoE5CpAY4fPG5Jl+jlYAAAgAElEQVS5IOARx1IOa6OvHAsOglKQ5XRapQURb4V7kgco507CS2auebbh0vYgGIbdrnqskvFi6y8Cw4CPBV1EtSpXODHkgdVsE6fLTKY6xINL50ez8bzNgY0bN6DUk48h2hWd2tXBlCzj7/U5YLVb4fUAUSQnCSRDAYTMdgTo7PDQ41wkJ8LuYshSAUk6SiYLIwWEr3aYBJSoA5lpACx+M1ls8LJIkI6t2Dw6dDblLITDsPGmfckI+JJhi46WrB2fJUokAmgBg14/Yp02BDxJsPJgDJukawRHyJOchJioaF2hqHJewTQUC7tA8B6ilVNmYooJAT7ZV8WrKsBBoO7VRXJ+jH9nrHQs6Ni5s0Qk6PyRoeZYqxb3/FYLPGEzbCz8o5NAu6OJAIITm8Ouog8Akr0+2Gmw+WnmK4r3K527wVa0obAXFmF/2WzNDvjEU5G/uD5MYR+CQSVCsWv3fpQq/bTcc5Agj/aW4y39eFk1rcEO7AgGCK5oa5SGAvv7yr4QR1QBNjKFPBykh6ZmvHz+BNhtBD7MZVb9gdVaVQIMCqgGYDGr7iAS9JIevEFYQsmA7xomTZqJq8486NS5A1hWJ+3/dcN/ry8Ah8MOr4/AnSpkIcnTdbJwif0naXuEwVM9XWWd29mzUzk57A8rjqZEYdg0nqlZZoS9YYmksemGxN7kOcLweeKw4/s9mPjucsyYMRfp7FZxeAiA7QSMMjh8COa6B2BlipXmzuUuVGK+ImsoViB1DGa4A35EWW2w+N0ihAFrFM7+8guy5ckFT9gLGyMcAS9cJm4m1R2FA8HuK/4wAaZdziIFyEJC9oRoT6TolCNmQdhsR6J23dkFWURL/PEKWVqc8IbCOHXspADH/HnzqRx8njUkIKxc5xZ4faovKte+YoJ5bdYkJCIUtqNGpQ6YPm0ect3L9e2Dw8U5ZxhP5wJLxxHOeySQ5Ply68IV2uf7W/761wNJAfmBZJhtbny6djU6tO+O89f8iM6UH4tXLMfjTxaF3QQ5iFTUVwEoMgI8numZSshYA0gJ/dLQaRzB0LQYcyTjapwXj5R9EctXfoBHSuQSL5nqHCZ6T6xCvX4Fy9etREzGLKj1UkN4/EAUySKPG1FWO0IhhoHV5gyFbbh8+Rp279ohG3jl2g9QuXJlNHyxhizIXfsO4uy5C8iTOzceLF4MCHjw85kzCDlisW3bNsRfuYhGDevhwoUL+OrrzSj0UEmUKVUa1lAIvsREbNn0JX65cAE1G9SHMyZWWNMzx48jV5asWLNmLTLnyI3KVSrCbmVj3AAunk/CkQN7EUw6j9UffoxiFeujbsOXkM4EfPzBOlw4fxZNX26EaJtLAANrfwyjp3zX6/JcnmQbtm7egnDiefz482l8sfsHzJy7AHYfEH/1Mnbv/R5mSwiVyldIaY4tAUqyimSFrDz4lYHct3svdny/SwzWiy/VQUxsely9kijhrJh0sahVrYocfkGPG9uOHsHlCxdhvh6PGdOmYeKC2cieNw+uXknC+s82IGNsDGo8X1VChdIvlAZCsytiXXjwmS3Yt/8IaGQP7N+PPHnuwzNPPa0qv0PA2dMn8N3Rw4jNmAGPFn8YMVExuHzlujzH99/tQNGihZEzVzacPn0K9913H6x2G86eO4+tO7YjfUx6FChQUKQdaVj8Hg+uXr2M7/ftQmKSG+9/9AWqVq2Glxu8BL/Xg62bt8IUZpW7CU8+U05gfJInJEwSgZk0vheQxE4BNsBrxf69O3H26jEkuv0YOXYpVixfi3tzOhDwerDlmy+RlJSAR8s8iezZcmHMqLdl1goWyo3rcVdR4bmKyJUrlzArZNoOHj6Ci5cuIUuWLChRsoTYX/7cydBYwK+YJzJzZjOuXrqE06fOYN++fahUtQqy5ciJny9cxqeffor7c+ZApcrlhXmdPWcOvt29D02aNEOZ4kUEiPxyNR558+fB5YtXcHjvflz++SwqV3wGmbI7MHnaDHx75Byat2qHEgVyIkfGDHh/xTpci09A9bovwupyIIPThWtXLuGjj9fi+vXreOaZynioxEPCfn3//U4B9jlz5kSxoiVkfR778QRiY9Nj7969ePrJp+QQ37NnF86eP4dy5Z5Brlw5EBcXh1179oLtOB4uWUrCkTzr6ZSmFICQtSXriTDi4+KwZsUaZMudC+Vr1ARb+VuDIbjIFLOrAYvYtGNybP8h9Bk4EC27dES+/PejcP4COHZoH4oUvE8cirMXkvH9nsMCop5+rDTs8OLi2Z8QsDvx1dbtSPB6Uaf2C/BcuoAvv1iPkmUeR9GiRWWNxsVdxdWkJEmt+On4j6hetRpy58srjBGdqS1bvsX1hHhkyJoZj5YuC4cAA8X4OB12+H1uOOnFUB5ViuWc2Hf0FL7+ZiuiXDGoXaMasqSPwdWL57D9u+9lPeQvUEDWvdExYt++H2Sdf/LROsSkj0H5atWEezMyWd1+N1w2B8KafSNIPnf2LPbv34+omHQoU+YxAS6TJ08VwNK5c2d4vW44FaoWT4P/TeeX7sHhk2eQO3deRJutOLh3r8zfR59+gmzZs6Nc+edw8fwlnP75J/lk+owZpKDr+uUrsPr8KF26LH65nIDv9u1BbDorHnusJHh+B9wB/HQyDiazA19/uwkPlSqJB0sUlY4c786cjF279qBJ01a4v0Bh3JM9Mz756GNcvHgZNZ6vgqzZ0osDePjIj8ia9R58s2U7qlSugfMXriJjxvRIl8EmjtvXX22R84g5vk89+5yAokS3R8CGcvwk9CPrR+YoYMbmb7dKYVpsbCzKPvqwyhtlSEVRUyqiI7YsCSbPVUyYMhOJUXnQ7tUOMCV7sHnDepz7+Sc0atQI6TNkSAnOEgwSBAqzaqUjFcSPx0/Candg+/btMnvPV68Bh9UmYPLQ0UPIkCkzvvtuG6pUKid5qnsOHMfZM2cRawqidKmH4cyQRYBgKOzBtm+/hsmfhL0HD+HLHUcwfeZcnDxyGJkzpMe9ee7FgX37YAmbkD9vXmTIkAH+YBDrv9qIQ0eOoGDBgqhetao4MYnx8diwYQOuxcXh0cfLokTJkhLN+/mnUyiUJ7dI6v5w6ASOnT4JW3obHnn8UUQ5o2GHDSePnsI9GTJjz75tOH76FGrUexnR6WIFhnGsaVE5thaC4UAybIxu+oP45ONP8cu1ONR4uQVcUU5YA0DC5Qv4+vO1SHYnoGTZJ5G/UGG0b90J1arWQPFixZApUwZcuPgzChctDIvNin1798Nhj0XJkg+zVhd79u7Dtq1f49lyjyFfkfukPqLRS90xZvREFCmcTiVQiBAHMQuZbl0zIROtgSTXhokUxV0geWeQsQyoB4H4n1CuXDl8t/sigiYnAqYseLxSJaz7eA6cZohHZqLHIsmQQMDK8CmDFKSlGfZQQRoBkmFLKpAMuREKJkkI+MKVJJR5sgEWLl6OJx4toMJdAZ+EbON/OYtRw4bi9d6vo/fgoXihURuUq1hOmAmXGbD4dJjH5EPIZMbO7w5hxeo1GDp4gBxcdRs2QbOmjdG2eTPMmT4V0VmzoW69+hj21jCUe/IJkQbs2OU11GrWFAUfKIxPV65E8vXrqFKlGjLdkw3Dx4/D5CkT8fhDJfBmv754vmoVHDz6I7YfPoK335mA2bNmY9Hs2ejUsgXuyZENoyZNRLsO7VCnZhV8//33+OzTTej5ejcBki83b4lqzbqhdt0GmDhqGGpXrYQffziC73bsxKRxk9T4KWwlpEM47IEZCYiPj0ffvqPR/bU3kD9/VowaNhybDp3E4uUrcfT7g/j0ww/Qvefr2L59K7Zu+Qb9+veVfEmr1S69JcnwIOwTcDRj6gycPHFKwuxvvfUmSj1aGhUrVMY746ag6+s90KtXD3Rq3xbPln4EM2fNRLp896FO7Vo4sPkbdGzXFh9s+hJX3T5Mnjob7dp1xOD+A9G8aWPUqFZBGCWCORpQCxVxEERy3FX07T8Aew6dQuu2HeByWDBm1EjUqlkT/fr2we7tO7Bs5Qq8OWY0vli/Hof27EPZMmXQo3s/lCpdGqdOHkO9l17ElStX8N13O7Bs1TLs3LkDc+cuxogRIyRkM3z4cBQrUgL169fH7u93YtXaVRg4dDAuX7mGBg2bo3HjJmhUvy4G9OmNlk1aoHixB/DlV+vx6fov0P/NUXDGRAsLIuVe0tCbTDBTDmyYMHIK8hXMg+dfeg7bdn6Pdu0GY93aT5A9qwP9+r6Bzl06IUvWrOjRqx9Gjx6LCaPHIxD0o0evrti0+SuMGjFa7u/ZZ57D/Pnz4XBF4cU6dTB27FiUeLgkqlWrCo/PA5fNriuqvYqR8SejV69e6Nq1O06dPI1z587h6QoVMHzcZLze9Q30f/11tG7cAI+XLYlhY8bgbKIbzZs3R2Y7MGbsWJQuXwUNGjXH4H6DMLhXXxzZtQuXL/6E2rWeweDRY/DTdRsaNmmOx0oUwqgh/dGgTl18t/8A9hz7EW+PGYu9O77DyOFD8PY7I/Hll19i06YdmP3ufLz33lI4nFbUrVcTw0cMwROPP4OjR05gztxFePTRR3H48AFMnz4ds6bPwGuvvYYffjwq+7B8+XIYNWoUWrZug/Tp02PggMEYNmwYMmTIqEPcukm2LvC6+PNpjBoxEr169kXX3n1R/5XWePLZckhHRtPrh1OkLpnOYULQ58OGTz7DmyNGYPDbbyNL9mz44qNP8M3Gz7Fu7XIc2r0H761bj1df7429u3Zj1/ZvUPbBQujR4w00avsKsufNh5Xr3oc7IR51KlZEtkwZMXLsOLw7Z570b+3UuSMKPFgU1WtVx5ljxzBl8kS8O3cBihQrgQF9BqFVy5Z4tExpfPL5Z1i/YQsGDRqE6KjUpu5kNe0SuyMV58PEqTNw4txVdO3eE4MHDUHpkiXwzOOlMWvaVAx8cwiyZMyAYUPfRKmHH0TlCs9h2sw5WLr6CzRs3Bi5smXAxKlT0LrL63iuYiVktDvhtJvgZdjUbIWZjcgDIfx45DAWLVqI3gP6Y8fO3di0ZRv6D+iD8ROmS4pBh45tVGq0sMMexcqbQ/DFx2PqrNn4fPMOvLdsFZbNn4/5s99Fq1YtZFynTZ+Olq1b4cXadTD2nbexbccOzF+4QFi8sSNHoG3jpkhM9mPektV4a/RQfLP1K2z+6iP06NwO3bv2gNufDpUq1RRwNX3mNCx//0PYHWZMGPMWrl29hFfad0bevPkx/p1xqFyxEo4dO47DR/bjraF9Zf/MnbsMDz9cCqdPn0TDho0xYcIsrFy5EhkzO9GvXy80aNBQHJkvPv4In32+Hn2HDIUrNlaRXNzf7LtLZtwSRmJ8Mvq/OQKNmjVH0WLFsPHL9di0cQNGDh+hGrHTBhO2MaVEwKQX8MVj2tQZSHDlRqPmbTBlzDDUrFgRPxw9jAOHDmLQwDcRFcOWcyrnj105GHkJ+D1YtWYtho56Gy3btEehgvmwfOlSnD99FuvWrsWCBXMwffYslK9SFTt2bsPCWVMF4F5KCqNVi5bwXfoJbw0ahN6DhiAmUxYMevNNtGvdHAXuzYrJU6dh296TmDV3IT59fy0+/vADzJ0/G3HXr6FVsxbo8MorePbZZ9GydWs0aNwQ9+XJgzfffBNvjxmD5PhEDOjXD2PGjMH2nTuxZdu36NOvH7p3744Kzz2LDu3aYP7suXDHh9ChS0ecOHsEg0YMQe++g3D2p4sY2mcYqpR/FiVL5MGWHdtw4kIi5s+bA7MG0QnuAFwusqAqncSSnICRQwahdp362LRrH/aeOo/Ro0dg367DeGfYYIwfPRhbv/0K67dsRp/+Q9C+VRc0a9YSDz1YAnny3otevbvgyafKomHjRjh46Ae82rEHVixfLTnRly+dx+OPlUC3np3x3ppFsDkyoXHdHhg/bgry5HGKXQ2EPLALE23sT8VIGkBSnb7888/oWvEvZyRV70Rv8lXAfx5lHy2D8xdCiPNEwWPJisIPl8SX36yEwwSkZzCBNJpKOUPI5pNQgAUM03EjqsagrOqV7agzcC3clPwTTMKFy8l48rmmmDNvIR4unhtRUUqwj2T0htVrkCHaidLln8GAN4ciZ+FSqNe4vnTAIR1ul3Y3TKrzw+N2o/1rvYSZqVjuWdnM3fv3Q/778qBxzZpo3Lgx2nV/Hc7YWBz8fg+yZcyASk88hUYtmmHamhXImT0nNn34ERbNmoMlK1YibDGhU683UKbsI3i2zMPY8NGHaNO6LXZ+vxfjZi/AlJlz8NUXX2L25Cn4cM1yQX+TZk7F9YSr6N6lE7p07ozGDVuj3FNPACY3BvQbgHuKP43ylWvi41VL0bVjW3z95ddYsnAR3p05S6hIr5IFVzk58MPnvYhVq9Zg9+6TGD16DPzXzuHgD0cwcPxMLFm6DL279MW992THk888hvPnz2Hn9h0YOWJYSgP2lBxJUwCXr1xE1So1sGzZCuTLl08xggA++OAjxKbLiqeffQJ9+gxEsUL34/lnn0XHzh0xbsEsZMyYAbbEBNSqXh3T5s/FgeM/wZnuHjz+WGkM6DccJYoWRpPGdYStYm6PzWKRlIdQIAlmkw+zps/CzoNnMWnyFAS8yfjh6EE0bdoUB/YfwBtdXkPBQoVQsFgxxCclYtumTejWrRvav9IFVavVQPv2LWUVfbB6HeYvmItlyxeh3SsdULFCNbzcqImEtHbv3otuXXvg88/Xo8MrrdGwaSOUq1hRAhyDBg1FgXz5kSEmCh+uXo1FCxYLWPT6ktCgcSN06NIdz1UoD5/kxKoqeoZtWAR17uez6NyhF2bMmo5MOZxI8vpQvUoTLF60FAf2bseqVUtQt0FdOKKisXrNB2jbuh3WLl+J3LlyolmrJhLiHzvmbRw/fhyjRo5B3bp10aVrN0THxGD37t3IcW8uvFSvjjCvdgllBiWcbTGH4XNfR6PGL+O556qh06tdxLit/fBTpMuRH6VLP4TRA4egcO6caNKsHubOnYufEnzo3uN1OJKvok//PshVohTqNWyJji06ocLjT+GVpo3gSMew4xUsWLgEh37xoWef3rh25hS2bPwUzVs3w6Zvt2Hcu/MwZdpM9O7YGWUeLo72HVorNiVoxvVryXi5YRN07twRzqggjhw9gJjYjChSuATatOqM1avXomChe5GQGIemDZtLUUf7jq8IK75hwxeYN28e2nfsIIZi7Zr30bZtWxQpUkQYMp+XPeoY5rYjHHBjwycfIWOGdBLqHDB0GO4pXgwNGjaU/R7DnE/mHXOT0OMKhnDq8HH0HTwY099bItXqn336CZbPm40lM6egd79+yFrgQTxU+jHEXbuOHZu+xoCuHVG/fl1MWrgQOfPfj0/Xb8CcmTPwwdL3YPIG0G/QEJR86CHUqFwZr7zaEXVaNkGFSuUQawljxIhhOPjDCbzwQn0sX7oGy5YsgsnkR1x8Ihq83AZvdO+JCuXLyt5iZJH5uwzhkj2+cvECatWph1kLliN3/vthZ9g2DLRr2QzPPf0UmrduI+H8I3t3olP71tjw9Xp8s3kH3pm2DEtXLhWJ13lLFuHUZQ/e6N4Z0SYVWvUwjBgOwSU55UEMeL2bMOGPlCmLC1fi8OXmbzH2nTEYMmwsMmTMjE6dWkpIl3m+kqPo98q4M03ok08+w/RFq7H4vRX46rPPMGv6NKxdt1rmkUDy0pXL6Nm9l0Q6ar/4AmbNno3s92TFR+vW4uWX6qLbaz1QoNijKFi0MK5e/wW7tq/HyIHdMXDgYGTMVRJdOndDOMmHNu07oH2P3ij5cEFMm/A2TEEvunZ9XVj4jeu/RJu2bfH1V5swb/67mDtvqkSMWrfuhnVrP0DuvNlw7Woc6tVriQULFmH7jq+wbPlirFq5SkK1AXcyGrzcCO1eewPPVWDkIQAr26IxZ499U32J+PDjTzFvyVrMX/qe5P2SMXypek10f/0NVKxUQeVzS56zKuQ0BRjavo7xk2YgkPF+VKr2Ar754kO80qI5Nm7YgKXLlmHmzJmSpeRhfrfVokK50ikkiD27dqNzt4F4b/UqZMmUXtJZXqpWC53ad0DOXFnQofOrWLhiDQo/UAjXzh9HtZq1MH/NeuS7NwdcoUSMHz4Ev1xORPFSZbB73xGMGzMSJn8itn27FaMnz8WipUvw7aZvsXD+HEyfNR2mcBCvdeqMpo0b4+LFi1iwaBGWr14pNQJS8Q2gTYtWeOKxx/BKx45q3BgADgTQv29vFC9WBNWrV0ONyjXw8dr1yJ47GwLh6xgxfgyuxHnxRtd+aFanGWZOnoCChTPg6PEj6NZ3HOYvWIpM0SYB726fCRZpV6d06RLPncTHa1ejQet22LJ1JyYuXIVxk2agS4cOeKr0w+jWsQXAFAKrFdeS3Gjfsht69RyAIg88AFc00KdfNzxS6kHUq1sfly5fR/OmnbBo4XLMnT0HzZq/jNjYMOq8XAuT505Dhsz3ol6tjhj39lQUKpRRw0UVcSLRpVJ2NJDUbfBUYfFdIHln2EjJtSP9yzyiaxg/ajT6DZgGNyuC0+dG/7feQofODQXIMeNQ8ryV/DTIUZN6JwxMBZI0pMxTSQWSZl47mCxA4Hq8DyVK18LSZatRplReuVgy2wOZzbCFw7hy4hi++nYzPvr6G5Sp/AJeqFcXrMGgEbW6mbhLb98noaRnK9XE2+MmocwjDwuo4b0WLlAQTz74IHr37o1FH64DbHY4mPZGlzwhEfUaN0T/KROQL09+HN66De9OnILpM+fAEmND7yGDcX+hPGjTsB6Sr1/Ghs824MTpX7Dj6M/iQf54+CeMHDwIS2ZPh9kewvQFc3H+0lm80bkj6tetjzeHjETZUo8A3usYMnwk0uV5CE1bt8b/sfcV0FWe27Zz+46SBEhwh+DOQUqBQgUo7gQNTnGXEtyLawgaNFCkBXoqQLFSKBQKtLgGd4lslzfm+v4d6B33vTHeu2e8N+4bJ+eeC4cke//7/79vfWvNNdecJi+wd9fXePPyBU6fPIWNycmy2VykhJFrQtTFzPbYK0Fy/P5smDBuPHQ6J349fgxzVm1E0ppN6N6+C2ZOn4oy5WOFo0XgQ2hlnDtii1B4khRnt+H2nZvoFNcVP/54AFFRUTIEkWlLR0hwGG7dfojTv/2Ovd/tRcsmjVGmQAEMGT4Eu4/+hCByfdJeo0WTJlizdTNy5iuEK3ee4PivZ3H80GF8Wr8+unRuKWuP25Ie4BYOEfns8Dqf4+cjv2LvgYuYNXceQkzA27cvhG5w9PARdGzXHmO/HI/qNT8UFFUqf4MB8fH90KpVKzRt2kgq+vNnz2Pu7JlYt3E1WrZojSFDx6BB/U+EfM5p1M8bN8fp07+jUaNPsGjJQpRmewY+TEyYhmIFC+PVsye4f/cOEleuEj6Qw/EW8b174YN6nyK+dx/oaEUZEHXyu2DwOXHuzHmMHD4J+7//J4LCfXC4PWjauBPWrV6HfXu24nXaSyRMniJcNw/lmXx+zJo8FcUKF0KX+E5CQ929aw+++eYbjBv7JQYPHoxv9+2HRfN/5j7x+j2wGMnx8cnQF+81p/xhcOLezRuYv3AFjh39BYsWLUKdjxviwp0nOHf2Ao5/txef1K6GuI4tsDwxES+8RgwbPgQhrjdYtWYVbCER6N5jEJ7cforFM+fiz9MnsGjhdNSoXRabtu3AuetvMHPmJJjc5Oi9wd7vduH2oyc4efkGViWuQVzjZujZtSPad2glCYPFHIzLl25i6LDR+O67fTBZOLRAC1AjXr3KRMvmnbFz525EZVf8aaKoy5Ysx6HDB7Fw4UJpc6enp2PCxISsQR3hoAk9i6oDivNit2ciyEreig2P7t/HubN/Yfve71C7RXM0adUGkQYdyMcXvMDngsvLtqUF967cRJ9+A7Dr4AHRa7301wV8NWUydmxci45t22HolLkoU7mymDBxOMLz5jm6xnfHjGXLkbdgIRw/eRIrli7Bni3bJDFNmDARpUqWRFyHDhg2dBCqfdYAzVs2hQUOHDv8MxYuS0SNGvWQevcJlixeBL3fJq3m+F4jUbNmLfTu1VGoJhSF5+cTRNLnwo3LV9CiTVv8dPQ3hEVmFy4fOzpNPquPSRMSULtOPZHcSn/+EHU+qIo/rlzE9cs3MXz8QuzYvQcWkxMrklbj+uNMTJw8Bha3F0HkzmnCt2afW5LC1k2bYOb0GYitVBV+rk2z4gnOXZCI4LBQ9OrVWdqBvI9etx1G6UAxiLtw89ptjJk2X9bJ7SvXMGXil9i0aZO0wVetTsLz588xYbx6jlOnT0NwWDDq1KmDvDHRyJktAnGdumP4+BmoUr2coEB67xuYfGlIXL4Sb3yRGDZ8NAxpbtl3PUaORekKsdi8aiEc6a9lApsqFRlpdilwiWafPvMLklYvhcPhwaeftMb+/fsRmd0i1KW4jv0xf/5CpGxPxrPnDwTpJ6nKbctEj559Ub1eA/To1wc6vUfOEnEHo9uR14GvFizE3adpmDNvgRYv3ejbNR4f1a2H+Ph4of6o2UWVXOg8dsCVgcVLVwLZiyCuew8Eeb347ts9eP7sGU6eOoVNRGeFV8n76pGWPoEOvzMd6XYnOnQbgqR1yYjOGSb9utEDh6FsbCw6xrVB205xWLFuM7Jnj8StS2ck0d7+/RHkzh4Fo+0J9u7cgQ0pu1Clej04fUZMTJgAq8eO48ePY/GqTVi/dTNO/3oC27dtxtIVy2E26NGvdx+0a9MGN27cwKHDh7F1R4oM28hes2WiXas26BwXJ90cA4eu+Jnhx+JFi6SwrVu3DoYNHoXdKXuRPSYCXv8rbN+7C6vW78A3u39En7h+mDFxDEqUCceNG9cxYPQ8mXWICiLP06nsNjUVE6vODZ39jdDJdu/6Bk/TnPj53FUkbliDZg1bol/3LujYuhGMJqoTe+Hy6tC+RXfMnDEfZcsUkvNx1JhBqF6jItq0bjE/LjAAACAASURBVINnz9PQM34ItmzeifAwPQ4dOIzXr+8haeNKLN+QiBwxRdGp/SB8NWshihaJVHxkrw0WA+NtgPv970TyX5Q0/ucv43Y5YCIJ0kWOHvDD90dw8txlVK3zGWrWq0WJQ3kUTCSF0Ku1tkUuRlND/M8QSYKXMlvH4Q+/UxCFmzfvod6nnbFpcwrq1CotiCbZdrt3bEP5AgWQvGYVps2ZiTHTZqHMB5+hWdtm4j3N/5qF3mMDDB7hZXXtNRDlK1bFiCGDZdhjfMJEFMybD+2bNsEnn36KpVuSUbZCeYTojHC+ShNtxt4Dv8DkVcsRHhmBG7+ewZrFK7Fu22bhGI+d/CXKVSqFrm2aY9K40Wjbsi1epjmwdtu3WLF6FW5ev49xI0biu11bQIWR9Vs24nbqTUz5chzatGqLD+s0wNCBX0gCOHXSVOQsXgWdu3XBhDHjEdeuHd6+eomtW7ZgTdJaCVycQeCtZKLs9zqg17uQsm0bVq/Zhh//+SOMRg9OnjyBBYnJWJ64FmOHj0bxIkUxYvQQQXY4eGOxcIrXp5GPme4rOYQXL56iWdOWGDt2PJo1awm32yEk6EcPn2H2nAWYOWM2Zs6ajmqVK6JBzRpo3rIZ5q1ORLWqleFPe4vWrVpgdfJ6OPwGTJy5EPMWLMPc6TNRtnQJdI5rAzqt6Mn3ISnay3aZB/C+wJFDx7B+xwksXbEKQSbg+ZN7GDZ0BLZv34ZePXuiaLESGDZslEzLezkF7fNh+IixqFv3I7Rs0UT4ctev3sCcWTOwMnEZJkyciHLlq6FLt+5wue04e+4cpk+fLQkbUaYPPqwlbXqmOlMnTkWhggVRMG8upGzdhqQVq2C2coo4A42bNcWM2QtRoVJFOD12BJk5TUtJJDIn3bh/9z7at+2FtckbEFu2MN68fYO4dj2wfOky/HnuFJavXIZ9Px6Q4SidSQ+v04u506YiV47s+GLoQClsli1dKn/GdewsifHKVYnyfqQAkFcXHhYuAw8OWwZCQ0JV8eVxAn4HUu/cQqHiZXD25G9YkZiIiTPmImHuEsyeNQdzJoxFg1pV8HnDj7Fuy0a8cOkxcNAXCPOmY8myxXBH5ESX+C/w/NZzlCmcCycO/YKUbWuwdOVsbE7ZgSv3nRg1chTCDD6MHT4QcV3b4YUtE6u27kbSqrWYOyEBac+eYMnyJTCaOD3qxts3mfj4kybYsGEdKlaKhcuTCY/XC5fTj7ate2D9+mTkzhcBhz0DTx8/Q548+fDrr79g69ataNykEZYuXYpdu3YhMiJSuJEBLT4ZMuCwmoFKA0rj9Mm9W5g1fQZmzpiHGfMWosg/qqF5mzag47vO5YfM6RlJ7HdKS/fuX9cweuw4bPxmN3RGE65euYQ5Uydh66qV6D9wEHIUL4OxCQkSM3w2F0weBzp0jsPsxERE5cmDi+f+wKJ587EtOVmmTRO+nIhqlSqiWZNGGDZ8GOq1aYMP69dBuMGFlC1bcO/xc5QoURabt+7Cjm1bYPI74Xa40KRFF4yfMBEf1q4sfCzywzj17nNlygxX+tu3+KRhE4waPxFNm7eQoaPMjDR8NXMaihYqjN59+8ve/ePXI5g+ZTx2ff8tbl9JxaiJi7Bu4xZYzQ5sTtmO648yMGr0YCmm9UQ79WY17shhDpcDg/r0Q7FixTBk9FjhZGZmOmAJtWLW7CXIFhWJfn27SOHk5mCKXlML8DkBewau372HhDlLsT55C278dRmTJozD7m/2yBDR2vXrJJEcP/ZLWdcPHj2Utnd8r55o1awpQs0W9OzVF8Uq1EL/gf0RymFhzxsYvelIXJmIVwjD4IFjEOoGOsZ1wYApUxBbtii2rF4G+9uXGDF0GAx+IyZNmYFmzVogLe0NNm/ZIKjkSyKQreOxlcVsTIjEiXZtumPZ0kRcvPQHNm9ZL2uTvESfw4PGTZpiytz5KF+5vMSmEKojsK0tA4le/HTgINZv2om1mzZKEU5OdfsWLTBt8hTUrKkhyowIMnWvV+5qzjQsXLQMiCiArvG9MXvyRLRu3hQZ6enYuGkT1q5dLwejzBK6PbCyzKQ0ncEJh82Nxk27YeOWr5EzJlRoE4P6DMKg/n1QPLYAPvu8Cbbv+RFRUdmQ8eox2nXogBXJ2xATnQPhugwsmDMTmS6gYLHS2Lz1G3yzezeCdV5cOH8RMxYsxeaUjTh7+nckrV6B5StXSmeod3xPdOvSRShA/QcMwIHDhxCZPbt0QeyZmZgzYxZev3yJlUlJwm3PdNoRHGzFssVL5M8WrVuhY8cuWL88Gfny5QZMb5EwfRL0ITkxaMBY9Irrg7nTvkSJMpF49CAV3QdMwaYtO5EjzACdzwcnp87FFpjgggdGuDB9zEi0aReHF5kuLN+8EyvXrMaEMZOEBrVq2TyQteLwZMqajmvdE1OnzEZs8cIwWYCJCSNRtmIptGzZEm9eZ6Jzx35I2bYbx44cQeq9G+jVqz2atWmM1Vs3IipnfjRr1BXLlyWheNEcuJN6GzE5siM8hEl8QJ7rP8r//BuR/JcnlvRbNov0icJqJMkxcGsElLwIVxNt1MY9mUBw+jKAGEjX5h1HUukkqt62zHd7Xbh1/RJ27v0nZsxJwvzFSxFbKDds9jQcPfELLpz9Hd1bt0Ly2iQMHzsaG3bswlO7EV9OnopKZYrIZLiFU5OEGbw2gCTm0+fRtWtv1KlbG0WKFMHp06eRPVskFsyYjR17dmH+ukQ0bNQI2S0h+PiDOlKhdunTEx2H9kPrtm2xJykZB/Z+h6Urk6C3mDBi3CgUKJgLg/v3RNe4OIwdPRr3Hr7Alq+/Q3zfAUJuX5u0EvNmTUHJUsUweeZUPH78CAvnzhFeX6/e/aR1ULpofpw99wf84XkwaPho9OgShwmjyH+7JQnQsGEj0LFDe6XuofFryF1ii5WVd/sOPSRw16pWHjqTEbv2H0TS2o2w6gzo0aMHYkvHomSpWOSOjkF8966CDSpnGCWdwKlttlq/3rEL06bNwKefNERQsAW1PvgAb96kYe26TRg0cAi2bN0En9uJiWNG4eCRg1i7NQWNGn+GQtHR2LR+HQYOHQKdNQirkrdhwMAh2Lk1ReRNxo0ZgSqVK2Xp5HFa0et8DYP/FY4cO4nBE1Zi7foUFMwdgXWrl6Je3fqiR8ZhAFb/VavUQsFC+RETnQ2VKlXCiNFjUapUGbRp1RKVKpZH8tp1kpCsWLoUhYoWEX5qqzbtkDMmWtpJrVq1QZUqVfDHH2fRsVMHVK/5AcpVqIhTx08iIjwbZs6Ygs1bNqJksdKoXK0qdu9JgTUkGJ279pDkVwm0++HSJtF1nBL16TB37gokb9yCz5o2QKFCBbBy6VokjB+Hls0aIr5nPF5nOFDtgzrQG8zo0jkO29esxZXLF9GuU0c8ffYM5//4QxBlqyUY69atw4rElWjYuJG4hNSuU0e4S2qyV8kniYqpzw1b5mt8OXYc4rv1QHqGA09fvoTHaMb8FWsxYsQo7N2yHu7015g2NQE376ZiyYYt6NkzHtFmP5atXA7kyImRYyZi/aL16N6hE3yOdDx/nor6H9fAqC8n4Oy1xxg9agJqli2GDm1aYNCw/rh29x5Svjsga7FB1eqyRvMVLICSJUtKkj9y5GgsW7YGq1cnoVHjBoiIDEHZ8mWQke7E+LEzMHDgYDRs0gD588Zg7Ohx6NGjF1wuB+7du4dGnzdE3759JQmpVasWgoPC0bFjR+TPn09NbGsuKix6WMTu++ZrrE1MwvCho5Ccsh2PnS5MmTEDlUuWFNMBdkAIwoncj9sB16s0SdR7DB4oqhLXr13D11s2Y9X8uYiKjkHrHv1RrFQ5VIotidxRkahQqjh69++Ddn37onXHjli/YhWOHvwZqxITRS5p1PBRKF64AKZPHCsc1Ps2FyZNn4rMpw+x75td6DNgMEIjorB4YRLy5IpGs08/REpKCvTmCMT37C4h0+liq9gkiaSORaHolgF79uzD2IQpaNS0hSSt9ep+iH9UKi88tQ4dOyFbeCg2rV2FFs0bonTpYpKsLlm5HV/NW4ASsXkw66u5uPkgDTNnzUaFkgXB2X+PRo/QSSLpwl8XLqJfv/4oW64CCpcogezRefBB3bqYMHESgkNDhRdXpHDerFjM4oV74M2Lp0jeloI1m3dj2ow5eHrvAVatWIrZc+cgtlQJzJn3FW7fuIkli5aiRPESIjEzeuwo1PmoniSSOo8XFy9eQsdeg1ClejUULRCN6Agr2n3eAF9OmoTnHjNmTP8Kb+4+ES7ePxo2xtBRQ3Hi5/3YtDoRfeN7I3tUDvTtP0Q6SHdTb2LPnl3o90U/BAUFY+rk+bLOGzepJ5SR8WOnoVevvujeoxsSE5ejYKG8+KheHexK2QlLUAg6douX84trTJQ+HDZYiXh7lLrFgqWJiMmbH3Xrf4RdO3aIRFLfnj2EYiJfbG1rYsFuRzqe3L+D0eMnwBiWF/0GDkW/nt0wavgwPLh/H/v27cOgwUPRrmPbLI6knHPS2bNLUlWjVksMGTYKLVo1wsGf/onMV5lo364V9u3fibEJX2LYyCn48MO6KBtbGL+cOIaDx0+gX9+euHHxNA7+9APGJ0yFwwN06tRLkqEaVSpJQv39oaNYuGQhihXOh/geXVCufGXExMRg7+5vUKlCBeFbz503D7+ePoX6H38s0jkjhw9H5tt09IyPl8G5wkWLIjpPLnz8sULHaaU5acY03Ll9H6cOn0TfnvH48+pJHDp+FP1Hfombtx5jSM8h6Ny+JXp3b4xv/7kfs5ZsxpRpc9Dy8way3kXOSySaaW7sw9PUG2jdvBmGjRiFOw+eIHnPfgwZNhofffgRupC/mTsnSsQWQkSOMAwdNByD+o9Crpj8qFSuPD797COc/O1nzJ4zFbVq10ZUZC4krdqEoUNG4fiRo8ibLxpVKsZi9oIZqPf5p6jzUUMMGZiA4UNGolLFkujRswt2bN+G0rElZVBOnbP/WSIpD/5fnk/9n7zgf3OOpCbPkvXJVQUXsDdUmKJ6EEpSVFGLJVHU9LdIiwjYB8oD0/gm5GCoRFIPt90Gk5UaENQrVAkqkQZWj3RRMfh9CDUAf148h2KlS0JvDcfV+6+QL38+mdomy0GughW5cC5ZYVMvTIc7qXeRK1cuaRuFhYTIpBynqF+5bbh27Rr+Uao8TCJtqYPXpIdN7AB1CCUcKB+UWlbqExoMfnhdmbh/P1Xeo1DRkrh1+xGyRcUgIkIJHUv2rKNkg+aVzUTK44HN7kTq3dsoXaQg3mRkwpQtF0xWE25dv41QqxkF8ueWtgM3MgcxuMAFlcnyRFb9P4fDj9TUVERmC0JYRDZk2DzIFhklyHBmphPX79xAdHQ0YqJyaG1CdZ8VR5LTakpM2OP2wOFwyfRg0aKFERJCfT0/Lly8ghLFSwpX6NHDeyhWtKAkoLfuPZRWX76YHLBlpiNb9ii42Gq+cgPFi8UKV/Xh/VQULVpQJu09Tp+0zOWWeF7DoE/HqROnsXDND0iYNBt+1yuUKJJfBoECFoh0Hbl65RZy586F6OgweClLQkK0XxNnp+xNwN1cMm29VM/3HjxCeqYNJWJjhVcqgz5+j/gJ3751F0WKFIPL7kBYWIhIN7HP9uLFG9y6fVuCVVi2bLKCmMgJj03WEi3kbKJnRgkSgykb7t17DKfPLsNUbrsXkeFhwl/lL9xKfQib04siJYqLvJD7bRpCQoJx98E9IezniMoJK63lfEog+m16Gu49uC8TwXzQAacITXVPaYqKXqBPaA9P7j1C9hw5kbNgAaQ5XLh4/RZKFC2CEPjw6ulD5M+bGzAH4eK1mwi2BqFYgTzCQ3XTLhMmOF/ZcP/2XUTnzI5cebJDetmilRAk6yDKYsTtK5fEMalQ8RI4d/UmihQrimxGM5z2TNy8cRfZs2dH7jxEMajraMTjR89lejJ/gTyIiiL3iFqPJsUxlVagH2lv0nH//n1p08k+FEdUP65fvy4Cx2VKl/tbXH0nXqwQAU7E/3nhPCqWqgCn348bzx6jUNFiCNYpuSu2hDlZqhP7Rz9MXj/Snj/FvedPULxkLCwmK1y2TJgtSrDwlcOLe/cfIWdQKPLmyQW/IwNeau1ZgmTIiUgl95xsF0oMSUzzwJf2AtNmz0Z0qSooX7kq8kWEokDeXPBRKoWiUz7g2ZMXyHxxHzG5ohEVnVdQSBPF/LR5X/5JNQDh2vnEPwiv0u24d/8xCuTPi4jwUE0nErhz575MtZcqWUQhYFxnfh7GoSrKGhyigas8s0REhUJcMmmdZfwgAp0GOO12XL95W+IEE3Y3tW5NOiVzpt1wdVzy2gRDk+vzcRpdp15fWEP8N7kp/K+KbwaN7E76kMvjhF+vk+FIJg68e2lu4ObtWwi3mlCsYG4BDSgP5LGGiYqj1a1Kt0xuS5EKduBx6l0YfToUKVIcd25zItyPQoXz4O7dO8iVK7c4eIklLOV6jDRCIK9R6THyNfixnz57hIeP7qN0yTKix6kzUTpLi4Fi3crfUyYPjPPUJXzx8i0ePn6CYiWKIziI092K3Cr3U9Yzf17T76QcDhUY9CHiUHbv5i2EhQaLNufdu3eRv0ABpUMs5mx0ivLC4XgDq5UsKgdaNOujEE2dE4UK5kWQJVQ0WKEno1vpgnqU268gc2npaaKHSvoWFSvMdBbzeOD36JF6OxWRkdllSpqIX2i2EJmKfpv2Bs+ev0LevPlFli6UklNEYo1G3E69I3a6FBv3eRStxp6RIXs1KCQEeQvml7XAz+5iIUR7URhhf52Jx4/uITjIj1wF88NlCJJ1zPVhEp8RIoiAQ8/IpM5mv5uuWiJKDI/PLY5rfocd9+6mIigkFNF58uKGxLdcCA0Olmd48c/LiMwejnx5ouUZuBx+XL92S7qKERFh0Jl8uHf3pkh05cyRC+kZLkSEh+PF01d49uwxSpcsgldpL+E1+BEUEgGrOUwevuhAaxP4SiYuoHegDsh3BgFKn/Xd9/8Wpv6v/4//9olkYPO9u3NqdUsGr01gy94Sp5p3vhNcXNzYIv2VVZcptxm2Ub0ibq50sZhw+Ozp0AdZYPMqYVTyLSWocVJO9i75YvwXDzKcXhit4dqBr95DKCgSHDSug1clkuR6EAmghI0SKDfBRR6QiXIELoRqgUS0qUj215wuLPLZ+H9EOpXwMQOgKmB8SuXfZIbToRPJBm4eSiFSwJwbhYqG/H1BaUX3ikmgDUFWCp7xfSzyflzYkmx7KcqthXGKyeqV9qNYJ0sQ16SJjSaxrpOgQxFxzUVGZDlJ9ZT3CJJZNCUErom4irg1/x6YTtOJtp+wWGXYhgmOEt8mdUh4lvxMmhA1xX/5UTjV6bApuRAKEkNvgtvrFtkacVnxuyTRMOmC5PPTps/IpMXzFGfOXMCClfuRuDoJoVZtepKpIZ03qJVGKRefTrh1IrvD99cKE5U2+mQIRu14TZZBEmPKPSm0wS0T4+qm8ToYaHmvvE4fDEwifU416KW3aAUR244OWAzBUnu6HBmw0FLQ5YPJSt1Su1LF9wfD5fLDq/fCbDKKqLtFFreIccLj1YsOIfuKMgso16mEmpnoUPuQz1psDJlg64BMu6Zdqnl4qxJGE+EObDgljqe0NvVGEQkWbT55dT8YxkW5Xew71TXQI17en/p02sJQ+0mtEeqyUtfPZ9TDpTeBaqx6aheKHqPyb/dq+oXUqaRclsfF56JE2Ykumi1sLge8iNUh6/VzrzIV0zTP+ey5LjRbUv4ePzuvW/ycjdTo+3vFHzDc1FI5dXh7mNwrxVDqtlKOifdSkhU/4KCto8Eveod6BwXq9ZoPvdJCFLKwiFn74DYGSQLCVrDKFikdRNxZcbmtWsALdAS8Lgp1s5X5FpMnT0OBirXRqm17hPEzUTrGSNFo3jb6c5GJYIfRrBc9SofHI4MWyqpAHVgiK8VnqERI4NWZkW6zISxYrT+vm8L+KnaRIyyNGx0TGD5jrgNVnOn0LhVz/Wate8F7pIlvB2ylmNhzqMRolKKKA0zc6yJ4zzZ7Ft4SQGMCh6mS8BJ9VpBHpmn7sQjScXpZBRtJJSkzpE5m4aIztnP/UQCdsjoegwVurx9WPdNG/hDjOLUl9XB5fAimmQANIAgc+Fyw6ikcRn1UujVRZUIPJ9uhFh1cvDds3TNGuXhuKIFro4lXovQeZctpsZDnASkDUqTpRWFWxVLRkSXooM4whUppn4Gx2aNeW4YxNA1QuXTuM4qSizeCyi49CheHz+0XTjiTR0pY8SICWrkUPKcqCSkNftiQkelCpw4DkbhyHWJyh4vcErVjhRvvThddS4NBxU8BALjWOUiqOXRoUumyyVhie+yUvdMmxBUeA5crTe1br16Sbh87dvx5PiuDAQ5aYfKclYpPyfTJkA2BG8YByhVx4lpxTGTolWvCwM6WnMscHNLDIWvEKAkjt4mAOQSEdCYBYEQEgIm0OMZ55axQPu56uG12mMgFN/AZ08/dnLWnM1xe0ZUV7VER0zcqkXFq7nrozEVbYD57kzxTFnIyYU+zDup/MkY7OazDfIK2GcptjZq3SrCe65N6vH+fyn6X76g98G9B8n9RzizSkO+9lqpS2MYWTQSVTAoEoW68Oub5oLiEdDBkBbUA1qD8qr2S9Bmgc9PKj4uYE9d+OQhdfoCJnAihy2FFVw2RkIaLbh4GK9wy1KC5r2gHlXIWpmgsY6xJKk0V9AgS8iAWqxk4eMAZVeIjgIFkdAqAZM0tVy+JJD+P5qrjVrqI5MDxOkkDFjFZUW2GEt2V2pkBk97depEpk7yUPyK3yQef0wG9ia5AeqXXy+TV4QJzFh1ddvzKLcJmdyFE0CQtAXArhwS/QS/VMa8x4PPMP/nFTcXr55dse+4uCewilSsbhwLcRF60La6CoEwUitcI3C6dCABL8JCDgYM+/ExmZVfJAQW6bnBoQC+hBS6R0vDAYjbJ9VOEmfpFXv6elYkpeWE2HPv5OBas2oVtKVvgSM9EZEQIfB6vIJ6sig1MMjSCOoV9Wb3qxDVF49PKs3kvkZRH61EJLYW0JZ9n5W+DyWiEie5HooOquXLKI3UIJYC6cZRKoe4d16KFhQ8npcXBgg9MuTx4YJOD3eehoDwTBIreC/YmgZHL0uem40ewXJlTkn+S+ZW+IZEQlQapdcj3EE9czVGJgV2loiqEBVCALGROOMcqYWJC5KVgsh6we5yw8jOqagd0WhK9UEGK9PA5lYCzJJ5cG7x21zsve8mNdeKDBLfHjhAKpkuXzwAXxX0pBs9kmWL5mlONEueWFSOJIIMwr5+cOWr38erlnmsIOLebCKpLAcNDjNJxSsCbovQKtQ+0lgJBJnAflOg0f97MhJM+9ZrwuIjnix6nH3aHC0Gh6t4rHEdlC6RlKGcjinpTAN1H2TrAGKQSI+FUM4BwjVPQRQUbq6wlvXLe4vV73TD4XPA4XmPS1BnIWbQSevftgyBZA2pfOz3KQpU1ojKJUsicIHna6FbAK4lPW9awFBp6uPwUxFZ2rCJL46dDGF9cSaUEvrLiWpaAsmYAIRmv6gLxzWUdScxVCayDSZGI/GuxiDGIuryS/KmW438ECxS5Q0URlTCqaCGai3pGOXWvsxJJZdejYmhgIIXOJUzcmVAZuLtUZ0bejwWfjkUH+XMMydyLLhk4Mxso3h14P7VPlG801wvXk0LvxY1GEhLllqW+lLMKE1iR7fpbjaJaq3KZcl5wvZI+wXhnhdC3LEFSr0lOJX4N9NcJ7Fz12RQqqe4z3VqIRvt1RulCKHtSVdC6ZI2aJPZQd5sOXFQu8Xjt8Lr9aFCvNb7evhv5C0RnudpQ/sti0favxyhddw5LijcFE1+esTqTDK0whhBLUACLkrGhAh63CBNoW2aacK1pkCDdNClC+IIGMfCQNj/1dj1u5ZjjUUOGmvWSCO3zizxTfikRN6KO2uqgsDlvlvDJVfHMzqGcdyxoNRtjyQJEN187DP0cfdRrgz7qtcmRDjxL3ngaiXA4QF5KwBieieozK8CcpxxfQ3NHcqvfl30jsUYz23i3hOH3BoAUv9zvQMwU4wqtKM9aHCrNzLL8fW8b/j/76/8XiGQgcGixQtT7ZcFIlqOZVIsjVsBxQD0aManSBMjffwJ+HSWFVYVtghWOdCesFmZaPmRSNsYUJCgEdz7RPlaCgUPLCw91UWGUylVrlQfGSCQJcSuyObUX/DrxrBbPYL6e3wcPKxA6BnAp0skh0CLlgSgfMIAIqUXKa5UqhsKlWsXr9NLlgsYnJln0TMD4sjywAgvQ4DMpFyZt/zKXI8pG7TtuCIMI/qovZR/lFd1CZU1FGRiLJGxMDGQvawHOo1lY8aAin473SDaYjtPETFzUxqCMjNRdUnWpNpMc6jJhy5hvFBRF+fASUeNkNxMohcwQ9RS9Z1UOKLSOiJyXemBKu48b1+Xzw2RguKVkDZ8OxXfN8Np8MLKPI7HCA0faExw++gtepJtQpGgsalUvqzyqNQcWJViuR7rTBSvbSnINlHYJJBo80BjEAomkSjCpByZJRcA7we9Rws8WKzweWpOZ5cwWUw6vB17+PJ2GeACoNFQdubKmtYrd64PXrVd+0+zX8OfsrHhNyqJTnHnkyWUduXwvH5MCTt/yblPtgNqGkpcquzYtYklBolqERNcCzWxViGmd0MBPa4iaQk7ESpGJGF0r4FJJip/IsoZy8l95mtB7RZx0tAxcSnEFSbr9ekFKhHpg0SPdlQ4rkSrCanojXE6v2MVxTQqazVyMEiF62uixAFPi9kwkxXlDUG/ly63afkSYVZohyHBWRqwmsU0WDQXREjfB0NgqzwoQf08keYeJOlGsWYw53FwTygpSrstggt3FIlQHi1G1t2UnB+ApusNIz1PhC9KG5pCOwDzqGdIcwaW1uJhISjLIAyaQSBrI6bqFI7/8giSuzQAAIABJREFUAn14XpSvUBXF88TINdMBRMfhoEAsYrEHlyRc6qmrNOzviaQWPLl//MqZgwg3D0tBfeVTGCUJVG4uqkBSEo+qcFWIkHJxUmWjilfvvMNVAiFkJIlbmlOLjm1W3ief3BeJHVooV49ArUfV4lPfEyBMXlyt2/cTSWlta85KsoLlf3I/KUs7lc3pJYnMiuFeIlMsPIkUKaqHKo7Vs5JCVWd8Z+GqJYt8PWX3qmKadIVEwkYV0kQqA1/8HhNMonJSgMs60CnbQvkw5IKq5qu4ZrGrJImoqiNtbifMJrPcYuXEpO6bpBg0dBDOn1fii1w3uzl6mj4QSWWxr1r/Ejto5yfWvjaJG8eO/4JH99MRE5MLlSqWQ2T2CPUYJVd3ag40JvV6HsAi7Ta6f7nhpl2gPD/+k0u6cWIJawzSTlRl98vOmFoQZnl/M++NlkjSKtFoZdGu9i/5uQxUfB3eV3YWuK7FDESKRAIYPC/UTANtIPUEeggcSCHCtc4VqGXgDDc0sggUGyINqLRe5Txk/BPQliihQgg5yGSUgkqhFXbpjqmzT/I+r1sKIMZog5nlItcUE2vuGVUUqWfjUy5IpIYJIKA6JbKaeb5pPNesG67t+wD9TtavOjm18Pm3aiRrff3f/sv/F4mkCrcBpEs7EgNQpdZGCFSjAfSSFbRq1anNHUiaVMOAx6BLVfQuI8wStCk15IJH/F4NKsmT6KKQFiZBgoxZFMTOIO2yOYTLoq6PbSKVzDIUCu+RSWwA1mQS5/LCw43IjS7ABZNOYfrAx00lG0VrOxGRkgJIVWY6QagUNM7gzs8gPrxaa07olBJoiSj4YPRbsjyS5bNzit3rgslgVH7AGmdH2tdidkEERQ0hceGbaa2mtWEk8fDQIlBVaVLRSwDQC6mdLXFeK62hjPRSlbfjRqMv7bu2jVr8gda28nFmYFVOFiZNSFz9vkoeVPnOljOfRaDdJ5wxl1NaIB6dGRlOm0g0Eb3Sqgu4NY6kiJPzJPI6VCJrYJWsIcnimUqLP9V6YoDSBSkPd5fdhVBNwFZdt6yCd6RoTe9LWYkxofdpValLAiLtBj0+JoK0WQRIkaMuIw9gWh66PEbxbSay6qWtI9uipCAI8mWBy+aDOYT8MMXBEo9qLjCtE+ImD5brjlZxwgVV9mZ+DQYhIiaHmJYwBQJX4HCRQ1yKlwCGrD5lViIZqL75xNkGJOVDMSgUd5PosxyoyhZMZLp45yQxV61++VmeRPx8VrMInhstoXIpHpsLQcE8TJTnsFjdyYKmQ9Q77hyvM4A6Bg5yATm1/EGtJ2WTKHJTWYc51xY9613S7lM1GG3N1AGdlp4hk+paMxY6bXFpeU3WwSAHhvgN85DncyXyxkRWeUOrhJYtYLa6yLzmwaT8tMRaUg4PIsuq1yB8rsB9lqldv+x7Fpjqu7yPWgtBu2bxNBfLPD88JmWtqqfQBOMNXVIYT7ICnHagybup/6iEThWq/P/S0RGueQCH5AHskWcobXl+lzJpGhCt9rOy/pNCT96LB7NK3FSg0hamRl2RjozEQx7cyptdjkQiSloCoZ7nu4NSvVYAIVdJEJeEWlHvJ5Ia+i0tbw2N5BbX+OSSdGn8OtVn5l1WlpjqatW/KTRMxVLlm857zGem9g1pKiI9KK9BL3d6sSsZJSaU/N8izaP5wasdFDiBtPuhIbyCo1EXVuUyNNITnI0FlVESE7bOvcoPXlghas2pa+eecykfeKLxIrKtPNkDPDply0fepip0ue4kKdbikiDb0lL1yp40soNBCopwOv3StqXFpLJt1Umr18REWzPgEQc4Up/E2zyAQauEh4Uk5XUErJPkWt0JXqfBwL2nUxaIqj2gEit6ZCtGrQAsopMfWAt8DtqykLUqLXxVsxh13B9qnbBAJ3VMncfvuOXaQ36va0dOj1b0SAdI3VS5v1q3gvxa0mD0cu7qVaubvGeNqqCSfq0LKjcggCRqYA3Pcq37yPjERFJoDFqnkJ7ngbXI98zy7dYKsPfnONTP/TuRVKvoX/QVaFWol1PVZeDrPbAha8MFNrN68O9+/h17UgVUFzi9SERSa6mRO2MywiaL3yBT1IJECp+DLQ86fig+lInBR+MWSktcUACzLH6NeQmTnHbczKr1IUmEtKpNiiNHHsV7QSprilxej5+CLQuFcHIjMZFQfBV1cMjhxMrZSEhd6wqyXaMhZqLZRt6e6m/BIxWiT7hywkVx+5ReF++SymrlNdluJfqj87ByZoKlNqh0Bsg94feNJvFAZTUaxO9KtFdcPPoOS+IXIN2zpamZxaq4+PdEkkE5gEhKle/WZ7UZXC6HPAsmnAYmwDoikk74vOQHEqHVIZ3PwWhRqIUczOr12ILKyqS5FrRDPeBlKggFkQtBQclBoyqyCS69HnavGyFsC7nZlnu3yt5N1gVW4N/bcjyIeaNYyXptmTAEhSLTZ5RgTRkQ8nRMVM9nIuVjZc+JWvoPGwStdNvtYtMl61avdM/YXud10jNWoHDeRCPg9Lvk0GelTHRcZVYMp+ow5BeTHkknJJoprqoK3EqwnfeH6E3A81ZWnZbcq8yL95OUDBMcfoUImHiI6iiLpdqpHr9Z2mo67h8eQhQNl5YwvYX1yreWgva0GzWZYfP5YSYvUuQMPfAbFe9L+RVTKlghtTp2v2idy+RQQ1NUgmbJGtxiYaQ3qILD52Myy/dkq1bxafklvFW3WwnUm9RBrpyPTDJMZ6KWhxRqKvEMxI/An9IONZpFC5TXKMc3KQdCceF7UcScGpJW+Xcv+Xd+ZXMpCZcGilFonogUEy52vCVh11ASovvkhMp1BFi5Po1zRw6uzgdXphOWEPpic595leC3ygzVZ2X2wWs0qVZ64PkH4iZ/jz8m76tTouFCpeHWgB8WGSpTSQS/HC4f9CaLxCiFdpJ7xr9pmjKadI2H+5NlAIsmSSzV/qYbk/aB5NnzuUhbWUusAkiy4ogFYrX6lXeojGa9HGiZS9IdaG2rYlw6P9obyefRMmppcwrFQF23zhwkkYfxgx0EFvBKScIp+0vnU1QkieeS5BilvWqStckihftYyZmp9nIAoFCFHu8LzwuiwWqfcT2QZ6qIhl4mYIqxo1GaROkWPpcberNV8em1noecLxR2Jw2Kntlm5Zeu5SlwSVLIoKIlzJJwM0YasuhGbNOrpNgs693MXyaiSJtaDt1Jcah1i0jZl03EGynCxir2kGNrohSa9lo8DzRgRJBVrtasQuodBSBgR6zoM+ze6cUiUb6kSiRw4hfuKRFd0orEfEFNOylOP9FQ0krk/dR+Zvgz6LSEjQNKTLx5hgktKlASalmscLsV2ixghnqM8MhiVkWuAEnssLG4IYIrLSI10OTn7xDEEE4mL1mzTOU5xE6dJMjqi4kx5QOJFAsowbjoJoLM9RIAsVQCLAmj7JUAkq42cJZKSlbh8+9EMhCN/wV/alVA1iu9q9De8XdUQMlqhAServY72qyJFuC4KHjQkcWhQisTSW7mtDev8cNPB+A2GREeHo4wi0nkbmLy5UHZcpVg8utlYtkaohAyj8sBq4UHE3sPvAKrtKiUmIOaFnuf/OOXiW4uOsU94jSltGM1Z2ipiQVhVC0BPx14BClTQTYQaiUH9ar2NFE08likQCL4ycRISySZSAmKqJjZcDNgCu6j3S1es14Hh1OhLHt2puDHgz9i2pxZiM6ZG15NB9LjZyua7gDSO4fbT96gwk2YLBqFq6oSHOGosuXi9cvkpHT4+J8sWSb+mAq8TA75uVS174PdkYHJk6dgwBfDkC9fPqnI1Y2QY0k+g8tjlxYNE7pnd+8hefM2vPQZMHL8lwgzGkWGSSpoVvqSQPGaVDuCbQsm3hI0hIiutYlcyorw680pOPzrcYybNQPRufKBDSPBNzXmBJ+shMIsBFhdH9vJkqd5XWK3xpY2vy79fgZLVyehQcsO+LhhQ4Ry/kK+Q2933i8OCxE54P2ht7WENdgz0rB8VRJevLZhXMJEWNmKZQEgVYpGEjSwFaoQSUWvUDxFuR4ZbnqfwK0dtEwemZURHWKAY4KvIV6qVajQgSxDPQnEdJV6jV17/4nvj/+JiRMnoXguTh864XG6BV2UXST5Cw9GSbcUnQNEKPzwOjPlnii+qxFOocYbMW/yLNSoXAn1G9aBTmvrOd1ezF64UOwO69aoJdci5ZjcOLu2o4NkmlQEpiWXsmkHORMBDSVgkqrx8DhNn5DwJYaPHCE+zTwvKTkSZA2RAzZAds9CJPkuWiImO8vrUwUiW1WcG+Wt1mis0tIU33gdUq9fQ2LSapStUQtNW7bRxIY1xTKNwsC7K7dV1hRbgCqTU90Eozw79kqkj+JRVBaPTh3iRFH5mB1elwxbecmp478R+SCCJW1c5bCjlgITvneSMf+zRFJhjRTt56AZD2nF42ZkfBdziCozyWQsERKcyvB1fjh4sFL+TAt8Xr3qBMl61SgvAaUAocloiPF/CNPa+tUQwyx0VaFN8kg0ugBb9qrwUaivtLZV5qnaltoq4f2lBaGqSojckr/Nv7JFyb1slUJYT66i7B+rdg0sBj1wCZJM3xEtsfCpQoqKGMJQ93AghZ9RxXWQesQ9pHNkrVMpvrVGPAsFng+KjuIRIwj15cHtm7ewesNWXLxyHTlyRqFZk8/FApfOX1Vr1ET+AoVkoEfmVPg6wtlTPupmJa+gzghJitT+ljasTPTr4XQ6EGIxM4CqqozJPAe82NLXGaSIcGXQso9xwYA1yWsRFBGCdu3aisYkuZYs8LRVlYWWMZ6QmEPOsVBzpHvBhFJdT4AqKGcz15e8H1FNTsGoM02KOp4vgYqIn+G97/NZSLgE77fWmaRHtSSyCmTQIl9WQSrrReI0O2ksNtlKUUNVipmqhreY47PYkKJQ0F49DKysWCRpYBHPWPV82c1wS0cvQJeQpcWzlfxOqa8Cp7niWYqigwCRkqHK/RGWCwcSNZRb8WvfA8feQyMVahmY6g6sl/83f/43b22/n0i+1wJRdZMW6N5LJDUEQIs8quPCWKKZoktY8iukTzWVyFEkwiKZAH4/+wdatOuK7388gLLFC+Ht21fY/nUKkjdtw+D+w9GubUt55k43p0YZeIgqMjHgK1vlwAnEB1bEwmMRKyxuLqdCShiItWSTLV2zhYE4i+GhTX3zgyi0UBYfl6GGLooXrcQOr0wY09c7q3vJ4RAGSW4yIlhaE4DDKJwCVC0JLcHkAaBAUzgdLthfvUbbDm2xeO0qFCleAiY/Bzy4GfyqJa7ndJqaQmfIcPtcUuVKHONhaLDIIUnEQFVl5GF7hfsTQIfYchebLtmY3EwMfqq6putIaGioaDkyybNlZiI4OEwdpjIlxxaHNFIETWFg+m7Pt1i9+wds3LoFJhdk2EB4qLwPJosEXCJDElK0VgafAzlh/MwWSfrUE8t49BjN2rTCmm93Iio6N4Jgoba8QgE02oAiXqtEg1WwPDefkknS+9RUv49Ijoj3pWPAsBEoWbMeOnfrliVaT6caSaxNHNiSGyGHAfXz6MDAye7jJ05j0sxF+Obb/bAoWiT05J8STZYqn9PbRFS5BDkMwiSfrRsGaJPipElL3yA/y3WnnoiajA+gCUJLJD9Ia3mqdRlQRODhyhtAseenaNJ+ALanfI0SeShW7hTE18e1rOdgFx+rQw5Vn5HDPWx/qTGPd/PdOtgF3VPDDA+u3RW7yKjckYRrJbHetXcvLl+/JjqRRM5lqWuAt87/VmsVRyoUTvH2qUUgLWeRYqHhmAR+FjRG+WxM7i9fvowSJUvJnuWQDVEOZXSgOFLyHLXkm+tZcXi1AkkrJigDJZOZWQijFybhZVKfhH1mP8aMGIWYYiXxxcChKrlWjQMpNon0c+hDXkOdcWpYSjsHhUPHQRKZkCaCo1rIwnnmQJSWx8kwmfAfudR57WrgSJ3Kbrig2oyBKdEAivVeH0BrbatCyK0VFtxT0mYXVJJ7UyFZ5LvJh5EfZ3GrIaeCvvnh1CgyNGQQvqEkklwTqmSl/7ioFWhJBuOvTHJLLHyvfZu1t7TCSBajSiSzOGPSuiZ6o24ahwrFhEIQK0UNUntTETpkzcsBoIeTwzd+nygd8N8p1yMUWp1NyzQtzDa1PjqHdJiwiiaFdGeMHD4SkQgW+l5RJhB1AS2DFYoRCwG+Hlu3vmBt6EJ9MBdjndaRofKDWV0sbG+eY9vXO9G+a0/8deWGiIbnzhWN/DExoutbIrYcSpUupaHHSkVEkkXh9wkOqtQqiOCb1dnC4REWitLpEW4rEyQ+AlUkkHKks6iUVprCbq8UPqxxqXe874f9GDB8ACKzZ1OdJYEnFHddT36+dDM4dMcEU8k4GUlfCaCHWvdKKCHynBWdIMBJJ8/Yb+JaYizjPjJCLwmckgbiG/Hf1Tmm0EihWUvir6hj/NkAxUCoEnI2KDiJp6kqIpRyBIeu5LyhSoS23xS9JFBo8czQaBYMeSJVIkFUfU4ttCoaBikgRB9V90MARsZU/lUKULV/ub44FCnntXypRFLdCflh7foD338HqgT+5d+J5L80adaQqfeydnX8/v0rqyuVVc2q778bv2GrQ1Ugcryp0wI6nw0GPQm8Njx6+ga1G7THDz8eRGyhnND76VLjwtWr19G+dWfMmjULzds0FO6HVxekiLj0hTXq4fYrORf16oEWhgqCbCdIa0E4Jqr5rfMqxMCjI8fOAqdH8TCDzT4c/vkAanxQV+QyeAgJJM4ALKRpTrX6YCZXU7gWJPPykFIZpk/a3RzwUIk380wmgiJoy3aeYA0GOkhqlboKlr43mWjephXmr01CTKGC8jNyWLldsLLln5mJkBCV2KluNltCFGDnoEEQXJShkOF5tg01aSa5bvVkREpHpDJUG8jtMihZHE4Sejx4+cKGPLlywONPl1at3822gEJheMb7kSGThzp9mEzg8bmdOnwc89ftwnraprGrygTD5IZTquggNXXoU7wmxlG7MxMhFmnGE6JVlB3yFIkWv3mJlu1aYu6WdYiIKYBQXagkkoJAkdLAgGc2QKzfdKzEGdh4YUZJpAwi08PrZIHB60vH2PHjUbDSB2jVtjOyGcW1U9EZ9DwQDbC5FQ9Xpm191D+jrZwdF67cwpiJC7Fz5y71PQYqoQ0IU0nkoyzCRVQjFPKk3ZSasCqkMzDco2UfrKTVVKIaxZLnQcRbA9OFm6uhbE6PA2YZ2FFoGwNgpsOHT5v1xNr1ySiZL0IQSYUrE7fV5i6I7Lgy4Q0Kk/a1RRsysoirEO8ZDzGTTCfLenb4YGGmxc/NP/1GPHn2FLlickiiAYMi78sa9vlg1dslKXB5Kdeh2r4CXMg25n2QrFq4sHeu34I3OAfyFMiPIA41UI0BFji91BgU10MEc7jbk6l4VCYzlPeH2re8s7Q/ZOYQSFqk6CG8wDXL6W84RZjG6KWNoh1e31ssSUyEPyQGvfr2B9VbaL9t9HIAjVeoBl6cDg+CrXSYURQZhWME5pTVwJfMyGo6uFzT/BeRxhIqghqaY5Eqk+siYSTz8grt0RAOOYQEkVJbVtaISOKQX6dQZI2CBy9bz2J4TS6ayDfD6DfCKzJfPrjsdpiNYXKzBQ0WUMsuSI9bO6B95JgJ39AtNp0Gf1BA7hH8nt+bBkMQJ2xDYXO4ESZqCuQD83ck1ZGk2+3ywmIN8BD1cNCildWUFEpu0dyUT0M0WT4zP50RTrcBRrOwzSUessjRjmyJOwaTGsoQJQm/QRJDWUMGp0hy+WERJN/j4usQCVZUIOoRm1iUCAHeB7+Zz8ola8fr1uHXC6n4R/WqIsJDmgqtUnlzjTIcqTopzHW5dISiIfGU7lMOSfx+/uknnP/rEgYOGSEDJUTnqDHpcWXCbOIitQi7hJx0o4XtaI9C4knj4JmiFcaM96J7YdApipEgxVx1inql4/XI5DB52/xkjN8qHuhhhsepl+nuVy9tiIgKhttHdQ9ynUnToMc91w1vCTsDLNSsIh3lcEOKXdJ6LFy7AlQz8PJxqe4VP3iG3y330SIadbRMM8qgpFevOj8Gcu25zo2ky6gCSwoF7Tzn8+DVqr4AM02lscxNxjXu1qtOkHx5aT+qPje1Nt2cJtdazG9dbrE+ZeEkPFoWHpTVk0XNBJZdvMBgK/cjh1AJYqjzXS+cbp8a8mT8c+mg0wbSeGB4vBnCrzx7/g5q1az2Hj1K9dZFdsxEek5gCFXlN1l0gEDMy+LZvAPQ/qVp1f/mi/03RyT/Nz/tf/jx91t3lMPJQhkYhDWSq1Fnh8+bJi3Q+4/folad9vj++8MoHZvjXSvSr8OIQWNw/sI57Nu7GRevXUNojsIoVLAw7t+4ALfTjhz5iyFbZHbYMt4gLS0NVy5dRmyxWHG1uX7lMn49dhQf1K6BEuVKSIB59jgNwRYrzl/6Dddv3kHzlvGIjDTjjzNnMH3GJAweNlocAcqULIoH91Nx4fxlhIVGomq16gjhEIYGmStdRlZULjUpBgPOnDmHP879KeTrhp83QEx0DP66fAUHfz6COh9/ivIlY2HUxikvXLuAB6l3oUuzYdGSJUjcsxPRufPh6fPnOPTjAeSNjsEnH9eXCW3FLaOsDqlw3Khs43iR9joTzzKtOH/hIpzpD1GzemXky1tQtP4cdg9OnDgBu/M1PqhVHRERtOIz4NaNx8ieMwcOH/0OjRt9jhfPnPK94BA3XM5M/H7qEjxunfhvV61RATrdW6lWPQjBsUOH4U67j5u37+D4xQdYu349QgG8fPISh08egN5sRLmyVVG0UCE5zNwehySMMszCtjclW0xKIPaPy5dx79ZVRHgdmD1vJpbsSUFMrlikv/bi9LFTMOucKFW6BPIVK6ymNN023Eu9hWzRuXDg56MIC41Gw/ofwWTIFG/hhy8d+PPPC4DjJXZ8sxtVP2uBjh27wZ8B3Ll2DU8f30W+ArlRomxZNRHPp+f2w8zfB6U5MnH9zhOMSViKjZu2IMwKXL5wGSeOH8aH9T5E0bJltcaeqrg5He/xOBTB3QPcefBWdPPO/XZcRN0bNWohFmM6nwuXr11CZExOHDlyFO2atIPRYsLvF67i4cP7MPu8qFvvAwSFB6mBEehw5sxJZLx9IlacC1Z8jXXrNsBvf4a0ty9QvmoVpN5/imepz1AwT24UzBsJWHT47eJfOHH6D4QGRaBF48aIjgqGz5GJo0eO4/Kt28hdsBjqftwAoQYzHt67iyJF88DtyMRfV27i0aNHcvDVqd8AxuAoKcruPHiGMKsRt88dxbMnT/FR03awhEXKkAR1AIOMetgddgRzMMBjgzfjJfoPGooan7VFkRKxqFslFs+fPQKCIhARFY2Xr304c+oEwgw2fFSnGnRWI2w2F24+fAWDyYqDh35E7Zo1UDG2bNbU9+lTvyHt+WvkjMmNsv+oIAqAVB8g7mp2BykJFGumOHb4g/OgZZtOePn4MYrkz42IIB3OnfsdptAolCpdHlazAZf/uoqH91IRFRWBCpWraIm7F+kvn2HPrt3IXaAQan72uSSO9HBMvXVTaAnPnj0TByKiNJm2TIQEKy1NoqssOi9duoSHDx4gMzMTTZs2hd5kxv2nL8W1yWrUo3atf8BqVpxQTs4SUZGJU2ZwFOn2uHDk3DmkZdpRqXglFC6YF35vJnRGM34/cxWPn7xA4QK5UbZMCXGouv/wPsIic+Hipb9w++ZlNGz0CWJyRkCvs+Lmnee49NcNhAWb1X022fD8yVPYvCG4dv0OcueIQLlypXD+8nn8cuo06tVsjNgSheTADwyCsXDm9REBunH5T3h8HuQtXlRcidJfvkZYkAXFY4sKWnvlxmOx3DtycB9Cw0PxWdPWIovEutUsyadb9onFGCzx157uwZ07t3Ho8H5EZQ/FJ581QnR0Pvg8Ruz/50+whvlgsZpQq2Y9keShc9ef5//A5RuXUCB/DtSsXgbr12zCqT9foX1cTxTPHylSOhcuX0Tq7TsINVlQrVI1hObIyZpVgRaBFr2P086qIl+6eAkuXbmKuC7dUapMOVjNerx5+Rz5C+SCJ9OB5y9sYjgRHGrGpSvXcf3WVYSFhaFixaqIjKDFngcuJrB6i3Ry7E5SrsyChvHGmAxuJQ+mC8F3+3/Em7R0NGnaCKHhRDTd+PPSZVy7ehvFi5YX565MG/Dy1RMULJQLDo8NBmOwFB9WoTYx6c4APQLP/nEZx387j5DQSDRs/BmiI0MEdDhx9IQkydnCrahOe0ejVdDFM5evIG+ePDjy7V7kz50HNT/6BCd/P4srN6+jVcvmyBUertYldDh87Cg8jkxkCw5HrRofqrrBQEIDkz/ATzoWuzNeN27d/gtP096iSo0GuH7vIZ49foMC0dlRvEA2+J0OXL33HNaQKHz3zR589FFdFC1bQpBpA4c52bAnn93pUHqSwj/24OCho7h9/TaKFy6ETz4l9caCR4/f4NSZ0zAa7ChViud6KcXr9upx5dyfuHztKgqXyItyFYth3cbNOHs+Fe07dkOVcrECBv3++++SLAYHB6NmzZqCGvN5vZsv+js0FlAzeL/t/V/Lhv5rv/3vRFKbSv1fJZJ+X6a0WB8+TUfNOm1w7PhvyJcrCEZy19gT8AI7t+/F4MEDce78Mfx29iw27/wJ69dvgOP1E/Tr0xs9+g9DUBj9W/ujQYMGuHLpKrrEdRKy8rMnD/Bh7eoYMWo4du3bg78uX8fAPiPQonkzlK9YGL/+egoPHjiwYf0qQSMnT03AxOnTxQrPnvYG3+75BmPGjMfp387hzO/nMHjwYEEkhehsVK1I8QX36bBqZRLu3r2PIYNHYM6cWShboSSioqLw5Okr1Kn3MYYMH4UdKSnIYQ3G0mWLkD1vDnRo2xpXfjuDbj17YNfhg3jr9iBx+RoMGzgcY0eMQucuHdC8aSMl+uyiVh8njCkH4cT/udmNAAAgAElEQVSNyxfRd+BQ5C9VDS1atcT1iyewZeM6rEnahDLlqmHy1DnigZsrTxjGjBmCuXNnIXnDViSv34VatT/A1evn0LFTJ6xctg07d+xAzhgrEiaMQ1z77qhasRJ+/vFHHDz0PWYumo5nz15gyszl6Ne/D8oWz4458+fhyPlUbN64DY+upCJx0XzMWzRL7snMadNRtXI1NG3WQiBiDjO5fPRDVu0wg9+ChV8tRM5C+dC5Q2tc+eUIuvfsjI2Hf8CLdDdWzEvGkrkLEBWix/QZk1Egtgw6x7UX+7SVy5ah37DBsIaGY/my1Rg26Au0bloPZ3//DfsO/IpRI8dA53yFNnFxaBTXAx0698TODSnIlS0CLVs2xNTpU1GjTh3Uql1HDnildZYJkF/lc+H8X9cxfvIK7Nq9Hbu370Hay6f4rEE99OrfGzv2fwdrUAisIlVB7Ii6lemwGvzY8fU3mDE3UewWS5UoiO3bUvD48VuxzNu5Yx3WJifiH3Wq48ql60hevgk/fH+AOC8GDeyHp/duYOqUBIwYPx4FCsVi5eK1KJAvL1q1rIvf/vgDXXuPw77930PveokBX/TG+i2bER6WA9uSt+Pcb6eQuHI+Vi5bhGtPn2L4mAmYmjAD1atURrvmn2HUyGFo2rgp8hYpiskzv0L/wYOQnLgadWvXQu8eHbEheZ1MhX8xYABSb1/D9FmzMX7ybPGRHjRkGFp/3hDVyxTA8WNH8STNg2VJawJKHtICEL6koC5OPLt9BXFd49F10JcoUbI03C9TMXL4EOzY/z0evMzAhpR9mDkjAZdP/ozfjh9Er26dMWXKLDxNBz5t3Bg+vx3LVyzF7l17USBvfmxM3iCIcPdu8ZgzYw7K16iB+p/WFS4jxY+D6PRiS4cuyIklK1fCa86JDp16YfTQofik/gfo2r4prly5gp79x+Dbvf/EkQM/IPXuDYwcPRQzZs7Eb+evoFrlqohr/jlWr1iCMSOHYNDIUWjbdxhKVqiESaNGwJ6eJkVhZGQkFi2Yp3i4dF3Shqo4LML2/bZt2zApYQIWL16Mnj174v6jp1i39WtMnzEDxw8fxqmTxzE5YYLqkFBsW6bP7aoV6PVi1LhRaNG1K2JLl0W3tvGIjoxE66af4NHzpzBly4NOcW0wa/JMNPu0gbT1+w/6AvWatUSxkrE4e/oX2N++QdKSRbj411Vs+/YAxk+YhN+OHcfZ346g7ocVMXLMaNT6qDlOnvodA/v2EuTx3qMHqFG7DsYOn4iUlB0IDzEiKChQKCtegcdtx6snj9CxS1es27kLUdlzYt2ypbh74wrmzpqKrSlfY3niVgwcPBgRoRDDgfbxX6B9u7YCBhARJdecA48cl2KcXLwwEU+fPcGw4f0wf8EcKfjbtuuEaVMWoHOXLqhQuSh+OvQTfvrpGOZMn4vtGzciNDQYterWRPKGRIwZ0hvjE6bhhT0CXeP7oVzxvNi0aTX8Jh369+2D14+fYfy4BIyZMh25C+bPmtbmcc4ChPv21fOnWLp4mbi/xPfsi+DQEMyYPhm1a1RFh9bNMWr0OPyjTmP06NMDq5I2ItOWjoED++Plq+cYM3IcZs6agYL5ckriTSqTklNSw3ZEHhU93gWP04XJU77C5583x7mzf+DO3ZuYPWcK1m9YjWwRUfjkk4Zisdmn9xcYNGQoPv20Prp0ayfOZ+T/yWCjk1q9VLUA5s+Zg2evbfhi8GjMnbcYJUvHIr5zO4wfPQrdOnVFlSqVcein/Th24hjGjB2PJSsSseufh9C2dRsUzBGMhfMXoGqt+vig7ke4fusmTv1yDPt2bgY50gNHJaBX7774R4VYHPjxIA7//DsSJk+ENZSdGDesOpMa4JP2gQePUq+ia99eSExOQXTuAkhcnoTHd25i7JDumDBhAtK9QfiscUuR31u8dBF2frcXuXJFC59emwVXnQy3Xwwa+g8ejJat26Nw3oKYNWMaJk8aKwhj0roUfLVgHoyGTEydNhmly1RDp/adkLx8tVjf1q5fH2vWr0T/AV0we958vEk3oW37LiiSLxpLFs9HmzbKOvenn37C8ePHMW3aNEkkpT0uy/zd1Id0Yf6NSP7XMt9/9W8r4Psd+VZa2wFEUtRUnPC606X1cfP2Q9Rv2BX7v/sRJYtEw8xJLJ9NBHvXJW7CvHlz8cuvP+HPK1ewetO3WJuUBJPfiYFf9EfruB4oVrIk+vbqhWbNmqFbl27S8qQ3c4f2rRAeZkLz1i0wP3EZjOYQ9OoyEInLlqB4sWjcvnULAwdNwddf70Jq6jVMmDgOa7ZsRGhQMMaOGooCefKhVKmycDrcOHb8JObMmQ2Pl24LnOajkwsnuF1SqTdr0hxff70bRQqXUK0rnR3zF85Hv37DYbN70S6uCzauWw+fLQPDhw3G+m0bFNSfkYFmLVpg0aZ1+OPydYQHx+CjD6tjwpezUK5MSbTv2EILhooXSa1Es0kH26vn+GLQULTo3AefNvoMJu9bzJ8zG5f/uoMu3fuLr3XfL3rD632Jb/eloH+/3sjIcKFn/FDs2LkLxUvkxt3Ue+gSNwjbtqXg1xMH8e3eXdi8cQtM9Oh++xqdOrdD/8H98ejVa5y+eAfTp0+D3vccJ06fwqxlm5GydQeGxw9Bw/p10L5DM2lN/XX6LAYOHIgjv56S1op4IcMtTB+2Kl4/eYse8b2QvDNFBqtMGS/RrHUzzN28GqMSZqDFJx3QvWNreO2ZuHHzKnr0H4Ijh37GyUMHsWLlMmzZ/TWM5iAkrlqD9FdPMWpIT/Tv3xed4gejWvXqMHvtmDJrJvKWrYbGTVuhW8s4DB84EOHhVpw69QtyFyyINh06ypBoMM90TzqgdwhKcPn6fYxJWIB167Zi07pE9OjSUYJep86dsXrLVoRki5K2KQezjAY6XRC7c+P87xfQb+Ak7Pn2O+SODhGkrWnTOPTqEY/iRbKjT/+u2PHDNyiQuyBe3n6BuI7dsHZPCnJEhyLc6MX82dPxNNOBXj2HYHDvCUjZvAkRMT68TX+Npm36YVXSahSMCUXjRh9j847tyB6VGwf/+TN+/vEHTBg9QHysN+3bhzwFi0HvNYDUuH07tyFp1Qr88MNBsfPzGUywubyYNHY8YosVQctmn6AzP9f6TWJhaLUaMG/+PNxIfYoxXyagU+fuWL9qBUrkCcPD+w8wYPREbNi6A1arRV6fXx6XE1byw/weeN4+Q88+/TEkYQ7KlSuNV3duoUePTli+fh3mJ65D9gLlULpMSeBNKn4/9hNmT5qMhAlTEVOkAgYNHQCb7S169u2NgUOHo2ixkujaoQMG9f8CQQYLrl29gdDoaLTp2AZ6I3U0/TC7yC1zAKZMzF28GPqQPBjwxQBMnDAVlSuURIe2DfH2TQbadhiAzZu2YeKYYeJd3bDZx/jx56NI2rAda1dvwNmfDyAm3IJylUtj6tTpyFO5Nj5v0RYbVi7FuVMnxR/dalUDIkKtYYuUOqksIt2k31xFn149xU/9AyJBBgOGjhiDwqUrCec5/eULXL1yCZMnTpCWLzXwJKlhu9XlgO3NK3Ts0hlJ27YgW2Q0poydgiplyqLxZ3XQs18fxPUbArM1FNfOnEGE1YTWTRqhY7cuWJC8EQULFcbNm38hYeRI7NqYjAkTpiF7kZKoWLUmbC9f4NQvBzByeF/06NMbnzVrj/j4fggy6rB0yQJ07NYZoWERaN6kPZKS1qBgvuyw2TJgMgcLoi4jYT43HG9fo13nzliwfivCwiNx9tjPOHbgO8yeORWHDhzEsqTt2L59O0z+NCRv2YrrT9IxbNQYBMOHYDPbvs7/wd51gEdZZe13aiaFhBogVOmCiL0jCIj0IiK9SEeK9F6lV+mdECCEjqKAioora2ddXQtSpCMQOmnTZ/7nnHPvN5MA666rvy3zPLuGqfe7373nvqe9LztsHq8Ply9eRfOmrbEhJRllyxVjkm460Ldtfx2v7XgHq1avRmSUHy6/Cw3rP8ug7YfvvsMnn3yEGfNmoFDBPLDDiTWJ63H6ih2Dhg7CjdRUtG37LJJS1rEDZg2aMWvGTBw7fxGz5y+Qsh9VYkBtTBRxi3A4kLh8JU4cP8V64lRDOGL4YFQoWxLdunfCxAkvI7pwebRo2wnPP9cSW7dsRDGqKQYwb+5inD5zArNmTOKubqLykZpCysC4mcnC6cxAVKQNPxw+jL99cADdunfH/r99jFWrl2Nd8iosWDAHn3z6OWbPfgXFipaC2wUMHjoClStXQO8Xu/D3UE2sndLkLhfMdgvOnTyEls+3QlLKDt7nxMtKuG5zygbsffMNJK9Zz3WFAXc6GjZpiCEjhuPKtQxs2/EuUjasBjzXMXLUcFS461G0bteZ5TM7t2+N5Uum46NPPsOmnfuxbn0iosx+rrFv0rgDhowYiYer38ONlkwFpUqEaMDpWRfRrktnLFieyLXt+956H/vf3Y3Zk4fj5ZdfRt5id6JXv4HwZ/k5ANFnyABUqFQekayEJmUehAmodGHzls1YvSEFu3a/yb/BV2b2oHu3Hqj+VEM816olouzk6H+J/v3H4q3db2P1wvmcfRw/aSryFYyFLcKJZatW41yqF6PGjMK2lE14f99eLF26lJ1Bomlq1qwZBg4ciFq1ahlcpblA8pdGfr/w9/0nQJKK/X1+F86npuPB6k3w9t73cGeZopxms1i8LBs2sN9InD5zEtte3YAPP/0Uaze8jmVLl8Pid2Jg/5fQuGU71KhZA7369EXtmk+hTasWiuID+ODdd3DtxjnMXTwf67fvQMFCCWjZpANemTkNd5SOxeWLl9D3xfFI2bQFJ08cwUgGkolc19ih5fN4edxETmmT/BLz0CkGDiLnNjOIkKLhb7/9Fi1bPI8PPvgQhQoW5pSV2eJh5ZcP/vYlrl53YsXK1UhcvRJXz53FkCEDsfOtndwZHExPR9PmTTB/XSKKlaiAUyev4NOP/oG3334b9RvUQZvWTfjOcCqWUk5UVB/wcdqSopz1W3bEk0/VZCD59YEDmDt7Ke65/wm4fA6MGt9HCKzNHvgCWchId6PN872wLnkDChWKRLozC507DMCM6bOxfftG/HjmBGbPnIlI6ub1ZOKF9q1Ro24tHD1zDqbIghgzZiSp6OLjA58xkFy6JBGdm7bEmCEDUfuph7m+L+PqZTxVuw6++OYQGzZqQqDUtlSrWfDFJ19g+Igx2P7GTsRGO2C6cRmNn22MmetWoEvv/hg9aArqPP4EHDY3Lpw/jdr1m+Lbrw/i+HffYeKECUjcmMwANSkpCSePHcbE0f1Rv359TJ65FA89/Aj8WWmYNms2ohNKoXqNOhj50lBs37QRkQ4LS3RlUlQoQmoMmXHDQrVHbridaTj0wxmMeXkhNm/ZRNlifPDeO0i7dBFLVi7HopVrUbrMHZrLGmazC15vOpW3IS3NjZZt+2F98mbE55PmgMGDJqFihXLo2K4BmrWoh8XrV6FMsTI4/Pn36NmrL1Lefg3xhWJh913DppR12PDamxg/bjZG9J+Bt3dvhcmWCS+8qNesE5YuXY7SRePQoX0rzJ43DyWLl8Hu1/fisw/3o0OrpujcrSNSdu1GoSIl+fChjOnSV2biy38eQFLyRi56d3GLshmrl6/kerbqT9yHvi/2wWu73kJcXBwCPie2bN+GlG2vY/P2nWjdph0D3IqlCuPk0cPoNXAU1m/ehnx5ouFy+xAZQbV81E1JpSt+IOM6WrVrh8ET56BKlbsQ7ctC+zYtMHH2dPQYOALDpi7APXdXRCxciKQosMuN1cvWwmmKRbdevWC1utGmQysMGzeJWRGGvjQYb2x/lZ066f4FMtxe2CJIZdoMk0uIixG8zh3nkflKomvXnhg1bDieeOIBPNv0aWRludH82R54bctOpKxZBn8wA936dsGajZtw1WVDv57dEeUM4MbZ4/h4/5t4/b19eOz5LnimaWN8sPst7HntVaxcsZwjr8JKINQ2FIn0clqO6t88+GDfe1i2ZCl3ly5ctAB9BgzB4HHTcd/997BUHzWa0HpzZ7kQzTRTqjGDYFbaDfTq1xv9Ro3A3VUfRP8efdGvZy84bD70HzoYSa/uRnRUJJeQmKhLzJmBNh3aYdjMWShZrgzSr1xAz44dsX3NWnTr8SL6j5uMux+4F2ZPgB2loPsa+g0cgDoNn0ODhk1hpnKAoB/v7n8f166nY+miNUhOTkaJhILweqkRSpqy/D4XX3fWtcto27kLXlm7FbH547Dv1dfxxYfvYfrkMThx8hSGjJmBlA2bEGHJxMpVq/DDFR9GjxnG+sv0W1S3TXXkVJ7zzdcH0a5NZ7z11lsoVryAMGOYgpg+fQ7Onr6GRYvmImDywO3zoMsLPVG75tPo0r49282FyxejQ4eWGNKvG5YtT8QNX170f6kfDn/9Dfr164HX9ryO6EgH1xzvfO11rNm8Bes3b+VaVgdR2ng9iLbZWXKQagi3b9mGb747jIlTpnB0ffHCVxBpN6FLx9ZYv3EzLvoduOfhGhjU7yW8unULisbHUXkhNqfswPrktdi151UuayI2EpEbFPohaUajiDORkEcg7boLb7zxJq5cuYKvv/4Ky1ctRGZmOtatW4fExLVo2rgVsxvMmb0IMXkc6N7rBSF25zpwivYHOfhw+vRRNH+uJV7d/Q6K31HWqMeeMullXLrwIxbOXSCUNz4v2nduixq1a+GhR6pjxowVSEpcDps5DROnTEBCqapo3+EF1qtv0aw+NqxdyCnhk5e8mD5zOvJZSfXHg7Yd+qNGrbro2vM5buqh2uOgh2qwCTG74PJcQ5vOHTF/yUrEF07A27v24uP972Da+EFYvyEFV1x29H5pMNe7t2rTBgNGDsED99/PUepIVpcTonyi9Vq8ZAne+/AjrFmzFtEk+ejzwpl1Ha3btkO//qNQs3ZNWC03cCM9DY8/3ggHv/4a3rTrWJuUhKT1W9CkRSMMGNAZSckbOCLZv98ALJo/F8d+OIRly5ZxOptKVHr06IEnn3ySswbCHpIbkfyFYd8v/3UiK0UbQToHwyOS3LrvTIMjkiuDcfDQCdRq0AabN23DEw/fxcz9BCRff/01jB81CevXr0fFyqXxj6++worEzVi2dBUs/iz07NkTbdt3Q83aNdDnpUF46skaaNKoMXvCu3bsxumTR9Gtdwc80+gZJG3ehjxx8ejarhemThyHOysXxdmTJ9Gt61Ds2L4L5y+cwoChA5C8PYUBx0s9e6N0iZIYNWoMF4Nnks60wyH1U+QxcY2kpDNu3LiB5k2bo2/f/mjZsjW/lpZxER9//AkOH0pFp8690KRZU2xIXgeTOwv16tfB2o0bcN+9VRFMT0PDxg2wOCUJLr8Fs6Ysw5zZczF58lRUrlIRnTu0EIkvUY9ib87vzoDF78HQ0ePw4JMN0KR5E64h3LFpA04eP4/KVR/C3AWJ2PraFuTNS5A+HV5PJrxuM5o07YANySkoVDgapJbzXPMXsHxZIr75+ktsWL8G69etgdUaQDAzA82a1MOkmVPx9aEjWLt5Nx84BWJN+PjAAcxYtB6JqxMxafg43F2xLHr06MDG9ItPP8XoUWPx1rvvM+AjAm/axBHsiQKnfziN5s8+h8TkZNxZoTxHEJs1b4hJi1/BghWJqFbhUfTp1oFB6cd/34dxL8/Au+/uw5F/fY1xY8ciZccOVjhJXr8Wx48fwviRL6Fjhw64/9G66NWrDyLMAYweNx7F76yKOk/Xw7MNmmLNylV44P6qHEG+nJaGfPnycq0rFTTZbR4ESOfWZsHBQz9g1IRXkLIhBXve2IkTR77DgBd7oVGTZkjcuAP58hdkjWFHJF0Jqc164POkIz3di7adhmLJklUoVSyON1Pnzv0waOBLqFi2MBo1rYv1O7egQFwheFOdfP2rXk1G3gJRyBNw4pU5s3HZ5UHXLgPwbP3O2JC0DlXvL4a0zOt4ru2LmL9wEYrki0DHDq0xb9ESFEsogddf3Y1PPtiPKRNGoHa9Ohg5aQrq1G/Ena50UH72yfsYNmgQdu58HQmlSnPDicvjx7JFS5A3LgatnmvI9XwrVyWjXIWyCPqcmDhlMjx+K4aOHIOOnTvj5XFjcG+Fkjh39ixeeHEgXtvzlkQmKMqjmm7crix2iHzpV9G+Q2cMmTgL1e6pCqszE+1aP4eXZ0zG1PmLke+OuzFq2ADY/RmIokgUTEhcsQbXnDYMGDwAfm8GunTvhBcHD0PRhJJoWr8x1q5KRLU7q8JsM+FahpPrSImJltLpdpLG9HoQCKZhwfKlsDji0aNnT7w8YRKqVi6HFi3r42LqFfToOgzrEjfg0tlj2LI1GXc9VAWxRajmsibyWC24+sMZzJs0FnPmTsWoCeNRvmZ9NGrxLA588BG2b9yIhQvmK75R4ccjOituPiFFGqsFqefPch1z/rz5MG36VJQvXx679+7DHXfej0EjhsFhArKynAwGyRFkKjArRehIu91Esj/Y8foO/OvkMdxZuSoqlqiEe++ughtXU/FknVqYn7ged91VDTEkJ3jtKuKi7GjboQNGzpyBsuUq4tix7zB60BC8un49XuzzEkrcdR/6DhiMPBGAM/0GYiJN6NOvD2rUbYJmzVsS6Rq2bd2MsxcvoFXr9mjzfCds2pCCIkWomUu6aPU1Uq2fO/06mrdth4XrtiNv/nx4c+s2HPznx5g6aQxOnTiJQaOmMSiKdvixYX0K/nXqCoaMGolYs4gBCP2a2MmsTDfq1W2MCRMmoG69GvB6nXB7PPjww0+QlLgVa9asgSMqgCxXJho2ehYvj5+M0gkJKBxfEK6AB506tcGrm5KwfFUSLqdLRPJ66kV06vQ8FixbgkrlyrONmTh2PAJ2B0aMHWfwQDJsYA1p4VRMWp2Ec+cuMNUXAbB5c2Yhbx4HOndpixUrE3ElGI1WHbqiA6VRV65EyaL5uKlw0sTpzIgxbPhL8Aa8sNukXpabIKlbmBrbSKrVLiVQE8ZNQ/PmLZGRkYG1a1cjad1qnDp9HAkJCbh+PR29egzA9u2bMXXqHBQtWhidu7SXZiN1H4Ju6tb2w+1KR4NGDTFwxDjUqF0PkZF2XL2Wji8+/whbN21A4uq1oubicuKZRvUwfvIExMTkx8zpS7E2aTXs9ixMnTYZ0flKoHuP3gg4fWjbugWSEufhi399jcVJryF5/RoQYyrV8TZu1hEjxozDE0/eA7cvwKVAzEfCXWR+ZGVdxvNtW2Fl4noUKJiALRu34Ifvv8aEkf2xdPkyZJnyoO/AIQi4/OjZuze69euF++67jxtpbVwGII09lPre/+GHXFay9719KJK3gFB/Bd0YPHgI7qr6KLp2aw+P9zq++fZbDBs2Fe+8tQeXz5xCfOGCuHQ1C33698bGjcu5tOLaDSuGjxiK9/a+i40p67B27VpeexSRbNq0KcaNG4fHHnssN7X9y0O+X+cbjRJW1c6vgaQmAKaoIx0ely9fwrKVSZg+bzXq1m2A9s81ZWqfL7/+DBfOncegvsNwJ6XErD5cuHgBnbv054LnhEKx2L17N8qWr4L6jZti1tw5qFC2HNeDPFW9Orp3egHlyhRH2UrFsXTlCjxS62k0avwsBvQairbPt0CXzs2xfft2LFmSgsmTp+O+e+5C63at0Hvgi4hPiEeMNQL9+vbF3VXvwR13lEV8fBF07tyZO5HZk+HeVk2RAWzavBlTp0xH48ZN4fFmofqTD2LTpq0oWaIqqt3zMG9iqnecNG4U5s2bi1Xr1qFxw0YoUSAfktavRt/RQ2Bx5MHiV9Zi+OBRWJ+cBH/AjQnjxuOuuyoomThSz8kUTWx3JoaPGo/z14OYMm0Wrp8/id2v70DvXn1gtkeja8+BuHz1Iqo/WRWR0SbUe7ouDn1/DBPGzUaPXi+iTt1HcfbsWQwfPgmdO3VD+3ZtkLwuESVLJKD6449h187tHLLr2qMT0rJcePb5TtyxWuvxB+H0+rF1134kJq1HsfxxWDh3Olq3bYq4uDxYvmw1OnZ8AXdVJeBGlCGU3pIO9SxqVIiMw6xpM7F8zRq0b9MahSJtWJ+yFr3HDMUTTz2NhbNWoG3LViiU14pVq5ehRauOqFKlKjavXYM5c+Zg/rJlKFe+IiZPnYTUc2cxfdIoNhLPt+uGx5+ogTvLlcE//vkFLHEFMG/+IqSsSUbSqpVoVK8u7JF2PFmrJh59vLpQQ3E3PllGNy6lnsOqpGQkb3kTM2fMweaUtSiVUAhVK5bH/IWLUafBsxg9boxQArEeeRaXX1AH8PUbWXj8yZYYPmwMGtWrgbfffgtOt5vX4lu7X8PIMcPR86W+aNywCSoVLY8PP/kY733+d3R4oQ3OfP8N3n7zTQwbOw5RMQWwaO4KrFqxnIFQXL68WL5mK0aOHI0X2rXA6NFDcfnKdRQtVgJXL13Ht//6CssWzMGps6fRY8AANHuuFRxWBx598CE0rP8URgwbis8/O4BadZ+B0+XD40/WwKrlKxEXG43Jk8bg2PGj+Ojv/+B1ffTYt3hv3z4MGDwKhw4fQ/+BA9GmZQt0btWMI0izFy7DuIlT0LRpI06pUb2U1yea3KzO4kxHn379UbzifSh9xx2IMnkx6eXx6NGrO+689yH0HDgG1apVReUSBVA8Pi8a1K2LMRNexpVME6bPnoULpw5jxIhhqFH7GYwZOx6rVqzG4gUL0b5Ne9isdtz3yEN46uma7EhRNzDRRFG05sgPX2L8pEmwx8RjyLDROHvyOGZOn4w6T1dHDNXSzl+D8aPH4sBHH7M05GN1nkBMfCGUrVINhfLkw97Nm7FtzRr06toJa3fswDl/EN379ce+Xbvx8ftUazYMNWvWRHyBfBw9YzJoYkFgqoIADh86iJQN69mpfWv3LlSvXh0Bsw3N23TFfQ89gvKlS6JEQlG0a9eOO/iZWkhRGRHgyLicim69elrZQn4AACAASURBVOLemtVx3/0PoVBkQa5RNtt9WLNuLaa9shjNmjVHjD0CTz3+KKwmP/r1748WHTqifaeO2PP6TixZMA8zJ09GseKl8ELvl3BX1XtQulRxlCxaEA/fWwUvDR6EUhXvwrMtWqLmo4+iT5/eSChdEpXurIr5c5eiQb26GDN6GJfsyBVy4QKcGTcQGR2FceMm4ocL17iJ6vqPZ/DdF59h1owJ+ObrbzFrQSIWLFiAO8skYMqMmThzzcv/rXxHUVX6INFIoh0iOdGdr+7BqFGj0LTZM7BHWPDoY4+hfv1GeGXOMpQqVQpP1XkUmzZvhNkSiV7de2DB7HkMGB578nFs2ZyCocP6YUvKZmzcsQ+t23TCIw9UwZnTP+Cdfe+ha7cu3Fi3d++76D9wCOILF4VHNeRrRg8CkVdSUxlQUMPLsJFjUSShMObPmw1X5lUsmj8Te957H6czgJ59++PDvX/HN/84gK4d2uDU8WPY++Y7GDR0MMz2AEfKaA4JABOxOPGBcpaD2rBNfpw/dw5NmzyHQYOG4MSpk9i6dTOGDB2AixdTmXKtYcNGWLtmM55/vhUGDx6MiAg7Zs6ZgmLFinFE0uP2IoJDgUH4XelMjzdm4hTUqdeY11Dduk+jVo3HseCVuShetAgaNmjAY4kvEo/GzZth3foULF+5FgtemYf8eSMwcuRIlK1cFUOHjMQXn32OoYNewrixw/F869aYvXg1ipUojiZ1aiF53XrYomK5NpZ6a8hRInL7KKIGo4Z1Txan20eOGoHTZ1NRper9OH/2HL754h8YN6I/tu3Yih+vuzB3/mKknvkRL1FEvHEDDBsxFHlIPcybiUhWHhNJWyotICD52T++wDM16nAtfZeu7REZFYO5ryxBy5bPoVB8BFauWI1nGrTkpryFs2cjoXA8qj9VB1u2b0Hfvh2x841d2LjlHTz3XGtUq1oJO1/bxtzIDRo04CAIzTnZOhHj0DWSOZttQvygvw4y+u++9S/dbCNASz0MIKlobzTRZ4BSJyQNQzQ2DqQT0azVDAr2CO8TEVZTiN8BL2n1RgsgScsI4OzZc6hSoSyuXr2M/AWLsFIA5WHISIsaVRAZ16/h7JkTqHJ3JZw+ewa2mDjE5o1nnkbKqJgtUoPpdtkQQZQ+3gAuXLqA1GtXuIiZyGJdTicOHjzE3mORIkXDFDiIFkSkr6jQmkLnjogo7u788cfz3KwTm9eGzAw3Tp68gjvKVGLib687A8WKFODPUOctKReUTSiKa+mXEVEwmik9zvxwGUXjiyMq0ozTp0+jQvkywudF6W2iEjJ54HFe4+jk0JHjUf7umrjv/keQz2FG2dLFNc8NC27QPKVlpOKuyuWZ3sJPHHN+h6jpMacna13JjVI8ez+eO4/LF1NRunRpxOWL4RonIXqx49ihIyiYJxKxeQvgmsuKmNgoRJN6j8+NU2ePwuV2o3SZOxFhiYSVVW58DCSZ983nhp2q0Kmt0WTDmfMX4MrMQPniRXHx8nnkKV4YsETAHLDj3MlzyEw7j7vuvouVZrhrmwqzLWaRM4sgxWRNAi+pKqfXzPVqVStXxLUbachTMJ65QykidPniNaRe+BHFiycgb4H8woWq+AaDJOFIajVMf0ErL4pZMq5eTMWVi+dQtVI5XL2SBlfAjrz5CyFSlLwQNElE0uNOY7L7hk26cwG8LZCFUiWLMgjkwm1qPSUCe1MQmZlOxEVGweP0wmXy4ciRQyheMD+KFCsmqhlWIX86eeIE149RreDJs5dRvHgR4i9h+qJjx0+iRIlS8LmDiM0ThYA3i/eFMwh8d/AIypQui0L54ziKQY1sZ8/+iPSMLNY5Z1orooPirlwhsHY7gzh8+HsUKhyLQvHxgIl00i3weEWWMpJylETHY3EwlYrmR5QlpCjC6AANeLn+75/fH0eZsuVRIDaCVUJEScKONLc0ppRJyI/4+PycEqbv89vyCLOV3wkH1dQydxyRKltw/ep1nPjhBO6sVBkRsSRbGYDX54SDFJVIupJWgT+NdeaJ3sbtpfGacfbH06w5XLRoUbgzPYhxxOK7f32Nt999B7Y8DjgDPnz4+edo37oVWtSqi5PfH0GpYgmw5Y3Dt+fOomSZssw/yjtDMwOpNSMCI3LdRFFGkZXz588j7fpVjkZGRFLU1IwsnxWHjh5FgZholCxZ3CD4Zu5bpTNMc0ZRVYpInbx2mWmanJey8M8D/8DchXNQvHQppF68jnPnzuOuKpWYDoz4WOlBFF1CR6ua/li5huRSzfj+8BEUTyiMAvljGXjyvuEYsAXWgB9XrlzC+YuXUKFyVVw6d4lVSuIL5WWbRnQsIhFIRFOicU6pzW+Pn+D7avVKeQ3ZTL+X6LSi2Lk2UZ0sa0JHSlGil9RZlLwlayoTmTXFY+1Iu5GOY8cPo0yZUsgTFwOziRpxrLh48SrOXzyBEiVKIF/eeCGdznTj+IkfmBiwQsU7EPRkwhIRje8PnUVUTCxKJBRiiV2yZd8d/BYF8+ZHiZIlmbtR+FqF91EnkmQ/ik2isn1ST7PYif5HuImDvgwsXbUG55xBDB04XKjr3D6cPnoI+fLEIr5QAqyRRGLvwZHjxzBq9HgsWLwIRQoUVDyKqhvfJCniE8fPIjIyGiVKFefmr7LlSvG6PXr0KGxWBypUqERLAMzLzUJJVGcpJN10/llIYcnnljGbLUi9fB0nz/6I8hXvZPYRivoS+XfGjes4deoUKlSoAHukg8tD0jMz4IiiogiVmmbaO+FN5EpFIvq2EuWTH36LDVevXcOpo0dRqVIlRBHlnIUApAu+YABRtijeD8SUYue6aC83BJ06cxGFCidw7UlstA0mD9GKWRAgwEh64Yo6y83yvkRW70ckdbm7MhFFtcZ+ioIHmH/46PHj3BleoVx5JYZAL5tx/PhxeDxp3Jhlc8QKvVUgiCPff8/qtRXvrIBAIANWqwPfHDyDqKhYlCldmNdvamoqzpw5g4oVK3LntpDGawqgW9H/5ALJ/w7q/srv/ikgKZ1bpNxA28oMt1nq1ri2hglGVWrcR4uWFAE8IjZPFVJBKm4WGhaGE0qSjjVECdSRtBXTDDApHac0g0yHIJJigSDxtBHhN/FYOQRUsCSpF0EqWCaeOoPiXBOWZl90wqOmuTZpMjXvlGY9pogl8YGFKVWYyDjTSUlksXbh6mJWai+8ZuLrIu0Ru5CNc6OSItjjf+h6Dg9TygS8TkyeNhdFyt2HVq1bI5IU/ChVQJRiqrHJS0TbJA9I0QDF8Ugbnvi9lK1S0VUheCa6D5YXozlQwhXMlsszQocFnfwe4oTg+WSePObWYBE0Tp9K1YtWkxHycBm+IrlnQmDhSeOPMnmtH17ieGQePapjoiyiKHgw8Tv/jlA7E0EOg1P1EEJnGjaz2ylieRq1QB1RURDCb0pN8veFyfJRhEvT7FMdLBEAy4N+iYjmRWeEpDjJaGlN7AARcgedsFn8uJHu4aaOZcvX4I4EApAydnlIqT+n0rlLXD2t8LuW8yMyZ+I6ZR5J9TkR3mTyOa5rJCBpUD5TkT+/T6T86IBQrIbqykOiAvJ8dllJShEzSS9J1NHVmiUFSfx5qpJCDkYl30dzE77amUCdtaPVGJQQtx8RXM8o2h5U0qJiQcaalvHKvSUoLq/T//MvML8W3SJFwK1IkZkrVilVEBwhPk7Zfy5RqAHRJwmfobYdHrcbDlsEjh89iqVLVmLm3FcYHdKWO3b6GDZvSMbYISMZlJF6EQsm2IlNkNwm4XPVHrFu5hRqM7kY0SM2mHQNe0DzLfpHoX1grAU1iWSTTEEvUtYkIjZ/LOq2aMoylNagDRuS1iOhTDE8Wv0J5gX10X61EughdR2JhFpY+IBXvtI2Fu5Ynm9FYEm2Rvh7ie9PjUf9m1gZiTxepDS1zRVbLA/Zb0pWQD1H/9HSiqJXE1CqRtrB0FZRrw/jg3rhKwlH4hFU7PDKuInkLEXyWHSApEwNx0UKpcjOsAIZ8Stykl5sXmgOaL1y662QgNO1mHnnyzrlm0f2l5E4O1Sk7iT31Mf1k2Y4MXfBAlR68Ak8/lgtRNJa81O638/gGBaSYCTHyod3/7YPR46dRtfu3dmOUS04aZDzzmQlHlq8utVHlUQxQbxeBMJdakRd1CCZAlhr0HPtpVIKIodUqa/reaUYsuxDxYuo7h/zCJuJ70M1dxHvKK8LWb2GJWGHjKZLdy9r/XgRf5DZ5RUilownS/YvncdBfb6Fg3W6diU0wKlwVqiS7xHScpFXNb6c9ztZC2HSEP5w0VHStp7tEJ/1si/5e3lYtF6EHJ4FDoLKwVIBqZACj7w9+34NW9a/0z9zI5LqxvCe4KJh0RgW+lM5GNmkCzEj3Ep5RnRhFJ05GUZagSyVS5Te9BBtVgKSRMZKnIDEl+UzE4AhkgnhZSPvl7RG5UPE5G9i7U9npgdRUXYhC7da4PaYEGE3w0zRM9LhtjpYS5RTV2rp68WXnbw0/FgNX4WqJpQ3YcjQslHnQ58MDBljO389v42Im81unhtbkOiWhX6DH1qGjDYWEW4zEBXSaopIJpS/Fz16dGHSbcp4k/4o6ZM6vVmIIM1e7pj0shGxWhysqW1TvK+UmqSued60fiqKt8GV4YYjOtogeac7QfdDjAjdL6XVYYpkIMBjVcoCNDot6aXvo5gOfU/pYKN7ooAk3VpmJ/YhwEaPgJ8AUXXeiR3mlKJEYgjQCUxRdXph08S2Ux2ABEr5GFRSi/Q7fEApEKphmBhgsUpypdINKaTjAaUjTuBV6aPLbZUWRoIcgUz4/GbUrtuG0/pVKhTnCK1VlUBoIBm+dpjIWo1D32ZB1QQi6TppBPR7dGCKoSc1CAZIevz6oFHCdWKIaV/pK9OAiq2tAgRhmQIFWDWQDJipcUB+VxRL9Lxr/R35fvk2vT7VAcYTpu6ymeAgpwXk6GFwE3aQMyAQNQrmmlbWgK6S75g+7EnZQv1blD4JTMg65DEQkOR1J3aBiK21XaB58voD3Ajk97iReuEiRhIlzOgxKF2uPDIy0vD6a9vwwP334p5q93E2grhSqbOY6t+04xS+DXMCST3LslI0VJGVI/8SgJkdfrPHIxfAYMeDfXvewFt738TwqZMQlyc/jnz1Pf72t/1o1akt4vLlF8Um4j0ldRDiQeQUKhHqCy8la6+rQ1rWiVK0ouwF+04sfQOvmjgbK84QLZc4ZNpp1c47Oz3iVqp7rXiAmWCbnqK0rZCMi8OhHUVZFwZgMzwmeV1KgegPpTDGb5Q6c2XgjethlRxSGNLrgUbDzgeBb3k/vS5E1fIVNA+yHlS5ETnryh1kZRblTFLkVOafoqCC86iHiaRhbSYv0q6dx9Zt29CodUfE5YlHwOPmRhPiPRQPnKRpAkh3XcOZcxQZrAavzwu7lQC/kH9zwDOEdJQ4xO2ApDFramWL/rNhn7jGVKkWiGur7o/MNQNJUm9RutFkM2R/sOoHfCogQ0T3LEeqgLrsOyKwV+TjtwRuCiyq98o+1laAVgjtUTnJDTtrOOzC2MJKRLRHDIl6qe2ghjUx8up81/aLHAC18cVey7SYlbY7aXazjVNAMmiRQId2lGld8PuVg5ELJNWy+qP+R53vypxqL0ZrgmggqSMQZrhVBELMowaSpESj7I+VmO1p2YmB4cOC5dZk4Tj9VPdgY2k4qmGy2Sg5RcZUlBHIgyUJJkoXiNqMiCex7KA/iEgzeaMk4UaCGwImKEqUHXCERyVDUTG2j0ZgQin5iPunvCSmXFVuFG0eog8S7VxtyH0WORApImEEs/SmZSNKQFI1LwWCOHPyB3zwyeeILFScU3H3VijLBzF52ZK69sJH2qg+E5PIiqyUGT4niw6ItBR3navIMKU5XZSyioGPgLTy1Lm2Wo2TZSkJ6PDBRZ4fqdOEJKZoOytlbBVnUj4oLwYx9HJtBFRUxIlPC+HjFPMZuv7QnNJnBEjy3IVF17Q0OEsMS+xPrZ9QREvrikvNpvx+6L7KWtIPli6Tcnc2kfr7Ke2ogQ29lxwR0uv2+zOx/+8f41yqi9Nejz1UDXlipACfAZM67EORU/l9M0UClPwYvU8iKbRGyNGQGF2QD0N1HfysAEnRTFeHtg5nhEXGxIZq4Cz3QAyxQEUCZbL6aVkRMKCIhABJmn+5PyLpqOdGz4te9XoPcoSHN4BcL6kOSWQw9Ait5zDcoPaXaHzIu5XPoCTWwoAkvyqASa+fEJCjTAX9vHYwBSgQfqLSEUrdEWhzurz49LMDrFCSLzYO1e6qgohIOzweAo8kbynXSpkJajYgihjOHPAeCUUdef6U6pK+wtDRGrpmiUOFIroyR9I5Tw/SHXdEErmzB6lnT+HAke/hiIpGsTxFcGfVagrgkONGdby09kidwyOpSIpIqgNT1nPowDWpfcW2S4LwCkjKqrapwZP0ZPh90hkDOnhpjQmQ1E4/jV0UjpjQkCUKw50SY7kLrNC42oD9vGNkCnh8ohQka0tH55S2MoNI+e3weaf9aAAZlinUtZx6+WUHkkrQj22U7ACaM6nVlodNqJhIr5rVvwice+DJvManjyOuoCT3Sc2M6oCpDIGlq+RcIR4wyWhFs7IOjZU02OnHRAIym9sVthtyBiCynyNy9oU/R/tSVIFob6lQAn+fOF8CJFVqizMYDLTUPSAgSQ8WTuWgjZyt5MTRfym+Z9g49nNkkzEMN2SYwscj94yyemKB7OIbKcl5CZZQkEdlnJT2e4Bq0jmjI0CSVK/EGImjwxRlNE5lF8XZlCxNuP3yEScpBZL0siHid77LEt0NqP2lgWTYxKs/c873ze/4PT2TG5FUd8MwwWrBhCKSypAoBKC1OCUwrY1UCEgKwz4dq7ptX2QKTaTvbLUi0+vjbl57kNIQ8uNE0wOvH5aIKJE6pBS2lboos/gQIWNDKShKj1Ak0+t0wWaLUaGR7IYy5Ikpw5Ud5WQDkvQOrUSuDx4BkhrkEEhQnpMy9AFObRNhN3mIOhqqJ1EimXw0BcjLYyZoNmQ+G6X0OL7JM0P1mgSEfQoo0HyxBqmfgDL33FK5HYkkyGFhIvobMt6kQBOBgM8kmqcq+aGBocAQqnkjVR1KBBHYJkIf8XRDHrEyGCFRQBVcDQFJNpQUOdERhbCIBQOZHAe1zIJ4npR6NTSqBUHIg423PpzUtdFdUEpEvKYMICl3iKNlxheEzAf7HiqKyr049MWG/ZFjieeRtNAtBPws8ATEBSLaIAFXcn1kDOkQpU5jHh0PMgTsdICKXxcBdXUOy73SUqMCoHRk4vamLuTPaCApn2NNYi6pUFfMZRYKSNI7LCJBZuH5VxfLKTVB6AJjQ9MQ2g/hB6M4Tup2qI0SNlb9feFgTHmKXLVl3EshdhbgqCN4OqIl+9/IEqhIF0f5OVMRFuVShyftEwIMtN+JGJ8WZMDjFa1sq8WIjPJR5qG6MXvY/c7hMKrLCb9qA0iGrUV2AYyUo0ZWYfeAaIRoldHYqMaPVFFgQkTQDm+WG6YIArcEYiSFTdyCNF4rpWoN25N9bKE5CUtdEmKgz7Pos59Lh2ieSK85+/3UQE+ApMQbZdezNjIBSX5ESokRO5MhR1vDTrpmBixaUlF9KhSRlFKGm4Ak3z9xKuWR/do0nZyGjwwkdZCP7YdaoQo5a/FL+S+BD6Ft4l8nLENARzuHXMpMGRlC+OkAsRD4GRIhggISdE1Up8h2gNI5hBZpL5qQluFBZHQ0nyEUmSQeSXJiOOIWNsMhUPzTQFJcEOXoBzwyJ5xCtnLZCJdwiVVXmtwCJAX+yXrRjpxyqyQnodI82YGkihzy2pU9J1FdvZjD7kMY+JdiA3pCHBJxhMXWqRCxRCRpwLRWaP8pICkgVzkctwKS2udS38cZnIBcl89M5SQkkSpLxM/BDUr4k90S28ArN+wsyG4tc4Hk7U+P3/ErmvBTe0ikdEILnm+57BZeaJTBpiWg/NIQPlAhbQJatHDF8zBzpy53GfrcXKwbtEdzlR6zoAW8/Lojkg530qz1ImCOhi1CDisxQKxwD5c/yATcVpVi58VK544ulVNzmxNIakMXykDLxtMbUN4vlWJ8xZQSVmtYtqkkIfXhKZ4XfZ48RxUJ0qiAPDNds6QAC9ckEq0BpVQo0kAasgSI7ZS2l9pPeridbtbMpdSN2+WBxRTF9ZEenw92TnFTSp2ibzEMUqk0kQxqkGroTFSjZwnDUWQyCPDSJ1iplcfLHqKaCA1UtEcuoFghB66d4ZCYNPlks1GiicomMAwf6qV9U2qMI1QCBmXilBetPmCkkrPVsKlxhB1UYgyzR/c0kKTnbXQQM/bTAIXuK02QlXwUIJDFDgzVhlLa0UyAnaPr6jBQ0b/Q/CigpaJTsrwJ6CnAqsYWhkkMPdickbGc296IEvJl0qGg4cDNQDJgkgg8EZjzmrdI0iwEJCVSoK/j5t/SIYHw94XdUHUBnMFiQB0uUBCK8OnkNq8TjobQAUVrQQC3DILzBmodUUpTgIiYD3leajF1SjEIj5vKW4g71M78jlbdzUCgiKdc1h8lKLwE9OneUdEJPUH3VxfDGhcu16bvS/h83DoiGV67JkZOQLaKtFKwy5XFWtHUMeE20Z4yISoYGRbdFcAQApEWrmOmcp5QqYRaT9miprRD6dfMMKvSoJ8EksSvqPamlE8YIR9xOLimlibALql0vk9k3UKHtxEJ47pnaSrifc5foO+f2O/QWlapZsPyy37QDozMudTLy0M0nzlirtKi/B6j9EMHIigSKeUy8ikpwxDYQyVHkv3w+EknW5xwfngymL/YEh3LJUg0Tmqq4sZQDl3KPvWxTC3VrlJDotgekUkkaUMK2urxyni0nac1mf1xa2CZDUjyBdK6N4NSu3RvORJJ5UpyNTy/0n4ogEtXRIdguc6UaSshumy8w7iOXMZ1SyCp/SB+XQdDVAREnceyz+U1hsAcoSQ1MwGSPlWrStuKQJ6UaemIJNXritPMNaaGzRBgys1pAQpcyPXTUie+UPoCApIi4Sg2WdaC1rPPObcyM3+kx18+IqlvVjiQFAMkUItD7dmApNx0vaE5lcFASxkqFo9nWnDDyNABYQn6sGjpEhQpUx4NGzbkiCTJiNEqczvTmWh82apEPFW3BWo/XRcmv0QCHBEW7u6cNn02ajz5FJ5v9iyDTyuBT4uq/TM8XSmsZ4OQQ0Lp3wFJMn6qUkyF4iWyZRgJI8EaFlhjkEW7TVcT65o9ZXB1TQv8OPDZp9i2912MHT+OCYtBHXZ+DzZt2YG9+z7HxJcnsz5twO/j7j8pl7axoaMIp590i81BpGzajLff/BjTp81CQtH8IvlFFpPSEVyFE/JwJQ7B1MxGPIKPBq6dpIiX2unqIDKAJE+egDE2sRSRNQqwBdiLidNdKMZ5akQ0pewn58EkEUxK/UsDVA6iWSPMFQZolanlYWQDkhJ1pW/xcIepCTZ9G7gWh8av4r9k2BXM8RGxPjUumK2wUuSCywgoIqlDJsqgqYgcjZOjSkb0RYFrXl/KoKsNxPXCt0j1ZT+mRKpQHqGjg/ebSh9aVfOBBvrhQJKBs1kivlYVEZbFHn4khZlfPsTD4BMDj+zNPDr1LjVtAT4A+O7yoaVAmWro4mYB41zS6+MWQJLvpURMtf/AtXF8GGpApZKuCohSlIhAJI2XHCyOzJitCAYscLo8sEaSk2WC050Jh9XGrWLcqEepi2xOiAJv6jnhyBVnUdadfoTmgXe/jgIx8A1F4n3+gPDCet3smLls5CRHwErFjNRoHSGpPgZRQb9wO7K+N2Uc7P8DkJQ0KZVqqKCOEF/TgW0ASe0QK9AXdnWhbIHeyzoCTXNAGQANuI0iNrWOVOo5rPlEpvKngKTE5I1Uu7rxBhxQPokG1hrM0GyKnZJ6TqnzlnWrTyAqZ/AFrUy8Tj8S8Ppg55AtPZR94jJ+YjkQu+f1BJn9gNwPAvXUbc77x0dCBxR9oGgmkeXrScsOJDWQ+ckIpTYuXCOpgCRZJ4ozqH3OuSb+hwKSXHIgQFKAHF2zTJBunDFKQlQpR8gPDwFcicWqiDTZMXUp/F52CHWTHS3qsKY4Vcca7gRLRJIAoMx6CEhqGyLvJiDJKyisZIGyOVTyJOeLRLI5Eq6AJL3u5zMlBCS1GZRS8lwgGb51/+B/y0EoJYO0RMV/M4CkWq8+5c3w83z8ieeoPSWfithx6ldFrXipuLNw+NgPyFu0FPLkyYNoK4XTfVwXSW6LM+sKuvTsjVr1WqFVm3ZwKLknrzOd5d7GjJ2A/HkLYNCAwbzH3T4fTHbypVT3mjokNJDkQ0ulJ/WGlY0qG0K2ixCwS2SLY3Yw04aiTa26RvVmDZlhZbQ5lRpE0Ey9o7RzNVCS7zW0y71O3MjIxNnrGbijTFlEUuMRNeEgCzduuFCnfids2roTpUtGI8ApWL29dRUq1WTS3fDi0uXraFivHV57dTdKFo8VslizjD8cSIoHKV5rCEaoHlVO50o3utxSbUDDw46htCOVGvABoQ4CC7c1h6Vuwzsb2YNV80tWhDEGRQRobdH1kLmk0gF6owolq1QxR7f4oWc6e52rASSV4Q4BSYl92/Q5RzWsJqpXomYnSl8RxQaxV1E9Kf269EYH3aRoYWMwKSlIue969hnwcRG5HI8CtGgedP1cCEjLC7IKQiljVZxuRLzl6iT9SD+lIzICtugOcySGi9jNCJJBVwaaxmb1SwpegCQdg6oqXs2HbuIx7qK+DwqgCpqm38oeadHNUGaqLVNNtNyVadR2yjVRwIxrUYn3hy9EAzGpB5YaUapTFBoqub9ybQK0pFiG02hsY+R7vE4PbFTnSNGQgKgred0eREREGZ/XdX4cvQz6EeWgaKBkKni9hV+TqgUNb7zTWQdZt+FRVhqXdDczKwGXNOhjXdaCl8jwrSYEXZmwOkj4jwtbEBGwMjggYnD6/Q4Z1gAAIABJREFUeVbVUWlSqvnkiJwi91cTpsPpxjlBa/72EUkFJE02TulL3eHNQDIEhyXlbNTUGftEHI/spQw0B7KvDUdDNb3oGunsXcx0bbcBkmGnHu8QxUmrDUZOIEnpdIacuslIbTgdXSUgJRXcAkyp+dJE1GK0BlWUTOtAk3ygzU60RLqmWAZD1DzUzmmnNG3ApeZOgBup9Hi9BPKjWICB6KtkQd464hiq8Lz166HQt0Q+EZS1zDE/ZYi5dEKXQVFkTgFJbWsIAjLQVGwV4lQqgGkA/lBnNJeG8M2TMghxLFRnprLVAfWarjI3KYAnN11q0ENgns5vyRp5OCghbr7saB2xF3umXXRhZFA3n+2UavTkoVN6XNLv8h4/CDfIqhOvVNfe67nP2aVtnCM3RYbDFtzv6M/ciGS2mxHaLJqOgI9pnfZkj0Q2eAhIqlYYadtl6g9eiHyQUYKC6BtIHUJCGaLAS7s9gAjqRGY044XfeQlTZs5BoTuqoW2HjrAHwGCSHm53BpYvXcFeUL/+A7hzOUCKBBRKVwcDe7HZ6BXCIhUcXaHokqpqpzSIiUAojUQ8SUoNM2xWtUrkwMmIxbOTjauiULq7nalRlN+ngZE6pzjDwr/n5A3oQZTATX8AQW8GTA4vA8nmrQZjdeJaxOe3ItpBP+JG0BdAwBLNtVjUpRkIumAnfkOPD02adMOShStQsVx+pkuiVDg9dBc2+bp8WGsPVxk0dSwKcORIkdwbSSXJ5jeMopH6oHMhBCT5DqtCcElts7lUBlQX4asFZRiZcCCp5pNT3er9Rs1h9nQk20YjeicxCj4IcgBJn7onRkSSgBan5+g66fCwc3kbNy0RgLdYWBIz0mKFz+OCNUJKC2g8AhnloQ11NseD684lmiv+iBhXGeutgaQ4WxJfoUc2IKkidqGIpEoFKQCmn2fXxQCSUk0W2pdq/lWkgC9FpdP0vQlFJUNAUtNw6FJ8yhjwZ42uclUbpZlAOfKru+OpuExH4DV1igKShqOgygbUoSr7SNXCMpBUh3fQzKUcREIv90w0kalDm0G7hXhDgxyNZLgfBFxZWYiMdhgR4GzgMAeQlDC58oL5+1UE1wDgMk7djCTXH2oRYjDj88NhJY5Fov+i2bfC4jXBZlE1hExJJneZwAmn3y0WTtUT96NMrOoyU2tMJy65gk13zXJqUewN20+OhkuNpIpXCcBSEXM+qPWKpf2kDnpZZ+ozivIrJ5AUAB0GJI1UYiiyLgNX0XqmvBIoEHpkB1caSMqoDKsS+hr6SwFJHR0OBYmF11HAjUTBZC+S+2KBmyjhdKMw68dnIYpkIsOAFtliL/NgmmA1EccqEfHrrJWFtamt1KVFjVpuP2s76/0ug9TOHS9QsQPqOm4HNOUj6hzhDn+p2+Wnw4IbISCpq7rVfVVl3XqPStpb1izve8MoiVOmHXqz6pyhQIY4bhIJ1NcjQFKnxHUEWupM+Cu17SZAryo56TDzMsiUnNjtgaSUl3DHedh1GuekcoR51/EZSFk1CTxJgIXGoB1audZcIBm2rf6If2bbSNroGptZGzMTjhw+gkuXr7IHXq5CJVxOvYzr168if4EYVK5UHu++sQsXL19Bs1YdhFDU5MMP3x+Eo1AxVghpVu8pNrLHf7yGCuXL4vK5S9izZw+KlSiBZ+pUh8V1EdNmzYKtUDkUjC8G3/UbeKpmTZQoX5rro+bNmIm4qAi82K8XF0x9/uX3SL12AyVKlWQy8EjqlqZCdytFn4K4lu7H9XQnDh3+FufPnEK92rVQonRxBL0uptQ4euoCvv7mK+TLY8ZDDz2AuNii8PlkkR87dgoZrnTcuHEFNZ98UjZaADh/nojMT6FsuZIwW904cuQI7I44VKl8D2/kw4ePIiGhCPbufQ8xkfnxTL0aCOIarDYrjhxJRbmy5di2HPz2C1y8fBKXrmdg7uJtSFy9DlXK5MONCyew+7UdKFKyJJ5o0BKZwSAiTSZ8982/cPnsYbh8AUyalYT1G7aiUok8HM2VYJqYAm325eBSgEJ562KYdf5XR2LI9IQTpISv4OwRQn3+3rzGs7/v1q9rHzdkrH+pGhgDr2p7Hg5uVV2QAR7CgOLtamlvf336lbDI7X+x4bON8xafM17P8cac8y4vC41GjlMwW8RLvy/bmsjxu7rDWw5MDRkU5GVApguVQzQz0qzFuTOVJpdfEurkHI6FOmeyXYO+Pu3UhWUtQoAvG9rKdpnZ44n/6Q0IA5I3feTm+5kdXKizUs27PuJzVtD9pyPhZWo4SGElOBrYGvf33603fT0376eb11nOSFr27zVKmm4T+RFWAA3GdTf3L8jzd9OAbx6vBsE5LY2Ukyi7p5vT1OXppp7shRwqna9KUNj6/bwFdYvbrR3qkMOQ7U3GdYau4nY24abnb298wyKp2ddxyE7o3W1MTI7I+M12Xo8729RkW5/he+L2Kz80bB0RV3brv9ksf5D3/qUjkob3og4So55I84Apj4pSAVeuXkePHj1Ru0499OzRG0d+OIGtmzehT+/OWDhvNp5t3BjffX8EBw6ewKzpM5C4aBa2bNuMyg/XwNfffY3pY4dg6ZLleLh2Q9Sq1QDLFi7G8OHD0WdAf/Tv2Ql1HqqIadOm4Yo5Di8NHIFDBz7HiBGjMGPRMjz2+H1YNOsVxEVZ0LNbR6xZk4T8CRVRp0F9TJ4+E3Vq10DtRx8U3ka/Gz8cPYWOPQaictX70LRZA3zz1RfYsHIZVi9fikcefxBrN27B2YvpGDxsEC5fOIJRI0Zi4vjZcETnZ1mq9Mw0RDjMiIq2Y8mChXBERLJn6MzyYujgAah2bwV079UBB/55AIMGjMeGDdvx9tvvYMWKFejUsT2KFyuF+fOWofeLXfB8qxqYNnMaPtp/GDu2vY41iWsQHWNFm3ZN8MkXX6J9lxHY984+BDLOYNW8GZg4ehh6vzQEjbr3xZNP18OKRStRolBedGhdH598+AnavjgGe/a8h0rFY+DKymB5KlIu0HJSpFQjD9UUc1MqL/tB8ovZ0T/Ihv/TDTMn6jHA260BRPj9DgeSITCpPyeRIeNhdNJr4uhbQ6nQ998GcIcDSf7Rv9YKzM5x+wsCsp+5sH8aSCrVIx2tU2UgvxfCaM4EhJUwhaZBlWplq4uVVS73QNUM/rWW389cJbkf+6kZyAWSYYmfUGG6SnnwJqMNKR7F22/vxarVa7B1yw4cPnoC6devoFjBGOx//120ad8eHx34CvNXJmPlypU48tXHeKFTB7y6ay/KlC4Fk/Maxk0Yj8Klq6JkhSqIzRuHBx+8B5MmTkOVcsXR8dm6mDFtKvKWvwftOryA6ADwyivzcfDUGcxfOBvzp81CTATQqX1LtOvYCd16DkN03kL4xzf/ROH4/OjSqgU8WRmwR9mRkZaJDp37oVPXnqhXvyZzzs2dNgVHDn6LqTOmoHGL57Bpx5vIVzA/ou1uzJ0zC5cvOjF63BSsWpWI995/Fxs3rUN0pCYK98FOCjcmYMTIkXjgwapo0qw2vH4fnmveBZs3v4GPP/4U8+bNw57dO7iAe8niFUjPvIB+A9tg//4PsXTBDiycn4Qe3XogecMaFCwciSvXrqHRc92xcUMKvvvsHSTki8S9Dz+A8WPGoVi1R/BUg6bo1rELtqxdhcL5rdzZXatpFyxfuQaVSuSH1SKRiXAsQQ0IFPklWUitUxq+CULvDdUi/tQmyX39dzwDtwWStx5zznPz5o+HA8kwHHlT+PN2QPInIrZ/YSCZE0TS7P7WgOyPDiRDKeec6+7W6zgXSP6ObdkfeGi5QFIBSYMOR3c9s5ULcicx1yyZAKfThedbtcGY0RNwLvUinq5RHbHRVvgybuC1XXtw4UYW9n/5PVauXgrv1Uto3bIF1qdsQpEC+YDMa1ixaiUCUfHo1Ks3Tpy5iAMHDuCdt99E3eoPodPzDTFt8mTElamC9h27IjoQxK5de7BmyzYkJydh4azZKBjnQK0aj2DIsFFISn4V0XmjhVQkCERSStPn4eIgysr16T8aDZo0R7161dn3fG/PHqxasRQTXx6PDl274Y23P0Bc/jhYApnYvCkFr25/C1u2b8fOnXux843XsHrVEri4Dkc1ifhNTEs2Zuxo3Hd/FTRvUQ83bqSjdaue2L59N06eOIMJE8dj3doVsNlNWLcuCamXj2HkiJ745vvvMHNKMgb0G48Rw0bh9ddfRVQeP9KznGj0bEcsW7IUlcsWxMXjh/D5R/vx5vv78VCD51CkdFlMnzAFu3ZsQrTNjYz0TDzzXDes37AJxfLaWemH1RK5lkrqTCyGEoufta+NGi21SXOB5B/YWt1q6P8jkFTbx6gEy14LFkoJh2hdZBDSbXvzQ1ekhYrlc0DXvzCQ5LkOS2v/cYFkiLXgt99NtyutyQ4kjfVrdKPLKv7lUtu//UzkjuC3m4FcIGl0DqoDQtNzcBdBQAiyqeDd7+Pi8fXJKfjkk8/QvmNn1K7xBODOxNQJY9GgSTNczPRiecoOBpJWZyYa1quDjSmbUbxYYcCbgYWzZiGmaDk8/nQjvDx1Bua8MheTxo7FEw9WRauGNTFl2lREFSuPXr37wuL0YNmyZXDCgr79+2D5/HnIG+tA3dpPommT5li9dhsqVa1K7Bi4eu0GiuajmkEPggEPTLZI9O07Ek/WehpNmz3DkoSbk9fj7MkT6NS5PQPJZYkpKFSkMKIsPowbNxpejxWTpk7Fu+9+wCn5lSuWMPddkFU3IqQz1Q9MmDgBd1Yui9ZtmuPixcvo2KEvNqbswKVLlzF8+DBs254MizWA1YkrcPbcYYwa0wvfHTyMmVPW4+XxC9CkcXNs3JSMaveWY1qTuk1aYs3qVXD40zBj0lgsmDUTYydNQ7mHa+CBx2ui8TPPYHNyEh66txIy0zPQpG0PLF6yHOWK58Pxo4dQpnwl7jwkf5zuER1UpLBxcw2g3mQ/r8bvt9uiub/8b2fgPwSSt8/g3a6GLrRedNQq2zi4C1NHJW9RZ6i7xm9KLcq3/NG6Mv+sq/DnRSR/P0AyBMx/ah3f2v791hHhP+u6+qtd118aSEpHqfRnS59WGM+bjlGYAsjKTEdUNMnJmfHj+XPo0aMXlq9cjWKFCyL15FE0b9YEQ4aPwsFjZ/Dqux+ie/fuiDZ7MX3KePTo3gtP16oOszsNM2bMQJYlBo89VR8bt2zH4EFDsW1zCnzO65gyeiDe2L0Ln35/HG3bvYDUYydw+PBhjJ08Bad/PIvJY8cgNsaO2TMm441dezDnlZWo16QpHHki8fijj+KZGo8zLSD1L3s9AQwfOQmXr6Vj9pxpOHnsMN7d8xYGvNQHNpsZ7//9Q+z/9Cv07t0bRw7+E/v2vYeRIybg+o0MvDJ/Pt7a+xaGDO2PRg3rsUwb9xwE7Bz9++ijv2PsuJF4qtZjyJs3P5Yv24BhQ0cjM9OJVauXYcbMybi7WiVMnDgRp04fxoTJA/DpJwewevlOzJm1HAe/O4KFC+ejZasmKFCwINZs2Iq+L/ZC/khg09pE9O/TCylbX8WP6T6MnTIDH7zzDlKSVqHxMzWQULwYZi1Owphx4/HYvZXRru3zWLdhE+KLJCC+QH6+f8SlRg9dKnlzZCgXSP6pjNz/BCSpjlY1YN3UbCHr5CbFHjV5hqNiyqEIcNPk5ujsNQCmhra56/G3W4+qQ5udglvfx1ANoupoNppb/pd2o1/uinOB5C83l7nf9PNnIBdIGp284UAyFPJnubqg1N1RmpTOres3riNvXH6lLerFicPfIyIyDxJKlsU/Dx5DuXJlOdJnpQ5qpqHww8z8clTP50C6M4Cjx06iVIkSsFrNSLuSipJFYnHl2lXkKVwap8+dh9XlQ+k7SsFNKl7UoOojLVvA60qHLSIC1667cejocVSuVhXREVb4iaTcEmRlA6rnHDJsAirfdTfuu78a4vJEolTRYrCQFAzxLgaDuJHlxYkTp1AgrwMlSpRgQ5qZ5UFElJ0htC9AKgkUOgnASlQ5LEloYYmuS5fP8/fEx8cjI82P6OgoTpH4A36+Zvp+v98Em42IdK/y54EYeNxm2O1mnDlzHhmZV1G+YiWcS72KYkULIeDMwOFvv0KZkiVgj4zDsctpKH5HSVYGOHfmLMy+TBRNSEBqmhvxRQrC6vfy+Ij3TpHBMFELy1SxzrM2/NmRhqHYcLuWwZ+/l3I/+ZvMwK1Te7fBl6ERcksl1UUQH6Pur5R6W1oj2TLQBo2JQEtNXSOe5+2A5C26b2/VrfwHU7D4TW7xr/ajf0IgGS4ewKFv7ajc2mHJjUj+aovrL/XFuUCSgWRYF5tmwFcBA2ncIO9TGx2hAvH7g7BazPD73VyXR4dPwG+CiQmeVTMmAVCWDvABQZcQwFqJeNvMZLHE5WW3k5yYHxbShjab4WTKUhsiiL7GH0TQakJ6pgtx0Q5OsxMjo8VCihFC1Esj9/p8iCTyX+LOCnhZEH7chOkoV6EiOnRozd9PvGJBnwc+IqslImqrA16fn1TPVC2hcIp5lPQgjdkf9HGjDpOj+AkMSscfBW8CSsnAYlbE4QHidARcLhccjiih32EJKDe8flKmiRadbLZnQsUjXbMyXzbqOCcjSITPARNrc2siYpaZ8mXBTLKKDEpFoYa+i4A6aZMz7xcTICuqloDuZsy+n3OB5J/Nvv3SQFJRpKj6MQP7mRSRejYgqRu9wqX09PzmAsnf/0oLB5KKTzPHoH/vEUnGigZXqHKOjKj57fXO2QfKLZD8/S/RP8gIc4FkDiBJNN38UEEKDSQ9Hpc0bjBfl0jHcbTSLGrULDHG3p/+PEU6SImDdKDpWVHkUO8OSeQqNRTRHCEGfCLKtsJOxMQkh6Wkloh+hxuCTKQ1TOhOoqPM7e8PwGIKwkpkwQEvA7MRo15G6dJ3oGfPbhJZDFATjl9IqW0EOgmMasLxUBRGSE9YZEtGy1R6itCVCaR1tDZcazjMgOk5MM53GmUO3jfF08njDwq1uzlIijeGzh+8ND7FjkIzyhHGYBA+pellYdoLib4KsJeosZ1IemGCi/VkHUoX++bdKEEoIefV95iac6xWq/HvP8ge/slhkqQmyaXRwUHXSA+6zj/H498DSXL4qIOfo+w+kpAj50+U5TmbHQzAR9F8UosRF0Ui6sEALGZxcgIBchpNimDbIs5ShDhQtIbo3zSfek49Hg/PN9VUEzm3Zg8QTkLxUEN//75T23qcRK9F18J64GrtyHryZFtLVP5C7wu/Rr2/BPCI/dD34j9Zg3pf0n+Z7NxMTXbSXKfHFw6K9PzrMd/+N8IbUtgK3eKtASZip7VABN9mkhi1WkW+lT6hrvU/uY6f+57b3QPdTEjzy/KUVpI9JIEJWq9W+AO0hm3weHxKLlEdbZwx0vfx973+fu6c5X7u/3cGcoFkjtR2TiCpjZL2TD0+AYRkSCLsJF0lGgYsA8XWU21MApZmwMdyUNTLKYBKhAgJOGmVCdFaFQ3ZIKu5sCScIQovck6i8iDvC1dY0NCLQKbf62GZQaLVee+9j5kY/fEnHkZMVCRiomKFiNVEIw4iELCJyLwaLhtlBfmEuFvpkdwGSNJ76X3Zmlp0R6Bm/OeDlifF0KaQgksCMzJyYfgnuSnF28c5RVIIEuUDGp5Io4lUBUVbCVwLkDSx7rhdH+ocnRVlDTL81HyjtX9zbitNQ041lfowIMPMUU112Et0VSm//P/uy1/s17S6CB2qdH2ivyvgme7/Hx9Q/nsgSfuUAQipfVjDDk2S9tMaZyz7GOSDl4AnzZFRG6kS2ST7xwd1GHAiDWOfXw5wDWo460DsARYLg53wtUWvkZoI3RN6XV77fR/kugZP20HBzuFgWMpJQs+ZDEeMntPrT+8lHeElcE6v/xQOozmk/9FD7026n3qO9Uah8dF80r2Q0hq5L//+Ec61eKsUcAhosi2xSFaGHjnB2S+2YXN8kQbRei3ltEkC3PlE4v/5lbKNrEfKjIXGTO+VEi1ykJT2+x9Egu/Xmt/c7/1lZuAvDyQNtROjloSARPbJFUMmh4L2uL1eP9cMyscocidGJ/RRgUFawk5/owaUDJyyaWETYKTWH/oOM6wBpSVsFsEoLd3G9Zb8HjGSFDmhmkB6k5+MnVW6ly0WAUCBIB2iFH+RsVNEkq7DSPFSpJIwahiQFBCpIKo6JLhrO0A0SPRZ0ewmY0RNLUwtoSSqss+chqZ8DIThSYmsivFTxLhai1WBTtLOlgmVmKMG6CRBqZ5WihPgw0of0jRyHTVhoMTGX43xFpJfOrJM91giDXJw/fQh9MtswP+vb9EHelZWFoMZid4KqPxjP/671LYzU+QFfRRZo5rnYBBut5fBZnRMjKGUQa9TBiItLQ2xsbGy11j+T9aTrBNNLxXgaBV9V4RdIpvk4LAEXRjI0s9LdNjyh4h85xw/XTc9FwLJAQZ4BORovrQwANkaAj3kzOoHgS+bjUD3f77ibvX79GkN0On39O+E/03v0SDs9r8WSm1r+2LYRbnL6v4F4fa4JSLr8SMyMpLvXzi4/s+v6L97p55rPce0dnJeF+1tr9cNR6SdHSYaNznUNivtbyqhovUdQHS0jrqTzXQrarTftyPz381W7rt/qxn4iwNJ0Qjm2jyDXys7t1YokmNVhsNhbGSWg9WoRjV3GBE6BUwDFFkMN5waGGmNZr7zom8rYvVCK2IJKAk4ApKs703avpygU0BSaYBTmohqIM0SAeGUdJC0bm0cXbFYVOQvIJ46aVNrJQRObSvFjhCQlINZ96xqcVMGkvzecCBJWt86bkhAUy1jvl41rzoaSVrc4Q0uDCTDIpUayOti8aCk7gnQskSZ0tLN6UmH/i1pLk6Z0YGmAXbYzpJEuL4Z2QGINtj6kNJRjZw8lL/VRv25v6ujrBoAEEDWIOf/4yD8ueP+Tz93O2WP8GYZr88DO1FCKSfE43ZyFFs7XKFlS6DSyQBb85HqcTid6nmLgCUjfQsBoUQ5RQ+Xy2NEsfX7CIAS2Ilm5gdJa5MDQ3vu916nRtemwZw4oEoL3ADIGmxJ2YR2xuj6CPzo6GtWlgsxMQIq2QnnlP/tEaWOhNLv6eg5fR+tXZ0l0GOjPRqeTQjdq5/qrL4ZSGaPEMvK4NS2qr/m4ABfJ7FYhNbBf7pef+77aD5oLjlarn5X9jTNswaPVIfv5ZIef4CyTToaKWcJ2XsXOziyF2Q//FTU9ueOOPdzf6UZyAWSRl2e9sxuBpKUOtCHroAzaqwBK7joFC8tmvBKwHCDZApL9QqoDK/NUUCSU7b0bT6uuSTgJOeelzt3/Awk5bMEOYU5UaIkHCW12DjFIelmEzf+0MPjzWDP06oilAbwIuCmUnoSkdTqrLL8DT+VDjwFviiVF4peUrKZajPVdlFAUMYYHnGU+KmOWOoDntP0HJVVcxG0KswqNXwmjnDSH6GaUDmEBaBqug6KCtF1+7x+BpB65DfS0zgakjMiyV/J1yO/S0O4VQTyzwCyeLWEgx51+OdMc/+RDd5NjsVtLobWLq8VcuSYBoE7weCFFRlON6s4Bf0+2LiekncQKJ3N4IkjUR7Y7A6O7lhsVi6dcLqciHLYWLSA8wjCvyWcsx5JY9PnBeTQ4U2NcxmIiY6RsgsLNdb9cR46xaxrFOm/GsiHasklMkn7kPYQzYHeSzR3drsA7p+KSmogKc6v1ETqudT1kToCGl5WQK/Rb2pn6d/P7k8DSYmwcm0R3HQ99khVjx3k6/y1HYHw6CPNI/0e/W64feKABmWezEHOQJEtJ4ea+H8DAQucTjfL3HKqm4g7ePn7uZ7SZg1FKf84KzF3pL+3GcgFkrcAknKTVE2jsnhkUHRqi9MM7gDsEZR0VbUpxpEQAqT0LZabKD/CI2EUCSUwZeY4o0TgvJzsZaAUoJ0vwMqvmmtyAkk5EE3wUmM4vctqQZYzC9GRlKajB0X+yBBSRFIMDkcV+DVCwpJS19Y9NDq5DhONQddEKSDJ+sDcbCTUREak0Ugh0zWFqjdDFBSSotdRTk5bB6k2lMvDFbST67UwkKTv0UBSNTcEvfL+IBlxacLxed2caqKDxs8VA6FDXW84TQ2kDb9WMgoox4AMtjbOFFX5M9RHMqjx+Yx0Y3jdno5Q3kpG8vdmpP7deEJk4RItMxwV9SGipOIGjbAKYK9XmmOCJis8IPJ6qq0NMIi0UgTM5+aaXavNCgKgvA/MFk5v0sFLwNLp8SKSQRGtT9kDvH5UpNNqkciRXlOUEmdAmaNu7/cOJMVRDRjghdYL/S8UqRTHmuaerpXmleabQCMBOnrI83YFYEIgUt5zM32SBpE8rRy9FTCpI3LGnlaOUYhZI+Q43aqO8uZ19NNAkiOiAS/bGioRCtB4AhQFpIyPZvT4dXdMeM1n+HVxpJiq5v2UZaKx0Dp28zlgtzr4eYtZmg89Hmk6o/eQE0O2VWqGcyOSv+7d+2t8ey6QDPF7ZLvjVAPIxctcFwWOTpCHR5rS169l4Ny586hTpzZKlynKhfmUNCUv3ESdIKo3hk4YAZISyeMDiXtGwlMuhHzoOKL0Nm1rgZS3A5JSVUgRSXkQiLLaIrgJhYwdpce9HjccynM2mX3c1U3NNRaLlQ2J0QGtUlFGGpCUfFQskluCgtSNHt4noxp/VCF3NiDJYFRF+YyaRgUajVQ31XtKMxEUzRLFhDQwlKmTRh8CkjxOExlGSkirppccQDJIykNmEz799DOsX78ezZq3QJ06deD2UvQgwmilIr10enB8lIG0qrXkGiKpZzt58iTrhT/44INo167d/0sN1K9tZjIzMzFy5EgMGzYMCQkJMgc5ump/7TH8mt//U0AyLT0NQ4cOxaSJE1C4cCGmwqKI9sWLF7F8ZSJcsGPgoKGIVfypzAHg98JGWQCqNaa5Mptx4fwFrF6TCL/PhMFDhyAiMgo+nx8OaxBZmRliLYPWAAAgAElEQVQsWEA671RmYrfZkeV0YtGiRbhy+RqmT5/Ojg4BIWoVpzpVGtOECROQULTwrzk9//N3z549G1WrVkWNGjWMlDJfB/FGcE2kRG3poetwxSnzYdWqVdi3bx+KFi2KPHniMHXqVFgsFF0UUHO7zu3waOT8+fNx48YNjB492pA7DY+Mkn1OTU3F8uXLeV+PHTvWqP/NWV/53wBJcTjFZni8LthtNnYkvvzyK2zetBW1atVBo0aNfvWIpHZoqVZ33LhxGDJkCIoXLx6KuCr7LBFGcnTkoDl1+gySktbBBDsGDRyGmJhQ0yBHw4m9gLvRlYP+P6+U3C/4K8/AnwRI0oYXACLNG5IG1tE1usEEvvjBKV31p8JIYrjCYwOhKJ0i++FDYvasuXjmmfq459578e23h5GcvBbTp08UQMf8jybO1BqqaCo4KSlrgmgBAWYUGVRExvyrpoDq1lbk5Tq1y5dDROZ0dcLzKDBMkyILNOKGG4JGwSCcXg+iIoRUPEgdfEQJxL3eEpE0U7czg1VVn0X8kuTZ8pcHuMtcgJuASLOKeHJ2Ooy+g6dSGqnlwZ3YoSJIqt0xGmz4dTrApZUonCaJaY9UhFGApHwH0Q7piKSMJ4yuiGtadaesX1LkXi/6vfQSqj3wMDp26SrRD4oYmK1CocT1rDITTNfE1y+FQ1yuYLVzVHf06JEoUTwBPXu8oLrBQxGTHK1DMj51U6gFiv6UaLIauzbyYZ25xiWqKLA4INlXX3aDFL6K6efC3x/+Wo6ieXUrqAnk0OFvUalSJdhtRIckDgtFwrN3zIY+nzOq9++iZqE7rq7ZGPztivjDIvJhP2RExY0q1hxNNMZchs0v/6QsQv4qUziHgNaqAr786gtUrVqFAv/CmcBp0iBef+0NrNiwDVu2beHEAEXXLX5Kf9O6obQtUVLpNHgQr72xC2uTt2Lr1i2SLOCIupfrjCliKelvGzfeUGfs/v0fYu6chdiyZRvPNZVe6JT2t98eRPly5eCICGt4UmUvoTnVDBB6j2lnTfZoaN3cfh1kvz/a7gl7RPaHZAIoMxC+Ho8ePYY8eaJRpEg8g0MqoSEQSLaF0qjMaUsxMB+lSa3scJPDmrxhK554/ElEOGw4evQw4gsloHzFcsaao0gvgzWV7ZA7p/YT5XlMFA02Yf8HH7Ai2Ou7dnIdKjnOBGDdTg8iIh1Gynv79u3YsnkjNm1KkVIEL6WAxd0OX8/G76jrz95saYafOu55P8p4eJyUWlesEpSM6dG9J+558FF079FThQ/CbL5ai6E9c4t1rCY4+7h0yXjo/fr1LGcGEhOTEBuTB+3atVGNgKG1wbW+JAShxstnjcmP3bvfxpo1m7Fly1apNtKNkfQ6NYpmqxnPsRxy/5k7A//FDPwpgKTLmQaHOZP4eJB2KQPfHfkRFao9ApvDDKo3JihgJ6hGeU9KmdIhQVFG+GGhSB4DO6mNNDa3QY8QhNOVBY/Hixc6d0Vi0lpERufhdPTxYz/gzvKlmDbEpzw7Gx0wZBN8Hj6ZvES/QGkRxmluCKskGSy7NK7wARaAy5kJR6QD3gBR1kQK5mJkks5AKIg8UoNJpOTULW11wBOglI8yfEGVAmcDTATkPiDg46IYb8AMr8XOXN9RZh8s1OjCX2aFO2iG3WSBye0FrBb8H3vvASVVuW37/yp3JEdJgoCgqAiKCTOiohjIOYtIzig5ioCAgOTQ5AyKKEEREVHARJCcc5LYqXLVG2t9u7rRc+4L9/9/dwzvo87wQDdVu/b+4vzmmmsuvz1sFnFsyFnVIR+Sajk2J35hYCwdWDQYweaSTdnagES3KHqwcEj1o6Ink8U3GhFRveAWo3GSk3PAF8QTJ0lLEpIWgaeNHdt/49FHnsDmEAsPM4JDloYyFI7ickiGrQGYskgGAib5ISIhbfFGDGQybOBg8pd7kCatWyurlOB06aYg3R7K2jf9EArgEW2QMCtq0CkWTXE6JkZ+NI4ciU66dGhqiWCNkbpmvDtB+FE5Mrg1nBQBvxfi3KSqlipeveddEXA7Q6b2ufi5SSKUHGUiEeIUyMhgCCh7HHXEmTEn7LAKmEwiRjhiUwWBMLYyGLSOuChjnfH6PNL0ahllWUoZhYRdN3Jhs2VcGEQgAD5AMOyzwlzxBEIgUVlJzLJZoVv9PithRAzeHcLIReDIkcPkzplMgXz5FQTE6s675Lmi8gROvU9BYpJ4FY4EEAstm82j4EwOCfK5bJsS0Q8K0ErQs1804McW7yIj7NXwp0Oup33mw2V3EY0IOBGbIvXMIjMQxO20I8RL1O/FJv0oXq1yaHJKi0gXyF15zDzU7GsbmWLE73Dq7x3BADZ/Jr/u3MHo2YtIWbRAwb9bDhzquScNJ358crE4M8bdPjZt3syUOauZN28+cVY5UhFkqNWMI8bsCPsfUCZ9z979DBs8kUWLl+F0i8uDuCzI3JRdX39QaYc59Tg0yhjGT0idFuReXTpwDTkm4zRAxB5UFTS2RDM+BMSGA0SiYewuN4GgQ583Gopid9qQUaaJZP4wP+/cyTPPPoU/7CfOEa+MoIwZTcAj02T4hhIMKAmJ3Y7pNymIJWNZ3hUSiU0UPE7je+vXQ3tUj7m2qJnPmWl+3n33A2bOmo3Yc2qIVYo36JyWcR7BHhbw7SYoXpQRsy4hHrdBaTs7YVci4aidg3sOMWjQAJasXILbZScqPoni62lza78HpO1ddrZu3sLclOnMTZlGWGzNHLn1YCiJyz4F9lbFrkA6Hl23tASXqaVqs+P1BomLj8dnRS0cwUzz3LiIyPriFL1rGAI36NNvIPc89DQNmjRGhopMMY+RUeIXts/t1GVFP2cL4nBK8p/TtKndFF2IOl2EraVAvsYha4LsOfYQ0aCU7U2QTUvKQhCKBrhxOZUihQoSCflUHhEOmOhS7IAuAFjGvSsi807e42Xrlq3MnLWGKdPnoAnb4pkbMkBc415KFJgD1O1aahOF+3cm+/8HyOLOW/+faoF/PJBUMbJdNts0Pl+ygC7dBnD2ipeCdz/AzLkLePrZhxRIxguQlMU44jKFWqzElNuBpJ5es+xlTPUV9d4TG5BbqbRp+w4FChZh0JAhWmdaDLSdUuHF7uL4+ev8uns3+XIk8lSVysTJxudwqsF4ZiBMstvB2ZNHOLp/Dzlz5+Hhp17UTU/edvHcOS0P6HQ7ePyZZ7DZ4zh/4gp5cyfz2x+buXzlClWffZv8efPicUYI+jLY8uNOAqEIDz5UibsK5cPmz+DMmTN4cuXn+83fUfu153E57Xzz3RbOXLpO9VrNyJPTTZzcbyBdwcruffuJz1OQssXv4dTve/H6Myn6SAVscQlcPHOZ/Mk5OLJrB6dPn+LFN98md958EIwSDviJT5ANVpBAiLS0NL5cv05DTNVeepkKFSqQ4fWxfft2BQFJSUlUefRRnE4HQb9fa4gfOXSIu+8uSuXHhN3dT++eA+jV6wNK3VOaQoUKcvTUMY6fPKaswpNPVsXtSlQNmwBYt+zZEa+ClItXU9n76684bv6pNcgrvvoWtZs00QV+9y+/cuPPKxQrfjelyt2n+M3jlK0wTCjTjz8jlTWrVlC01D089vwbhGwwddIMXLZMunZujC8jnTMXfNy8GWDf3j08/PgjFC5Tko0b1pEUjFL7jZrgEMAeZOeJ03y37WdeePxFHr2/FDZvukKazdt38tu+fZQoXZo3XnsTVwCuXf6T3Xt/0jrpjz71PHabi6jPz9Url8jwZfDTzp+p8GAlHnn4QWyyuYZ8rP96HecvXef1txqSJ28ubOEQhw/9Qa48ufni8zVUuPc+nnn2BX7+dQcHDh7n5eq1KJA/SbP2z5w5SJ78OUlIzIvXn8C2H34j6L/KY489QP58ubl58xZXbqSp5OLbbzZSteoz3FP2fq091KJpU2q+XoPypUtQuXJlHc8//PAD6beukTt3bqo+8yL+UIg4p/C8AnEk7Gnn1o0gN67fZM++XaSnp/LYY09QunQp1RT6fT5++mEnoUCQ/LlzUeHhB4hIsgs2Lpy9Qrzbw+49OyhVqhRlS5XXDS/kT2PXH3vImb8AZUrdw56fdyoYuaf0vSTmykXEFuLwyWN4I35+/WUXjz1clftK34vbZeP0iUMUuqcYPmGXogns/mk7tusXOHj4EN/sPsLsxQtVinz6yHG2b93Mc889TunyJY0JVqaL337fSWrGGQ4eO8n3O44zd36KrikuAQl61zb8XmGAvsLvzeC116uRnNvN/oNHGPDBJyxbvhyHW3CjH5FYOO0uzp66oOA8Id7Jkf37uavYPXz25efkKZSDl1+qzoVLFzl/+hLhDCdFChfF7Qpy+vwx3El2Kld+nMyAh++++x5bKJOnn3yUHMlJhEJRjp//E5/Xzy8//cQjVR7mvooVEVgyf/ps/vjjD96qW5OHHnqIHPE5WbduA5evXad507rEOQN6WDxy8gZJyfnZ8eNmXqn+kgKwkyeOUvaeotidbvYdOsfJk8dxhG9Q9dkn8eQopO1kC6YRp2WwAvyx5xAdOwylV69+PFSxFIXuKsjhY+cpV/5uMgIZXDp3Bjd2Nn79Hfc/8hRVHnkAj4ybsJevP/uMa6np1KjfHJsrnjOHTjFo8ACWrlpMMJRBnGgwVWftIhgI8dPOHdxKvcHJo8f57ddtpKRMwuFO5PypdPYdPIYn2UalRyprtS2fN0iO+AjRsA9bxEUkGGb95k2cvXCB4neV4oWXXsZvt/PN11+TeuEIDWq9RUJSXnB5OHfhAoeP7MMRuMb8JcuoUq0+9Zo2ViC2dcM3pJ69yJtvvE5SoTz4RVOq2dRyRAxwYP8hcuQqrOtyTkeEGhIST85BwAa+QJTtP2wlnOnlyUceIHfBnAo09x26hD9i42raBZ6pWpULZ65QIE9ekhPs+L1etv30ux5g8ia7eLhKJYKiUxUCIgLfb/oGv/8sx44e58edp1m8dCGhMOw/sJ/rl8+pZOeJJ58jd+7kLKby9kIFMVD5v5YG/D+Fle487P+kBf7xQNI8W5BQxkWqvfgsv/56Cm9YAhPJPFH9Fb5avwy3PapA0i7IQ06iVnQ1JAFfS6tnQKS5mgn1WhnFFusn7MGFCxfo0q0Xu/bsplvXXrzTpgVuR4gDhw4ze8kXDBg2mJ3btvHTd5sZMqgvAa8XZ3wywUiEdWtWc/LoQbp3bs9HY8ex9ZeDVKzyGHVqvs6qZYsZPqgfW7Z+x85du3jm2Zfo022APk+lKiXZsHEjXl8iM2ZMwZd+i6GDBtKmfXty5MpHv/4DGfPRcBbPm8miRYt4qEpVTp88ydRxI1myeAEvVK/Ozl0H2XPiAmPGjCKnPaCMpDA1y1evYfX6TcyaOhNPuo/WbVtTo3kDipe5l47tu/Lqc8/z7KMP8s03X3PhVhrTZ6YQ7xLOSFNT9TS/f+9u1S+N/WQ8W7duZesPPzJ58mT69h9AgwYNeKzKY2zY8DUbN2xg/PhxzJw+XWt0P1q5MgsXzqVj5zZs3/kzw4aMY0D/oZQsUZwffvqByzf+pEeP7ly/doE+vfvSf9BHFC50lzn5RzKx2wP8/PsuVq39luED+8PNs7xVuxb1OvbjtbcbsHT+IgrkSqJu7VcZOnQoTz1bg2efe5KIMDVhHzcunmPyhHF07tKBrr36Ub91F6q98gKTPp5GzkSo9eZTtG3blnyFyvPkky9w6dx5ln++ijdaNKJMqZJsWLycpx6uyHvtWrJ20waOX0/lkSeeo2/3fqxeuIg8niDt2rWhRp16FCpenJFjxzJq5Gh8VzP5bMVy+g/uwY87d7Bp23Y6vdeFAT16kpl6i5dqvqJsxcRJU1nz+WruypHI8GEDqfHma+w5cJTtuw/yyScT+Hj4EL7bvJE6DepTIF8+Rg8YxgvPvcijTz/O3iMn2Lv/BAtT5rFr20YGDezJktWLyVWgKN0/GEfnTt3J5Q7x0fB+9OrRiRGjPuZSRpiaNWviDmaotm/Fmq+5np5Jty6daVK/No8/UJpiJUrSY/BHNGzcmBcer8TXGzfwxfpv+HjceOxWnXUifg4dOsI7rbvycMVK1HzrNX75ZSeLFy9lxoxpPFTxPgYNGEjdWg144qkn+Xrtar7btoVBo8ew9aefGdp3JJUeqsT+A7/zTtuWNKhTj7Aw+Y4Qy1cu47O1XzNnZgr+W5l07NiZxq1a8UClB+nXp6eyoS/WeIWwP8KcqQtYu3wVh3btoP/gD5i5fAG57irC+/1H0PHdtlS8pzBjRo5k24FTzEhZxPZNWzh35CivvPgsPXp2ZMbCGSTlzEW/Dz6kRfOmlCtfkHETJrJt50mWr1iqQFLGoN3yMRz14VjefPNNftn5I4cO/8Enk0az78ARhg2exIKFi4ioH6xfbYg2bf6WoQNGMGfWbLZt3sj8+fNp1vJd8hTMy/hPx/JOu1bUqVWXT0ZPZNv3v7Jq+SqiUS8jPhpE42b1KVD4LoYOn6TPnzdHHAP79aZrxw6MGTeBa5kh3nrrbcJpGUybOYWFa1aSM2dOxg8fzc3rN2jcphFlypRh0seTeO21muzZu5c9e39h8qRRzJw+k0nTl/Hkk89x+MBehg8dyscfj+WNmjVo2aIhU6dMxRfy0LnLe5w5vpfR48bQY8BH5M1fgFwCIsMZRCNetny/neHDptKv/2AK35XMV+u/ZOcv+/lk4iS69eqoZVlrVHsFnzfElJSFrFq9jOL5k+nfqwtNGtRnx2+7+OmPo3w6eSrH9p+md88erP5yOU6h7USTGYly/dotBg4cTNdevSlWvAhjRo3m4L7fWLxkNnt372fpko0MHDqcLT9u4tfff6NP7/eVoY6E0lVHmHktja7devB67VrkLVCQcaM/YeiIkcxf8RnVX3qe84d/48Du3/lo9AR27d7LklWr6D+gD5H0yzRs3pw3m3aldsPGfDh0OPXfrMmhnb/xx749fDhpvLKvISlm4HaxbOl8Rn08hiZN36VsmTKsXjCbP//8k8Vr1uLDRf+Bw+nepTP54twM6tud93u3Y+jIkdz0xxHASe78ubSfPh46nmWLFnFXgUT6DuhN/UZNqVypIlvWfcnGb75m5IRPOXctlRFDR9GhXUseKJ8L0bdu+/Eki1esYvps0UuG6PRuK86fOcOQ/oMZPnw4hYvdRUZmRpY11e3WQv8VVXvuoLP/Hi3wjweSom+z2wKkXj/Fi88/z8GDF/GFbUQ9+XjwkUfY8v063A4DJNWG5+9A0grN3N6dMSApmMWElcJEpGKKxLxCNtZvWM/Q4R9RolhhFs2dRueePSlWrhIPVn6cm1cv89vO7Ywc0h+3SwJfJpu4Q9tWvFnzVarXeIVtW39i8sKVTJs5k/49e1GyaGEqP1SB9Iw0Nm3dQo+efWlcrzmzZk6jVOm8nDx9ih69RrAgZSFbv1/P6hXLadG2LZm+AF9/vYmWzZsS9qXSqFEjvtj4HUWL3cXNcydYv+4rWr77Ltt/2cPYGfOZPWsGceEMPHY5lYfZ/svvTJu3kJTpc3BkBujevQsvNahFmQcq0KxxG2ZOnMR9Je/i+IljdO7Tl6UrP9Oa3iF/gHiPm3DAxzvvtKZKlSq0bNNaw9XiEbdixQq+Wr+BlJQUo8mLRHj7rbfo0qULJ44d5ZdffuFDXcQk0SCTwwcP06PXcFav+JyM6zeo+fZrrPjqC2XRQpk3mDxlOqfPZfDJ+NEaNibqJxLJoE27dtRp0p5qzz2NO3CRIUOGkq/MY9Ss1YSWjZvS+b13SE4MsXv3bgoULk2dOnWR6JSEdTetXUH+fDl46JFHGT58FCUfeorX3niDT8d+Qg5PlA7vNaBbzx48+PBztGndFu8tH6+++Tofz53KvSXL8NP6DXyxeBGfTh7LtHlzqNmsFVFnIq0btWbu1Cn88v0G5s+bxbwVq4hPzslNX6YmQA3tPZhihQtS4aEyXLx6mV0HjzB04HD6d+vOPcXv5r0enbmedou27TvRp0d3CibGse3772jUqimbt/3EzIUrmDVzJpvXrmXZ8kXMmp+Cx+ZkQOce3F++Ag3bteKmN8BrbwqYnk9Om58GdV9nWsp09hw5yYLPvqNJ4+Z4/DfZuvEL6tZ5k2WfryVH0Xvp0rk9Lt8tmjZpRJd+H1Lh4YeoX7cx/Xt15clHyvPZ0mUsXLeNlHkp5HCElLF9o3Z9+vTrzwtPP00o7MNpD5OWlkHbNt1o0rgpr73xis6hQYOGcPbsaV5+5QXWrl3L3NkLtaRnxJ9Krfq1adutJ/dVqEy7ll14+423aftuA/XCEz+DSNRPMHCT33fvJmXeciZOmEqCPZF2HTryWv26PPv8Mwwf+D4F8+ehU9duhAI2Wjdsw4Bevbk7fw5atGnM2DlT+HbHL+zcf5RRw4eTELjGzp07GTljAdNnLGTVnAW0qlsXe9BHi9ZNGD97Ihu/+47ffz/ChHHjgBt8v3UbU2d9zqyZs4mTcvV2kxh36tRJvt/8Iw0bNuT3X3cwY+ZkZqZM4Y99hxjUfzwrV61GJNF2S0d8/tw5mjRqyaIFCzm6f7cC99VrN6jAdsrMT/nz6mX6vf8BaTe91KvdjCmTpnD33YX4ZvNXVHv5Ob7b+iNz56+mWbOW2MNetny7gaYNGrFgyRJyFrmbLl0648oM0axlY3oM78+9ZcuzYPIsfBmZtO3+LsdPnWTnd9tp2bI1P23fTkrKVGZMGcPBA0ep0/BdVn/+FRXKlSIj08uwoSMoUfwu3nz9JZo0aUbKglUULXoXkeB1Jk6axKGz15k0aQJuTbrxEw6kcv7CVd57rx+LFi8hOdnOhq83MnvuMlLmzmPAkL4ULVSQXp17KHNdq2ETunXrwr0lCrBx7Wc0a9mCXb/vZtzMBUyZPptTB08ysH8/Vq5ZjD+YQbxY7kRh+aLl7PljH4OGj9CoxfdbtjBl8icsWjiDfv0GUqJERcqULc+11Mvs+WMvgwcNl8qwOPATDmay/vP1TJ02gzUb1uOQZMWwjVOnz/H5hk10at+SHzetZ8m82UyZPIt2HTvT+r33eOzxStiDNxgweBiFyz5G1edeZsu3X/Ney6b8unU7KXNn8+ncWcoUxquOwc/+/bvo2KkTy9dsVImI3Z/Oqy9Xp0X7zuQuVIJZ85bSoW07nN5UvvpsEc2bv8n6TV+z7dfjzFq8ApfbzfmzF2nVoB3LFy5kx/b1rP1yJTMXzDXyjtRUHXetu/fh4o00dv1+gJHD++GyXdaI0IRJK/lw1EQat2zOogXzKFYwHwkuO6OHf8TVy1cYPXFcds7Abeb5t2fg//eAOnee4v9mC/zjgaRq8CX8F01j5NDBjBgxicyQHVdSAfoOHEiPnu8hh2UpZqg6IwWSNiIOUZcZ8+/YyzgpmnKGykiK1YPUV3U4ifoDxng4IafqwS6cv0yzJg3o3787k6ZPp+egUTzw8IPmalGIlxiD2Cw4nETCQWZN+RRfZhqdu3Rh/pIVXPbaaf1OG5rXr0v/Pj15rHJFyxPdjs8fpFH9Fnw8ZjQl78nH6bNnaPtOT1av/oxZMyZx69YNBg8ZhjcY0ntKiHPjT7/J23VqMyNlAUXvKorDf0vvUzaX6xl+fvj9ADNmzCDJ5ldgLc+19acdzFiwlJnTZpIQhM6dO1KjWV0efuwJBZJjR47k/lJFOHPmNI3feZc1X6wjZ3wc4UAIj9uJNzOdunVrU7duXZq3aJVVZm7s2LGcu3BRs1Xj4+I1+aBZk6aaTd2oQUPNsFy6dClvvfkqvXq9x7nzF+nSbSgrl33OwV2/0rlrJ1Zs+JLkXPF4ohksXbKShSs2s3LFClEOgSNI2s0L1GrUkKGjp1HpwfvxBC4yeMhgCtz7BJUefYE+XXry5eqlJCcb0bwv5MYpAnO/lhqHSBpXzp5g67Yf+GrTVp6pWZe3atdl9iefkjvRRdMWb/Lp5MnkyFOcpo1agTdInSYNGDN3KgXz5+fA9z+xfG4KE6ZNVACw7scdXEv1Mm3CdBbOnMX6VQvZ+fNPpCxZYuqD21yaaVnrtbcZO2oUD1Yqrwp9H6KFszF7/FRN3mjZ/h3CLjt1GzZiUL/+VL6/PP6b11m/eSOXbtzim59+Y0FKCr9v28bMGVOYNn8O9lCYcQOGU65seWo2rE1aOEL9Zm2ZOmESRROdtG7WgFETx7D4iy+5lG5nSL8+qDmUN1WFgVOmTOeWPYkO7doRH7hOm5Yt6Nx3JHeVupcWzZowYfQI7i2cg/GfTGD/xQwmfDoej7gF2CK0eOc9Hqr8CF06tDceqCrutdPhvV68+koNXn39ZZUAfrNpM5M+nUDVp6pw/PhxZkyTQ0aYiP8mjVs05ZmXXqN1mw60b9uLl6q9zBs1q6m+Luj34nKLHjXAt999w4qV65j86SwiGdCxW09qNmtE1aerMHPCWL2f9zp0xm330KJhW3p36ESFewrRqnUjRk6dyMT5C/A6ExnQ9wNycEM32iETZ7FsyefkCMKvW34k/colJk37hOkr5jFlzmwi0Xj69OlFnD2dbT9uZ8Kny1iwaIHYJZAQ5zCaM6cTb3qAjRs3cuHcKXbv+YXps6ewb/8hhgz8hJWrlnErI4PkpHiVgohhtgDJCeM/IehNp3///syZvwSXx0nKwlkKTIcOHowt4mD4kNHkTMrJc889SXIuD0VLFGLSlOlkeh2836ePGcshLwTDTJo6lYA7kXffbUdyFOo1qEvHAb2o+PAjzBo1QbWpPQb0UolH2Btk7ZovuXTlIr/8+hMLUiZz63oq9Zt2YMbsudxVMB9Ou50JEyaqhOeVl56hafOWfP7lZnLlykl8XIDly5YxZ9lXrPl8FQ6RGNl84Ahw4thpunQZwLIVkmTk49iJowwbOp7ps1NYvHwRwUwfXdq3JxiI0LhVa/r07kGl++8hEshg3ZdfcezUWX47dIKpM+ZwcPchxo4ZxfzFKSrTUJOwaMutSoAAACAASURBVJRh/QdpwuKAYUO1isue3b8zZvQI5syeTMOGjRg4cDyVH6mk0lPRF6vmVPOmvESCXmZPm8POHb8wY95cgpEo8Z4EXf1TA+jzpF8+zZ5fdjJx0jRefu11jShUevgBPLZMZVoLlqlM01atECn0us8/49rFS/y4YzuzFqbgkvKXQjxEgmSkX6VB08bMnL+cvHlz44oG6N2tK2UrVOTyDS/pQSe9unYjj8h1gqngTOfbb74hZcV6ps5ZosIJb2aI9xq1Z8yID/ls1Rwu/HmKURPG4JKJ5fXRvHFTnnq1BkfPXMbtimfQwN64uMaOnTsZO34Rvd4fwnsdO7Dmi1UUypMDZwSWLljE6tWrWbRsMe444/UZKzsZM53/X1cG+r8JTe5c+5/UAv94ICkRVgl5hP03cDjtrPtyE9t/3cdDjz5LjTde0L6QUKwk2xggKQkNUuoPwmps/W+ApCaCyhSWLI2ggsHLp88ok9Lm3Y5GfR6Ejh3a0rZtE6bMmkWBkvfRrff7xDshMy2THPFOPTEas0Mb+3f9yuqVK5S9S8qdn3JVXhBpJR1bt+KB8qV5//33kYobPt2Y4mjaqDUfjhhO2XJFOHHyJD17Dmb27Dn8+MMmJkwYz/IVq8iVO68+n2iEIv4M6tSvx4IlqymYP6/qIIcM6Efdhg25fDOduUvXMOHTSeR1i6QvXdti52+/M2v+UqZPnYHTG6Rjl47UbFqXJ555gSYNmjFswEAq3l+ac2fP0KZzV5YsXUmC24VbfCvFM8/tpEf3rmpnMmnSZPWTE9PeTZs2sWjJUrXjETZWNs7ab9di2LBh5MmVm3tKl+ba1au0e7clK1bN48Txk3TuOoTlS1YTSr9B/Yb1mDR3jmooRbIw4ZOppIVy0Kf3ByQ7jbdmNJRKnSZNqfRkdbp07kiS/SbDBg0id8mKvP5WY2o8X52U6ZN54MHiJMQncPVaJnnz5M7KqL908iAjR0jo7mMGfzSWso8+xdu1ajNl9HgK5E6kRas6jBr3MYUKl6ZZ01aEbvmo26g+Y+dPVyD5x/c/smDmDKbNmcb6jevYdeI0rd7pwNs13uKL5cs5cXAXnTu1Z+0335Azfz7CNichf4jO73bivrJl6dmrIza3g4xwBJfdw7wJ0wkGfHTo2YXMSJDmrdvQtWMnnqxwH0MG9qd+s4acvnSFOUtWMm/OXA789huTP53IjJTZevAZ+cFg7i9Xnjea1CUtEOKN2g1ZPHc+RXIm0LT+W4yeNJZvt+/k09krFUDktIdw48OfmUbKoiVcCzjo0a0Ldu9NOrRvR+uO73P/wxVpWL8RAz/oQZWK5VR7NWneGmYrIxkm5M+keo23GTl6FI9UqojDLtm7mTidHrp0+oCXqlXn9TdfUanIkqXLOXHyGE9XfYzZs2czb84iTYgKBFKp+ebrfDT+U8qVr0iPLv2oVu0lar/9EoGgWG5JHlImtqiPXXv3MHX6XKZ+OhO3LZ53O3TireYteOLJR1gyZyoBbzrtO3TDFnHSomErBvV5n3vvKUTLxnUZOW0iG7fvYNLcxXy59nMKuoL8sP17Rk9fyIKUpfzwxQbO7jtE2+aNadyiEZ/Mn8babzexePHnrFq5nHyJdn7c/hMffjyLz1YtV3mw0xFWjaQclAb2H0Ktt97Gm3GLWbOnM2/RHPb+cYAxo6Ywa/ZcXHGi7TPODWJk3rxpGz4ePYaQL4O+ffuycOkqXG478xbO5eiJIwwbNESzlk8dv0DL5s3p0P4datV5E7s7yrKVq5g2fQFr135FvMeGy2HHd/MWc+bP51bYTqdOnYkLBGn9Tiva9OrEIxWrMG/SNLyZmbTr1Z5AOMRHAz+kXp363Ey9wby5M5k7bxq+1HSq1ajHqtVrKVggtx6IJ3wykdw5E3njteo0adaCabMWUaBQQdxkMmzEcIKOHPTs/T5JLkn8CxIOpnHxyp+0f68Pc+fOJWdOF4ePHmH48HHMnb+IiZM+xe/LpHfX7mqJ1LhFC3p278IjFcsz4IPe1KtXj1sZPibPXsSc+XM5vPc4w4cOZvmqBab0nz9DK7esWLCYBYuWacjZFR/Hjz98z5zZ05gxYyKdOnal3L1V6NKlK4GQTxN8xATe7/WToP7bIbZ+s4VuPXqxacsW4pOS8bjiuHozjaEjPqJRg3r4bl5k2aL5fDJxKm3avceDFR+hV6/OhDKu89HoMeS5uwKNmrbgw4GDeaPGqwR9PpatWMrE6VNN4pa6c4Twp1+lxps1WbTqK/LkyUUw44aG6pu3bMuZC9f4eNIM1n253gBJfxqhwFW2/LSNZWu3MGL8JBI9CfhDUZrUbMK8mTPZv3cHM+ZOZtq82cR7XDi8fpWkDP14HPsOHmXRomUsXTyX3LlsbN++k08+Wci4CdOoU78OCxfNpUSRwpp9+OGwD9UCqN+Avnqwy58/v5YCjZm9xyyW/uk+s/8kMPZPvtd/PJCU+SqgRk7DwuiEI05szkTN0pXsVMn2FCCpJ1kFkuosq/9JZWuBi4aJzDYS10TeGJDU0idRThw5oqHjjh268vqbb/Dd5h9Iz7hJ01ZN2LXrd5q368KDD1emZPFiFMybm47tWptkFMm79fsZ2O99ZaSee+458hcpQZEyFTUZ4tihozRvXI8HKlTg/vvvJylnEhUqPEi3zr2p36AuTZvVUxH/uHFTGDlyFNVeqErr1i25dPlPnn+xmm7SzZs24ddfdtCnz/t06NqDV6pXJ19ynIbSe/TuxeETZ1m+9hu6de9O7RovkpzoUUH31Rs3adCsFRXue4CyhYuxdt1aCpUpzutv12Fg/6G0atqMRnVqsn7jej6eMFnD+TVffQW3eMGpGa+Nc2dP07RpU4oULa7JEXny5KNjx458MnGC+p3VqFFD/eTEuqJVq1ZMmTJFs61rvPIqK1Yuplv3Dpw5dYoWrbrS7p32lCiYTw3S127ZTOu2zblw/ABr166ja5+R5M+XC5tP7Hv8iK3kzl9+oXHrTjxdtSrliuTm559/JqlIKfoP+pAfvv6W0R8O5+1ar2pSSOVKT1G16tN4hJ6ORlizdCFzZs2gXfv2LP18DTeDDurUrc+61avJleihTZtGfPTxKNxxuRk+bDQHft9Lj/d78cHooTzzTFUWTprOd+u/YuqUCYwcP467ypajeMmypEybwwtVn2LEgA/o3acHv+zdw9MvPo+UymzSqKlmzzZv1oRKlStQomQJcuUvyFtvvM3gXgM09Dhk1FAu37jGe507U/uNN2hetx4N6tSiU88unLpwgUUrv6B79554r11l6pRPmTh5IoULFaJ/r76UKFqMvkMHabJOzz4D6ft+H3J57Hw8ZgR1GtamcYt36NRjEGdOneW1alVJjHPwzNNPMGHip6SFHIwbN46Th/bRp08fataqr0Bt8IABFLurABXK3M2LL1VjyuwlFL27BC88+TgrVizDE5ek4UgZE5qyrgklNrp06ktmhpcx40Zx+PBBvt28hffav0ucx66MdPEipXjxxRdZvmwBnvh46jZowP6DR+nVsy9ly5alXp3aPPd8VZWUCJgUUvfKlcu0eacdZUrfS5l7yrJ42UoeePRxWrRqzpgRA9T7sf/Aody8mU7ndl15vXp1Kt9fkuEjhtC8w3u8Vr8+bTp0IfXWNWpUray+h599u40xoyeweMpMHihVmntLFmfcpHE8/fpL9BzQn0YNW5KZlsqLz1bRxLEvNm5j9JgJPPdUJUKhoDKwkmRWt3YDOnTowPlzp1j75ee0atWMq9dusXjRZ0ycNIUnqj6uy04k7OPrr7+mc8dudO7YSTPQ58yZw/APP6Z4iRKMnziay5cvMm78WO65uwzhoF0lITKXX6r+AsGIn2AkTJOm73D9+k1eevFZTX57pVo15s5byPnrqSrxiKSl0bV7F6q+Vo1u3Xqw45utzEuZTf0WDSlSrCjtWrand89enDh1nM8/W0Gf7u01a/+DQaNo174zr75UTQ8og4YMVQnC6JFDOXb8BD/+vIdmzZpx+uge1m1YT/e+w0lOTsIjmb/BdE16WrBgEYMHj9bD8YsvPqFSl5Ur1/HBgMGs/uwzPaB/NHQ4Z8+epe+A/jz7TFVaNmlAgwb1dOwdPnmK1V98TcvW7ci4mc7SxQsZNnIwL7/8vNq4id2S71Y6DRs0Jj0EVZ9/VgH9ihULWbRwNn5/mJYtOlGp0qOULVeKvPly0/adtuoiEQlnqp5XKmf17duPbTu282K16nj9AV6r+TYdu3Snd4+unD9xgM9XrqDvgMEUvKsIrdq048knHuX+0kX1AG5Lzk+PXn1pXl8iB32VRV64eAE9+39A3Vpv4xYtNhH8mTd56vln6fL+IF5++SW+/3Ydabdu0qrVu6Sm+2jWtj03r9/k+UceJcljp9pLT7NyzWd8tuE7+g4ZRpUnqnD4wGHe7/g+7du0pVmzesxOmUahksV54YUXWLl4iTKJ77zblvT0DNXWCkB85rkqmlz0+edbmTdvEddvXGLr1u9o0bIZJ0+c5ot169VzM97l1PVIvHN79BC5gcngvgMg/8mw7r/+3v/xQFIsSrTygjNARMLQLglROAkKmWhhxiwgqUaA1i/VUsdYiavsLquMobHbiIW3TWUXAaBi9B3g9JkLXL9+nbLl7lMReyTq02zGG5kBTp05Q54cSRQrXACHWDmo+bGxG9q+bRu///arZkGmegN8v2M39Rs2oN7br6l9x4EDh8ibNy9Fixay6kS7LXuOgJZjCwbFFsdBWOwvbBHOnjlPenom5e+/zzhY6LNImUUp3xjCZY9w5OAfxMUnUvTuUuw9fJp7ypQmUQTrYuItz2R3kpoZ4NyZM9xXqgxpabdIyJuTdM3CjVMLkTin8SESmyCH2ASp00ustrdY/QTV12z/gUOanV2iRMmsCh7nL5zn4sWLlC9fnsT4BAW9oh86duyYNmm5+8oQDGZom5w9e5W0W5ncd28p9aPICAY5fOyAAuLixe8hhAevL6TZ7+JZGfCm4k5I4kqal/NnzvJQ6VJqXOySzHKbC4/NRurN65w+fZrS6teXjFRuUx86oYoDIQ7u/4PSZcsQtbs4evYyZcqWFn8SDZHa8JnniEvCmxkkMS5Os4e9DjHhseEMhozZvCPEpUsXuZyawb3lH+DS+cvEO5wUyJ2kdjSnzpwmLTODe8rei8cVT1S8TiJh9u3fS8HCBchfqJDaC7midsKBCI44Uy0pEI7glhJ6kTCnjh/F4bJpPx48dppCBe/CY4+SmChlz0zNXKnQo95w6nvnVOseGdgOp1gwBYnYpM/jCEWcnDp1Hl/GdR6oUE4zzpEqHVEbGRlekpMS9bwlt6n9FQhy4OBe7ru3LIlJSRJB1WQB+a9EiRIk5cipBtMaNowENGvbbnfxfu+h3Fu2HJWrPEzOnMkUK15C55FoHoXBu/5nqgIwOXwk50jUI51k40ret4wReXatRqTWMQ5jvO90qkPAhYsXuadUKW6lZ5CUM48h/eW7dUy7CUWieLSKgDjm+BALBUl4C6l3noODB/7g7nw5SE5O5k9vmPx58nPz0jWuXbhA+fvKcevGn6RGvRS4qxiRsINTx45SIF8ybk88mWE3CYlJGnkwrp5it2Tj4IEjer1ixQpz9OhB9V1MTs5DOGJKlwYkN80hkhnpB3Exdeq6JX6M5uU2VUfE2sseJaRm0U4Fkt6MTJWv2Jzid2ozTkA2FydOniIzPU09MnXtc3rwRxzGDzMYISK+sE7TrlFfSF0d7PF2NQi/cv6a6peL312Eo0cPULRgXhKSc+H123DHiQ2TKb8qbW804yHVVaeH7MpgFcodT8HChYnYPWrB41FvQlkm/Tr+5KQnWdUS2naK1U3YTdRhLKXEskbmpxq4h6Ma2ZAkmqOHDuBJSqBY8VLsP3yKIsXuJsHtRKa8VHyNit1VNKR2ZfjEqcPJgWOnyF0gH0nxcVoONmfOeJx2N36fk8OHj5A7b06KFC2shwB105WIhkaajNfbqXNnycj0UebecmrTc/DwcRLi3ZQqVpjD+/fqnJM1NDU9g0sXzlOiSD6tVx2fpwgRu4MLx09rKPvukkU5dOwoeQsVIHdSTpw6iUJkpl2jVoMGfDh2klqbFbsrN3lz5VR7rLBo+R0ODh4+jCsM5crdC2GRBzgI211khsTqSsas2Po4TTlay7NH5E5/Xr9GyZIlyZMjhymwIHtOKKq+ncl5cpCcIy+ZaQ7y5zdVznz+DI4eO0ZSrtwUKVYcfzhKkpYENX2tFcFuM5f9r6wl/l8Pfe584/+fLfCPB5JZhrtS8SQqWiqT4CILTzhmE6YG1+q+ZplhZ2doZ1edMYxkzOo725TWeOQJkBTfPAEpurhaFujynbJQi+mJfCYaksxMi50RDOZwsW/fIdUniiZKDXBtLk6fu8i8BfMZ1K+PbiZSQs28xBswqhF1rRwRNdoVMTE0huDGSFr83dTjzWlKr8kpVHzhhIJVa0axuNCovYTxnQTMD8b3TBYcfRbB1aamt/HHjhARmYCo9qSqjeFTjf+Y5qnGKvNYBubqrp79Mvdn2vG28uL6s2ydf30Z410xNZbPOSTOr75MIW1n6S1Z2AWYiBGy0x1vQKw+q2Ax8eVzaEFJ+b0zINeJEPGYajbRoA+Py60Vf0LW8+nnhM2MyGbtIhoQ70F5KGlblzFG10OEGr9Ytyt9bbxG5YvMth/BqUbVAsq9CGUm7ROKmhJ7AhadsptLJ8p3asUh05rGaN1cQxrdXNYkEGi7WVb64jGqbaaoQfzoFGoRlX7QgudGxxsr+fgX42mr7rnph5hZv3yPlWymCg/5hIAguZT5tHipxkpxmhFu2HhT69iyO7SMpEMROzaxY4o9TSiozCE6Xp307jmYig89TKOm9QxgkqexG+ClxvBiwxUzbs3yVhZvQpkhplUc0rf6LLGSntaXabuZd4kNjBmYYnIT84EVJ0vzkjaUd8uTmnIFAiXFx9D0b1T9VQUI6yA3vnz2KD7xw5RKUFGnqWsf8hIRn1SHqq1RhYVNrmXaSYChMQiVi5h7i2rxA9NfMgZixQSy32+Ng9h7BQvonJLrmZaV68omL/3gEB9FC7gG5Z6zanXHntyMVfM58xIfQmHi3DapQqN1r6ySkS6VcKutLmEtVGD8bU0xB13LjF+/OVhrjXsIWuuIS382dyMvp2XYbcawaWX9u6xDWrLUFFSIzSq7iJV1bEvIX6FMljm5CAayK2wZfKRVhtymIpXOT785pAvgUrWS+mVKuUoBRIJoLV9PHT6xgguxUWBJnKStROYUjRIIiR+lZQ4vBzCdc1K7Wv6TsWPXtEwZv/IZEYYINJVpZFpAYa7uO7IiuRT5hvFn3KJWvXpMmDaXEiWLGqAonqvic+qU5xSfSNM/2l+BIE63SwG3zni7uB2HiATtxKkXpviUmn1OtKFyWJWhq/7EQlxYJS3tHjn4ykZh+kHvUdeQqPraWruh2Q+ssXLnjzst8J9tgf82QFImbYyV063CMhePBaz/Utnm9pXWMuxVDlI3fDOtYhuRMG6y4QsraJYLu4qz9X1aw9fsXrLgCn4UaBMJZJoyfA4xCI5y9XqqWuR07dqVhx6swJUrV1nzxRc89thj3H9fWUtbGFFAGOcWFslwqOaUKIyTVYVGtxhT+9YhANBa1OV9EjaPT0jQrUx0ox5hHgXIiAm46POs+tpZlVcsw/WsjUeZgghRyeiWTTFqMwBTzMtl+REDYOtZ5WcFPn8DkvrPFoL83wWSBhxFiYTMBmeeNRuoS3lHOckbk2qRMAgzakCz6njsNrVUMSAA1ZjaXWKybrbtUFj6wYBiAQxhSQiwRfDIEqpARh9cAYlCKwU7URxWSUUt6WgxsVmPr+E1NRMxACYsi71TWTxpEklEEr9N4zZvymNmldD8C/a2LKZ0tMXQlAGONgFIVjUhAYMxYGuLmk065neqllYWIDVAKfuwZCq+CHgw27K2QsRUdlK2T68rz2KeTICkuGya8W+AqlQskRKcuoWKubewuVb1I2H99b2mcS3fvKCG2EQbWLBAId5t/46phBIDydbBSIGkHnIs/KDYUSyVBfoYKKNQMgYkb283uzyRgSSmHwQA3V7dxVSysnrSAv+mhXUL1SCDVbEGOxmZmSQmJZjkOgUVfqJuORQ4ccoBLiAAxbi4+2QuSR9bRQZMnaB/BySN4fN/DCRjK5NWBtD/FLiprDpWwcYMT5lTsfUnFPFZ88QYat9eyk+vYx0izPwz/atzxap8Jb6a8j+fL4Inzm21YhSnNZekQpOBlNZ0l8O4TnVTHlXWEbk7t363gHfTs9lLgay9UgnGOojaTCRHdN/SbjL8NMQfTFN/XjnoGdifXaFI7kFTHmPFHSzT7GA4YK0FUcTXO5QhZvZJfwOSAr4ESBrjdDPws+3czDySxjFzLnYgle/UAgpyGJR7kTEgNb7dwrXKLJL71LICBvCJ96u+NzZ3pI3NPNeDrQBJoqTf+JOab9di/rI15CuQF1kaJEHLLQeSYBSnW4BqiIyMEPHxCVn1yOWqQhgEQ15rP3CosbtyFHIvsnQ4TDUtKXXojNpUc6xFIiTgoib58UTDBmjqDJQSuPI+JRDMfWZX4vrPQog7n7vTAkpGZBWb/ke2hzn5y0SxNhYLXMXkkDFAmF08LavEifW8ZmGQReF2IGnqXav3j9l0tSRYVMMZUQUWFvMmya/eADni3dgiYomSSkKyKrqtVUzsr+1cv5nGrl27FNzlyZ2Thx+qqAyDCsiDUqnGY3BN2JgWy89ySjZXkY1ENhiz2esGGvt+63Qq7RCU8I2Jc2tFmuwohZ2Q3TyNARRmkzF7wO3nUQMklaYQIKlfZIAkAiRjG11syPxPgOTfB1OMOTOsTexlJxAMm1JmchDQKhcWWyibjjyTVMlxQlpGGjkSEwlFRCNpmCpTfUXYTBuRTB928WSJgRbrZC6MpQBBeY9pD1MNJuwPaH1t0/lSYUiLkBMUfyAxm5YdTxkiq0561DCfZpOP9W0Eb2Ya8QmJCr5j7I38JeQN4ooXsGpKRxqGxvBjRjhh5AhWiSEdI6ZfrWonFqAzY9Iww4ZRN9e5vXa7+WCM3cxuW337be19OyNvQKqpO53NhgogMzMmS9ohrFMwqGBSWy8YNAyT00gvonbpB7Mhif2PMMiXzl9i6w+7SIhP5Imqj2kIXtpIQ9DK3Ut3OwjKxuiSA5FVYk5rvRsgabZoYXDN0+tozKJdpZSnYe5ihRCz+WPTroZltRG2SRUP85J7VK20jn2tKWchN5nDmTg8LlOGT8eImZs2v8hm5BBlYELAikboBqzRCLny34Ckgi4pI2jTyjGGL4uNmhjwvB1Iyr/FIhKx/ouVHDWzVtanbO2aqaYjAN3MaNP32k4WkFQcozXrpY9NWyvDKu2rc8yDX6QUbnMfGvFVgGTOZLF1MzamlW+NCiNp3ifJJDIXhBmOjWlzKsguT2swnGEaIyGbsmf69NGImrlHIkFsdk8W6yxdbPrKgBxZiny+IPEJUl1GsptMSytEy/Th9CQoYWAmphwCTJlcPWDLgUtZYzMLsku4xhIs5T3m2UVqoS4eYdQM33wkVrFLgLVBpFri1qoEFRHZQTSKSw5V0XDWfIyNSLup98pPW7dw/vIVEpPz8eTTz5Cc6NTa3cJISoEFYfCFkXS6DdBWYjwSxW23kZmZTnyCh2DI1GqySWUmmXuyfgWD2KMRJTUkI11sglR+JdWFdA9wEhSJiM3sK7FJLmPSzAWrrE3WkSE27u78eacF/s9b4B8PJGVxi4UuVCN1G8AztZUNGMyGS/8xkDRLjglDma3ebLZaSUEmb0SCDAJIrCCHFTqXRdbr9ZEswEHrvkWUYdNFxRVvmCqrZJ0s0AG/H49kfkeFyZIF3pT683uDeFwCKh26eEj2a2xRle8XnZjcm2x2emKXRS1sUoZEH+ULRPCI6l0+FZZ7COAQYaC8V5OLspkGAx5kQ5X3Z8W2rU1JwuNWLM4mFS+k/eKyyLsYI6m/t4Bt9tCThfUvtJv+078DkhqkskKmkskqBr4CJKVUnvRbLGAnAFlI2mDQh9sl+i0HoYBhjyTTVS6iNk1uN8GwlMTT+n8WU2U2xiyGxQpFSglLsW0xYVOLqRPgGgOSYYuBFiNp3bluB5K3t6Sc8kXEb9hU2dylcovHk6AaMYO/DMNm2Arr4JIFHAVYyTEoO6So7JfFtGUDSRl5gmz/BiRjl/8bI/dXsBrrndvHvgVtbmOmJZz+15c8V1BLN0rmvSRJydgXDZxfSwk68QUjuFwS9pOntJg7BQBO4uJc+INBo4ETMKElM/0mtBp1W6y+maOx8SjJGma2GmClYUw9KMp8se5Oa8JLawhDZF5ZPJOyjYYpNkylfI95yXW0dKjeq5F0BDNFe2nHpuFECWtbJfPCAeIcbqN1C4b14BERZjsxXr/L780kSXS/CqSsMRQLbQuQtA4CFnX/r0BSB5WRl5j/+/dAMtPrJUFYN30IqSEdxOOROZ19CIkBSa2drJIBoynUNcvvVW2n6EZ9gQBJcS58fh8uV5IerGKgMXaY+DuQjI0H079ZhSO1fKo5Dcn4teaDjE1lq7N+o9pH6Q+JzDg9Hp1LwVAQj2qv5XOylmULEaR3zG/ljGPi6kZLGcDt8ZAW8hPv9OAMhTXkjdNlpsp/BCRjHW8d6ExrywdMe2eFki3CQA4goguWdcYf8OKKi7f6zhxZsoGkNaasnSWrZnds3Gad9CKEAmFrHb6tcprMeVG+CDgO+rG5PNpnUorXI2Mx4DPzRvcWP25Poi5iEs52iU476/Qn7Ks1AST65AyRppntRnfsjJoysdI+AnzN4cySKljlYbNXx79N/zs/3mmB/80W+McDyRho0cNwFvwwT397iadsaJO9WWYxc7eHZG+DnDr5ggENPeuiG40YvZ2yDGaSxzgBQVmyYMrGpzQkFwAAIABJREFUK5UNbMJcamjVMAHy8geCuOwOnCK6l+VWa2FrIJWQdYJ2S7lHqQKu7J+DYEDsPZw4HaIfEwG9OW1qoocstHJfIqixS+1ZjTAS9AdITLBYFE34Md8hNxuDQEbzJxq424FkDFyYWtv6skvNYQGcsnVYv1NgFQuNmt/9O6B+O6D8O5CMMSixcZrNHpjwktR+llvWmrUxgaLcScivJeZUFG5IJw3rxzZXAaTxcYmaLSLg3p4Qp5uXxy7JDRLykZKXUs9ZWB3pW1ODV3cjYRKlVp7ooSwgGXEI1Bdmx9Ixau3q7ANLjLEWnaPpj7CRn6r4Ul5BE4a2tHxR3dCs2spW8kkMSGpz6yPF3hOTW8jvLSCpzJwzm5GMbeixhrSYyawf/y3jEOtnpQZ1fEio619fJrQtB5cYiosocysHACusanWDbLACJNVHUhkhj/mIdVlpGpPcZmpYCyMjIEHr3cu81XEo3SC1pOXvFnC3GEy7akNlAMhYF+bMhGANwJF/EHNw2egtraLeh8wyiQhkM49ObdtsoCddE/L7FeRomNNuJzPgwxEnJQxCJFiAM4ZU1ZdQvi8sG7pW2jbTRLdr5dCVzY+q+syaYxZ3at5nWLwYmS9jw5yFY/IGnVy3MWgyF6QfHAosjDZaWFJhgAM4pfZiVoD5X4GkhGL9vgDuOHVgNeNRwveyrrgMCFN21RoSUjrWVHW37kNglxViVsbeespsIBljTv/KlsfWGTH/Fj9KqREZDEYJRe24pai5pVWWxCxzSDBj3fDV4NYBE7H6RtY2uwL9sMOl8zFO9X+3L8Ax3azGb8xYsvIkzUkk1u9m9GW9JyKac+H7ZfxIZML8bA4tUR1n1jJj9JA6pi2S4S8Txjr2RoVht9hzZRf9Ro8dMYdmGf9yAI+EnXikYIUwiy6zV/j80k9Wf2rfik+pKjFVD67fYGlzw+EMlUKJtjvOnaj3JeuZ3SP11YXwkBEp+4TRduoYUSWP6VmjeZWLGcb8zutOC/x/aYF/PJA0C4bR75iFOjbJrVB31okxNln+Omli4UXJnDVLx22QyFpLJVNQmUkNa2mtDcIhEwqPkwkuoWgrxKGbo9hL2F1qhCuC+LAmIhjtWThkBN9BYeCSEgx7FZeIL2y3Ki9ECAcycLjjlNHUBU+ldH4VYRp3S9HIGOCq7KdsmDYPfgGtNhsep5jYZpIgYFJP9YaBibGt2boY2ZXMc1hfYhrRCm0b/ZoAWGlL2cgdJkyi7fTX9v2PGN8YmPz3QNIKl8mJ3SGLbQiXsJzSpqKTtET+8l3SPpJYFJHSY8rIONRnUEKjEcl01byUkNGSyXgIRAzLJIlQAthDYeLcJhFHmkS+R7OyJTlJH0jGRVgzXTWMZQHJkMMwJ05hejTULQyl9EBsvBjpgz3qspgTnzInPi/ESWqvmOXfBlwMkJRfCXNkifelT61Qayz8bhb32GiWD5iN0DDsFkiN7XC3E8B/A5IqUfgLaxzj5yxw9W+BZAwGyHOKN2RQ70Y1Y64EgiHJpDbuBvJOOSx5YvY/mnUqoNqjgFra3swdlzJ/MaggG5pJbjKg5f8ISKoEwYSLpRdMTwTNJi/tqAuBplxpiwlUVR5KCa4Y8DFVsn0+Hwlx8USDJvtaH8phJ1N0dRpgl5KaERyCsGw2/BGvJkOY+S5zx2jjJGj8L0BSQYc5FNyePBK71xiIlNv9j4Ck1+9Ts+xIxKlJZ3GSgR6M4nbdzvuZMagv1Z7GsIHRSMp9inxGgKM/kIHHE6d3HJJ6CXq+FA2hmcHymHK1GEdoLibAw0QoZDWQl9SS1ldMz6m/Nm1v2FAzZkUzbv5qB6dHD+IyftxOMa+P8fNOJBQsZ0cTOo/iUdSlJzKz2gQC4HKrtED7RaIUMe2OvCUrAcusmbFEIY3+6/oXm4fm6C9PaA5tklwtSXd2lc2INZCs1ZGAVDJzqdRZ7kHelwUk9TCvxwkNOctLYZ5+qRknt0tSQnLosMWZM5A4mBPFG4xq8kxY3AjkQCJAU/rBbic9I5UcyfFEInIotethIeAzc06mlkSiIniVoJB8eamxHqfC0xD+cAZOTxx+1QE4iNM1NAakzT6g3aZtq6zIHSAZG653/vxPt8B/AyBpNsbs4LVZPGPhVzNR5CczYbK1StY6aDEEWSyPtUBakWgNfZgwgizIEst2KqDM4hb8Qa1I4fNKBY44k2Nhd+jXqqZJ9C8SVo6aKjQet9FPCqAUA3Xd7KJ2AgJkI+CRsgOSqSyJNg430aBTAaZugJGA5FzqPbiU1RIgaAzTY8yLLHiy8YtthF4wC0jKid/kI5sl3wqxxjYQa0PQDeQ2IBm1gKRhhAyQNK1rAJaEmc3LtHM2oDS//TuQvF2zF3u/bHJOl4uAL4xHaiDabQSisriGcUe92F3CI8Xh84dJEi8QfS6T5eG3wLqAeVmUJdElGAzgdnq0Ao/fYcftdBMRwb8ww2Le7AsQL3USjWjPIh+sjVmYLHlOC+iEFZBEcIbNBh1xiGRBNhXzvJKY4XJ5sEv/CR3sCCtD7HBYG4cyugY4GuAUy/uOJbVIOFioCwsAaQQ3Fn4V8GOY5Fg2f4wD1/CcAqfY3I8dpqwRrhtrTDMX07uamXJb4NFsfjFM+RdW0oSUxSTfEyfsorXpKKAQ4b/RdcjmKM0o9pwKdgVIyr3ZJXnlXxlJCYWaQLBkvZqsYoHyCiQ1mVb4FPl3yyUgxkjGsrP1CwVIan6uvstkwltB0Yhkq+mRwHpOg7bFN1DHm7a/JNzIZi8rhRwERRNrHSYsmjM1HFLDeAEIHoG6vpCOQ0me8vkzzfgSnaJbGDIzHoy0RgCLyE5igC4rzz9rlhjG2bR6TN0YA5IG0EWJKgA15mQCZzP9ETxu0WGbSeawRwhq8QLhBrOBpDBUOhutw2E4GtI+ctndetARCyGj+Ta2RAq1VdlizQVNZIqBy9jYsqQFqqE0UNIV6w8dFzG9tTkcCBg17RDUdUZsg2w2iQyIhMesEGIhZo+x13owNkAyYCWGeOTwp0J3ky2uIWxs+JUhtOGRaRq0NJ4KFo0bgCSTGI2kZGPrEP03QFLuytyHjB3JCBciW/S/CS6XyhjkIC8HpKgRp+ueon38l/6R31oSjJgrSCyZTcen9EwmLmHFA3ZNlInYRdohSmErmSxWXS0syT7GL1XHt5QbFdsrZb7jCFtAUpcKiaR4oqT6fUTdOXAJeSD+ugoy04gK4CbRBPCtBEDsfhN9QNYh80xm/b3DRmaP8jt/+8+2wD8fSFobqS6OlqeeWW1jP1sTxQqdZINJM5GyFT3mpxi1qQuxXtskJNy6foV9+w5w/ux1taJJzpVoQk3hoBoWV3/1Fb7ftp2U+UsYNGQYxYoX1so2ZsmKEPKZ8JmYGMuy7xa/y4h4Ge5myoxZvPhyLWq+Xp2QMm6yINsIRmysXLZaM73vL1dSV0VZgCRYIQtgNORTAbssmP6IU30mt279ge+/3cSA/u/rgiUZjLHMbIMZTXvE7HhilkJZ4nxd5U2yjQE+xpLFMHBW0oMukGbz0rCLXvF2HWr2cIwlMWV9XxaMMe3y8Zix3Fe+AtVffk3tYczJPoI3atMQtJiPX79+jfcHjGLAgEEUK5BTfTAjNpfaZ8jSqCXQRHeni6xPK33YglEmTJxEifL38Xy1l8gpbKRsPC6jM1PWQcX+sRO5QnBLWyd/uK1NUfM5rZCpbAQmC9oAbgkJiybSy9RJU7l+9SrDPhxiMddOxflS7cO8TPtJ0Mm0ZmwBNxugattkvEmWt36D4R9NYlGM+TEssOHwbgeS2Yy82XVvZyDM8wlQMKL7vwLJLKB/mx2U6UkVXBhGSxkbDydOnNFKQM+/UI3atWtlsdPybuM5J9eWLHbJnJW66/JkxmdUCwCIXs5u2FwBR6KHFTwuP4vJgHyt+F0aptECYpaGM0tHp/cpGkljYSLbuAGSMm4sFCiWLuZOrHFpALU+vgUkpXOl7+Tg57C5cOoJ0MZ3X65l/tLFDJ74Ce7kRAb370ePTl0oW7yUUGlaX1PttkSHq8khZgHK5o+ttB8LSAogNNA+pvm8fa6YvjZXELASe2Yhi8QtIqygdeKkqVy97mfQ4KGoYkUPaNKWOmDMpyVqoglU5g2xOblkyUI2b97M4CEjKFSkCL5IELfdaRhF/eLYAmrS0OWgYx1BDP99uz5Vs7ZFeRdRcGQOMkaLataWbDsobOIpauQYIg+S6lejPp5I1JVbjcqTsx7VenprvfFb2fAuGSsqDA0T9mXy1Vfr+Wz9BgaOGUOB/IWlHoHpd3NO+Fcgqc1srKvMyyTZSZa4AM1sIGl8WGWsyFjftWMHKSnzeLlmbV55vYb1WaNu1paOGIOqGOsYi2AJ62fI1JhEI5YfHiQUCuBxJOq6FrV5CYQkeU1+NvZeEvr2pmUycMhg3n2vLUWLF8ElB135Okk2FEu7YNiEwOWA44Q/r5xmaso8vLZE+vbpQ4KopCJeNQmQawbtCca2yZzLjZRAAb8V7TEB7ixW1nrQO3/caYH/VAv8twCSWtJaQpAWc6ibmuqXZDIbVzOtX2MtinIi01xDsV3UjSwW+pANx1qYrebU059Tlpk0Ll+5wTNP1GfGzLk89XRFXK4Ivsx0Bg0ayAf93he7W+rUa6NlxcrfV9xscrHSjBKzUbGRMIgO0jMiJCXG40uXah3v8kz1WjRp0UwXx4A/oKa4ckJdtWIZD1eswL1ilo2dgIrTLQZFNkXJLrTZCVj2PN7UdC6cO0F5eb+EPmySgCLl3ASsiAZMjuDCeZkkBDHfVl9KK79X2CEJnYgZuV1O5wSUKRBAI4tp0C8JJJKxKBu6k0Aoitspi6zJwvT6Q2o+rkpyCT/aLL81Ye8C4gUn2YTGnigU8nP21CUSEuIoVDg/gYAfm+h9bJCRkU6OxDjtN6/Px74Dp6hU6QFsAcNQyslavtvlsuELGt1jhICxfVF7JBfHDh/BkzsPBQsWNuJ9efSQhM6NDtGASNFYhnG7PBoit9kDxp4kEq9/SuhStGguy29QGA8J0QaCmSrIzwyGiXN52PbtZqTG+Jp1a3XMZWRmkDMhyXgxSTZ6MEg0zmTwy94nGi9N9rAbbZZdNV/CMklyhBu/yiNEy2mCpsqyqxm9jCEXoaBTGQh5HrkfAcdi/JzFCCtDIxu5SdxyOSwmXKstCWNqwy+m6q44gv5M4oVSlH53JqqKMRgOEeeI4gxlakZAKOTCF7Lx4cjR5M6dk55d2+s9yfdLmFc1bOL1ZxlYS3ao+uQpeJQ2lgOSbP+iGxMpglgKiQZNWsQkvmjgOyJyELtVgjNOgUJIGWvRiwmLH1XGWQ5zkrEqYXuxhFK5r4xvp0mKk3lsc7iUFxPyNF59+KM4PGKfFSIibI854uHGjT1sNtW0qxep26geE+YtIE/BQhw5coSHypUlSUMMxiZKyVgXBCxhr2IZiQJoeN8UL4ipN8NiLi4BxZhPYDSMU1wfYht8JEBYsn6dEqa0Ewg4SBTcrdnq4rWYztbtvzFyzBwWLVlO7iQrHKuMlUQinNb4FAswSfLKaWCkMHb+IDeunaNeowZMW7iQQiXKKBcqUDNBLy9yGYf2r8xJKSUoIfNQ1IdD1xMZly4jCVTCPkrIZcaGrAUqZ9DF14lf7j0cIUF+J+NKkmmU7ZaZFyAUvMH6b79j0tw1LFm4nLwyhcNRzZZWn9KAX0PJJpNcnkl0zWFswnBHQty68idvNWrMlKXLyVewKDlknGnBBAnbS4KdsHcCXh06Bs3vLLSqjhaGvfVpMotHb80Y6YuNWMgwgdEAZGbSqVsv7qv6Cg2aNUJmjTCqqm3XE5NP2VScieawp8ljRgQhiTBiRaZG/pZmX0eE1N3WRSeE2DfJPPVm+omPy2HmQyDK1BlTSM4VR91GtdXWx2UTTatT6h2YY50GAkKEJPlN7jWYzvoN3zJx4WcsXLKMRNGBC9D3ZuKKi1NrIaPTFwcQmU9SOEPcK6SdQppAZ1wAstvoP4Ug7nzoTgvo3voPt//RdUx3oDQ9nKfeSOXwsZOUvr8y7sR41QAJd2ECUPIyzJAJcGX7aMVsSdS/LxaitRTo0WgGEdstbtzI5IlHGzF/3jKqPHUPwYDJND6wfx8ly5Qg6vDw8ssNmDN7HiWK5zblvMTYWMzGNQlAvtBrSqs5c+jG6IymM2DgAAqXfZjmLVtZ4NNEdcT3MM5pVF4S1tZNw+7RLPB4WcP9Pt3Qtv6wjYpPPI/H7cAWlMUsFmIT4bVJNpEm0jYIevW6xCXphqi6d80eF78x8QqUUK3GSPBn+nBLjdpQkDjVeFrelPIcUq3CAkWBQBiPUypxmFimGsNLxwiMFjG9mI1LIoOwSFaoScGLRyxkRAMkCv8M1UD5cCnxk+CMEPClExdn9Fy6yfplozJgyh9y4vYIq2j04hmaZCNASrJEhaINYouL1+CabPiukPhN3hZ4F+ZFM/JNVntQbF7cAvLSdKN02nNmmWgr/6oLuFvBsCz0cs9+/Z2HYDDE0T/+YMSIEaQsmoczToKhEnoLopIoecV58EmY0S7AOkyihsJNRFvsRzw2EdTLbhHW7HTJ9jfta8f/P9i7CnCpyrW7pk/RKSWlgCImBiqCLWHQ3Up3CwiodEh3N4hgISgqYncrFxUJ6YZT0/M/632/PTPnAIKivzeY+3iBc2Zm7/3F+6231srwIcUJfPH5J6h8681SG+rwaCevpMukwUsjRKx702Z0gtIMbN++HQULXobcOQvLqnbztCHkDrBz1w1vyIYEqluEMvDL99sQzpEfhS8vKT9zRPxw2DQ17w8nCvXVtOkL4M1IxYDeneAk+iOACwaFDkgbsFjWodygfjatOBxykNEhILhOJrjmXHoDcCd44BelF9bH6jwKwCLlEuu9fAGJ5AgjkfRCWVE4JftmZMkngD5BFGC4RP0E4hyAiE0k4iKJieKYJEQz3V6JKmayQdth1ovAAIf0Y4S8x/BYgzoYNWMuipW8UuaRK90TIP8oG4QIGEzJMJetkEnzL1Q6CkutHRkEJL3qcAntFh1aMVHUDnc5BfAluwmSuZ8k5IQMAhIB+5rUp4YybF6Ew6ex47dD6NR7LF58cY2UEEh1B+usCeikWYwrJVPmNyMzhARPTkT8qoKD9ON4oPZDmLNmNRILFELYkYhkADm4+ensmcR4WPgSuWgJIiPwhjj2SbBHnAokZfxC8DKiLEo1IXleYQ+yAamMK9ukhcqoegV0MbpSZB263Ol4c+sWTFu8CYsWLEAyp4FKU6EAyA+ZmJgYjeal+QJCxUTn1E1HOejn4OHemjUxbdlqFC1WEuFgGElO5VOk+bAa7jQyDlN7niDpfHkssUtUf3LLepAqFKFc1IxTMJipHI2BTDw9bBRyX1UFjzVoAPY+5/Q4NLInqDBTwLPPlgw7AR/Bpy2CdD9rsDleSmOW7vfC406SNaXnE0OGQUScAQGziZ7c9CI1qh0CTp46hvwFcyEIr1kvHkSCTi25YIMXOSKd+mxBXxpckQDe//BTTFzwPBYsW8oAMJzhEJI9DgS9jHhy/Sk3ppCum2gxzx7WlgoBv7wupbYvIcGLH4H/eCApAYBAJuzuDGx6cR06duiDgycCSM5bGsufX4Nbq1wlxi5BAAaNoUg5CIGxdifKka+KGyIFpoZGu/MUfPp8J2BzpyEjLYIqNzfEtKlzcUf1SnA5wvjkow9QoGBelC5TGmn+IJo164qRI0ah3BWXKc+cGELWOyZi2zffYNe+7Yg4nKh610NITvAgnHEEz02djEBiIRQoWgyZp07i3ruroVSZMmoAA0Ec/G0HShUpCLgT8cX3v2LvwSMoXjg/bqhUAdu+/RIDBg9B+x4DUKxoCVS8shR+3f4DcqV48PPOXUgNuFCoWFHkSPTgwO6dIu123XU3IuBIxrvvf4Cw7xRy58qBW267U4yr00ECYS9c0mnpxKlUL7785ltknD4lkdEihfNJjdxnX3yLPb8dQO68BVCt2m3CD+jzpiORzxQIYMeO3UjOkRObN29GkaLFUa36ffjgo0/x8887UPvhGiiQP5emekJ27Pj5J5QrXwr79+6DK+9l+PiTz7B/50+oX+dhaYRISMyBH37Zg+KXFUbOJBt2bt+GPIVL4LXX30bQ78cjjzyM46cPY+PGV3FHlSqodPVVEm2h+sfOwydRvGRJrFuxCldVqCDzmpZ2GpeXLoaChQrh2IlUbNrwBooVLIj77quKUDgdzoREfPf9buEgPHRoP+65u6pAWUs7ncDgi2++xW8H96NQ/kK4tXJlfPf5FxKRnLdkAWxUugn6GeeCw3QefL/tR2z97GM4UpJRu0ZNXJacF6eOn8CWD7cid+7cKFm4KEqXKC4oITXtBD755lvsPXwYt1epjlJFi2DBjOn4/usv0bhZY1S87nq4cubD5s1vyUHGJqI776yOYID0Tw54vUG4Kace9osu8v33P4BrKt6IaypeK+DizTffEM7H3Hny4NYqdwngReoxdOvVG9dVfxAVrr0O15cvj2DGCby0aomkRO9+pDFSA2HMmjpbaK66dWwrkogSbXG5cHDfAfj9fvy6a49E8aijXeaK0gI4SJj83XffilxmQkIibrn5NuTIkUui2gcOH5Dmi5+27UGZMmVQpmRhAR5uHoQsBfA68Mbrb2HX3p0oVrwg7qh6q0j05UjJLxKNO3/dLrKJZctWQkrunPh+2/coWewyvLt5M7y+AGrUaYDDhw9j6+bNqHx9JVS8viKCkQh27DoIm9OJD97djNw5cqLaXQ8gb0oO2CIZqFOnNoZPnoYSZSvg1z2/4oriRZESDuPovsPw23Pi6x9/ROkyxVC8RBGJQNGhS3ARHGfijTdfx/79+3F58VK494GaCLmc+G7bduz6eYfQulS59SbkzZ0DEW+GcCPu2XcUvkgEb733Fu64+26UKV0OYS/BSwTwHgfcfnz53XY8PXYxFi1egmQ3sPGVDTh65BAerfMYcuXOY2qigzKPNhfBqAvfffk9Du79DYGM43hu2iRMW7YUxUqWR2oI+PLjT+E5fQKVr7kKOQvmw6nUNBxO9eHoqZP4/P0tqFnjARQqXgyr1qxFnpS8eKxmTdj8PpBN+4sfv8fmLe+i9oO1UKFsGdjDQezeuwvufAXw3gcfwXfiJGrefw9yeZxwJCVJk8inX3yMUyd34IdfduDTbccwfdoc5A0Dv/z4HT758mPcdsftIjnLUgjuT5eb7iCBrg/bvvkaR/fvR1paGsZOnoiVG15DjrwFhEXh3bffEyWxa64uhxLFiktTF0EcG6jYkHfw4EFs2bIFJ0+eRNW7quPqq68WWcKXX34ZJ0+dwsO1ayJf3tyS1Tl05CC2ffMFIumnsObljah4T300aVZfUugbX3kNRw4cQpPGDZDDHQbcboToVEglSiaOHT2KjIAN3337Aw4f3IM777wDpcteIU4yacHefedDIHgKlW+piNz5cyDDH8CO7YfhsCfgxLGjqHL7Ldi37wAKXJYHfniFyWDrW+8jxZMDSY4k3FL5ZunGZgMZm68+//QDBFOPYttPO7Hlq18we8EiOEIRRHw+bHnjDYmMX39dJRQuUkgcPH84CL9w0Nkk8MHCEgYMGAm+FJG8eBB16Rv+CyKSWqHsRTB1J6pVq4rPvzyGEDWFbflx23334aUNC5DggHiW0jfBblx6gS7WYrFey6op0tBRNCJpFZFLRicddnsmTqf7cEOlR9Cn95MoU74w7LZMbHj5FfTq3R2FihRCIGRH3Tqt8dxzU1C2TGHtQuZ5GAxh/twlyMxMR+duj+Nk6ml07NQHY0eNRImCKXh2xAh4E/OjbcdO+PbTDzBmzBgMHzkeV1xxBfp064qHqlVB23YtsGLefERyFUOdRnXxzNCnUb3qrYh40zFi1GgMGDZaANPGl17A159+jAVzZ2DWvIXY+ulXmDZrjmjWThw9EnUfroEKV12Drn0Go0Wrlrj5hgp4a/ObeH3z+3h6+LNISWFyOyD1l2xuGTJ8LNq0a4+8uZIwcsRQjHx2KNasWYOkHAVR9a57MW/ePAwaMgDBsF/0n0OZpzHpuclY89LraN68JfLmSsC4Cc/h9moP4uZbquDQvr14990tWLRsgWhjD+w7CHffVRWVK5VHh27dcGeNx3DbnVXx0Vuv48ThA1iwYCFef+MtPDl8FFYuX4oDP32HHt27on6rdih/9bVYsXgFTp0+jocfuR/5CxXAc+MnYt7s2SiYOxm9+vZD1Qfqok79+lg6fzaaNWkqwLVBg3oY/vQglCpbBlNnL8ITbR/HiEGD0KZ5Q1xdqST6PjkEqf4kwJmEPHlyYNzoZ5DLralaGuu5CxchpUBh1K3XAGPHjEGVyregeJHL0K9fPyxfuxIeN3V/M5FEEskMH2bNmIlfDuxDxx7dMHHmDJS/4krcdf2tmD1jJkaMH4VETwLGDx+BGypdg4ceqYmevbuh+6BB2L5zJw4eOoEH770fE54dBt/pU2jRugVyFyyIMVNmo2nzZrj1+muw9c238fqmLRg5cpTwiDIKwWjg3n170LVrVzRs2BAVr66EcuWuxoD+T6JV6xa4qXIlbNy0CZveeBdTxo/Db9u+RYcuXfHoEx1wZYWKKJYnD+ZOGY/enZ/AoKFPoXarDrjjnnsxZ+o82TE9urSTA5j1Zdu+/wGdO3fFlVdeiRq1HsaPP/6I5cuXY9r0KbirWjXMmDlN0s5dOnfFgQOH0LdvX4waNQa//PozBgx6EtddXxk/b/sNLZs3R8uWdTWC5bTh9OlU9O42GA89WAsly16OyVPG4ckhffD555/jjU0fYOH8BTh2eDd69uyJOo1aIVe+QujSrRuaN2mIa8qWwKpVq3D8tB8PP1obhfLmwPgJYzB/8SJ89vk3GDNuJlq1aoWK5S/HmjWrcPDQSaxeugxJyET9xg0wcs5c/Lz4xSmzAAAgAElEQVRvP5588kk8v3QpTu/chb69++LGag/i/U8/R+dO7dC0UX04pTYuhIwTJ9Ctexf5bO58+TFx7HMYPGwE3v74Y9GI79O1PQ7tP4JBT/bGs8MGIofLjqeGPYMjJ0N46JFH4Q15MW3WTKxZ9zJKXVYQDmFuCEhq+4ftv6LXk5Ox5oUX8OxTT6N2jQew/cdt+O677zBmwngpW3GGSETN1HgA06bNxGWFi6Nx40b44v230bZ9W7z09pvIWaAwuvcZil5de6JUrmQMH9QXnbs8jv6Dh8KZ5zJUq34v0o8ewqIF8/FIw3q4+bZbMX/OXFSvUgU9nmiDDRtfw84TJ1DlrnvRvUMPbFi/Hjv+9S26dOuMex6ri6sqXo1Ptr6LU0ePYMGcGUg9dQqDh49Gx06Po3z5Qhgxbjy2fL4L69aswZYXN+HIb7tQ+bbr0e/JgZi/dA0KFcovzSHCEuAIY9q0qbisYGHUb9QIn723FW07tMPLb25G7gKF0K/f0+jWpTuKFMyLfr16YvSoEeKQKTMA8NWXn0uGgP998cUX2Pzm25g+fTrGjBmHGjVqiTgENanHjhmFr7/4HOtffhGDBvRCOP0E6jVuiYfb9kPtevUwdexoPPzAvdjx08/4/JMPMWXyeJVItJEOLIRff/ga3bp1Q5FSV6NGzZrYvfNfWDBvDqbPnoObbroDg4eMRaf2HZAvrwvDh/fCE11aYsLEqUg9nYhI2ImcSW40adoAgwcNw+Kli1C0VGH0798PzZo0w6033oK3Nr6FDz54D73694Y/EMDgp4agV4/OKF00HyZNno4Pf9iFBUuW49d//YKZ0yZjzDPPIE/unHh66FOoWOkaPPJYXSkFYkiEDpTqVbC5zVC/R6V5L8GhSyPw50fgPz8iGY7Al3kYCOzHLTffhIMHIzjlTYbXXhjlb7gRb7+3SoBkLgtIBhVIhlx+hIR+JTuQNCTVBkhqvSVZxk4h9bQft91cFwsXLEPlKuVhi/gFSF5T6SpcXqoEfEGgfv02mDB+MkqWLAw3OwjCQezdvQfNmrTGunVrke+y3MIXNnXqfBw+sB/jnh2IoU8NQeGrKqNJ8+ZIcgYxefJk/LjzIEaNHoup48eiQKILXVrUR736DdG633B4cuTDt99+hrwpibj9puswcOBALF3zshBAb3zlFcybNR0vvfIijh87jhp1G2Hx0uUokC8X3ty0AQ3q1cHKpSux/rW3sWjJIiS6gshMz0Ddem3Rr98AVK9eGeFwBmwhH15/YwuWr96AVm2eQCAzFW+++QpatWyA9957H598th3Dh4/CZfR6abtlWH1A+gls2rgZK17cjIVLlsAdSUXfPn1RulIVATChdB/q1nkYs+bPRtEixdG3V19cWaY0Gj/2MJq2aoGxcxahVOmS2LntRzw1sB9Wr1iJoydTUbd5S8ybMxclUjx47LHHsPD5tSh4WTF8uPUjzJo9HatWLZIO6oH9huCWm29A/UcfxJChT6NAiavQqs3jSHaHJHrWtWNPXF66FPr174YNm15HSr6iuKNKZYweNASVKpTCYw1qYvLUWXh1yzdYs34dyDTEFeFm80MgA5mpqWjUvBVadOyOxBy58MPX36BooYKoWKE8hg0bhlXr10g5GRUo2CmeduQ4atWqhYWrVqJ0uXJIC/qlpGFwz/4CQBu2aCwd9j9++iUG9uqFdS+tR5PWzVC1Vk00bN4cbk8OJNjtmD1lEjJOHEf/IU9i9doXsPLVN7B4yWIkyn2F8HDt+ujduzeqVb9dwB0bXBipa9asGZ4d8TQqVqyItc+vw5rVL2L16pWwO4JITUtFgwYt0adbD9xzx81o2rI5Og17BldfUxHvb9iIgskJuPm2G9G/b1+Uu+se1Hi0AeZOmolklxu9urZV6TuPE8ePHUH79h3Rtm1bPHjfg1ITOuLZZ+WgHjlyJJo0b4KFCxeiVOnSko4fM24sjh8/iR69e6Bdu3aoX68xmjZobrqISXQegc9/Chte3YRZM5Zj08aNqkYUzoTLE8FHH3+CmdOWYcmChbCFTwmAe7RROxQvUwHNW7XB0kXzULpgDnzy4YeYMmsRli5fgnDgJIYOG4xrb6yMK8pdj27dBuHlF19B/twOpJ46jlqPNUSvLl3xyN1V0Kh5Y4yYNQcBtxNNmrXAqkWLUNDhxOOPP4FbH3gEbTs+gURJZITgEVaECNYuX4oVq5Zj5dpV8CSy9s2B3w4cxaMNm2H5ytUoWzSfqMdMGDsSRw7sxLND+mLY8FEoVKYyOnbrJPW+TVs1R+/+A3HtNeWRyFq6SJpkQxg97TtsGkaOmYK3Xn8NXTu2w2cffonZc2ZixpzZSHDb4WDdXiSEfft2o33Hzli5aj1SkhLhSzuGhk3qY9LMmfjqx+1YueYNtG/zOCKnj+DNTevRpnUzzF64CBUqV0PTZk3hPXoaDevXw7wVS5G/cH58+N47eH7FMsyZMBaz5s3BY20fh82dglb122L+zJlw2bxo0Kgupi1ejMtLlsb+XbvQq2sXvLx2FV5Yux6ffPUdRo8bAYftNLZ++AnGz1qNWTMW4qUli9G8/qPwJNhRt0ljTFuwErly5UFOmuOADwcP7kKnzp2xYPEapFAVKezHw488hHmL5uPz73/AspWvoWXrx+EMevHG66+hTasWKF++fFRqlU5C5cqV0b17V1Nb68be337Dhlc34okO7SVSuXTpYsyaOR3t2z2OJs1b4P77qgMsNRowGIWvqYaq9zyEzS+/gO4d22Drlq1YsWwR5s2ZraUeNoeUGaQd/g1du3RH43ZdcP8D90mJzsgRw7F7z148UqcpVq7ZjGbNWgCho3jr7XVo3Lw2Nm3eik8+2YvFC1cgRxKw/7fdaNa0LZYsW4r3P3oPr2x4Uda22+FEMC0TtWvXRr+nBmL/ocP48ONPMX3yRMB/Eu++/yFGT1mAFc+/iK7tO+DealXRslkTKSnYtu0HdOjUEW+/8y4CorzjkDpyaX8LBJAodeaXUtt/Hjpd+mT8CPzHA8kItZiRBkSOYNKYsRg0eA4yWfGUqxQGPz0SHbvVk4JpqlAz/G+J2EecIQSFD5C0EhafH8+EOCAZLQ4iSXIaMjNCqFTxXqxY/jwq31YB4ZAXQZ9fUoik2bDZ3WjYsC2emzQNV5QtKpqqLFNixKbDE12x/qV1yJM/JxxOF1aveRmLF8zHa2uXYtTo0chT6iq0aNsKzlAGXnrlFSxftwkLFy3EolnzkBTx4oFbrsXQ4cMwZflLcOZMEdWUFLcTu7Z/L5GweUufR86cyfjuq68wfvQILF+1HH6vDyOfmwaHy4OHaz2ISMCL6665GqNGjcWufUcxZeoUeOw+ZGZ40ap1L9xz971o07Y+7HY/IiEvZs6Yg6MnIBFHqjn6/elwe0LwZmRi5uxVWLx4JRo2qIcBT/aBj4Xb8LHCET98+Q1GTlmE+Qvnw5F5WFK+KcUroFmzVgimnkCbVs0wc/5c5M6TDwtmz5cxat+yGRo1b4bBEyah+OUlcfDXX9C7W2esWbkKzoRkAZLTJ01GgQQH2rRqhbEzZqJI8RL48tOvMGHcOCxbNU+aD54a/DQqXXM16te+H1NmzkTYkx+du3SAPRzA+DGj8fnH32LRokVIyaP60T/tPYr3tmzFR2+8iofuroJ6zeti06Y3seKl9zB51nStsWXhvz8VTrcdu378AT37D8DiFzbBnkDlE0jpxJeffSaR5JUvrIbX70MyqVoA7PjuR9SpUwcb3n4LOQvkgzshBeneNDSsVQcD+/bBPQ/cK7WFp/cewr3V7sKn332DAwd/w/Dx4/He559h4nPTcetNN2P1onk4efSwgMUxz03ED3sOYur0acjJKLDPj3ZtO+Ouu+5Cq9ZNJZrj8ypvYIsWzdCnTx9ce901GD1qLA4dPCH36UnUnvDGjVrh3mrV0apxHdRr2gj9xkzAFRXKIy/sOLzrF3z+wTsSBbr9sQao+Vg9zBg3HTkTEtGtYxsZGyHFdtrRqWNn1KhRA7UeqiXNZG9v3oypUyfjqaeeQufOHfHa65uQkjOHdKguXLwIa9e9iPXr1wsIvKvqPWjwWH2KNIGqlX7WO8OPmTNm4YP3vsXKFaulFph1bHD48dZbW7B29euYO3sm4D8uYLRFh7649pbbULdBM8yeMRlliuTEx1vfweQZC7F8+VLYHZkYOKCPAMkHazVEvXpPYOG8hShe2INIyI8evQfi+msqovmjtdCsVXMMnTIZ+UuWQNMmzTFxzGiUK1QIPXv0QZUatVD7kdoyt1IPGPCKJN2MCePx2VefYcHypbDZ3PB6Q/j2x5/RoXsvrH/pFRTLkySd6SuWLcALqxbihVfXYv6U2Tgdzo0nunQTG9SkeWP0HjgA119bEUk26spnAOF0/LhtJ/oNm4alK9fC4wSeX70WB3bulRKCWQtmSH1gDtb6OoDPP30PvQf0w8aNW8SZCPlT8VCN+7B4+TKsev5lnEp3YtiQPgBrVD1hBE4fxcRp05GraHm0atkC/mNeNG5SH1PnzkbhEoUFSK5csgDz58yQ2sBNH32Gg8dSMWvCXKxbtQZ5czrQpl1LDHj6GVxRvhx2/OsnDOrXFy+uWSHsFQ53MoYOH4yg/wQ+/fprjJ62FPPnLUF+N/D+W1tw7OheTJoxC7OXrsPlJQpJc4kznIltP3yJLj164tXXtyIxIRFpJ46jzmO1sHDJXKxZ/xKOZ7jQf2BfqScVunyRfVSy7fT0VNSvX1/KOho1rK/1nE43MtLTZc2/9tpr2H/wAL779mtMnjgBNWrXwrjxk3DT9RURTj+MkeMnIrFIRbRp307u5+UXnsfJ44fx2ccfYfHiJYaeJ6zZJm8q+vfqjVvueRQ1H30YHmTgrTc2YMGiRah82z04ctyGp4b1FBsRCp6E3ZmODZvfxqo172P2zNlw2f3wZ2agScM2mDV7LuYtmouDB/dj+uRJWoHu9aJly5Z46NFa+H77dkRsLgwZ1B8J9iC++OIrjJ02H9Omz0W9Rx/BwL598eB990rp1sG9e3DPfffih3/9ZLr5NSJJp19KPVkfzsikkUS9BIsujcDFjMB/PJCkiouL9SP+49KosGnjO/joi224qWoN3HbXbaIAQWhIIGmj1y41kha5LiNH1vBpPWRWXi1GQVRpxmb34uDBY6hVozWemzgFt995AxwO9n0CJ08elbREu8c7onWbLhg1ciyKFy0oHcUstT9+7AQa1WuCJUuWoHDxAvD5fRg1ahIiwQCGD+qNYcOfQr5iZdCuQ3t4bAGMf24SMiNJ6NmnB5bNX46MY/vRpm4NNGrUCMOnzEHFG29jmQ5OnkpF2pF96NKxE156/S2J9vz603Y8M3Qwli5ZCGdiIr7/18/o3KMHGtWvhzYtmsLtcGDjxk1YtHwtli5bChcyhPT27vvrYuyY8bilcgUEg2nSsLF8+WrMnrMSL7/yhvBbshnbm3EMhw8fQYmSFXHkSCpatmiK1za+LN2xZHu0+dPw3Vdf49mpi7Bs2SLYM44KcClY7kY0atII9gwv6taphVkLFqBokRKSis6VkoxWTRqiRZvW6D9iDMpcURYHd+1E3x7d8fyq1VJTWr95S4wfMxZXFimABvXrY/SUqSh+eSl89P7HWLhgLuYtmCm1rQSS5ctdgWaN6mL69BmwJ+dHs1at8NUn76FH1y54Zf3rKFKkCL789mMUKlIcA4aNxdRJkzFmcB9UqXwNHq7zEF5/8x0sW/8ups2eJmCJQRI3O6YRwqGdv+DhevUxftZSVL61sqwtb0Y6dv68AyNGjcT8JQsktU2ajnAgiEBqBh588EEMemYY7q9RA5mRENJOp2LMU0/jmquvRos2LYVH8ZtPPsfQQU/ixU0bsWf3LyhWrhy2fPghlixehbmzZmLaxHGwhQLo0qULtn70IeaveAGz58xBIruCvT7UrPEIRo0ahco3X2s0xZ1SV8aI5MCB/XHLLZWxcePrWLp0JRYvXgyHIyKULA3qNsPIZ5/FVWVKoHX7x9Hr2WdxRblyOL7rV0wa9SxGPTMUI8ePw+U3VEH9Rk0w7blZyJcjBzq0bSrODAEee0169uiF2269FQ0bNkHIF8Ta51dj9+6d6NChAxo1aYg58+ehYOFC0rA0euwYZPoCGDp0qKQF77itKho3qi/7LyMjHS53GG4XaznfRL8+wwXY58yZJATv7Cj+8otvMWPaQiycOwdh31H06t0bjzR8HDfdXhX1mjbD9CnjcHn+HPj+668wfdZCTJ06FUmJIQwbNhhXXn0NHqjZALUfboPnV69B4Tzs8g2hbbtO6PTE47jxqitQv1FDTF68EAm5cqFpi5aYOmECyhYpgi4dO+P2B2rigdq1hcgpxemEkw1U3nR8+P576NOvL9ZueBlFi5SE3xfE0ZPpaNSyFWbMmIWKpYpJ1/jEcU8jmHkKA3p2xOIVa3HMm4TOvbsj7I+gfcfH0a5rZ9x4w3WA9zRykE06kobPP/0a46Ytx4y5SzHsqSFo2rABMk+lS5R39pK5UuXN0j2W+ezd8yMeqVsH8xavxrXXXgt/ZioefqQGFiyciw8//grTpq/EC2tflEhsJJSBSDAV02fOARIL4YnHn0A4LYhGjeth0qwZKFK8MD777CPMmvocli+Zjw2vvozPt+9Ex8690LRuKyycPRtFCuZA0+aN0GfIYFSsdD127diB7p3a45W1L2Dt+nVYtHQVVq5egTx53fjg448xdtoSLF60DB++sRnbv/0K7Z9ogXpNmmHm4rXInSc3chMVhrzYs3M7HqlbD3MWP4+KFSshnHEaTZvUx/RZk/HR519i3JSF2LjxLeSQniWVNRT6MDZ3ORzo06un1EpOnTJFRAdOnjghNcEDBwxA3bp1cfzYSSxbvgQL5s5Bs5YtcMutVdHpidbweHx4ZvizyFPyRjRu0QLPDB6Kxg0ew6kTh7Bi+VLMn7NImidDtpBESR3BdPTs3gt31WiIGg/XhDviwyvrV+Hrr79GuYo3YeL0ldjw2qvIlcgS65MIhk/ijbe2YM0LH2LuvLnw2Kl9HkCTBq0xccJk/Lj9RyxdTOA+F4mJCQiknkS9enXRd3B/7PxtD5auWov169bBEwniq6++wYjx07B02UqxHRWvugqtmjUVmqAvPvkIg4YMxqY33sQvu35F/nwFkZwzh+HaVe5RSlWSD/XS69IIXOwI/McDSUkzUE+W5LYSTKRCgR1hB9trlDpBOy9NN68oD6jcFAOUpqTGtCXGA0mry1u5zE6cOoxXX92Ivr1Honfvvrj5lmvBVjkqyLz00ovImTsHqle/B50690Wf3n3RumUzuD3seAxLF+vbr2/BRx99hNaPt5RIwutvvI3+/fsjV5ITo0aNwLfbfkaTJk1w9NBefPnt9+g/dAzy5M2FhfMWwXf6qNRYLZw3G1PmLsHdD9ZGQkpOVL/zdlxTrjQaN26I1m07IiVXbuzY/i+sWrkUE8aOwV13V0eaL4i+/fvhgfvvRa2Hagh4Ja3MlBlzkT9/fjx0/514fvXzsLvziAef5KHB8yIS8sEXDKHd472w/+BR3FP9DlGjaNa0rqRIc+Utjruq3YN1a9eid5/uUkCe4IrA7kvHrJmzMWXBGkyZNhUl87vRd0B/5CtVCUOeehpffbAVTw7oI5xp5a++CiOGj5LC+MdqPYQRY8aiSeu2eLROPbz79maMGzUSo0eNku7a3v2fRPv2j+PWStfgifbt0KF7T6n/WbpoKV5c/wLmzp8Bj8eDPr36o+TlxfFEi6YYMWY0kJgbnbv3QNfHW6NJ48aodsfdeP/995GSOwk5cufB9HnL0Ld3H6yaPwMh72l079EJm97aik3vfIFO3XvjgQfvRcHcSXCJvmKG8DzOm7cQE2bMx4O1Hka+XDlQvmwZ7NmzR2ryxkwcizvuuENApMflZhsxXnnlFQx4ajDufegBKdSv8eBDuKHc1Rg3ZoykffPnyYsZk6agWZPGKF+hHLr37o5WHTriZFo6DhxgJOYxvLnxZSxfughNmzZF+YoVsW7DWyhyWTE8dM9dWLlimTSvcP5CIZ8cpIw0sHmsc+fOKF26JEqVKiUp9lmz5qBAgQKoWfMhrFixSqQKO3RoR/FodOrWFYWuKCdAPpJxEssXzUPv7p2xZMUqnI54pHZs7crnkSMxQWqxihYrqJF4W0QOU2oCjx0xRsbi1VdeEpCYkpKELVvflrXfrmN7fPXlN3jr3XfQr+8A/PTLz3jqyUEoUbw0mjRujmrV7pCObbudnesZ8hwD+g/Fu1vfR42aD0rdZ9vH2yIlJQdaNHtCakpLFMmB9etfQoXrq+KO6vej35AB6Ni+FZrVrYVF8xfg5Q1vYO6cOXCG/Rg4sC8uK1kSA4eMxIO1m8s9N3zsHrz68lpkZAbQsnkLvPvGa+g3oB9adOiAfMWKYvCgp9ClQ3tZd4MGDUG56yqj5iOP4v5775KIkQgwcm0Eguj35ABs+eA93Hv/A6Jx3LrNE/hl3294952taNe8Bfbv/hWvvrIOw4cMQOrxwxgyfASOed0YMuxZHD20D08OGYRbq92JAQP6IU9iIuzhDAQyjmLm7HlYtHIjevUfgokTxqFnt+7Yt2MX1r24Dt3690HjBvXgop/DUFPoFJ6bOgWzFyyT/cGSlhXLFqJrt06o82hjdOw0CIeOHMcdt1+H5ETg/nvuwIiRY+BKKYyhTz2LX378HgMG9sfQp4fjtjtuw4yZU/Du229ixuRxmDjpORQudSXKVbgOE0dPwSM1a8jn+/btiUatW6FO3frY/MYmTBo/DhNHj0GVKrejYbOWCIUCqFLlOmGGWPXSm5gzdzHmTJyAMiWKoGL5shg7eRKq12yAYcOehDsUhpMpgHAmJkyajAVLXkDNmrVRonBBTJs6AYOHDkDtR+uiTfve2H/gCO6uWgU5UpLQuEFDFCtWTMAk3fc9u3eKPS1RvDjKlSuHPHnyoEGDBrIHevTogcOHjmL1mpXo1b0brqxwFRo1aomqVW/BdVcVw5vvbEXe4teifZdeaNOsKQb17YldO7fjxZfWoWeP/mjcqKHIttoiXiDzJAYPGY7dx4MYO2ECDvy6DZs3vIQuXTvCmZQTTdv0wuEjx/Fg9SpIcAZwR9Xr8cqGjXjzne/QoVNX3Hffrfj+22/RtWMfdOvaEy3aNJfa6VIlLpcMxYtrVolsaOtO7XAqLQ0NmrQQxoOHqlVHWloGXtv8DmbOnoPiRYtg0oTxaFi/LvLlyYvp06dKDfVVFSuhYeNGuPmW29C7Xx9VqhIpUFagMGySXcPoYiHFpc//L47AfwWQjKp7GCmoeOkx1VXVyGAs9kg1i3jlA4sc4WxAkp8iM6BPYm6RiHLhqTCARiRjChXKM2e9hMOL9ZgkwnY6cfpUKn7buxMpKSkoVryU8I+Rh4xRmJTkZKnhCfqDKFn2CviovW0D5s5bgKA3DT27diShHtLSMvHjz7tQ7uprkZzEiAhw4MBenDiVjlKlyiAxQbWGM1NPIyE5CRG7C6dSU+FyO5DsYZKf5tyBQMQudWr7dv+CEiVKIE/+gnLbYVLfUKZQyI3JouLGnr0HpY7s6quulEPen+nDjt0HxTO/8orSSqchjUp+2P1UNnEi6EwS2hZHOF04Kn32ZKGgSBAuT9bs6Kg6qRtNsC1kweRf04gxO95FUUi4ApVJUWjpIqoVHJE0FnnRdLQtzWMlUBbdM6ldC5D/0WaHx1KeMJrafD9H4rsfd8gBlOSy4fD+3ShVsjhslC6zsdtRKT+ED5R5V0YlWRgVCWP/4ZP4bd8BXHdNJTgdJH5XtQh+K1+GBtzQpoRx5MQx7Dm4H8UuL4k8OXNJRzdT0nsP7JXI4VXlykepY7z+TPzy627kL1AI+fJeBrfbjoyMVOzf/5uA5WIlSohrdGD/cRw8sBfFihdBwYJ55brBoGoF85AgPx7Tnr/88guKF78cuXKRYzCMEydOYPfu31C27JXImZJihG7IiZqOH37aiVJlSyE5yY5//fA1rixbCqGIHfsOpaF0mbJRfWslZNf6QKo2Deg3EBUqXI3bbrpVKJtY5yo68gFyg7qQfvqkdLkzIlnk8uLwuBLhCwaRKFxF+lKe13idaVV12fHLL0J1U7RoUeRIySWSf6dOpeLwwQMoe3lhWQdBW4okG8JOUag3LKmqrWIjX2DEgUDaabiS3TjtZTd3S2kCc4XTUapYIeTLV0C5EkM+Sc0r1yyp6FXhh5FHpbZiNMroFnCfhNhQR/J57hkbfv1tL1JT03Fl6TJISPAgSAaejDTs27kTOZMSUbREMaV5Yhct29ocCaoUQ65oJlYMzzz3tTPiF15TvjfsyCn8njt37JT6tpLFi+Onn7aj0OUlhB8xSZndpfGQtGSHT2fi1Ok0XFG2JI4c2IeC+XLC6U5BRpobBw4egdd/EhUqlAQoakD6JZvyjOrm0WeRPSrKKtSJzsCRY0dx+PBJlKtwLQ7sP4wEtxsF8pHOKSz7kXV4qp3F7I8yhZNXdvdvu1AgX05R/vLaEpCSkoy0Iydw/NB+lCtXBkdPHIcv4kHevPmQJOLp1CvnPLjw66798nyF8ubBsWOHULh4IfiE8D4Ju/YcQNCXgRIligkDBmnNCCRJY8Z6Uda3//zTT7IfrixXTh7v++++E1BZuHBh6f4vfXkJ5cEM2PDrju0oXzo/TqdlwJm7hNCL7fp5r9S6ly59mby/cMGS8CQmSMYmFExDxHsSz44eg8Jlb0DlW+5AHrcdZUoWU75g0lMhET//vBuuUBClL78MrkTlaw3YkqVP1GFXpadIiI4fG/qUMeTIgWM4uHcfrrqiFFw5SM2UDpvThWOpmTh44Aguy1MQyQnJSM30IW/+3CoRG4pgz65fhZWCjW9uoVQywhLmpIqppZ4tAxfdipf+cmkE/tAI/McDSaPLECcVR/vFzUljxLHgztFWP4sAACAASURBVDRqA2LylOPOUoSI+WPZN1YMeCpdt3WQaHOOLaoQoncQvQ9eT9hjlcpCPiucdXolJVXmPZEajUTLpKtIV8k+wzBj91BnW79m3IRJuOXWG1Ht9tsEGKjGrx1hpldIQUcP3BZR3VynXQmqHXyPEm7zFrxB1rE5QXprEqzbbU5E7E74yH3mJAjipe0ICUGvHJeq4U0QRy484jmqM7BOQCTLqLqjY0maIDVOGrm1kRSN77cnKP9fJFOl8Gw0hna45XxRYjoCQgeVFjgj1CwWJQan/Klyc6pQLKokRsqRpE2iSUu+QhImm9IE1QfRQ1+cBt40x0WInrWOSomVhZBQr0cN4rBD+Ox4HZEDNNyU5OxkxFqo2x1KmK3acT5DKKfqGFKjSwk1o/1saZCLLi+BZaYPjgSPzGWGcHTywNZ6Xc6llk5w7lgIz8MvJPVLoMYuu77lfvkJQzDOdWVzwhZSDk1RI5SlRV5M3pErqq1NRQ3OO8Glg88gYxWQ94WCSv0hQSw+A/kcXS54yUOYxLphKhr5EBYuSTfSUiNIyZFDdgFl26gxr5q/rE2zoX+/J1GpUiXpNo2qjcgNykoWDXN2FYsOsqwUrtH40hJLrs/sO4vDNRQSJRmXx6OAUQAYddeV89Qpk0pnhGuaw8bZDsBplKx4nUAgjESyNXAP2n1I9/pRp/njmDp9JooWygkPx5CLjutdJEqVdy+eY4+OjSqX6D7m25V02uz+YEjGms6Hz+dHjgS3jE/ATvJ1G/wZ6XC73TLPHD/uRqIGAk2xUgK8VPpRnpAcobKEGQV3IBDyCMgI+slpSjJrj6yVsHBhah2vEuOyjpSrgUIEYSllYXQ3gQ5QiCTUCbJe0gNBJLjVqRMqdqPEEzZfpM63IfCUGQxK9Nmb7kdySk74/WG4XNyXhihVgCdXk9mDQqjO5etCRmYGkhNd4iimh2zwOF2wEwySHs1pk/klv6owjsl+ouJRREUPSCwfscsao4ABqbV0BbiEf5FrPMHjVrEBSpOK0ldEmm5YI0weScv2WnKgUUkmvi/gF85W7k/K3CaSuZ6sB7Ycsk6lnlC0zUPSXEbpT5pvcr+SY9Vp86H/gEG48oaqaNS4ifCVOmTteiVqGUSimCIB+jLBmUICH3G4hZ+XRJO0L1qrb/aAdFUb1U9Z3gEEQ6dFjjMAD8jbm+Ki6IOh3iQHvJ9NanRoVIpXOGK9lDclsbmqZOm5pbeh+zJ7KZf1u0t/XhqBPzYC/xVAMh7yKZAgiOMBbYSAaQ6Y6jMHmAV6OFSUYtO9Ff8t2QcxpmVrRRwtICnSv3KYmVeEB7a1WwmWWNBsE2+ZHjIVGGRjq8OOgKhwBOAS4ljCHR6KjCaFcTotFWtffAGP1a2D3Dlzy90HM9PhdriQGXQiKUkNJVVKlHBX64UsECaGwpBDq9qyKpHQPAqYtQIQAjZp1HjwqFFWWT7SXGiEjXybPBjp7atmr5YHyHvjo7M8EMULdiqetpFInXCDlYAO2A0gZD2rXkfl1azrEEiKnjcBk/rqKueoeAQ86PQJ+L8YwfgZQJKCv/xeh6p7EzKJnnB0nvW6nBvBvtREJzgh0BZFGQsgGweCGrqiyuJHOEICcKc0jij6VWk4vUWV5hT9aN6AhNkox8eDUf9OlRtK1FFmTxwL8k4aiUJFA0FZl2E/U1AEk1StVOJkXoUA3xFOUBRjhibETnumqmwe2Kj0YoZGGg0cDll/rIu0gKTdlqhk7mYRENDaRVOYzgI1VVINlUpI5Qoj+n7iKF/Qj0QngZKCCz7v0CFPCw9k65ZtdL1YCyMaIta9yLXNZyXgtdTrrP0nIFwOXIskmaDC2pe6hyIRR5TihSlTlcBTpRhR/bMbaT5qtQPIJJm4LRFOhvNIOB5Oh9cWxp33PYTlq1ahTIliIhzAdamRbhlh2EO2qEqP7FfDLatrSG+TQFLmnNHuoF1qoq09QZPAJp6gLSjSpTZhwKYNciDTH4LbwXkyjoDsIz5ABEFRI5EKCnV86BBTez7I5+b80hn1S703lWBU2VsVUKj0Ajtl8uwSURebgKAANocthLCPd5cMu5v7TZWAXKLKIg+ta0kkKlWIlWshHKSDw/er4hD1pq39rwOh9oGPIkDIrDtDwauq4iTA5p0EgwKg5LlDEYnkq6yt7h/5saji0H5EpNvYbRSBZJM6GeGjg+MQ4MzmOstyM5MivIi0T2ESjBNYkSRfI5PsVObvXW7VHKfaE6P7QlguZ4Nd12MwVfhFg2QeDtmkoYaPyGwLbSYlFsVeUUTAFZZmpqeGP4tCZa5G0+ZtkJud0X7yBnuFsJyrkePoZrhcwD5vXLRzxSqqhdMUs5xPYR/CYf7LpTrhQn4fRDCSijADBEiEA25xMkQ0TRRv1MzofqKDHJRgAZ871kxj1q2xq5eAZPYz/tK/L2YE/muApAXlxDbzzBIDx78YN8ykqvR9Kp6oogyW1/17QFKHWEWANG2oG1GBYvZXDEiqOg0PcgEhkpLRdJGADZdLgKQY8zC5G8MIRlwS2SAYPHHymHjTKblyIdPvF2kvqcniIcWDkt4vvWOmk+1M87ok1SvgViJXquSrxkqvaWlmMxonmWN67E4bwlJbxN+TTDsIR9huDqQwvMFMJDgSBfTxIPP7AmIIGTVwCfjlODLNb05GGltzMlCrW1P/+jt7VIJSRCpF11tSaDZV+BUDyd9YB5IFdjV3zkCd0brWDk2Zl3hP3gKK8n4gKNrYvF1bTOpNTj1NRRMcSzM/o6MuB7w+L5I8lGY0KTbJZEcQCrtF45apOx7OYaa6GcF1Jsp11EnR1UVlHVUlN3cYiQgpsMgIUg3E4RIpTBl78zPhLZc5MDreXCtcm2QREA3kEAJhllfw8yxk1Qg2751fxsYvfbkkasc1SAdDHRhzyMrJpBHJcIhAjpFWPg8PPkoQEkCxvjICmzuEzMBpVTkKOeC0J8PvC8GRQNhFpSh1dried+zchY8++FjWbbWq1VH4skJKDUTiZpEY1XILShda0oncd7w3ggl9qeZ4DEgqNJHoFD8r7AxspND1RhCpc2+xLNBp4sL3mdSqS9KtfgP2JCLJ4fMA733wDnYfPIj8hQripptukppPDxWHpLRCnUau/6g+vJXK5hQZgnkLSFp7X+7WzAcfSSKMVOhxcJ2HRCuZIcWwqDs5lR7KlE5Y+vKyuvhzPqml+CpZWpZUmEyIiIPzOUOS7ueidDCaF/Vl6RByRimxQIBiE1BPxRXRFw9QDpHt8TZVlLJyM2a/hOw+kRoVpZ8IFYeoTCVwVuaQDlnI74fDo1rpUkZhyknOAJI2wMc9wtS/30Te3bRgjBiqzKI6OUokLlKbxmaTmk0n2sSGab8ZSTe2lKUhQX9A7IHdKXdr2DeMW2JKDUTGU7q2DegU4KilKLp+7bpf7HTgKSObiQh/70y0fFe9Bzr8tBeMJipVvjBb7PvtV7z30Udw5yqMG2+8DUXzFZAO7TBFI1WpUlLYTr8TdoaCJcTJn/vF7nJN8z7ENtIWyD6wIeK3VHuoT0tDn8mdC3+EsewEuELGnkVVn1j7SP5NYxPDliNk7a9LQNLaq5f+/OtH4L8ASOomtGCgpkIthKEQQ8Gkpnn1fUyZGiCjSc/oyEpaMe51Jj2CdSWTuolVw+m3C4Iym1n+UAMoBjcGLcS6ML0q0SoaUr6TXqREhUzqXNJDBDG09kpTZAupXJ+LsnDGkPN7CDrodZNaSCJWEqU0UT+bxMnUUBINcbxMsFYVfHiM09Pnsay0NeIJM0UmEUnGAJxSg8M0nRzgBqCpmef1+V9WICkjwVqhbEBSfXAF4jEgqWOm4D5W0arR5dicStQpG3a3oq28g+j8yykdRpARCiOyKB8LWym7LHke+U65I5NuFUdE0naqKR6OuOTQ0kszYmNuIqyWO2hq2zj/HCMr8mpFHEWpgwUXAT8SXDrGVDahoxAkSKK0nsZ+xLXh70hZYqW2CSQJyq34BcKMpgg2MUBWx1lHj3q/Op4Kx3Q9MdrKI4x1iuGww0TzSBXkhTshQZOcOt2wO5kqZ5SSUVqWPCRo2anguKAl+mSgMzGyHtQEhxoNohSgT0oFJOpkmiB07emMWBHJqFN2FiCp4891YjlwKnXHQ5PgIMD5lKYBplQJCDS1quwMdqSGKJmYqBEsM2WcA4fHJvKGEp0nuXRYI6tkCFDCZpOiNbWCVmrQbgbWWocayFOuh2ipAX/GCBrXBPWio0lSYhKbAEnOMfc1abXUodK9Hpb6PpXkMwsXgVCmOCySvvWqfCDl9vykXnJ4jMNhJtp8kDtZ702dGkaPNcugZTW8fzqxtEtcq/yYDBtT45xfWeFcf2ZexVmKwE5ng2DOKj0wpULRCKT5i6XoxCgaXw7h2+SYa+kG60rFjhAQhvTeNMLIuyY1m65fZkJkdCNAJiU3PQqo+f9hglNGe8W2qoMun+H9WalkkwWgreTv6ezwmWWuxR6SwF/fzvvwULlUyo9MRJd7wWwi/pw0IH4p7bAh6M+EyxmSGmxvxCNSsInmuAkwc8Gsi80GF0tRrIikCbiLbaZdFofeOLW02DZ1yGlvjYcsXMRwEnrSyUmQERFHw9rgAlx1T1jOAXW/XdQMjRrLmNutEWA9v7KylOiYX3pdGoE/OgL/JUAy/rFjoDAb3ogeerqBNIKjEcXYZ2KpT/3OM4GkFfnhb1UL2drP+oXqeZtKQ/k8Iwdy2NELJnig8aZtNF4zpeXsTtYUGpDGj7P+y+kwpxOtIw1bNFMqhldq6iRqo6kR+R4HgaSm0GkYqXphRcYUPGo3r3rAaqOYGgnQ36USj92jkQGT6gqIYeO3M6XFMJpNoqAEr1YETp9WDZNG0TQiKce0nQCV96muM1NjeqAZJCtGNBZVjI8LC1gT2UorGmzsoimMtNJiCjyt6zOFzTvRZhsqUBDEuaVmlt/Fb2UU1EQPjVg7QYXAcWni4YlNHWMrKumW1LykwG1+0RRn8ltBqa6fAA8Fk/4UICnjp/fPOfKT5441dARXLkm0yyFG3WwebvwakeaUWkcND4WCnDseUKxVlW+JRsHtkSQFoyaXGmETkhxOPEgJhlS/WnC/jC+blLQulalvu81tlrqeSCE2BhAAOpjOJJtBQJwtTfsxfa/AhNFMUaqXTK3eN9edm2o+fr/sJ4JH3VsaFecBLuk2OfC1qYDr0ErFWXsua0RSd5E1x1zTBCDakW6T2lKJqpt9Qd5J7kbW0tolbE2wY0PQyUBkEB4ezCFIxytLQlhHHWY63856ZNbf+eW76WgRdNjoNIlmt86rQrJ4L1XvTztgNXrJewzbdV6pD821RDChtcA6wbQeokfO90TTu+rUCjiVq7CG0DSXSSkHnQiNQEsJZyQEny0Iu4sRfB1PrkW9hCIfzUJomYk6LUE4hERQa4Q5RP6grj0Bksa2sFlHmwhF8VvUVwSfCbWOKctwuuD3Z8LtUS5WSasagM0MAK/rinOwxB5x3zGyGWRYmDrbaqesEFrUyebvCfTs0pInGRKpXeWWZLqbjkI4AsJneTKpKY1IrbLVZKZSt8amG8dXouHMApnIJKOpMj9shKS8pdSoUjtc96wVxWT0VkA1ASKfX0ppI3BLilhJ4LlHGKMnqbxofzMYwOmK+JT825kgmuWSiuaWUU2MaFjDAr10KIM2rkk6PayD5j6xS0Q6xBIdKXsQywMHr2Xmg4pbnB91DMy+CUbOCSQFdqpXbZTdzZF16Y9LI/AnR+A/HkjGgF8MgtD8aOJaXxZUVM8/HjRahjt+9EwEJEqLkA0o6lEQ/dYzgKQBqBY4FSMfq3COpmM1D2YIihzsBJXjOXavIUaftNmExpbBMRuVDvQcAIJs3NDaHjbJiK63tPzpASSlewIBlPaI6RqmFXloSopaDhsrisEzKgbEpBaSKTymRu08xsICAAVgmiBvUPqT1Rhbx6xEP6Q5hAeoNaY+k2LXSCgPLQWSVj4sGuaLpoel250HhbzFAmNymimoZJrLRETEaIt/rdEleTa5R7+kfFmczk+64dVIb5i8aXroagk650friuRwl2ouAyT5RXKzDgRNZEZr9hiR5CFr7o/RHYMErbVmRWgEbJj6SKa2rN8zqswDStKYDhvCQUYneCjxPnSuOa8EEDzbpH847BWwyFRmWOiw9fashiNtuCFg5JixOUUbqQQohr0CgPl8Wq7H+s6IMAEwysL1lxEIweNS9XmJIFm5WrsLFIQyQWohd7fWQjAc1FpPpv9M05HfFP5LpMkWMWvENKtomE7uXRwpae4wK+iMMhFNO7p4UEpNH6OqXlm7TonQ6z7XJakpbXvEAwfrY61UrRtIFblK1niG4RSQBzidAelYFgIfqVlg2QkBoUNYFmhXtAHKyjAokNSUK59Fo9+xml8F6dTA4nUSZC/q/hTwLbXJInkUtQcS6IqGjhWAGXcG9pCCcZ+Nz6tRYbfNo1YpQmUVggapaDUvHQfrFctAEIhY9XP8LVO9rFvWOmnJcsg6NNkA7htxwsxeYPMbwRHXjl0jaHIL0qRCh0w/K+tFIvP6nE5TUyylJYy8igNnij8V+mlKmyDNRIHFcElDjdoUukY2AlIpqdG1HDQlEE6JRGsUn5F2ieHFMwDEJZY4H6xD5ktqkSX7o/NCu6YZGR1YaZKTO2WJAOecTlnM5DNMIHYkwsZHWcRSthC0ucUeRzPyTOsHvfA4WXbACLcWMUoZD2eKNtban1qYq6l0prEtuy/Pz4spg4c0ROoUghCe5Q3aTEqnwCc21yV1uLFIowB09YCM7dT1ewlIxm2WS3+96BH4h4FkfPwpe1QwK+DTJ7XMXfxzW98RDyR101lgjvvd9FrqB+PApJo/E52K1j5aPxGTI++IRTezAkk5Ho3XH+tejt2nBSR5qNKguZ2m2FxSpyafxFou6cS2rhYWOCOwjwcQjQPreJykpdHz32VT08cgoUR3TPpMTLTVEMA4Gj32UEAMh6S1pdtZX0JL5GDqPaQNEE4eTMZwmogkQSQ7bvlzNok47QQNITjcPECkb9kUi+t3CmhldCTaza1RNCXRUaCXZS5jGRcZZAJUHXUaV4vKQ9t1ovNgxorNK06JcqlxlJkk4KPNZvSOnZ6mG9IhZe+8P6brOGWmq15QWwxI+siH6dbOajY1OAhiJIqmRlwjhgSSrDG0UD2Be9byCkkVMrLBw0o6x7XZSqIJVneriQ5LraAgPgNcbWGJYrPGj2lXSX2zIUtqqrTelLrunHfW2oWCmi4kILVLQw2/ypQoRActYKJBDrhY1xld9jzo2SWrlDcyiiESXCtwkBUpzVCALwSQXYppYB7EWivnliir25MoKW276Q4np2RiIo87C3iZyJjUL3PNGgdCamj5MpG1aJGK2XtMBcvAaz2mBbQlYisbRg9OdsnKt0QSNBpsfD1Go8PScKWFD9wpQS8BM2tW+axsFSb9jaY2GTmUWjZTChJD6doAoqswztGxouVMHbt0FzL65WS0i5tTw/dqRUx0kw1K3JNSC20sk3WwWzduD2sXb1Cah9igxD3vNN3lQNCpJQQJsj6t6TS1ySYYbi4p+Exqp4MUVuB/fJ8CWoIpiZAaq+AQR4Q/k84laTihhKfcu4lQ65LiPueA65rRGk2mZvVejBUxDiozEfSbmRbXLiLpLGbq1ZTZWM0u0ZIXAkQCQDabGfvL6B7HmOPP4gBxREya2qpLt+ottYQnPoXDDu+gMAdIxNiaD9PYKIwXAiSVnodRQwugin012QN2jXNoGJ8XZ5DfxTVo7BofXxxA8X10v0btGOGpZHg0YS8ZEiu4YUVOxdJp6YzYCaZBHCzhkHoTPYikJEJEyeEPhaUW2coJkd1BSktkH5o4rzgr8XyRpqzqL4tInu1cji7LS3/JNgJWGOq/aWAuHkgaT1Tq/eJeseBC1tpAywOPdhaLNeLmNekwFmmZxguLakMtiTbPCBVMXIQvlpY2QEKPgGj0Sj4qMxfl6jCRL71ZZSj8I69zgd/477jQjaUNG4pF1bO3XhY4itZ7GkAraUYpnjfvviCJK+ubzwTnsfmIdU5mH42zLXypMZJI2bk/p99jlQJY17aMePaBV088GlWxIoDWKRKNBFs/0G7S2NxlXX8WsDStK8Yr1/UTG2Q5Cc2XnG2Msv4sdr2zz28sdnXmejrX76IRKfMRjbiatczua/OEWVJhssazOzjWNc811+dYt3GDGB/Riq07/d74YGE0QhOdmz+yf7K/99xr8+zfmvU5lK6Q/8dWBL608URLC9RhiBinS1arSbkKa4B8gmnuC7//c86x3Ef2NXg2ZzjrPGWff6seVO41Wsum682qFbTmIx50EcgI/Q6BUczUycVMUNo4W7Hx5i1b1cpWHM56r/5OU+M6zdaT6+clGGdyHpL9sPwXsQmxIT1zvOL2eJb9eyGBhOxr3Pr3743zH5vbrEvhzH2e9Xl+x65a+9m6vNlnv2cjYm+1ovdZny9+fyobhBVH5W9cUtYh9y8YledoLNovtehxC13S8qTkkhKGi3mp3Y6dwxc6J8bGnZGFyHovihN+7/XXzP2fHYFzz2c2PBR3gdhoxfOOmDec63HNwrTshTVsZ/mGP/soF/W5iweS0ZG0Bs4CdCZ9ZfyyaOBJvCN2laqpUjIs1gLGA0n6hobc2zrozgMksxyCJmWUZQ0aIKlXj0EWLa3/B19Wc48BhNZzxFJq2TaWeUO0HeWCgOS5ny8eSP6RUTj/57IfqucwMFEgY0V6zbFlIotWjZ8CUsswEv7Hknr6zVnXX8ywZTM0Z6zXf9gQxTVnnW38szpNf2SG/jfeq8NHsKhJR/YVS0TarCs9MNl0pkUFpA+ST0hXkanp/QeHKntzX/ZbOXP+swMufQ61ppqFiYchVilFrH3tXEBSoWT8t5s+lSy3FC/sINdkdiDOgFpxr3PZVKvJw/rS2PvOvg9j20M3btSmW6D9Iu3fPzj1F3VpdeSlulclJiiEEQckDdeQGTDVYIo3NX8NkMxuc3VH6et8dvV/G0haYxTvdEU38lkPAv3hJSBpBkcHQtUPFMFJQiEKJMWLEtBIIGnIvcWCxCKVVoOD/DhLHC/rDFiF+ubk0K+MgxzWcv8ngWSWe4wm2c2isWr44h7rr77X8wPCs9u7C//ceSJOfwhIxvt/5wKS2e/3XAbtj0bCLsruX/rw3zgCBGPRjIilLJUFSJpINKN2xm3Uburs0OlvvMlzfPXFA8mswNBKcVqXs1Z/djtpRbStZL2VYj/XCJwt8h8PJK0KzawR9DO/LXvAJXZfFwYkY99oIqP/80BSmx7PDyS12THG5vBXRCTjgeSFAkhrBv+o/b3AwMT/8xa+kAizdUvxaz/7059xrp+5UaJPZmUDFb/81Yjgzw3gPxCRtGrdDEGx1IiwBsf4shcAJC00rwN5vtC3hWCzNnVYw/VPT8P/PJCMrtusEUlpeonrOtaI5CUg+ee2+X/7p5guNaIBcRKl6mhqClBKGgyQlPI/Q+4e367yT4zSxQFJ3nHsgNXdYWoWsz1MViAZs5oXAyT16kaJR9s5olc9d0Qy642dD0iee07+KBD5J2b377umFZDRMjCaRqa2TWzGBGhkbZiJ0OpsLX3QfWHO4YsG4tlT2+eLRP53AUmLp/lCcYR1gl0MkJTpNsN4odf9+1aifvPfACT1i7OnaKPkvsYl0loOQ5QtFA9a2JMlFSV1cjpU5NGL1k6a9I2S71wgkDznSF7owv+7pyLruJ3ran/1wrnwyGLWO8pa6xr/uz82nrH0mWWQ9DA8MzVyvt//WQP1/zOvl67yd45AbG1I6jpLQaeVg7BqStXOaIpVtbz/2ZeV4ju7HYults+9r7J+0kTqzniorJ+PfsZSpslSd27twbONzNlqv2LffaEA0vrmS0Dyz62+GJBUjmBLcc2aCfmZ1FCa0LxRjIpG5E3tusNqSvpzt5Etv/d76+ZPX8B88N80ImnhmTP2z9mf98xdfq79aj4fpbHKdv6af/7VeODPztL/K5CMLyy3gKT6U9k8JdZ+mAhClDqHnpfUhVjdsaznMWTV5y3I/b3h+WPA588O9IV+7nyw+K9eOP8OQFJK/g2tio7TJSB5oevl0vs4AtmAZJZ0TzyQJGWMjliMkPnvPPwuZHbOPCCz2MnoAXWO1G+2S5y71OfcQPLsdbjnKwmxxtG6AQuoX+gBqu87G5DU5zeRs3MavEsRSY04KmuGldHLAiTl92acLCAp8rWxlPQlIHkhe/Tc7zn7Xv2d95/xq0tAMpunkN3wGE87SttiEeTGailowDQpFeNji3YrRwfcSnmfCSRjvF9WDvRM1G41rUQJb623iCeuGtz/Xi9r3LLe1fmK0v/sM/zdQPJ8IfgzI5tZDwjlrTubN6plyjHKpb/24Puz43npc/+/I6Dry0qwGlBoyLkFMFobR0jQY/d2oYDr73+a7KnBmBSrAK0zIh3xqWylrOE+iDW5mO+LFsNZv9H9ccZ+VCHpuMf8o471uQDdOYDrGcA3m83O1nyW/fl/p3Ts75+qf6MrxNtNCbCYFRBdLtFehNhNx0ofYqOoVGQX8vp3iwj+ezgSsdKU7GwyFzKmMYfWeve5A0Vn309/dWDpwu76zHdddEQyfiDP/PqYRxRTWogBScvI/y6QjDOk2SOSWYCkWt0st8DtYqmvWOyJ0XdQX04+88foP/7sQF/457ICSQsIx4pqL3TjX9gV//2ApAIDK7V9Bj2KPFZcKi16CJ6rWD+r5GU8LZV+07/LVryw+br0rmzAw/wzRoVj1occrkpeL9s82zz/ewDJWGQofk3rmjf3fV4gqeBQi4Diyj8MLZsqx8T2xh8Fkmfff7E5iNGzZN9/l4Dk37lXswJJI7AQ7yxp4eQZzajWnrBWXoxB9Hx3ewlInm2ELgFJA6Mi57MU51lf1kBaUoIWHYfiOk0rBamL9w2YgwAAIABJREFUS2kz2OHzKREvlTWoNUuSYV8wAI/TgYzMDCGDtqSuKFvG91oNKVS5sAiCqagi2q+sqiRBdlStPiSEwKraEAOSFvyIFiQbHkapqYqT3BOS6XO85DrUcTUvIZj+nfefb2vy96LDLXyB+qJMoY4dFWpinqPIK8r1tKbLHyRBteuCYFBs/FQSjYS18X+e7z6t9/N91t9JDkyZM85vetppJKfkFILgjEwfkpOTYzWy5hGs8zB792fMIIrCdNytxP4uSmp2XTsej0cVMUi2K5RO1CKnyocSOfl9lBizi8qEjpchBqcai8Mhsnocb28gqKoTfzOOtCT0rPlUnWmjBxz3tNZ48k/eP+81Nsbnm6H/3d9b+4fk8ZRwESJwIxuqk+tCpj8Aj1vpxYJGdYdk0qrJHNJ1QqUfKsmYNXb+yFfWiEhmZiYSEw3Ru5FOjLcVZ58h/Q6qKonqjsMJr9ePhIQEUYM5u23JGpHkv3ivyodrAckY/2OYpP4kXI9QnjAEN9WwIoAvMxMJSUr2rdrSbG4Lw+sjkXzsOaz7PtcxcSbPXyxQEP/M8ePD7+LadrvdYv/4b9pvn9+HBLfek9pCk/Yze53vs+ZWNanU/v8nvGg3+Yq3u9kbLS/0ObKkU81Ux4IyMU4TGRmLXo4qak49M0URythBjqEKBJxrHClYEDvn+HfL9lrnkXUmZD9n4p/nzM+p3rm1fgKBkJwnXBciVUo1JxLIm/viz+Jt6V9x9mZf22dEvyOGON/IeVpnsPX88ff/e3RHxC1Op+6L+LNLPk+pUpEmjkF6UVwS4RFig+w13H9tIOlC19z53veXRCR1AkzqJFbFraL0wnKlg6LGUtUMQiGqcOjiFXUFqoXIYFKSK2Ys+R2Wlq810SQ8oAGh+ofT4RZFCqFuFlW3ABxk+qekFHVwCR7MKOgWMsoaAiQ1tU0gwgVMA25tBv7p81GGUBVM4heZdX8XCyJln5t7ozoIr5WRkYaUlJToouMGir8Ppnpl4wqIOz+XMp+LL2tzciwtcH7+gy6mdcxrijKPqCjo2FJJRYlxI/Bm+mScqHDCa1BtQZRCDPA9F5CMLdD4DRKLrKheuBPp6QpQ9aDVe/D7vXC6VTucGy4zM4CkBAJNwOf3iuaz6AOH/PIdfGX6/PB4EsVXDwX0YP0nXqI/bQy0pcMev/ZE1i3Oafkn7vE/4ZrcP5neTCR6qBjFTU9pTLVHIWpfRxyitkNlGOJKsUViL6gdHe+86MEmKkNOp7EtMSN+5jGrVoVykKJXbbfD6/WKDeGL+4VzTMfn3K+wfMbtcYpzEwgGxJ7xOayD9czPngkk+R4t9CADhpEOEuUarTVWO6nPouBCdrCQVvP+PQkJUTDJ39DeWM9k2b3stWBnlqRYd5oVSNKU0x7E9ix12d0yPjL+2QAM70/tvb6H9xH/b9E/5z1K8OHCHOl/ch1nDz5Y/87+8z96j9Hxj/kMUsZhcYhaQhtBf0BspOwLWSiUe+XSUOWkWJ/B2YGkUGsxuk+wb+wR753/cY54Hln3Ev8eaw9YspWWreN5JDhAgkkEh9b5RGdHZVbFYchm/7gmuZfi1yHvIV4W84+OYfb3n81Z0r1oghDmvrN+7vwpdtoUvuS8zGIbXGKXtMnYwjlUJLMhzMBHtmyCmcCLfcy/5fMXDSQJ6uL52CyhGkrlsdA3GPTB4bQhQNkmFwEAgVEALnciAgECDXppBJMBNcquJNhN3SJtTBQEWADKSdkuP7hBEpOSKAKoBt3nRaJbjbggCYaiuCgpfxcFbPFA0nqrKrRwQVqLlb/JHg2K9x65yLNvmj87OxaQFNBFT8xI6fn8mUhMSBQwxkMgGo0zkmxcZHIIuH+/69QyWLzftLQ0AWOWtydR4nN4ovHGQeTMXLrR+X38uxp5u8qUmdOJG4aawLLhzYBES7WMncoekYylsbMDyVhKOtPrRWJCDtFddlLSUdJ2BFo8OkNyqDidbpFxZEBX7J3RZhaZSXW59aB28mC3m4M6Jhf5Z+fvfJ+z1grfZwFG6zPxhpO/sw7Ms62/813nf/X3kqqzMhMiaUkw6UO6l45HToQiKv3oDxAgUnbOouy2IxjwwckIXTgkcnycAwI5Oeyo+eEiUDFNH2ecOlZpjDoilu1g5I1g8sKI5GOpba5NZhgIvNS2WHvs3HypouNt7utcQJLvobwedblJ0k4QzT1Buyug0+GW0fNmZooNtCInvP942xH/+PHgMntq2+KnzD5cvijIDovNEJviToAvQClTggoGAiIiC6h7hlkGzhHPCpUA5Ov8keJ/r51gRdX4LDHwrWDpYgMRYj+keUZHRc86XQkWkKQsJgM2kYAXNgJKs2a4LzQT9vsRSZ8vM+oM0emhbdf510CMFTmnbabcrlBrxWXSpA+CDp1xmq1ntiK0nHdrLOLtH882y5ngZ/if5XxrJuyvf1mA2bLV0cBVtsyjNad8v7VfzhWR1Ocwzg/BMDGQJQNlJI4Fn5j1wJgxA2vEN2d3Qv9bI5JmQUVr2sUQmmyxoeyxuiqZWhF9YIdHDLtEgyJAZuYpJCapFnMYCfB5Q0hI0DSPJ0EjTuwu459+LuwEXUg0vgGqrjJFSaMYDKl+a0i9KJvTibBNdXbja4Oy1oVoCF0XhV6DBwknMR5MZo9CxofqL2ZJE3jxJaCIkVkDKDWaq14KF7TblSD3Y3e6xAAosLwwjzyqP2s2o7WZf++wizd68WmE+BQs08eqFx5BhOlmlxOBQEQOYFF+NAFL3Zg6Sn8MSIaR6fUhMSEJzAwRqDJFyfUl6tsRokauGo28SKKLKUGJaoRk7Via2VwD6r1ynLXMIk4182Km8A99Nn5c4wGl5YHH//5Savv3h9ba05oKsov2MKUSdRHYZQ1G4EFaJp1OjQyyXMZFx9HuEgeD9sRF/WRTGhONsMSlmrKuW3NPcYpU2SMoloMQXxJy9icJIxQORCNvdA4ZidTsgWZmzgQbZ49IKpwNGrYXE+ZgKVGIGU06XwxK+ZFIsXRGp4yOOveCLxBEgkedcKaXPaInrUAy+/XjbYY+pzULFtDLetBxzwpYMM9C8C4a4SZ9ztwSteR5j5xHpynziQcwAjxDalfkKQn8A+ELtn9/aIP+DW/Ovj6yl0Fc1CXFk1KVG+qc62zQIpoGLO6BoB+RcAB2D6O7PrjcScjwEeAkwGG7sNS2Ff2z1gWDOQ67Sxx4vhRQ6pPEp/Hj17AFwPizGBjUoIz1/RaY4/q3gCXfbzk1VjQzIyMDSUlJFzV0F/JhK8tg2eIzo6UXEpEMyZjwvOaLZTjyPC5mMjzSjmydi8GAH27uv7MEs/R+/xeApETLsgFJaXcJwRfwIsGdIBr0TF8ztE4bFA544fDYEApnGtWJFAnp+lnSIUBefaxgQEPrdjsRRRCRsB9wuhCweZDu8yPFk6CqofHSzqbOgBvMQjIKN2ITp4bOqqcjQNMQurUBJPXkdotBjd8UsQV/cRMrdZwh1jFpQwAXmaTWGMnl85pmAfX4NLoi3jwB8wWktvkea6NaXo+VljhXnUm8R2kBnHjjZ4X6I+Eg6EGB9R+SSuPVtAaTKSiJrpjhOVM6Lb7RQD8Xe/F3THlYdK/8HVWO9B1Mcycls3yBKyuMYIRRFgccNle0e5UZEw6Rz5sBD1Phcezmfn8YTomOR8tjL8Sm/Kn3WA6HzFW2uldrbuIjPBcbpfhTN/kf+iGJS5sa4yBrrERkO4SgLw3OBI86H7YEOFh7GABYJslIF4GkPcyFydMvAhpvJ6OB4N/DcLrpoJ1Z8hBr1NNsi5gbYz+syIsFvmSvmlTduYeXV+QxwkILTW3zcOYhmpnJWsWzpcVj+0YjkrrBzgYkpRbO/J5AUrI/CMOffgpujx2R/yPvPcCiSpet4dWZbEQxoxjHPOOYwzg65pwjGDDngIKYMGcEFMGMSjA75jymMeccwCyIoIBA5/A9Ve9uQM/ce869Z/7nu//9ep5zROzevfcb6l1VtWoVOfYO+fk9RnpuyjDQ+DCoJpBrEQA9z+uvgKQdvPzVQSdR0XMyLUxnsppBEUqNsxNMNnLoiLNnocnku6UMDEVN2cGX0okyCiTQf1Lkhr6TQPf/LWrKf2XL5LWz9LM9w/OvRa3/yTdJNpFahIqVxFZN2EOaRZMVgtUgOViwQU9zrXKBwWSCI4GWv+RI5josedPwlCljDjqfP3ReUn2Cir/DTNFPuaBR5QVc9uAMnaN5s3mCZiX1lJeimLn2T6w7OmvoPPyeWiai9n8fLen7vZoX3NoxgZ3yYX8+wga5e/Q/xgG5QSeyLwbYbFaOstusNljlag7F6XVGODmqef3zOpcCSv84+/8e3vivrNv/ynv/ptS2lCKUQCQfmvx/FBk0Qya3wmQhYKTC0yfxuHL5OowmGYYOHgK1glxmM8zGLHxOz8DGDTtRtVptNGnWDC6uzpAriM8kZ11JMxVSwAilRglTdgZ2HjiAe89fYe68RaA7MGVp4erkBJPOgAsXLmDvvn1YE7lWcEekkJhdwDwXTNq5nYJYayf13rt3D5s3b8bcuXORL1++nDDz92Dy3zUG7z8kITMzExUqeglOlcoOqKx49/4d0tLSUKN6DU5j0yZ78OgxKlWqxGlvAmqcovpPXt9HRf6ViFdeIEkA8uHDh6hdu7Y4sBQKvH79mtN3xYt7CIBmNiH18xesjViHH6rUQOeuXfDg4WPUqlXrnwBJqRsJI6q8xiIXSH7+koZbt+7gc+pXaNTOcHFxhQOBBIseWn0mGv3SBJeuXEHcjjgsWLAEZYqX4HEhbGs0EZ2CIitGkAG8e+c+Tpw6haC5C6E3EMeHgPp/Zbv8995rN0ps4qU0zfdXsnu8NF805n5+fvD394enp+d/70v/H/iUIDiIdK2SuLjk6Zt1UDoqYMjORmh4BD4kZ2FW0Hw4OjhQrQFDL5vFCBWldE1mGC2U9dDAYrYgYn0kjh87yYBy0KAh6NG9xz+MIgfgJNoO/yNxrKXiL7IN4eHhePv2LRYtWsSH33+ehrPyuty/fx8OHjyEkJAQuBcu9k8AaF4HzO4W2xV8zOIHiR9JsMxIlEmpqZfRYISjkpxWKzKS3mPz1ihkGOSYMMWfnWUHjbA9nGZnJ1Z61n8DSOZkqiwCNOdcUyGDTquD/5wgjJ0wEWVKlmA7T09E0SZnx+/oATY5kj9+xOatW9gmLl22jKkuKqmI4X/qcqc1Yc9wkR0gMEK2k9aM3Z7+Z/f+T50RWg7cqYmApNCUJOeCYCT7VeTs6LOgVNBhASS8foPVYWvQ5Jff0LVLDw4E/DMgaT8XOSsnI1qEAtnabNy/9xB79hxAs6bN0alzO34MypTZweT3TrE9ikgAMiQkDBUqeKFLly68i+3RRxorsn/Tpvnn2D/7mZuYmIj58+dj3rx5cHd3z4lS/h1z/32G0c5xXrlyJc/fnDlzcr6P5s6ewcwtEP3rg9h+XXLQZHIaa1FToM3MxJVrN7F5exxmzpqLiuU92QkgjEORSwrS/HVQ4f9FIEkA0pTNXq5arWIekkKuwb69v2PR4pU4e+YU8rloAIsWUAOrQ0KwY/shnDhxHq75nXkX2GCCXCaD3KoUHHqYYdVnQq6S48zZc7h0/xEmTgmA0go4kpUy2iBXynDl/EVcvnYVU6b7cdMcC6e4aS/l7dRNOEikj/KmEWmz09/HjRuHVatWcfGL/UDIC7L+XRBJTxO3czcD2N59eoqop9letSvD7l27mIzfr18/Tt+vX78eLxJeYsGCBcw35XTCvyDGbjdeeT3DvKF6Pg+/l06SPMQ3b97w4UiAmlIJL168wJQpU/h3HkXdOSXFYFKuQGDgDHTr2gv5CuRH5PqNmDFjBlzzuwmDKe32b1PbeYFkLu9FxtEeEZGk/5ISU9CyRVusXROJZs2aMgeSKvxnzg6A36wAnpsuHboiMnITypcpD7VaFF4Rl1JBEWxOsZvx5XM6kpKT4VVOAPFc3ePvmVe5punfneO/ivrmPRzyAn37e8mo0jhXrFjxnwCRv8OE/v/3GnYgScDHgSIkHHU2MB+MxvLqzdtYuHQNDhz8XRhpivzDCI2CAIuCqTAU6LYY9di8dRvatm/PHMlzF86jZas2cHV15WjmN+s3h/zLqRUYKSqmFrxK2r9XrlzB8uXLsXfv3n+hEECAqy9fPqN16zbYt28fSpcqx/du54j9oyjEfwAk8xbasBsvopEEV3R0j0oF1DJAYTPCovvK++LUiTNYv2MfYnfv5We0Ry0F5dleTS30f+1mJmc/UEEERwdzo2BiJX0XwbQX78gVUKjksBj0XAxpNRoQGh4O18JF0HfAQKhJScGoh7PEc6eqenpRESJx4fVaAcCOnzzBdjA2dmdOqvB/+grOu8fpZ1orf1UZ/1fP8VdUmG/e9w9AUhTcKKBiIGkzmKFQS11uZBZkZ2djzryFKFfhB/Tr5w03J8d/CiTFWSHFvJk+IqLGBORHjRqHenUbwNvbm7NqtHbtnMC81Ac7x5+uRWvo3bsPyJ/fjfeYiISLAhvaQ3b7RwETWk9k3+kcXLp0KRo2bIgWLVrkqnb8DZP//Zluvxe6ny1btuDkyZPYuXOnlJ62U2QE0Mvdn9+u+xwzYaenSHqtNjMVG9GcqJGeloH2Xfogcv0GVKrgxRQPDUdoaU8JsPqPOp//i4GknZPBnZrsVUhMlOTELUeEKKVBy1tvMOHQwSNYsmQFdmzbjiqVygJWHd5+eInYuD24fvs5/0n2iIwggUcyZQpCgwSyGG9YYdZmYeb8+ejYqy9q1K4DlUwBhRmctqK8+Ny5M9G9V09U/+knvo69DlhsB3sCwCrSKUIjJrcSWSbD0aMncffufQTM8BefkHh5nGqWqti+MfKUw5X699r5ennX+Dd4T3qfPTWl05vg6KAithBXsdEmJZlLToWabZCrVEhNTcb9Bw/QqEljiS9JRS9CyiMnCpGT6rbrh0mHjkyGtLRMrFgZjAUL5onKVatdWkEsTBmnPpgDIA4Dq4jd5rQwpF/ZrDh69DCaNWkKNzc3CgWJR7Ra8SXjK6ZMnYZVq1agQIEC0qPTE4nRFizG3E4WIolF90fvoJ1DQMD+AFTAZYFNZqZkI5ISU9G8WQdE79iFH+tUY4BIUZX3Se+R3z0/b7gBfXywcvlqVPQqKwA2XYojMSa+Bo+rUgWjUcbcIL2OqlUJJIi1YCFnhZesSFuK5pskFSTWm51cbi8myAXEdi7Ft0URdkPy+Mlj5M+fH4ULFpCKkIiaQA6VXFybKBoKGbR64q9RlFnOUWY75ygvtzdvpUHeLoBi/nIr3cXgC/kr+ytHN5HXqXhqSbdAmv+8atUSJ4HXqVgHOZGl/5BOIdZa7vjkpsbs18i9T/pJMoh88e8/+11VRZ77tX/Sfj9GGzmaVGYlgz4rEw7OxBGxwmzKxpPnrzBj5grsiN1D9RyggBtFJGU2MyxGAoAa2Exa6I06jBozAWvXrWOwQhEXPe07qSpY7IjvpGZ47YtGCHq9ARpHZ7Yzt67fxPJlyxAdu0MqLsxTKZ1jH8T80Isi63q9Dt269sTGjRtRrFgJyJWC0pLbPlTMonjm3LWY175IGzFPWSGl6olPaN8HlBY2Q2WzQmbRA3Izzp06i7VRe7E1Jg6ENXhHmm1QqmXfSCbRoab4Pv0pAUmZZAT/MbAv5tfOkaSfTUY9VAzMBa869XMK8hctzi6jBO25ANNBpeSCSpWUbjEQV17jBKIvEFCPiAhHdMx2Sb0it7Avt2Y578h8f/D+I6Xmr9zI3LG2j3nums1bUJRj16UB+P5aVrtknGRMCUjdvH0D9erVk8DQd+nZ7y7Aac4cfnmuGmrOnuT3k7Ms4pFGjjEqOWBCc8ZHMFVeW7P5HCYwvzIkDHqbIyZO8IMDFaBJfPZv11Pu/rVHIu00q9wmHwr4T5/NDu+QId5idXJFuLBfTEMAAS76FxXz3Sn6T8eMNlvHUWcKFNEa0mn17DCY2fmnKL8oEBMNSgCj3sAgOF8BNyEdKCmyfBuYyG2Y/O385V0DeblvdI/2K4g/v689vXXrFjuGMTExvCdpDCkwxqop/FnmpOW+8lTR8/q3Ckkyk8kgoudkA6giVC6HNtuAXv18sWrVapQrXVJQ+WSAiTnMlKET4lZ5z83cL/qfBSj/htR27srP6z3J7DqNErK26319/PgJLxNeIzQ0FP369ELnDq15tZ8+eQKv3iUi/l0yZs5dAI1Kjs/pOly9/idqVKkErxKURqVNYcK16zeQnJqGTVs2Y8u2LXBxccO5s9dQrnQZlPcshfevnmHFyoUIXhOKxLQs3LjzEDWr14GHe2E+TMhAmylFToc5G09KadPqNyP+xRO8eUtpn1iMG+eHn+r/hJt3HkNvyEKjBnX5/QatnjeBmdJolC+jaxisuHjpPGr/WA3HT59B42YdYLJY8fDJAzRr1BgwqnDp3Dm0bFUPD5/eQ7nyZaF2dMOxYxfxy6+/wkFjQULCIzy4dwed23eGRuGCE8f/QItffoNCLce5i2dQuGgB1KhZkzfoh6TPSEz8iGrVquHkyeP4+ed6KF6siLDRLLNEG0ZwSWUKFaJjf0ds3D4MHDAUXTu3hVpFwBG4e+8p0tJT0LxZHaQmvseL569R2rMSbt58jA6dOuLmrYdwdnVClWrl8OTpMyQmveZxcHZwYcBu1Opw+fpN3HhE10nHwrmBuHTpLEoU8YBn+YpI/WrEpas38FvzpnBxUMKk+4q0jAzEJ37kSG9Fz5K4cPYcGjdqIZGnJRF7qwkyJRlHPTK+GlCnVjts2RKLBk1/EPd9/z4KFSkADw93WExm9OzujdWrglGhfGmO6lJkyWImfUAysuQFmzh69OJ5Isp6VoKjsxoPHzxA0aLuOH/xEmQObujQphUMX1Lw9PFDmFWOcCtQkDlE6alJsFr1qFO/ARI/ZePGzTsolM8VDerVhkppgU6rxZv3KVCqNTh3+ix7zZWqVUX612yMmTAGzZs2Qa2qlVCrVm2kpulw4vhJFC1UGO1bN6d4EWAz4l7CG05Dpqdo0aJZE3x4k4yChQvBwUWJL2np+PP8OeR3coJXGU+U8ioPs5KgtqhaJ8EIBcEYg5bIf4BSgxcJH/HkxStkZGaiR9dOcFRZYdJq8efla9CZrKhdtyHyF3Llw4d8Mxnx8+iQpxOADZ0aZqMWp86dx4vXL+FZyhOtWrWCSq3BnVt3kJyYBAcHJ9SpVxdurhTVMOPD2zdQubnjwcOHeP/6Kdq3a43ChYpw1w2tVYHLFy/CkvWFqSL1Gv/C+1Bhs8Bs1OHkubN49e49inoUR5cOHaG0yPHkwUO8S/yA0uXKwrNyBVrNfCiRy2U1iApSoRqhYGB44tgRfE5NQrfuHaF2lOF5wjvMmh2GDZuj4eommQ+rDg7EzybHlDVbjXj66CF8x03GzJmzUdmrDIqVKIUPqRnwKFESWq0ZH9+/gatGxpGJ2j83Ru3a1SCnKlirAadOnMT7T6noNtCX9RpfP09A0JyZiNm5g+2CXC6lGKk6WWWDyZgFlcYJJosKDx88xqdP75jasnJVKHbG7UbJUsWhNxpx+sxJaNSOqFXzZxQunI85jFz8aaMiB4XgcnIU1gizTofzl27gyYvnKFu+FH5t2RIKmxNOnTyLjx8/onuPTnBwUUBDUmJZety6fgUW3WfcefwUlx6/RsSGbSiokOH5g+c4e/YMmvzaFJVrVEW2Wc9RVQ05JRbSulPCpNdD5eCAzK9f8Sk1Bc/jX4CyFh3btkdxj8JMY6LX6VN/8BqqWasOCrkXYP7ci+dPGfCnJL1H48b18TH5Axzc3eHolJ+pTpcvXuFoHUl4NWlcByqpSIfA5dVLN6HLNiAhIR5Xrp7H9ugtfG6kpOlw8cpVKBU2VK5cERXKloOJnXGqgBcZMI6GcZEeRby46ghGQzbu3L0Pi9wBJUqXR2rqZ2Rqs1GyZEmUKVlMFG/aTEyXUFA0jhCSXIlrN27izfuPKFbKE3Vq/whHhQxvE+LxND4BCo0KderWh7OzE0i/kwIBDObsQMNqQWTEOjx4/AC9+/bGD1WroUABd9y7+wDvP7xlDc2GderA2dmF9+GrN6/hXCg/zl+9jPT0r+jepSvSPn3BpUuX8EP1aqhTuxZkMLNNPXvyKD6mfkH7Pt6AygmuajXHF3hvUzW3VQ+5zAirIR3hkZuRLS+CEaPHQmMFTh0/jtTUVHTu3AkFC7pxwRVFCYUcn8SVlXSbiWKWkpKCO3fusGbwvv2H0aJ5c/gM7AWzTovzV25AbwVq//gzChXMBw2M+JzyCcdPnEa20Yba9RqhZo2KsOgM+JT4BmU8SzAN5drNe3ibmIx6jRqjbFlPvHqZBA+PInB1UkCvy8aNqzeE3JtGiabNmjOlhGSMPn74CAeNCk8e30XCy9do36k3ChSgOgvBEGZVESrcMQBqNUWnMpGdmY77D54h4c07NP+1FYqXKMHScdeuXYNer2Vlk4YNG3Hm687t25g/PwijRozG+7evUaWyF36u+xOUGgfYTDY8evoKJUqXwZGj+9GzZ29YTGqcPXeB1SNq164Odwp0WIWNUvDeILfJJOyszAHtO/RH6OoweHkWRXZaMnYd2INiZcqg8W/tCILDQS7Y2ipWKhEOAyuS8MyKoqr/Ca9/G0jmdaCEp0KB9VzPKYeoK7nXRw4dZe7cunXrUKhAPkyaOgEPbt2Ai5MzNm6NQqlKVTB46Ag8j/+AefPnY+6C2Th/+jhGew+ATZeFlSHB+KVVO9x7nIBnz59j/lx/hIaEoEWLjjh9/DSmTZ+I6E2RUKiMaNryV0wNnI+FS4Nx9PAZDOg7AG5U6EWon4yEjKaD0slC7/D4kYNI+fQezZo3x6RJMxCxYQfOX74Jm0KOFy+fYNzYUbBZrHBWKyEjYjFNKnFPbMDpIyexenUwuvfsgJv3H6JfooImAAAgAElEQVRug3YMjGv+WIWjqdovFuyO3YH1G5ZjxqypGDJiKB48jsfvhy4gIiICnz+/xPt38VDKbahS4Qf8ceoy9u0+jIh1m7F23Ro0bPoz0jM+oWHjhuzyrQnfiKJFi/FheuLECaxctQoeHh5wUmvANEurXvxPYcWuPfsRHXcErVp3wru3H2ExG7BkwXQcPXYIBpMcL+NfYNTw3ojatBG3bz5C/Qa/4Mr1++g3wAdRUdsxbPhwfEr7jItXL2DI0P54/vghenXshJTED4hcF4EJfv7wHe+HoSNGwqrLwJaNERg/ZgQ8ipXCuy9aXL12A21a/oryZYrj1NGDqFi1CvzmLMHwkSPwg1cpdO3YCesjtqFRo3rC+9RlQ00FMnIDLLZsZGWaUPfHrpgyNQClvQpC46TAzj27MW7cGFQsVwZfs7IxaMBoEJ+lXJkibAQNOqsospGZYTZrYTRnIGLdety+9QrbonYgJCwUMbHbMHrUCLjmL4yQiC0YPNAHQ3p0RPCKZThx6Qp27t0Hpc2KxfNnY2D/btAZLYg7cAbTA2bh/s1ruPLnWQzs0wkLFy/GV70MLX5tDaXNzGt7+64DMMlkGDzEG2NG+KJGFS84O7tiTcQ2jBs7CTP9pmCYT1/UrlEW0wKn46uNYqdqOGkKYMjAIZg6fjL27N2L1Mwv2LgxEssWzoOzSoXgRUtR/cdaaN65M4xyG9RkUI1aOPNhZ+LD786de4jeewJz5y9GeMRG9OrWEcUKOGDe7EAM9R2LfIWLYaJ/IO8lV2cVsUrEgUluElkt4g5maTF6/Fi0694FZSp4YfG8JZg5ezauXbvBh/0wn6F8+EyfMQPLly3Eh/gnmDrND83a90CFypVw6/IfyExLwfr1G5FtMGHM1ECMHD4CDapXwtkzp3Ho1CUsWbQI0H7F2HGj0K5HN7gX98DS5cFYumARbpy/jAIubujcozvmzZ+HX9q3Rp369WGxmaCRqaC0UCqZis8szDtbOG8JOnXogIcPbuPho1tYEbwI9x/FY/bcddi6bQc0TiK7IWedBxnbY964lmycOnUC85aFYdacILi7qrBo8VI0bdUFHbr1xOxZc2HMTkfHlk045Ra6YRsOHDiA4gWcsGJxENq0boWb9x7h2tPXCAsLwcPbTzBv3kzs3R8nIhhQQEkZdE5tkZafDmabHOsiYlC8eEl069YWN27cgI/PcBw7dgL5C+XH3LmzMXb8GDg6OmOaXyBWrgyGO4F+jm5IdBArKRTYYNJ+wZAhvujayxtlylfAvMWBWLxoKeJ27Eeb1u3x4P59PH/xCCtWzkPyp0SsWLQao4cPRzmvYlgdshon777A9uid+GPPIaS8fouWv7XAuCmTEBGzBe5FPViWjcbbRtWkFCUhnvbduxgzbhwq/1AFHTt3YhrG2pAwxEZHoWbNKvD3n4bx4/zgkq8Q5sxdiHETxmPewiBYTAYozDIUK1wAPTq3xtTA6Yg9dABOBYsgwC8Iw3xH46dalXH61DmcOH4AixYHQZeVjZmBczB5vD/KV/TC8gVLcefuNcTEbMST+OdYuXYLVoaGgpRtZgYGoH7dn9GjWw8YTFR9TpXoouhPRPmtMBmp+E4BszYDy1cG421iOkLCI/Hi5Wts2boNC+bNZsyo4a0gVABMWZlQOTpg+5atUDnnR/PWbbAmcjPmBPjj0Y1b2Ld7F2YvXIhLVy/jj4uXmNLDBY0KUfBiMRhzio38Z0yHzmiAz2AflCvvhT27f4dBb8LIMSOR/CERi2bNxoKgeezMTvafhvZ9esGrSiXs2bMP2ZlZ6PhbOwY6ERs2IiJiDapWLIdFcwPRvVM7PHwej/P3n2PZqlBYjWY4kRMgqjdgkxkhs2kB/ResidgEk1MZeA8ZjpWLlrOT/zL+OR49eoigoCC4uIgKfhLKp2gm6yhTbsdswtPHzxAdHY1ZM+dwtX+//t7o3Kk9hvXvjVkzZ2DY+Cko5FESYydOQfia1Xj16DYWL5yHoAVLcf7yDVy5+xjTp/lhzrQJaNmsAYYO6ovJkyfDLyAIz1++QerXr3DNVxAzps1GXGw0ihRywqyZ/ujXewDqN6yPk6eOM71h0dJg3Lx1B5PGTUD3bp1R3qsk/rxyBalfzIhcvw4aFYl5W/hst1iF6gkJ71sMqQicMQ0zZszDnQePkZqWhbbtOiAgYCZ8fHxQo3Z1nDlzBudOX8TsOTPx6OEdzAichm2btkOvz4K/30Q0bFQPY0aNxtaoGGzatheNmzXD/Qc3eJ9GRe3DkCHDULSYO2ORpUsWwsXFiZtfUGMWpZzsliimycwyYaD3OKxesRpOtiyEh6/C2MnjMXbadAwYPQENGjeHIxfIARoGkoRZBFUrF0j+fQVH/w4g/VuBpLgR4ZHmOGFS6T7xHGkjnzh+Ch06dkRMdDR73StWLMOdG9fwS+MGGDl6DHzHTkDlWnUwfrw/fm3REm3at8aksSMRs241YrduRJbBgEEjxyJgzhI0btYUFmMmEt+9hUbphsoVK6PuTzUwdvQwLFu+ADPmzELzNh3RqHFzzJ61EGGhYZBZrHB0ogQXxTL0HPqXWWR48/I9Fi2Yj8iI1Th/6TwOHT6OqdNnY/HycHTu3h33Ht7BiOFDoJHLoCS+JVd6UhrBxJVxF86cYyC5bMV8VKxWA+MmzkHPvgNw5Ng+jPQdiddPE7ErJhqrQ4IQuysKv7Vrg3MXr+JlAh3Gk7BnTzQ+Jr3GpHHj2WAcO3QWiR8+M2fqjz/OYMmKhVi6bD769OuDwu5FsHxZCHtCv/32G5P0iXzu6uIolE9I0oGlQHQwGbMhVzvCd8RUrFy1FkaDDUOH+CBk5VysCl6O/v2H4vr1q+jVrT0OHNiHZ09fY9HCJRyJ+JCUyLyUiZOnYexkf2zYuhUv4h/h2YO7GOfrg4kjh2PU6OEoXsYLg8b6Y2VIOAzZX7Fy6UIEzZyO9Zs2YszkaSiYPz8b5eDli9CxbRsU9CiFQaOnInz9BhR0VvCcqJSU1iV5H8738v+IX6tSmZGeoUWDOl0RuX4rmv5SjVPeB48eRqVKFVHeywtZWgMG9PVlIFmpfAkuYNAoncVylFlgMmdBptDjzOnzCAvdhrjYvbh24wpCw1Zhz+6dkCsdsW7TDqQkf0SQ3wR8TfuM7v19EBy2BmVLl8Lhg3vQu2dn+E/3h1vR8vixbgPo0j7j8vkTWL54FqYHzkQxr5oYNXI0ZFnpGD58OEb7zUTVn2qgd+++mOU/FfVqVmBKh1vxyqhXtzbm+s3Ej1W90KtnR4SsWY0jFy9h78Hj0Mgd8OFtMgb398GWqM2YMXcmOnZqh77du0NmNuPFvYcYNnokzly/Jo45ixGOCiXkRr2gJyiBZ0+eYdi4AATOXoiGDeuDMvhnjh1A7PatGDZ8PGxKR8TuP4jBw4aixg/lQbwdB4qsmwjsCL7r0T37ELFxPXYdOgCbSgEHuSM+fU5F27btOc1T2cuLlRSCQ0Pw4f1rzPSbgP4DByJk/XaU8fRE6sfXGDVsKH7//Xfs/f0Qdh06iagtW+EIA0wGPbr2Howxo0bBmpWOjZsisefoYciI0gE5stIz4N2rP8aNHM1829v370GV3wV9vAcwhcVo0sNNJYplZCo5Hj16gutXb8B7wADcvnUV6zetRdi6VXge/xYzZoRi995YiaRrg9xqgJoiLVS1bbXAaviKpOSPGDFxOmLidkFl1mH+wkUoUKwsRo4dB3//QJQp4YFpE0dxKqNrHx9MmzYNpQq74o+ThzFwkA8u/XkNG3YdxMrVa/HuxXPMmR2InbtFRFKm0IBZVVodZHIj4CD4YQMGjMbBQ0fg5qpBxtc0dOvWF9u27eBo1fbtUfAZ7M1SaWdOnmeOdNUqlThCQnvCrsdLfMMjB/Ywj2v/kTPs8Bpt2Xj75j0unL0Gn4HeuHblBrZs24DQtUtwYP9+3Ln5CMsJwJsycP3ePQSt2YSoqFjsXLcJ3j17wTWfK1q1b4sNMVtRqFhRdrQp9e+mFlw6k9GIr1+/YsKECejbvx/atW/P6buli5fh5fMn6Nu3K6Kjt2PUyInI1pvx++Fj6DdwANuwa1f+xL7YPVRRgJSk1xg4ZCDWRm3G5Zv3cPT3M4iI2MAybyaTDoN8emPCxLFITf6IO7fvY/GCFcykuXThAiIiQxGzcwsGDfbBL626onvvfnBUKfDg4V2MHT0Cly5c4hPIQGLcCgJF4jTi5JHNBIsxGwqNkiPeM2YtwtZtcfiYmoovGemoVb0GO+L0VoMuE7Do4UARRq0O4RGRuHXvIeYtXoqC7iWYnjJ3mh9KlyiOitWr46s2C5euXkHQgvlwVJJ8nBlqiihRalObDZWjI9aGrcbX7CxM85+GD4lJ6NvfB1u3bkO5sp6wmkwIW7kSSe/eY4b/dPTo0wubd+9EQY8iuHDhEjZErsfu7XHsKE+Y7Id6P9dGk4Z1ceH0MQwY0Ad/Xr6KNdF7sXptJPJrNPwMyhxujAk2SyZklq8IDYuEXlMSbdr1xJnjhzF+9BCc/+MStmzZzPQKCnSzE2Ql4CM6bPHJbrVimK8vBg0ahF9//Y3DRgEzZqO8lycqlSqG7Tui0Mt7MAxWBU6c/gMD+vVBxKrFaFCvDoaNmciKI3qqUNYDs/0m4KcalTFoQG8MHDgQ9Zu0wCDfEZBpNEj8mAKf/kOxZfNG3Lt7GXt3xSIubi9gMSFbn40evXth4mR/VK1WA979+iNiXRgqViyL+IQETJg0i+sOnBwooGXmyJ+cmpaY5Jw6thk/o0f3zmjVqhNGjJkIKjffuXMv9uw9gOjoHVCpRDOADu27YqrfZDg6KLB+Qzi2b97B2Z74J/cxcGB/XLl5CzevXMew0X7YFr0D1apVxNFjxxG1bQ/GjpkAs9mE2LgojBw1DLVq1uCOWlRsQ1kFgyELGo0aep0FPXr6YtXyFXjz9A4K5nPATw3rYsb8BSj/Yz106toLzgQkKbLM80hA0h6RFJqgzPX+H/D6W4CknTPxDZCUODV5i1iePnnCRo7AD3nhM2fPQmBgAH76sSbUVjN69uyONZs2Q29WYNjoydi9/wCuXr2K33dtw+JpExEwZQKCw8ORabRh4IjJ2LRlK+bNmYZ2rX5Dw/pNULyYBy6e/QPnzp/GoEED4TtqGHbu2Y87dx9jR/QurA1bIwwKVU/JSdOSgsfE4QSmTpiFDu3ao3nzOhgxehg6d+mG5M8ZePU2Hb369EfFyiVhstg4lUGpU5VcxtWfBHmILxG9cRuev3iCWUH+ePMhCXPnh2LwsOGoU7cmd2DYHL4D+Vxd0bZtYzx+cgc1f/oRI0eNx9Ll6+Du7oaLl05j44YwbI+K4vsZ7D0CyxYFY/q0QIwcORy16lRH/wE9EblhPROPRwwfh4jIDTh8+DAKuhdGnz49mSxP0XsymzajFjKVFVaLARf/vIoz52/CP2AOnjyOR/jaENSvUwWpn5LRpm1njhDDZuANPXjQcLRo1QowZ2Pl8sWoUqUKPqVr8exlCmbOm8GeXL0fqyG/woIbf/6BOcsWIW5bDC7eScDiFSsRsnoNqlQoB43ShjdvEjBq7HgYzVpcuXAW1/68iAC/aVgVFonkbBkC5wRwAQAHUCnNyREjcf+i44ERCoUe6ek6NGnQHZs2bUWdupUBhZH5MiqNEmlfM+DqWgi9untjxYoV+KESVTmbYTEJAVsVFd7ILbDasvD48VMsXhSOrVui8epNAqb6TcS+PXvZwK3fEsepi8WzpzOIXb4yjIWc23VsB5XcjPLFi6D/wEHwW7AC1apXh9oKqBRmWA1fsC0mDu8+mzB5wiQodenw9fXFqKkzUaF6DQwa5I1FQYGoWbk0SQfg6fuvuHDhMq6dPYkOLZuiU6dWOPXHaew6fgLBoevgoHRCdoYeo4YOw4yZgZjgNxETJ41H5zatWHw44+MnNP+1JW49ewSdpJ9I8EtBaVoTRaBFd5YT529gVUgE80G3bY5E9BZyIrLhN20O9CYL5A5CdoIPCKMBTnR6UnDdYoRMqcKaZStw694dbI6NFixWqwz379/HqDHjGBx6FCrEtS079+zF5k2ROHFwD/oP9MGsRctRslQZvEl4hDmBAYiKiuLq6YTEzwhdvRoaq54Ppx79B6N1y1bITE3CrdvXsX3XTs5lEKfv+eMnmOU3A3t27oKKOsNQEwJqziEY11ATD4z4dnTIgaSwNNBm6XDi2DEkJb7Fjdt/YsPmCDx98Qpz5q5B1LZtvKhI/occGup+JbfIRWctmQlvXr3C8PHTsGPHDrjnc8Tq4BA4FSiGPgN9sGVLFIzaTEwaOZjHqv/QUZg0aRLq/1QN5qwMHDlyCO8/fcHle88QEhaJ1y+eYuGCIMTERUFF6VWbXLANCKCbdYDchCs3biEoaCV27d7LQJKqWdu178xAMmZnDEhDMSDQH3KS0jIBRMfSa41wcqJOIkKHUa104IKYyDXBuHLlGkLCt3Bhm01m4OiRXmvF4d+Pctr52fOHiNgUhqCgOXBUuSFg6jTIFEZcvX4F88I2IiZ6F/LbgPPH/0Ba+hes27QBUXti4OhKRYZctgFWrLUKZQuyd5MmTsSvLVtwUICaJlw4dxFhwSvQtm1zJCcnIzAwiEE0oV+ikh07fgIxO7YhevN2ykrCkv0Fffr1xqr1Edi8LRrv335GWFgY7I2m+vTugRa/NsOHD++Yrz0/aAnP4bVL1xAatgLrN4ahW/fumDh9Dpr90pIjjikpyWjRvAkePXrE3Deit9hfFJUkcXONRsHyUAQyFBpHDPIeiVGjx+OrVotmzZtwGtpgMMOJOFBECyLbodNCrtbApNNjw5Zt2LA5Cp269UbAtOno2akDli9ZjMqkUEGZLkmyjFQANCRbQ1FQ7qalZlBD2QWyWVOnTcWDh48wxHckjh8/yVFGotHERm3H7tgY7NmzBz379cLqdetQwKMIZwII5G1bv4Uja/MXLEKlyl7wHtAXuswvOHHoAD6lZ+DszcdYv3kLp9Q1NGUGojlRlRVxiQ2AMR3LV4XC1aMG+vkMhNIExMZEQ0fp5WtXsW3bZubCczciuuc8XWaooUXXLl1YkaBmjdpQqNSY7h+IKpUrIOtTIjt4frODuMhLT+wYmxU9O7WCd7++6NqjLxQOTtBJanHhwSFwUFgwasQQfPjwHktXhDEFakVoKOo1aIS+PQcgZPVqxERvYAd/8fxFcHAmOpkRg4YOQYNGzTF8+Aj06dkbC+bPQaWKZfEiIQETJ8/GjphoFMrnKICkoPDDZJYz/UEh1yPpdQKWLQ/FqbPnsWZdBK5cvY6kj6kIDl6ZU00/yGcYfmneFDWqV8aaNaGI2rKN9VB1WWlo3qwRrt66hfTPmejZxwfbY2Lh6qZBZGQkMrOsmDrFDyTLKopmSNPYwFX0VIRE92SxGCCjbnoWOXr2GoLVK1ejnGdRpL6Px8Vrf+LgydNo1q4LA0lHxXdAUk50L3pREOt/EZDMlfq2K9pLvTglT4h4Iqw7KJdzVWLdn+ujdJkySPvyBU2aNcXMuUHo0aUj3j1/hGl+UxAVF4cbdx/j8IkLmDlvNkaOHIsh/XtClv4JN/48j4C5cxG+aRtuPn6HHr37YMeWSGxaH45HDx6igld5zJkViA6dO+Hz5xQ8fvwYgbNmYsTI0ejTbxCaNmnGi4E8e0qfOjoqGeRoswwYNyIAa9euxb37fyIkbCUmTJ6AXXsPYojvJCiUTnB00aBUCXeYjAa4sBC4aEfGFV4mC3yHDMOEieNQ6+fq2LdvP94lZWHAQG88fnIPNavXwtjhk7F86TK8ffsI1apXwoHDh/Al7St+a9EFZcuXhE6bgaG+A7A+ch2OHj2OzylZaNakJVYsD0Z4+BqcPHUEV65eZOJvcHAwYFNj0OChmDx1EnxHDMfPdeuxMSX5ALo3Dec0jLCajZg9dz5atevOvI/g4PWoXq0yzp7cj359esPZsSCc3Vyh1X1F4MyZ2LBhCxw0CqSlvsOi+bMxduxYbN2xGw1adEOFH2phzNhR2LYxEmvmz2YjUaq0BwLnLULNRm1Rr2kLfsbJk8YjZutG9OzRhUXDyVGYN8sfQ30GMgBcvGIN2vUaguat2iE99R3KlCoNJwcVt4Vl8KewSUR7EyzWTGRl6NDg5/bYvHkb6jepxZW5BCn0RgM2btqCPv184DNwJFeSly5RWIhOcwcbiuDoGUwaTV/x/Hk8li1dh00bo/Ai4TnmzA3E1s1b4MQp581I/ZSCoNl+HKl68vAFxk+egr6D+sO7X0/W3xvq7QP38tU49UjpSrMuAw5qC1avWQODogBX+TuYtBg2ZAiGjPPDj/V/QtduPbBgTgDq1KiE5MSPmDZvFfPhls6egZ+qV0afvj1w8swpxB48hDURG1kr2kGhRK9uPVkxIDh8NWrUqIZhPj58X/ev3sJ0/xk4euEsaBS4PMpqgVqIsnLE5VNKKjTOReDg4oJ5C5bBs5QHCrmpsTFyLfbuPgyNaz4Y5UAWcX2dNMyxtBh0XHwiOJI2XLt0EaPGjMb+E8fhUaI4VHIVyz4NGzGKDWb50mXY4VmwcCFHMKaMGckGfsrMINSuXQuv4p/Ab9IE7IiJw43bdxEWuRnbt2+Hs9wMo06Ptp16IihoHtQ2I++buP17UbhYUY4kv3n1El3bdUbMtu2o9mMtGCgKRtyl/G580LPygqT9SKlui9mGhfOXoEO7NtBmZyB253asjQzF9Zv3sHLlJmzYsgPOTkJD0mLWw4FaGspUUkQyC+8/JmPMZH+W+yrk4sCARulcCIN9fbF2bQRr3U6fPBZGnQ4+I8bBb/IkVK9UFnNnBqBXrx5ITsvEtl2HsHHLBjy89wTz583Bvr1xMJImrMIB1GwHBgNkjGtMePnqNTp16oftO2JQvVpFXvOt23Rg0Hr3wV0sX74Ux44fgZOjC2w2KkQwwI3ULVjsWccafiYjdZtS4+KZ4/CbHoCjJ87BNX8+yJRmaLOzsGxhMLp26sogddPWDdiwNZyBcmzMPuzbtQcujnL8ef0qloVvRGx0LE7vPYyPr99hgPcAjvwuD18Nz7JleX1RzMNM+rpSH2yqpKaoLNlvSm3T/cREx+JlwjNU+6ECIiPX4eDvx6B2ciWWBKdyz58/gyOHDmFtyFphfzO/YIivDxasXIFn8W+wccMO7Ni+g8cqW6tD1y7tsHDRPE6b79gRjT07f4ezkwuuXbmKVcFLELczCv6BM1Cpyo8YPGQoH663blzH7JmBOHbsGBMTCUyaLDJYScycc9skai6cB9onZr0JR4+dxdXrt9G6XTs0bNxANCmganzqlKZR8txzCYdcgfev36BkaU+kZWbDZ/AI7N+7F2OG+8LTszT8Z82G1qCDxWaDoyMVjVBsXcYRSeJwMwffYsGataHMxfSf4c/7lM4lqkInWhJlBVYtWcYZAor40n5auHIZSpfz4ixZxNpw7I7dxdedM3ceqlSuyNE1ctj69+mOpJTPiIzdj61bo2DUm+CsUQltZS66IgfOBJsxHatCwuFQqBL6DRiEJfMWoGe3Tvjy5Qu2b9+G9esjuJ2lEBKyMWil7BStUTrHKf1LhUKTJ01l5z9o3gKULlUChZzVCF8bhr1HjsPROR8XL+p1WiyaEwBdNlHSwqBUOyGNKEcqOTasCUUBFzV8fPoi6UMSipX2wumz5xG9cxdWBYfAx9sXq1Yux8uER9gQGYHdu4SygFabgc7dumLegiWoXPkH+A4egsWLFqBiBU8kfvyIocMmICZuJ/K7kNNF5x8VxmjYoWP9AX06Y4PCRYrj5q272LQ1Ch06dkZc7B6Er1sDFzdn3jMdO3RjwGzQZ2L16lXYt2c/F+rdun0Vy5YuRlxcHExGCjT0wI7oWBQtVhCxcbHYtJmcgANwdqaCIBtMZrKxjhwg4c5qMoqQUiGdEUYT0LXLQGyMXA+ZPgMrVyzAnIVBmDFvAeq3aIuOnbtyNoM+q2KvnyKSUvGVjYp8/r/vzPavBjv/logkfVluVFLEOfKSQMmLPXzoEBto/+kzuBiBfjfFbyqC16zDp6R3OLhzB/bsjMEy0lIrXhrnL92Ck1sBfPiUiIkjh+J4XBTCg1dhamAgXial4s6zDwicOQdjRwxGec/S6Na1I0oU98DgwUMxZOhQ1KxZG9euXUGhgvnx5s07TJg0Raj5k3GgMnsyZsYsrlBM/JCKLh36Y4TvCFSr5okly4nTMR/nLl7GjVtP0fSXVhwtdaE0rGDdwGjUQSGTcWVVwvME5oKtWLmUeX33Hj6C3/T5HDnq2687Pn1MweaIHRg+bBi8ynkwKB06zBdF3IvDx3s4Zs2ejQkThiE+4Qn69e+FceMmoFhRT3gP9MWxI8fQrFkzxO3cjqB5c7iTBAGW1cHh+OOPP7B+4wYsWrYUlStXYjUTei4WNScuBaxIzyDP3xuh4Vtw5+4jTg/17NEBa0NW4eG9u2jS+Dd4DxqI8IgwuOXLh/4DvFnDauvGMJw/ewKjR4/G+6RUFCtXC7+fOIs2bdrgp+pV4T9yGPI5KtCnb3es27gZzTr0QlLqV1y8eBFjR4/C4X27kJqSBB+fgWjWtBEbqwY//4QqlSpjWUg4xkwP4srYwAA/3Ll9E04aZ+Y5SbVLsBKfSglkZibj2OHjCJi2FFMmT0eVqqXhls8RmZkZiNkZh3wF3fFb63bwmzKbjcqQIf3g7ExpONEZhFu7w4LMrBSsC1+PuLiDWLJ4BV6+TsDa8DCErg5GmbLlsHRZKN69e4PgFQtRqVIFymhh0tQpaPLbL+jWuTMUFgPu3riNQRP9ULHSD6hRsQKKexRE65aNMGP2HOgsGubTpSe9Y45Y87adMWrsBMwNmoVSxQujRsWySEvLQNTOQxg3biL2xe6g3Bl8Bg3AxauXcejMKYwePwmd2nfFn+cvYHZAIEaNGoXWnVojNCQYgwb0R5H8BSQ02O4AACAASURBVBEeshbePoPhVa0qZFL4xkI6isRxpAG0mXDzxm3E7DqEUeMmsW5mi1+aoGzJwhgxdAgSk1LRsk176C02jkiULOHBQNJG7QJJv4OqWSykipCNBYsW4sLNG6jboD4DycGDByP+5Wue4+GDfFkv8dDhw/APmIpnD+8y8BzoOxo9evXE6WMHsWLJIixbsQrtOnRG0JIVKFOyFDq3/RX79+yFCRoMGzYUFn02AgKm4/LN62jVrj13sxrqMwhXzv2J0FXBaNexA/IVKojKNaqhVZvWTLinVqgKUm7QG6B0UOH123fo1qkHy1IlfXiFuJ3RGDVuODKz9di0aS9Wh6xFw0Y/Q6WkrkZ65khSG1ar0cQdPyiCMXfxSj6869SsinXrImC0qTl9SHxXXVYGFs8JYCdo5LjJvAcG9++Jfn16cHTyQ3IqouIOYNjIMcj6mo642BiEhC5H/fr1WSTfarRBpbTCYtRBprBCrtJgxYowbNwUhe7dOqBgwYLYviOOwVnzls0xdepUfExOZH0+sjY07iWLFeHIH0U0WHZEpmRRb8pATJ4yFddu3cdvrVoh25COzh07Yszw8Zg1Yw7P0a69cRgzcTi6dO+GAf2GIjPtK1q3bIIsvQ57jpxEeHgkokLXoWyxEqhWozqWhwSjTdcOmBYYwE4KrQuiA9ChzLZdocDYMWO4wwytkefPn3NEcuyYEVDKLZzuz8o04Oe6DeHo5ILmLVtg9+5YnP/jDKZPmY6WvzTDzRt/YrLfZPiOGg3fkaOxds0mlCrpid9+bcHzR+M1bPgQTqMPHTIcBp0ZderU5TjM4SMHsH5DGFN7Fi9dzfbN1ckRmzZvQN/evVCuXDk0atIUjRo2QciatVCrRFElWwKS3zFqudOR1UA8NQM6demG6Jg4FPHw4Op+AkgqFucgbiMV51B2RIbI8Ag4ueTDLy1/w+7dBzF58ng8unuPsw4/1KiJarVqwNnVlW07rS/6Tk48so9nYPWN/fv38HobMKA/av/4E169SeK0Ne2F+KfPsH/3LsyZNRvvXr/i/Tl87Gi0ateW6SRU7LU2ZA0X5YyfMAmVKpbHxAlj0KtbF/hPnYIPKSmI2nsI4yZMhnff3iK7k9MyVvA9nz64hnkLl0LlUgaDh43G2OG+CJjuh/fv37FklZ/fFHTq1ImjZ6z7SStO6vxGMjxUkEJUi99atIJXhYq4eOkyn7GL58xAwIzpSExNR5NmLWCVKzCgf1/ITdkYMcwX7sVKoHjJcnAvUQYtW7bEglkBcHFQYNas6YwLvL19YbTKEP/6DQoVLoJJE6dhxHBfjBjujfA1YShVojTvu63bN0Gt0WDEiDG4efsuxowcxWDae2A/HD1+HIuXhWJ1SCg6tGmZR8mC0vRCJUOb8QnT/aawSsOnL1+QnJyCnr16ITQ0HF5eXqjXoC72798PpcIR/fv3w8MHdzBlyiQM7O+N0qVL48D+nRg4sC/q123A6fBp/rMxacpkNG/RGJ6e5TB6zBS8fZvIWVeFwoa+/XqgeAkPVl+heSO1FOadKoATJ08jIGA+62kXdFRiZ9x2jJwwGlFxu5BtlmPK9ADUr12LM3ZUisE5GarOZyUbmp//KaU2hG/ziij9q/Azz/u+L7ahau282nt2VXi7lhZ5SrQQ6PX5y2c45SsINUkQWHSSqi55fxokfspguYBCHu5wVSug0Gch/VMS8pcshaRPn+HgVozbKn5Ny4bMQh47eSBWfE5LQ/HiFC2xITUlhdNJHiVKQKvTQ+PkwjVTFHWhek+qe6VOGLTI3r+mzxWD2fQVRlM28hUsyBGbd++/oELFsuzxmqhSkiKaMhvkMjLqFLtWIDP9K6eb3Yu6M5CkCX4W/47J9BTxydLSvWtRpowHV5HRBk36+BGFC3twNWFSUipMpkyULO3BQDEpKRlu+QrD2ckVumwTh/49y5SASq2AUaflCr4ixUrgc+oXNuaFipI4q5BdIIeb20hyRNKK40eO4OKf19Cr/2CULlMOjiS5QK0GFWa8ffUapUpUYGuXkZkMZ1dH5pOQREf21zRO6RXInw9wcMLD5+/gXrwkHF2cQKwjffIXTvOr3DT4lJKCAsXL4EuGlgnahfK7IT3lE39/wYKFWc4oJekdp02LFPPAx+QUFC7hCa3Fhoz0dBQpVMDe1U5aWTbWm9NoqGUlsWrkgMmZDbKI6hhFRSX14qVes5zsFEcFGQshbUTyCbRnrZApqLNSNjQqR6ItQ6c1wcFJxdwuWq9UbUv0QFozjmqqrNVDpXJCWnoGHFwcoVEpIDMaIFOpka4148XLlyhVxB0eRQvBYtHxwWq0UL9gJeQU0aOzg9pR2gC9Qc9KAGVKFIOrsyuevngJzzLluBXcp8QP8PQqzZUAetb7UfE64wghR5wU3OLTYNLh4/sP0Gdm44dKVcV4ULszqYiARoBli4hqYTVArnZAYlI6PiSnoHz58nBzIeBl4lZpVGz1OSML1WvX5MSPkGUiwRAW3rT3NuWKfBrM+Hevka3XoWLZCqx9ZzKLdmXxL14gn6sbSpQqyWtWZtazF2AkGSd6Brm9z4YMWVlaOLi4IfVzOj68esoHvVv+IkIWhOZKDjxNSEC2VosqVapCJZNzhXBKYhLzCav88AMc3JxyWolRpIMKjyi0RRWmao0jnj95zpETr/Kl8TL+KYoUKwxnlwIw24TcCElsKZQ2aMjWSIe70DWijUNyPyIYq6JiHKUSeotSihwQhQFQmA3SepP6QluNePnsCRydnVG0RCkkvEpCwSIeyO/mkNsLnriY3N/aynQaynHbaJyoc4vMEa/fvGOnr1SpEkhOSUXx4sWFdpxcgWfxL9imVK1aXciS0dFBGnNSxxduTWezwKTXQeXohBfxb6E36YWcms2K96/eQ610RNGiRZHwKh5lK3sKOSCTgsFlPmcHFHIviM/ZBhTOXwDa5HSkJaegbMUK+PDxPSxqBYoWLyZEiohCYROAgsaG+mNTYUvlKlVQr0F9uLnlR7GixTnaR4VtBHTfvE7kaGSFiuWljitmKAmWUScgDqNT0YCQl9Ibzdxs4NOnNL638uW9UCC/E9sS4upRl59XCW9RuHAR1h7M1mYgfwFnIdwud8LTp/E8LuXKeeZoGD579gIzAmdhbUQk3AsXgIlKfKnyXEmAgsShaY9R60Al9h04yAUXLm6Ogp0tVVqTdA2rjzAn3sRz+SL+FTQaZ5QoVUZUZXOk04SHTx7DrUB+FPEozs9Pc0gvSm0L2RwrR7TVjmo8e/GcFSo8ipXgyvaMjEy8efOK56FM6VL8uez0NGhcnLi4ibivop88jZ9VklCyR9iN+Pie5lqOIiVL4fbTeHiWLQ8XjZrnzg6gs7K/QqGwwNFRnFlaswtkChk+vEmEg1rBAt8vX75E6dIl4eREsjziZLcL6tiFtSkqSesgPv4l7+OsbB0KFyrARWD0ehH/kvvbe3qVZ8eN7I4uKwuv3ryFS76CcPcoJTio3CdcrIGPiR/wISkVZcuV525HGqqIlng3ZhNFhtUcjKH7q1r9B7i4uvIcEdWMbL0jd6ISjQaNViWnacjR5LmjPWKmTj6OonmHxQBddibiE17D3aMYPIoVZRkfwgBpaZ/x6lUCA0L3wu78POkZ6RyY0GpJ2/cZateqCgWL4Mu5oEmucuSxMlsNQinEIkdC/BteA+W8Skk6q9S1Kbe6mu0l92SjDIOK8Y8+PR2vXj1D+cqVkG0x492ndM6wcjSSnkySceI9wxpF38rN/Teg29/6kb8FSOblSNplf3gTSaJMdqzK/TSpo4S9TZRGDYPFCjU1e6dFRcZapea0AKzUdkkI6lrNBjCjixYGMWZlZO7FEudiGeLXyc1cFUW8HBP18uROF8S7I7AoBp9kT4hwREZZzR1ZjLApqBqN+n5TVRfZeOq7LSaZ+mDSnwQIeCOT1mCOrpMZFm5ppmZgRoUCXNhh0XF7QAIsIjlgYn4ELTC+T6ntIxF6ycOjVCZFzVjji3Ng1FeW2iGKFm8kUUQAlqQLrCSJQ+BHqYZJb2QZDgJDdKCyoZTboCHDQ6r4xNYxG+E3zR+jxoxHybIVc6WKqM85MXh5s0p6bzYqBqCKMtoYQrdLNI2nN8mQTW0FpX68NH8OVKxgP4gVCu7zSuNEhwRFeZRkqFl+h2R4JFVDIu7QA6uIqUa+vojw5lRV0lRRxN5mZiFWOkioUwmBOptFxdFUGisGS3IhfcMpC7kGZqPo6UsRTUpt0zeSkRfXN0BG380K93QAS1KZzDGktA8dSJKME4FINYnt0lITWoyCxiBgl1kmNrCNu2oQ9hK0DR13JCBejiBrE5OFeqYKMWeq8Kd5ESBM9HmWGpETHcFihpnFbUWPVdZNZY6xDTqzHmolrTGpewsZSptVsH9YyJfGnIAkfZJ6AhphpV7sJjlUxIO0c09pDNgaqbmKkR5cmF7h18oZ0Ik2oHSfVPTAHc0pyEn/bqPou0yIesuFvqZd65KBDhk4mw1mIsDJFcTu49aDdH8qtQMMtP5lNqjlNpDYNO1T0ZmEgJYJNoUA0TTGXOig1cHBwTFH7NJEHbIIOBoMcNI4sFwRCxirRQqJ26XRUrUZWf6F5tBEaS2lE7R6CxwcFKKXvVXP7xX1tAJR0uFsVRB8J7kWE6dErdTrWqIOEHVFTWx3G2BkUXN6nxky2q8MNAhcKSBTyDltywWWdgaqBQxeqDUaAUHWuOTe0gKUM3+N9SgVvA5Y6NlihlwhrR2pUMSeGhM6jKJ1HDka3PuYFqtcDZOVeHnicFWQx8UBRFGJr6fCNbUGZhu1EhVgmpQrrDKSQgI05GHn4e1bBGU2p/MJPRSvWU4Z27BgfhCnvvsPHJAjQyIEqM0SANTw4cwjzLxtq5QuduIBonlgW8cA2QHUtpR7njNH0QIHDUWPBZDk+ZXT/if9WNGpiipfab2aWXeV5JDEeNiF4SnKF/8yAUOH+MLMwul039TLW9wLOSOkGZqanIZnLxLQsFFDtl80BiyBzHaBKtWFAomQkREMboqOasj2sh6syAApNAQiKNKkgt5E9ycX3YGk+WPnVC3AP6vUkj0ge0IcWvsSkIAbB18c6Hq0DgTH1N5akM5P0qakF9k7sf6EE2ijtUCyXbz8rCzyTmaLbttK55DCCl12Ghyd3WCBEwN90e1J4vNJepIsj0d7SCk6rDDdSBIFpzNB9NsWe451Wnj/kydGBEi1GEe2d2TraN8IMVNyV9m9pLexVTHDZNBC5eAEm5XOYdE6kI4y7nHB0W/2xLizHY+/zMo2gJxHO8fbaNBCzZQ1JSwyFYxmchglEMxqCbS3SOjcACcqgyYpLqY+0Zogp0JU9ovnFJvga4YebiTxQvuVHSiaD3pmqqkgjqMMchX9jr6XYKtJOHxyUfHOU0rriBM8hFaovXMe7UdWjSHrqxTPysjZzBkXcgyJVWmxyZjnSndk76hFPdUFrvpfpiP5Paylicn7sqvV08MTgZfERO29rdnwsJtAsygGiLxqBzoobHL2Am0qigDSaUuHpBU2lRJWmRIWmxBuZnUDVuAhcEFViwT+lRzVYfzIi5iijhZYaMLJcNpsDPMoF0yLlnrr0l8NtCA1dGAqidIEFR1S0sPIZVbuB6uwqYSgtIL4T3SoK2ExmGGj6jwVHZbUdo1ajFFfcXqfFLOVIjW0IkTUlk/onPOGIqNk+e36qKS9R56jXZSYlpwANPbRJRBBht3GII4J9lRdZzbB2VHNVeXxz59h7boILFm+CmpHZyHDKYnUsu6gTCE8P+YFaSVRWxoL8oFENMXeDs5KEbY8FflKi3T/3J4LsEjrmnQBBUQR24lUCtmukJHi3+WG5+mJ6EgjNhHfF3+E0ikS0hPIQFyHAJSwTzxo3GU7p5cxzYMkKJszqFJEgH/NXZTFg9qE6qtdeJbWIN+/JFlF8j18+PEXCfF5HnceDGH8xZCJyROSucLQ8WcIhIhpsfety1UyyMMbzukdyd/Fip/CeZGMkFg2VphlIholuJD0ZuFx83Eo8bn4b6wEzG4P37+VXC/JCRbS6oI7yy2kpI4nuStJAsvfbFxxIxQR5YIyCRTQH3nlvXI+wtEFmi0BwGhWxbjTqSCHhdY7/V6yD/axsq8VPiz5HSINKQU4ci8vrTN+Vsl5FPOUO2piTsX35qwb6X7E0NOusve2thtjcY903+LaUkSZIJREludZt6+LnPdJUvv8Hno26VCVPiMAOl3Pvi5pb4v7Eu7o9xEF+/dK4CtnreROSq4QtF1ezX6Uih3DjgGlY2ld0Drh/cvGAVa5WewzCS3S3drvhuMb9q4N0gI08wKmuxQcP7LNBGoI3NGemRkYyFx3kvCiNLsokKO9TY4VK9/l2JvceaFbsTuglOIj7QwJafI3SS/+Ia9x5JWTZ3UKGyJe5BjlEX1WqZCd9RXJn1JRpqwn3xs5dTRixKelqn+2sxYLIiPX4+2bREydOg0FCxfkccqNo9O1ySpI85jz7fZQgnSLOQ0M7Pf+bRVtzjPlPRd5QOjZRTtDHpW8epP2x2dfM/dMyBkenhoRnc4J3Uk2ixw5sf+EDZKmETbeNGQDhJNtsgrA81cdJvN2MspRYfleqVsCMsI6s2ct2TtRBJK7K+0tKQRosq9YqU+OdP+0RkUmg1YlzVauCrtYmFTuJV7iCjR2vF/5P8nu0ZHOa1HsMDE+9Nxib/L7iUfOtpwiFpyy4n/PscdMCaM1KjUEyDFE4u/Mr+XggDSz0n2LxhrC/uV95UgiSnNm34/cKIMvwWVswivnc0bYXBIpo79wWjvnzLfbO2kfffNN/3f/8m9HJL+//e+BpL3Yxt5ikEAYgUuK9nBLQBYFJuQuoj/2ZaIgr4GZ9RSZskLOp6YCNuLqSIcJVcaR10edIThVSWRcrpajtouUPbFCbtKxoDeVbBJEEZ27ibxqEfpatKAYjVKFHkkUUYEHtdhz5OghZfssMuGZEnleLcnKkIfJraAoZMMMbQq1k5EVrdI4ssIirpLBywMk+Xntp7x9J7JhJK9SjKgwX6J1FI2h/YDLsbEEMvlCNv5eEh2n22AzadHjdXw87t69C4PJioaNmsCjZCkR5eCohZDc4euLEBhksixhGW0EsUl/Udpv0mDzoUrCtpLpk0udaOxnldilJK9iNxximxNwzz3u7J1j8rxH8lRzwj9s7MRnxcRQQRP9nGsMxD9TCymqvBcyCP8IJIUpsR9iufMgAYY80XJONEgdlJTSehTrTA6FCC/xOIufpIM+D5CU3iDNW55dn4Ml7SOQu1tERDK3ywwBybxPnQNopK4vYpokgye1jxKHQ65mq2grYZYAEBltMZK5QFLqIPSXnWLsO09i3kiP8S8DSWmWv+1skxfoiHGzd9jJ6Q6SAyy/BZJ5wSLvh38CJHPpNHYgaZ+nXM9dzKCgpIijRtpr7ExI92cHkrwuhbvwLZD87n1sOyjbIB2NjJPsHY9pn0v3YQe50nx+79DYn150VMptj5H3/Lb/XjI3eb1QCUjao9/0p+To5QBJit/TS9ynHQ4RyKJoM5+Xki2iZUktZenF8I43OaXvLDBbTfj8+TP+OHMWzk5OaNioEZxcXOHi5CLtNbG3rRxpEfvvH4AkX5lWvHAyctwne4eVHPQlihlz9xf9g3RKSONolQwmBRsoGkkRXopcEZ3C2cWFP2q0img+BQJUHFU38yjcuXMX+dwKoXzFCmznzRIti6OXkmtpX688zbRu+B7zgEU7QLTbk+8iRf8AJHMmVHTPIqjKOzvHbHxrP3IjDbnYivcRF4/YAwsi4keZCNGkQFhLzmpI80e2gmTThONG54qUmcnjjObshzwtMf9lICkBqVz7KGx3TketHBKN+BYxLiL1LJZoXiBJ60IaY+lc/BZI0ikkBQoE7JSuRRkRO5CUrB/tbfpuadwpoycAW+7v+OO8DunGpM43HHCgObc7LPb7yQsk6Rri93bcw8vRRpkCybbYz4m8QJK+5v+0d+3RVpZl/tm3s89BtMHUslInShQQBEmtjNEoMRBtsFiCKIgghGISgxcUA0HTMTOnGteorZoyl11sHMua/ihb2E2msNS8RjpqSaCGAp7L3vvsPev3XL73/fbeRyC2F9rPdrk4+5y9v8vve9/n/b2/58axjnhSMZHU0j78HGX9YjqZsGCZWZizOb7eIIjYs3u9/m05kZSFP0wGM/CmTIIUcOukROaVpvZ51N1CBjQ4fbZGeexu2W+tPZORv5TNsCscLkupj1WlWqlMmQ64E3oo39El/WVZhKxSF7ZbWlQVZgtOZhAuPJx8BbvSKmUKKNGB8VDiSYbaY8WOwaKiSEk96q/1coeYAtxxZakP1jkI8XslYkKFGpk1KJZwVenCwd502XmKrZNdmvykRDJs57Qt3/aHQTBMOrDZbVFjGRznz1bhklCHClfPL2p8aKdMiWo/l01hIglpnV03uLIeOXl1EFVxP7aj1enEGlwG6iemsKoqUI3xFVXgWDXlc4Y7rWbE7W33LfFpIPH6GV6nbCGWXXOyY1RtMrVD1fPJcg21rk4BsOOqQQ/hFYm2LPYizHQeY7IPNSJM7GrGb9DDnekPE0lxCYqKKYRFcgGBgzz3RIljoq8LKd+zNIILBlCWENstW1EHOWYwHmJklSyasWMDp8QzYho879QQYmccUUypMcmv0NM8aKBi2PF9PCu+c8WxogRLcOBKLClFMsx1VdTqCFmCvz2PpoQzEtqTz8n5BgrhNuMqrp54DKRVunghM3wEl7BR4/OYwJAQSZuLGJthQbQNnh03UX0jxRbKvZ0BNWqBgfwZcVvhuKlxaLjohdjyKH3nhcTID7rNUhdtvBmRMSTjh0MdbJfHiqQQSY0QTWYNE0lTgI1Iwubq6XII29EWsiCSCDcCETMXu2x0hbSidSkKX4siqQtx0n6vvpWoqUgRkeR5afjYv7aeBOKvI1HtjKikIJJQJpEQxC5kzlSGqzFHfewhQhx0mYpckil4wLK5IpXQehf3mLR7hD3FJhXbjXjjGJJ2bG6F8VV/3en3JgjEvwXcgUiGNdPGIj5rgli8keJxw0ujEkm1oeZZEXmkqu0RtYUff0ZazrK3qVpIxjwLAEEPbjrn4ryH1D0kXqHGzXLcaztNMCMimRzMcMY1Shwnv5RIwkuWFgVUEAgzgz8uBMzssGyAeFZo8pMQSfU4caxiPB9tE4oPRESSw3bUbqoiyXeQbIJkbodXJGzovJe/i9Ip9yXnSjbeKljIc+boXOlMZHsn9tjAYst5QCTFSdYwYV55IL5Kf31ViGR8rdbZxoqaFgpFdoEIsYTgmKVexIQUQWCItnZ3056DBlEOsXT9/eIyRUxTBiUJVEDm9bKPYxw56DxLVEK8DKZPRmKsINzXSn2CM3s0C/xwpFkRUQEZiFCd8A+KhJa3cRxiiQO/B1NZC5hWYYxyFXaLsBu20sVhmlgsEKKC+JBstkAVjrWQwY/SEUUUTO6vct9cHuDR806IpJIBMRyNE7H+mQdSJIOMXaKVEvcEVp+vBPGiFiBi4xBQWEOsWI1xhJrQhWw8uIIgyVswEBcvh8sDO1UEWis55AUpbIfYUGmgsC3dsrc3cqxXzIuxqG1YQGXqiuk1Ilnfo1YWRF1czPXArhC5USY97D627WwzIhkv1HJV3K+c7yGm8VFCWKQKcpYiE2G4SGTCi0tX3MgcWshwyPFAYoxISn6jdcNAX2OJAkrUI3aNZiSG0Fy8fL+iqNZXPQj4CCWpNxd2T43xMs1dLEIkcZTY9RIMmfhtwjhFRx+8XisiaajGSiH/LtqUNrOBEvdpIzDMo0Zl1BYGIdSJAtJw/AHmIS8mRmbs32q0QMmiVc0JYcNTFVVVPsv1z3UrIZcsv69XUmu8gFqHYWlvJ6qIEq7AeGWbxbs4+XyKSOoGKLi2cZyg6stZcE0yO2PlNIQZoIZdCIblGYfYUMRYQgHTfse4NsRB8z4mj7hGnjnSBS5RvBqJpLhQDcuGEa74hOebHgu2EUWihHgxuEczQqDwM+LIOZYSNkO2Yuh201no4NmEz+EzGCdIiOtAggesTKWkSTQWUCLPzShHuFol9Dtgt20cNyNj9UTCxomNkDjEQ+yvjHZRG9W1jWfBa59tMKEHmy00AmREEneTYSKpE4EFgl0hkjYvbS42E5LC3E1vCCKxjT8iZBc2Hy0tsazpBjghchaDsfNEkgNYJA6OyZrYb2Zj+n8dkdTQAl6XIiKJWFsjumETa+NR7YQSYVlGzAMXu9BtXquyqps+2f/JesPx5RGRlDmufoV2JJK2G+OAeBidft3t6ZiyXS2AQsA4DEJOJWjE5vH+qizkM19EeVyLdajS/ff+gr72jdvog1Om0oRJk8WAs+saTmwNzIO9zSL8X2Yhvp9nGVLecyxjvkp9ZRDAIrf0u/O/f0QrVqygXLZMHR0S4H3Pml/Sffc9RosWfZIzgVHgFIYK3R7yHZ1U4qQKkFOUF9JYIB60ovSADNkeN95pJruVMNsC8Ulcm6ZxqNtbF0BMXibYapBR9ofrZSE4nIlhgTkmaCJuHztVtEjsyEjmPBRJqFjs8qjhr+KK5iQOxiooWRjcolix2ZIFUvVMUdF0l6QWStwp+Aw+FVQjeX5qQnihtKci8ayyLEovUfuY7KRN7JdVGu6EUNm/OQEI625Y/NMGXXfCSjZhnE3MYQKnLoS0wQtE0oxQiLEU14fEogmRFaBlOTIiGTuhxIBiUQ0DIHG1NlBIUw+VnicSTtjRy1HMOMpTSlxUIJKsPJnSlUzCJFYT1wEFkpNr9M+mSAqRNxU7EL1mrmF5XukFN03w8P00gbANUkAi3gCkJoiMBwUtcZWnNgxM3RX/OoXBlNmESNaNn0RV13NGanCirvDYlpEtH6+yct2MSAqO+lmdOaYmyhlsAZXYKHMzS4yOEf6gdMg8AVkQF10gklGMBbTmqAAAGuJJREFUKYdPyKCS3DjD2nRxUTl4tOjYw0ZcRqqMMyiSYIRIdBLCquNGEz44ESHXwfGTfB6NXbR5GVQp0UMthkzojMQW64hufLgNRDveWOB7IRQIcZwWPgWSiKQXTCiuzKB9oqFEgh5yzD3U90qNsoU8u7SRhMPJTiCjSIjT2onYjEfTMrrG9HhpvtGTuZJKRk3mg94LzyVdKxg/i13VbV90mu0RSSGZElbBLTnZnSGEUY5rdgCeFnXJ8vyRk8Sb0voN3ECKJJ+x6WZPNuvytzR5FBCFIRlxCgS9LHgrcauxAogrlPvQ9FuJAZaLFkT1IcFjhhdX8WBypjHw+nsWBuAhSMZpTCRlHvJLY9HZZf0KRJJD8mIbYhtOdW+zNdDYaFFWjMDDtY05bLHZZr9VplAvX4ycKM7yCtGmzbBtOpVe1V++6ookrh5JNh3qboDiZz+jLhtXe1eD149Ms2KRSsh6q2bZRdFdBpETdzRn+5krFi0fYP1KPXTOwoV0xAcn0ykzZnEXiCzKuBCCzjUzOd/BNaoQA8mHAdFjdzQyVXWB0Rg5GJPNmzfTc5te4nqC+Vw/lco99MLzz9NVn7mGWze+610H8dxAtikUVU4iKnZRH7KFa3muW1YD8UW8ZrFDkjkQE8HTByZWFEWJ1TCjXT8gZNKLQzWYqTiYF4OUVU8l6EgcynGxXSkqjaLLUDggvnJuTK5Gmf5eLj2DdKTEgGOh4uvLUEVjH5kGccyQKQkdTCo0woYKvCsT378tOjJSw4SQ+R3rkZF7X6yFzFmOxxTXuSSFNCOSohRk1MURJrjilsSepd8nxCUhAqZGqmpqRo7dcqIysn3SZZ9j1qKVxJJsxDhYClTs8kLJEMFB9vkSP8tjV3eb8gEjcqrB1RljI2b4UqO7D6CJgeJDaZyoXKY9r2ZE0oixMR9cg8QmJwbXDJUmtOwqkTTrFWI+VYmrD0GoW62TDUCD4qh2XmZyMjPSRNI2B+A+qgZYTC+MNy/ueh12gRarqe+D0mnniz8vOkaacOnzRNUA3UaI+zF4JGyeCHVS5cK4ni6YFjuZTCp1pQkJDEllzYikKWf85Hl4pomkjVijbmEGyhDFy1Ld8LMQZL1qxEfivvJZ6untoUHIqLcb0rmFIVzjpEGMfosdg+tbaK6cT4mN2oZ8XWiKPY7GfxXfVMykxKUX4PUBYUCsp5JE2/BIIpWQKMxSeFikSgTUS2SNSzUAlKHCbOVKDSDOcC+igDTi7W0vmLqoRiLZlFANQCQTo5IQIR2zEVlgIm87abWTFb0WhHbFiiQ2qGpNefOUT3ASNz+Ik4wPERiYSPLzszCdv51I2jhiBRGriIZ0iVlp3CiKzVfVXYmzVIXA94U4wqPDwCPmm6+6nkhikx6tPQMRSd2kG8HMq1JoeCRhWpqPIKJK8NwgIE4uqM61bYpjEiOpFiFZPySBV4ikqagYZ/VEUux0UOZ12+9EMj3BsGPF/yi1ICUMJF3eapLBECCuEOU8uA5dGUkveSqgbAxaG4GwVYkGAW9kZVV6+PuY6LW+bspUe+jTK1fRASPeS6fOPkOMWH+NBucwAFC/Cf7zAnWXatTRoeVmuOwIDAXOJZFvRtBq/F5KfYCs5Ph9lTZtfJ72229/qlRy7Nru6StRV2deSj/k8/Qyk2WUzpGlAwoqEoF4vcBuNyfpFPgrkzT1+5gbyahImHZBRYrkiVTmmyykMIwoa4Jid1kuRG4B1ZKoLDUSUQ0ER5TCOxjbYIWa7IFVB2UNGDEZ6Kh2Im7tkrKqIk8p0RW0iTxv5jDZjRTJnLN4QX4WGmsUE0wbIWzi1dBwlQjOwkesKmvKdjCZxxkQSZxKEoGkO4Upf0aMAqUNvMQIuvwbKIC9s3hSIWaJoeaThCztxMWkJNCUYERp4mXZ3qgYII40JXRVEGRJ3ICiK0o4CGvQdE0DStQ4ywCXG9eFICz2Ej4uWnAzIikUWQ2UPpEQDyk+VgR7yw+quOjOXSI5Q49ec6UFRVL8lQ0KzAAxkEksZ5TEgksKZcKMWKapg5D6WNG0v8cblUYiKapLUMazTMQwCYvq0hJi00Ak+TMSMRgWwng8GZ5yfKNGQJEzKznmuMpj2HRy3iJogdcKl6sylV9JAC+YtvERJVsWrEiR3B6RTErs4AnLOONF2Tag+lzNM2Czk0e93p5tcAPdk7nB8cClsobOyGWBjsBFPKhQ5KoXOB42sCh3xtVZeDqI0WPCxtNoZ4ikbfDS4yGEppgCJrghDhLVM3AalGfBC2VxcG52XXLigvweqODykPCJsmoMgQ1kPHuu+YhhABWTG04HNS3h5IEo1ccYJ1escXlyUlEkhcSHmEvW4zTWmjcc8gGCBy5kJEdEEhtthCfp9cK1LfYZ2dIoSxaIJGo3sk3h25YqDZIomWzdX4FIhnnWzEVdt9+LNnLyvfT6FSxu6vdROBE/J9h9dRDWx3KbJ6pflTtTJG2jIrRYxzKH5kSKpHodOSTDFMkGImmKsW0UTZGUmMwdJ5JsrDWrG096J4mk2k9ccsg5MDyD4GQxoKxIakZ6/Ux5Pd63QJEMhlWXPN2rB4UNtaiQhPHSlpfohS3b6JFHHqONG56lY445hoYdMpwn2oY//4kN+G/v/x0dOuIwOvDtB3Lh7V/++ldsjA4Z+k46+J3/yDUIMeE3btxEj/7+Aep9aSPd+YMf0fsmfpzGjf8gbdjwZzp8xDDK9m6mPz/xBNVoEI0YPZayxSw9/acN9Itf3E2bNjxLx46fQOOOGMeq5IMPPkhr167joPKTpp7IRW+feuIpLuYMJWnb1q10zz33MAU8ZNhwroCPJqU9PT20YcMm6i1X6Ge/+iWNO+poGn7oSKlppXWwqqpE9WcltogNHYT3ZGG1KVankETuyDAwArEJ013q/qGWHQ7fX+1jpRBZilw/q5ShfCHDZZFQ2HpQUVrD5eDaNlbIBgxdYjFNtSMDGyojG6J6SWdyIRoF/ACrYh5rdVGHbYQSNy4HpB+qyxauJ5JS3hCKZNgRqgVuTBaB0oS6gMmx0xsYIwpJMoACFoikERJxgaDWoxBJ/B4xRqqoWCkLNfTijpElW7IuQdm0PIzWBRODqhsBJZIcVA8iyefhaJ0kOECMvriLk+vWGE3LfOXlOfLhDEwkbQMSE0lRItjUcbYnLkWdJExoxa0eu040lzC4PhVeVmwbiKSVLY4MX5IoZS57ez4S55pUIbBEmXiF4vuMm6/GC1Ra8W7IAo/Kh/ACnVVFkstHaSZR8IQ1WfhsZsXjSbAUwhXsnSHNDlvOzOMT6hyJNiioFqGuZb2KoEgzkQxJUs0VSXxCFeYoRpKTgIwMaoKcZOkOTCTNJ2CubEv2YmKTUlllKyL7JnkWODXCf7g8G3t2pD5qTLiQ8MfJlFjguYCh1aAxPFUBV6VIBGc7uzz3dPJUvCxGYyiqXMAer7wUnu9Hjc6opo1QWFgJtEktcew6v/RQqDGJeY+6t2xHkYAJpQAkD4lGXBM48ZwmP4WQinoClV7G64mXbagbiKR+EJtOCYPi7VCkSGJDGmIkJQ9VRA6+x0SdA/aVKLYd158mkuwVswtLEgfjeF0hgGIvlIQnWenp+0t4uP56Z4gkvsLFQ1Q8F0UyHUsb2y35oCnexjbSRNI2TLyKRUTSPE1ZJZK8UdXNVpxyEza4lnkdjzm+YnV163qdKJI6StSDZzHYIazIJqq55MV6CLoWshJiowX8UMzeuLKmaFKOEwDNG5V+Jq/Hu10kkgaGZK2Ky0QVgCSJQLqHPL7uXlq0+FM0dOzR9KETPkJPPfIw95i8+Wu3cImYpUsv4JZijzz2B5px6jQ6YuwYuvHfv8QN2YfsuQd97l+vplGjRtKHPzKJfvf7h+m/7vweLV92MdV6N9O0U6fTx2adR1Nnnk6fOHcBHX/c+2jejI/R7+97gJaedwV989t30DPPPUGXrFxKn732Cvr12rX0s7vvpS/f+DX6whdvoE3Pb6K5886gaz9/NY0aM4pb2a299z76zm130MMPPk433XgjXXXlStprzyKtWnEJvWfcaDrmA0fSsuUraONLVTr549O5fdrNN99Md931fXrzPwzhQq4oSC2G3ky0TExe4Li9YppENg6ANDmqdxubCU5/r34BlL8Gg2ZlEQLRlxEZJV7YzpKvPZpI0YnieL5YnhpoxxpfY6NxDUtJulxE/K1wHfLbgd7bd6L7awC2ieqh9yoLtuxz7aUmoO4ozTZQahSST0buS/1d2GzF5MuuZyA1pv4ZxoSt/pyGzSvd/8Cmxp5NveL4ehin1pyzfpzs6FGbz6OBxrHM8/oxoRMvCCYNSm443kDXuZ3rjwZn83EazhCIcHwX6XHSwOe3NyC2d9J4LvDPf9u43NGn1uxzO3yJaUMZDvVaTIYI56bPQK9hoMeR/k40dlX9q7+1ZE/6WtzbTj28v3W+1o/znTrpTn74lex0s+sfyJbswL3WPfDtTcedvJGWffxVIJJ9usgjaYPTPYgqvVR76QWau3AhnTR7AR0/eTINzhBdtWo1Pfrk03Tl1Z+js+bNpxMmTaZzzpnLpmbemWfT8RPG06wzZnAJn4fW/Zp7TP94zc9p7oKFNGPWHDrun95PHdVeWr1qNe079DCaNmsOrVj9aRo7ehidNnUSUXeNpp04n75+y7do6WWLaNSRh9CiRXO5tENnZi967tnN9JETTqLbvn0bDRt+IJw2nJ39k5/eQzd86at06zdup/PPXULHHXsszZp1CrfYWv/IOpo/7wy6++4f0QWXrKQDhh1J8xedR32lGp1+xmm0dMkSGjNmDCt/FVTK13JASXSgxrwEIvnaG9aWjR4/kCPgCDgCjoAj4Ai0NQKtJ5IoI8MBsoi90qKp5R7K1Mr0qXMX0XGnnEbHHn88Da5Vac1P7qZrv3gDff8HP6S58xdxs/gTp0yk3p5+OuWjU2jp4vNo8sQJTCRffG4jHXvcBPr5vWtp0kkfpX+74UYaM/owyvVuoctWrKS3HjyKZp99Nl106SX0gQ+Mo1MmfYh6/9pDc2Yspv/86q106px/pumzP0YzT/u4xLCVcvTwQ+tp5sxZ9OOf/oQGv6lAxU7QvX564P6HadXqz/L3pp48jZZddCFNnDieKr3dtGXzX2jixH+i3/x2Hd30H1+ml2t70IJFi6mvr0LzF8yjC5YsoREjRlAXejSxsqeuAQ36jpW8xtItbT0W/eYdAUfAEXAEHAFHYDdDYJeJJGclITkgqScIIok4GS14ytnD/URb/0oXXbqc3nPCFJoyZSp1Upluv+1btP7/nqFPXXAxffL8xTThwxNpypQTOZnloqUX0uEjD6WzzjydXcMP/O9auvTSS+mO7/+QZp11Fo058r10/nnnUrFaplVXfIbefOBQmn7mHFp95Woaccg76ewZ0+i5Dc/RWaedT7fc+k268nOX09bu5+ma666ivboGU293P1VLRMdNOJ5WXr6CTjzpw5ydjTppTz75DF26fBV959u30wVLltGI4cPp7LNnsdJ6371r6LLly+gH37uDbvrK12lrpUDzFy2mYiFL006dQRcs+Rc66uj30JN/XE9DhgyhffbeO0Uo4xRgJ5K72Wzxy3UEHAFHwBFwBByBFAKvOpFkTbLcTdn+Ml104YX0bG+VLr/iSuretInu/O7tdO75S+ihx9bTxcsuoYMPPpimTZtG48ePp7++8Dx94brP0uyZ0+lNg7voK1/5Mk2dOpUOH3cU/ea3D9DUadPp5CmTaeS7h9KaNWuoY8g+dM3119O6362j6669mt4/ZjTt/+a30E033EKXLb+cxr5vNJ0xezoNPfhd9JZ996V3H3QILVx4Dt111//Q0qVLaMrJk7gl4uFjx9DTTz1Dt972Xbruuutp9MhRdO0119DpM0+lffbei67//LU0Z/ZM2m+ffWnZZSvpxZ4KrVx9FW3cuJEuXnYhTZl8Ip1zzido4YIFdPTRR9OSJYtTnUASIqn1314haMqHqiPgCDgCjoAj4Ag4Am9oBFpKJNlty5XoQ0HmGvqaIgG2ewutWLWa9h95OI094ijad49BdODb38aFY5EtjbDTUoWogGRj5EaV+6mjkKOn/vg4bdu6RWo6dnZy6QZkGm7rLdMTf1hPw4cOpZ6+bhq8z37UW0W3ggL95S9PU6G/Qgfs9zba+mKJBg/ek7JdGeot9dBDjz5E79j/HfSWfd5Kld4y5TsLtHXLNnr08Yc4G3vI3ntTX6mPCh1dVCpXqbOQ5fd/evop2rb1RRozZrQ4rHvLlCkWqRt1MVFTjTPcqlxTErXIOsBKtVZa0uLOhoIUXEt6dL+hR4hfnCPgCDgCjoAj4Ag4AgMgsMtEUrJns1TTemYgkhIVaK3YUFJB6lpdfOFFdMBhY2nOnLMoh0KyqMaRzXOP6HJ/jetDogID6sv2dvdSPpehYhG1GNHHMEvVcpmyBbS+Qh3sPJ8aZQyQIV0t5KkXhVi5wHIFnbmlmK4WNkWVRO5c07kHp9VXKzUuZCutsvLcAQHnR99VdDZAy6xyBe0PibhlN0gquuxwsdoclXr6qKNrDy7J0FsuUUehgyrlXvmXa2Pm6eXul2mPrkFRdjaYpXRV4FfSP8/HpyPgCDgCjoAj4Ag4ArsfAi0jkkwmuRZdfS9MdCMpowE1XbL8Mtr/0JF05tx51Gl9JFF2RgtrSmFbIvTl7upAQU+tmqREElJludzPBXJRb8v62YK59vSXKFfooFJ/iTpzeaqVy9Iyq1/rLOZzSWHocl+Zih1WKQ91oTJ8XFwHuungcvoqUr6HY0DR9YAr1SLeEy0Q0RqxQOVShXLFHFVq6DgtXRWgXqJzD4qEo3sCvpNqL+VEcvebJX7FjoAj4Ag4Ao6AI9AUgdYRSWuTlUHeM2olSoEqkKhsrUJP/2E9rbv/fuopFOnwsUfQsIMO4qLc3PmAXcDNyuCEzhWm4oFrgkRyaSGtdSu/Q1FWqdeIQ+aSvs+o/C/H57Zz1knFauBqAVG0ErQca+a1XLUZx7OG63w32spIj8O1f/Wc3AlHM7SjGpHWuUXqzDUp2vWGq+PlM8URcAQcAUfAEXAEHIEdQ6AFRFJPxM3QrTsGOn1w8z4hkpAMoSrWatTLsYNZaYDHRFIKQEeUUQhoUjZHiWZdj1WrRm/ldLiifVT4O4em6cwIpQULOonEFey5+xWTO6mkHxNJuQAhiKGjrhFJ6U0hVeWlYwhUS/TKlC4qgUDLcfW9E8kdG5H+KUfAEXAEHAFHwBHYbRDYZSKZdA1QRbLC7d+sr6hUkkQ/6my1n9tN9WXzhLZU6N1bzAn5ivuoGnJJJzBNawYJTHVTYR4ohC6p6h8RyQwTSXDWQBRTrZASgRAxnY09boOLPq4lz02rUg9XWlRJCaT4ZW2+6ltMxZ+JieduM2L8Qh0BR8ARcAQcAUfAEVAEdpFIiiInHfZEkRQiKQTPlEjuuYre0rUalZGwQjlWJCVxJW7uFJ5LMyKZCIV28dxfVr8vDXzFtc29k5XwZUVVrHLSjSmN+lEmkyie3kgkpd0Zjo5/5W7qSaS40aXNkSmPfApWJZv3KnUi6XPPEXAEHAFHwBFwBP5eEGgdkUSneRDJbAb6HBWsqTyIJQgjXNtIakESdi1DecoRGquzmpeQL2ak/N5c3SCdonEKNTPeaQQ0EEmku+ADZYljTBFJnFMVw1QyEDqES/N2qoHahhb0mcQlrpnWnE6ThFgmsZOgzGkSmVYsBx4okmRkyuXfy4Dy+3AEHAFHwBFwBByB9kGgdUSyglo+aSKJOMRqtcIEzPJMwDdB3XJVTVxBxswOEkl8DuV+goqJ2EpohlnKwpXNVBB1LMH40KKRKMOKZEwkpc4lMTHEf0JkCS0dE3EUBM9iK/HxfGCQiQcbx9Hm7Sm3djadpT3gWHIi2T7TzO/UEXAEHAFHwBH4+0SgJUSSS9yAd2WziSLZYfpeDUpkDSnV1F/po75sjcvyFFBnklsr1jiROlOTxByhmfhPXcOJIinRkPVEsqKu52ytIC7tTD2RlCNatnYmU1ICiCsE8TQimYuUReih8vsarikmkvwlnMiOI/dhrmwbJqmSP3EcZzKO5D6liJG/HAFHwBFwBBwBR8AR2P0QaB2R5FBCIZIQ9iS3GS+JjeR3muUM8peHgoiajKhAnoU6KcqhvUAu4frNZvJcTghZ4CBwQhZNOoQiKRnfTCQTYgiSxnnhWp4n+KSFSOIlMZMW4yhEMCT/JLGP+nsjovIlkN8+/T5qRTYSSbt7U2IbI0GdSO5+08Wv2BFwBBwBR8ARcARiBHaZSAbmJz+FJJk6oJP0bolqRFGgHX0lX234gia6NBxPXc5NT2CE1c5f/96+NNDv6/+O9zt+Lzt6z/45R8ARcAQcAUfAEXAE3ugItI5IvtHv1K/PEXAEHAFHwBFwBBwBR6ClCDiRbCmcfjBHwBFwBBwBR8ARcATaBwEnku3zrP1OHQFHwBFwBBwBR8ARaCkCTiRbCqcfzBFwBBwBR8ARcAQcgfZBwIlk+zxrv1NHwBFwBBwBR8ARcARaioATyZbC6QdzBBwBR8ARcAQcAUegfRBwItk+z9rv1BFwBBwBR8ARcAQcgZYi4ESypXD6wRwBR8ARcAQcAUfAEWgfBJxIts+z9jt1BBwBR8ARcAQcAUegpQg4kWwpnH4wR8ARcAQcAUfAEXAE2gcBJ5Lt86z9Th0BR8ARcAQcAUfAEWgpAk4kWwqnH8wRcAQcAUfAEXAEHIH2QcCJZPs8a79TR8ARcAQcAUfAEXAEWoqAE8mWwukHcwQcAUfAEXAEHAFHoH0QcCLZPs/a79QRcAQcAUfAEXAEHIGWIuBEsqVw+sEcAUfAEXAEHAFHwBFoHwScSLbPs/Y7dQQcAUfAEXAEHAFHoKUIOJFsKZx+MEfAEXAEHAFHwBFwBNoHASeS7fOs/U4dAUfAEXAEHAFHwBFoKQJOJFsKpx/MEXAEHAFHwBFwBByB9kHAiWT7PGu/U0fAEXAEHAFHwBFwBFqKgBPJlsLpB3MEHAFHwBFwBBwBR6B9EHAi2T7P2u/UEXAEHAFHwBFwBByBliLgRLKlcPrBHAFHwBFwBBwBR8ARaB8EnEi2z7P2O3UEHAFHwBFwBBwBR6ClCDiRbCmcfjBHwBFwBBwBR8ARcATaBwEnku3zrP1OHQFHwBFwBBwBR8ARaCkC/w+Cx6rUnKMfCwAAAABJRU5ErkJggg==" id="3" name="Shape 3"/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0"/>
    <col customWidth="1" min="3" max="3" width="15.57"/>
  </cols>
  <sheetData>
    <row r="1">
      <c r="C1" s="1"/>
    </row>
    <row r="2">
      <c r="I2" s="2" t="s">
        <v>0</v>
      </c>
      <c r="J2" s="3"/>
      <c r="K2" s="3"/>
      <c r="L2" s="3"/>
      <c r="M2" s="3"/>
      <c r="N2" s="4"/>
      <c r="T2" s="5"/>
      <c r="U2" s="5"/>
      <c r="V2" s="5"/>
      <c r="W2" s="5"/>
    </row>
    <row r="3">
      <c r="I3" s="6" t="s">
        <v>1</v>
      </c>
      <c r="J3" s="7" t="s">
        <v>2</v>
      </c>
      <c r="K3" s="3"/>
      <c r="L3" s="4"/>
      <c r="M3" s="7" t="s">
        <v>3</v>
      </c>
      <c r="N3" s="4"/>
      <c r="T3" s="5"/>
      <c r="U3" s="5"/>
      <c r="V3" s="5"/>
      <c r="W3" s="5"/>
    </row>
    <row r="4">
      <c r="I4" s="8"/>
      <c r="J4" s="9" t="s">
        <v>4</v>
      </c>
      <c r="K4" s="9" t="s">
        <v>5</v>
      </c>
      <c r="L4" s="9" t="s">
        <v>6</v>
      </c>
      <c r="M4" s="9" t="s">
        <v>7</v>
      </c>
      <c r="N4" s="9" t="s">
        <v>8</v>
      </c>
      <c r="T4" s="5"/>
      <c r="U4" s="5"/>
      <c r="V4" s="5"/>
      <c r="W4" s="5"/>
    </row>
    <row r="5">
      <c r="I5" s="10">
        <v>10.0</v>
      </c>
      <c r="J5" s="11"/>
      <c r="K5" s="11"/>
      <c r="L5" s="12">
        <v>43901.0</v>
      </c>
      <c r="M5" s="13">
        <v>43901.0</v>
      </c>
      <c r="N5" s="10">
        <v>10.0</v>
      </c>
      <c r="T5" s="5"/>
      <c r="U5" s="5"/>
      <c r="V5" s="5"/>
      <c r="W5" s="5"/>
    </row>
    <row r="6">
      <c r="I6" s="10">
        <v>15.0</v>
      </c>
      <c r="J6" s="11"/>
      <c r="K6" s="14" t="s">
        <v>9</v>
      </c>
      <c r="L6" s="11"/>
      <c r="M6" s="10" t="s">
        <v>9</v>
      </c>
      <c r="N6" s="10">
        <v>5.0</v>
      </c>
      <c r="T6" s="5"/>
      <c r="U6" s="5"/>
      <c r="V6" s="5"/>
      <c r="W6" s="5"/>
    </row>
    <row r="7">
      <c r="I7" s="10">
        <v>20.0</v>
      </c>
      <c r="J7" s="14">
        <v>0.0</v>
      </c>
      <c r="K7" s="11"/>
      <c r="L7" s="11"/>
      <c r="M7" s="10">
        <v>0.0</v>
      </c>
      <c r="N7" s="10">
        <v>0.0</v>
      </c>
      <c r="T7" s="5"/>
      <c r="U7" s="5"/>
      <c r="V7" s="5"/>
      <c r="W7" s="5"/>
    </row>
    <row r="8"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I10" s="15" t="s">
        <v>10</v>
      </c>
      <c r="J10" s="3"/>
      <c r="K10" s="3"/>
      <c r="L10" s="3"/>
      <c r="M10" s="3"/>
      <c r="N10" s="3"/>
      <c r="O10" s="3"/>
      <c r="P10" s="3"/>
      <c r="Q10" s="3"/>
      <c r="R10" s="4"/>
      <c r="W10" s="5"/>
    </row>
    <row r="11">
      <c r="I11" s="6" t="s">
        <v>11</v>
      </c>
      <c r="J11" s="7" t="s">
        <v>12</v>
      </c>
      <c r="K11" s="3"/>
      <c r="L11" s="3"/>
      <c r="M11" s="3"/>
      <c r="N11" s="3"/>
      <c r="O11" s="3"/>
      <c r="P11" s="4"/>
      <c r="Q11" s="16" t="s">
        <v>13</v>
      </c>
      <c r="R11" s="4"/>
      <c r="W11" s="5"/>
    </row>
    <row r="12">
      <c r="I12" s="8"/>
      <c r="J12" s="9" t="s">
        <v>14</v>
      </c>
      <c r="K12" s="9" t="s">
        <v>15</v>
      </c>
      <c r="L12" s="9" t="s">
        <v>16</v>
      </c>
      <c r="M12" s="9" t="s">
        <v>17</v>
      </c>
      <c r="N12" s="9" t="s">
        <v>18</v>
      </c>
      <c r="O12" s="9" t="s">
        <v>19</v>
      </c>
      <c r="P12" s="9" t="s">
        <v>20</v>
      </c>
      <c r="Q12" s="9" t="s">
        <v>21</v>
      </c>
      <c r="R12" s="9" t="s">
        <v>22</v>
      </c>
      <c r="W12" s="5"/>
    </row>
    <row r="13">
      <c r="I13" s="10">
        <v>5.0</v>
      </c>
      <c r="J13" s="11"/>
      <c r="K13" s="11"/>
      <c r="L13" s="11"/>
      <c r="M13" s="11"/>
      <c r="N13" s="11"/>
      <c r="O13" s="11"/>
      <c r="P13" s="14" t="s">
        <v>23</v>
      </c>
      <c r="Q13" s="10" t="s">
        <v>23</v>
      </c>
      <c r="R13" s="10">
        <v>30.0</v>
      </c>
      <c r="W13" s="5"/>
    </row>
    <row r="14">
      <c r="I14" s="10">
        <v>10.0</v>
      </c>
      <c r="J14" s="11"/>
      <c r="K14" s="11"/>
      <c r="L14" s="11"/>
      <c r="M14" s="11"/>
      <c r="N14" s="11"/>
      <c r="O14" s="14" t="s">
        <v>24</v>
      </c>
      <c r="P14" s="17">
        <v>38875.0</v>
      </c>
      <c r="Q14" s="18">
        <v>38875.0</v>
      </c>
      <c r="R14" s="10">
        <v>30.0</v>
      </c>
      <c r="W14" s="5"/>
    </row>
    <row r="15">
      <c r="I15" s="10">
        <v>15.0</v>
      </c>
      <c r="J15" s="11"/>
      <c r="K15" s="11"/>
      <c r="L15" s="11"/>
      <c r="M15" s="11"/>
      <c r="N15" s="14" t="s">
        <v>25</v>
      </c>
      <c r="O15" s="17">
        <v>33375.0</v>
      </c>
      <c r="P15" s="14" t="s">
        <v>26</v>
      </c>
      <c r="Q15" s="10" t="s">
        <v>26</v>
      </c>
      <c r="R15" s="10">
        <v>30.0</v>
      </c>
      <c r="W15" s="5"/>
    </row>
    <row r="16">
      <c r="I16" s="10">
        <v>20.0</v>
      </c>
      <c r="J16" s="11"/>
      <c r="K16" s="11"/>
      <c r="L16" s="11"/>
      <c r="M16" s="14" t="s">
        <v>27</v>
      </c>
      <c r="N16" s="17">
        <v>27875.0</v>
      </c>
      <c r="O16" s="12">
        <v>44070.0</v>
      </c>
      <c r="P16" s="11"/>
      <c r="Q16" s="13">
        <v>44070.0</v>
      </c>
      <c r="R16" s="10">
        <v>25.0</v>
      </c>
      <c r="W16" s="5"/>
    </row>
    <row r="17">
      <c r="I17" s="10">
        <v>25.0</v>
      </c>
      <c r="J17" s="11"/>
      <c r="K17" s="11"/>
      <c r="L17" s="14" t="s">
        <v>28</v>
      </c>
      <c r="M17" s="17">
        <v>22375.0</v>
      </c>
      <c r="N17" s="12">
        <v>43912.0</v>
      </c>
      <c r="O17" s="11"/>
      <c r="P17" s="11"/>
      <c r="Q17" s="13">
        <v>43912.0</v>
      </c>
      <c r="R17" s="10">
        <v>20.0</v>
      </c>
      <c r="W17" s="5"/>
    </row>
    <row r="18">
      <c r="I18" s="10">
        <v>30.0</v>
      </c>
      <c r="J18" s="11"/>
      <c r="K18" s="14" t="s">
        <v>29</v>
      </c>
      <c r="L18" s="17">
        <v>16875.0</v>
      </c>
      <c r="M18" s="12">
        <v>44059.0</v>
      </c>
      <c r="N18" s="11"/>
      <c r="O18" s="11"/>
      <c r="P18" s="11"/>
      <c r="Q18" s="13">
        <v>44059.0</v>
      </c>
      <c r="R18" s="10">
        <v>15.0</v>
      </c>
      <c r="W18" s="5"/>
    </row>
    <row r="19">
      <c r="I19" s="10">
        <v>35.0</v>
      </c>
      <c r="J19" s="14" t="s">
        <v>30</v>
      </c>
      <c r="K19" s="17">
        <v>11375.0</v>
      </c>
      <c r="L19" s="12">
        <v>43901.0</v>
      </c>
      <c r="M19" s="11"/>
      <c r="N19" s="11"/>
      <c r="O19" s="11"/>
      <c r="P19" s="11"/>
      <c r="Q19" s="13">
        <v>43901.0</v>
      </c>
      <c r="R19" s="10">
        <v>10.0</v>
      </c>
      <c r="W19" s="5"/>
    </row>
    <row r="20">
      <c r="B20" s="19" t="s">
        <v>31</v>
      </c>
      <c r="C20" s="19" t="s">
        <v>32</v>
      </c>
      <c r="D20" s="19" t="s">
        <v>33</v>
      </c>
      <c r="E20" s="19" t="s">
        <v>34</v>
      </c>
      <c r="F20" s="19" t="s">
        <v>35</v>
      </c>
      <c r="G20" s="2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B21" s="21">
        <v>1.0</v>
      </c>
      <c r="C21" s="21">
        <v>10.0</v>
      </c>
      <c r="D21" s="21">
        <v>25.0</v>
      </c>
      <c r="E21" s="22">
        <v>44044.0</v>
      </c>
      <c r="F21" s="23">
        <v>15.0</v>
      </c>
      <c r="I21" s="2" t="s">
        <v>36</v>
      </c>
      <c r="J21" s="3"/>
      <c r="K21" s="3"/>
      <c r="L21" s="3"/>
      <c r="M21" s="3"/>
      <c r="N21" s="3"/>
      <c r="O21" s="3"/>
      <c r="P21" s="3"/>
      <c r="Q21" s="3"/>
      <c r="R21" s="3"/>
      <c r="S21" s="4"/>
      <c r="T21" s="5"/>
      <c r="U21" s="5"/>
      <c r="V21" s="5"/>
      <c r="W21" s="5"/>
    </row>
    <row r="22">
      <c r="B22" s="21">
        <v>2.0</v>
      </c>
      <c r="C22" s="21">
        <v>15.0</v>
      </c>
      <c r="D22" s="21">
        <v>35.0</v>
      </c>
      <c r="E22" s="24">
        <v>44136.0</v>
      </c>
      <c r="F22" s="23">
        <v>15.0</v>
      </c>
      <c r="I22" s="6" t="s">
        <v>37</v>
      </c>
      <c r="J22" s="7" t="s">
        <v>38</v>
      </c>
      <c r="K22" s="3"/>
      <c r="L22" s="3"/>
      <c r="M22" s="3"/>
      <c r="N22" s="3"/>
      <c r="O22" s="3"/>
      <c r="P22" s="3"/>
      <c r="Q22" s="4"/>
      <c r="R22" s="16" t="s">
        <v>13</v>
      </c>
      <c r="S22" s="4"/>
      <c r="T22" s="5"/>
      <c r="U22" s="5"/>
      <c r="V22" s="5"/>
      <c r="W22" s="5"/>
    </row>
    <row r="23">
      <c r="B23" s="21">
        <v>3.0</v>
      </c>
      <c r="C23" s="21">
        <v>25.0</v>
      </c>
      <c r="D23" s="21">
        <v>30.0</v>
      </c>
      <c r="E23" s="24">
        <v>44105.0</v>
      </c>
      <c r="F23" s="23">
        <v>15.0</v>
      </c>
      <c r="I23" s="8"/>
      <c r="J23" s="9" t="s">
        <v>39</v>
      </c>
      <c r="K23" s="9" t="s">
        <v>40</v>
      </c>
      <c r="L23" s="9" t="s">
        <v>41</v>
      </c>
      <c r="M23" s="9" t="s">
        <v>42</v>
      </c>
      <c r="N23" s="9" t="s">
        <v>43</v>
      </c>
      <c r="O23" s="9" t="s">
        <v>44</v>
      </c>
      <c r="P23" s="9" t="s">
        <v>45</v>
      </c>
      <c r="Q23" s="9" t="s">
        <v>46</v>
      </c>
      <c r="R23" s="9" t="s">
        <v>47</v>
      </c>
      <c r="S23" s="9" t="s">
        <v>48</v>
      </c>
    </row>
    <row r="24">
      <c r="B24" s="21">
        <v>4.0</v>
      </c>
      <c r="C24" s="21">
        <v>20.0</v>
      </c>
      <c r="D24" s="21">
        <v>10.0</v>
      </c>
      <c r="E24" s="21" t="s">
        <v>49</v>
      </c>
      <c r="F24" s="21" t="s">
        <v>50</v>
      </c>
      <c r="I24" s="10">
        <v>0.0</v>
      </c>
      <c r="J24" s="11"/>
      <c r="K24" s="11"/>
      <c r="L24" s="11"/>
      <c r="M24" s="11"/>
      <c r="N24" s="25" t="s">
        <v>51</v>
      </c>
      <c r="O24" s="17">
        <v>66775.0</v>
      </c>
      <c r="P24" s="17">
        <v>66825.0</v>
      </c>
      <c r="Q24" s="14" t="s">
        <v>52</v>
      </c>
      <c r="R24" s="18">
        <v>66775.0</v>
      </c>
      <c r="S24" s="10">
        <v>20.0</v>
      </c>
    </row>
    <row r="25">
      <c r="I25" s="10">
        <v>5.0</v>
      </c>
      <c r="J25" s="11"/>
      <c r="K25" s="11"/>
      <c r="L25" s="11"/>
      <c r="M25" s="17">
        <v>61175.0</v>
      </c>
      <c r="N25" s="17">
        <v>61225.0</v>
      </c>
      <c r="O25" s="17">
        <v>61275.0</v>
      </c>
      <c r="P25" s="14" t="s">
        <v>53</v>
      </c>
      <c r="Q25" s="17">
        <v>61525.0</v>
      </c>
      <c r="R25" s="18">
        <v>61175.0</v>
      </c>
      <c r="S25" s="10">
        <v>15.0</v>
      </c>
    </row>
    <row r="26">
      <c r="I26" s="10">
        <v>10.0</v>
      </c>
      <c r="J26" s="11"/>
      <c r="K26" s="11"/>
      <c r="L26" s="17">
        <v>55625.0</v>
      </c>
      <c r="M26" s="17">
        <v>55675.0</v>
      </c>
      <c r="N26" s="17">
        <v>55725.0</v>
      </c>
      <c r="O26" s="14" t="s">
        <v>54</v>
      </c>
      <c r="P26" s="17">
        <v>55975.0</v>
      </c>
      <c r="Q26" s="14" t="s">
        <v>55</v>
      </c>
      <c r="R26" s="18">
        <v>55625.0</v>
      </c>
      <c r="S26" s="10">
        <v>10.0</v>
      </c>
    </row>
    <row r="27">
      <c r="B27" s="25" t="s">
        <v>56</v>
      </c>
      <c r="C27" s="26" t="s">
        <v>57</v>
      </c>
      <c r="D27" s="3"/>
      <c r="E27" s="3"/>
      <c r="F27" s="4"/>
      <c r="I27" s="10">
        <v>15.0</v>
      </c>
      <c r="J27" s="11"/>
      <c r="K27" s="17">
        <v>50075.0</v>
      </c>
      <c r="L27" s="17">
        <v>50125.0</v>
      </c>
      <c r="M27" s="17">
        <v>50175.0</v>
      </c>
      <c r="N27" s="14" t="s">
        <v>58</v>
      </c>
      <c r="O27" s="17">
        <v>50425.0</v>
      </c>
      <c r="P27" s="14" t="s">
        <v>59</v>
      </c>
      <c r="Q27" s="17">
        <v>50675.0</v>
      </c>
      <c r="R27" s="18">
        <v>50075.0</v>
      </c>
      <c r="S27" s="14">
        <v>5.0</v>
      </c>
    </row>
    <row r="28">
      <c r="B28" s="25" t="s">
        <v>60</v>
      </c>
      <c r="C28" s="26" t="s">
        <v>61</v>
      </c>
      <c r="D28" s="3"/>
      <c r="E28" s="3"/>
      <c r="F28" s="4"/>
    </row>
    <row r="29">
      <c r="B29" s="25" t="s">
        <v>62</v>
      </c>
      <c r="C29" s="26">
        <v>4.0</v>
      </c>
      <c r="D29" s="3"/>
      <c r="E29" s="3"/>
      <c r="F29" s="4"/>
    </row>
    <row r="30">
      <c r="B30" s="25" t="s">
        <v>63</v>
      </c>
      <c r="C30" s="26" t="s">
        <v>64</v>
      </c>
      <c r="D30" s="3"/>
      <c r="E30" s="3"/>
      <c r="F30" s="4"/>
      <c r="I30" s="2" t="s">
        <v>65</v>
      </c>
      <c r="J30" s="3"/>
      <c r="K30" s="3"/>
      <c r="L30" s="3"/>
      <c r="M30" s="3"/>
      <c r="N30" s="3"/>
      <c r="O30" s="4"/>
    </row>
    <row r="31">
      <c r="B31" s="25" t="s">
        <v>66</v>
      </c>
      <c r="C31" s="26" t="s">
        <v>67</v>
      </c>
      <c r="D31" s="3"/>
      <c r="E31" s="3"/>
      <c r="F31" s="4"/>
      <c r="I31" s="6" t="s">
        <v>68</v>
      </c>
      <c r="J31" s="27" t="s">
        <v>69</v>
      </c>
      <c r="K31" s="3"/>
      <c r="L31" s="3"/>
      <c r="M31" s="4"/>
      <c r="N31" s="16" t="s">
        <v>13</v>
      </c>
      <c r="O31" s="4"/>
      <c r="P31" s="5"/>
      <c r="Q31" s="5"/>
      <c r="R31" s="5"/>
      <c r="S31" s="5"/>
      <c r="T31" s="5"/>
      <c r="U31" s="5"/>
      <c r="V31" s="5"/>
      <c r="W31" s="5"/>
    </row>
    <row r="32">
      <c r="B32" s="25" t="s">
        <v>70</v>
      </c>
      <c r="C32" s="26" t="s">
        <v>71</v>
      </c>
      <c r="D32" s="3"/>
      <c r="E32" s="3"/>
      <c r="F32" s="4"/>
      <c r="I32" s="8"/>
      <c r="J32" s="9" t="s">
        <v>72</v>
      </c>
      <c r="K32" s="9" t="s">
        <v>73</v>
      </c>
      <c r="L32" s="9" t="s">
        <v>74</v>
      </c>
      <c r="M32" s="9" t="s">
        <v>75</v>
      </c>
      <c r="N32" s="9" t="s">
        <v>76</v>
      </c>
      <c r="O32" s="9" t="s">
        <v>77</v>
      </c>
      <c r="P32" s="5"/>
      <c r="Q32" s="5"/>
      <c r="R32" s="5"/>
      <c r="S32" s="5"/>
      <c r="T32" s="5"/>
      <c r="U32" s="5"/>
      <c r="V32" s="5"/>
      <c r="W32" s="5"/>
    </row>
    <row r="33">
      <c r="B33" s="25" t="s">
        <v>78</v>
      </c>
      <c r="C33" s="26" t="s">
        <v>79</v>
      </c>
      <c r="D33" s="3"/>
      <c r="E33" s="3"/>
      <c r="F33" s="4"/>
      <c r="I33" s="10">
        <v>0.0</v>
      </c>
      <c r="J33" s="17">
        <v>77525.0</v>
      </c>
      <c r="K33" s="17">
        <v>77375.0</v>
      </c>
      <c r="L33" s="17">
        <v>77225.0</v>
      </c>
      <c r="M33" s="17">
        <v>77075.0</v>
      </c>
      <c r="N33" s="18">
        <v>77075.0</v>
      </c>
      <c r="O33" s="10">
        <v>25.0</v>
      </c>
      <c r="P33" s="5"/>
      <c r="Q33" s="5"/>
      <c r="R33" s="5"/>
      <c r="S33" s="5"/>
      <c r="T33" s="5"/>
      <c r="U33" s="5"/>
      <c r="V33" s="5"/>
      <c r="W33" s="5"/>
    </row>
    <row r="34">
      <c r="B34" s="5"/>
      <c r="C34" s="5"/>
      <c r="D34" s="5"/>
      <c r="E34" s="5"/>
      <c r="F34" s="5"/>
      <c r="M34" s="5"/>
      <c r="N34" s="5"/>
      <c r="V34" s="5"/>
      <c r="W34" s="5"/>
    </row>
    <row r="35">
      <c r="B35" s="28" t="s">
        <v>80</v>
      </c>
      <c r="G35" s="5"/>
      <c r="H35" s="5"/>
      <c r="I35" s="5"/>
      <c r="J35" s="5"/>
      <c r="K35" s="5"/>
      <c r="L35" s="5"/>
      <c r="M35" s="5"/>
      <c r="N35" s="5"/>
      <c r="V35" s="5"/>
      <c r="W35" s="5"/>
    </row>
    <row r="36">
      <c r="B36" s="5"/>
      <c r="C36" s="5"/>
      <c r="D36" s="5"/>
      <c r="J36" s="5"/>
      <c r="K36" s="5"/>
      <c r="L36" s="5"/>
      <c r="M36" s="5"/>
      <c r="N36" s="5"/>
      <c r="V36" s="5"/>
      <c r="W36" s="5"/>
    </row>
    <row r="37">
      <c r="B37" s="5"/>
      <c r="C37" s="5"/>
      <c r="D37" s="5"/>
      <c r="J37" s="5"/>
      <c r="K37" s="5"/>
      <c r="L37" s="5"/>
      <c r="M37" s="5"/>
      <c r="N37" s="5"/>
      <c r="V37" s="5"/>
      <c r="W37" s="5"/>
    </row>
    <row r="38">
      <c r="B38" s="5"/>
      <c r="C38" s="5"/>
      <c r="D38" s="5"/>
      <c r="J38" s="5"/>
      <c r="K38" s="5"/>
      <c r="L38" s="5"/>
      <c r="M38" s="5"/>
      <c r="N38" s="5"/>
    </row>
    <row r="39">
      <c r="B39" s="5"/>
      <c r="C39" s="5"/>
      <c r="D39" s="5"/>
      <c r="J39" s="5"/>
      <c r="K39" s="5"/>
      <c r="L39" s="5"/>
      <c r="M39" s="5"/>
      <c r="N39" s="5"/>
    </row>
    <row r="40">
      <c r="B40" s="5"/>
      <c r="C40" s="5"/>
      <c r="D40" s="5"/>
      <c r="J40" s="5"/>
      <c r="K40" s="5"/>
      <c r="L40" s="5"/>
      <c r="M40" s="5"/>
      <c r="N40" s="5"/>
    </row>
    <row r="41">
      <c r="B41" s="5"/>
      <c r="C41" s="5"/>
      <c r="D41" s="5"/>
      <c r="J41" s="5"/>
      <c r="K41" s="5"/>
      <c r="L41" s="5"/>
      <c r="M41" s="5"/>
      <c r="N41" s="5"/>
    </row>
    <row r="42">
      <c r="B42" s="5"/>
      <c r="C42" s="5"/>
      <c r="D42" s="5"/>
      <c r="J42" s="5"/>
      <c r="K42" s="5"/>
      <c r="L42" s="5"/>
      <c r="M42" s="5"/>
      <c r="N42" s="5"/>
    </row>
    <row r="43">
      <c r="B43" s="5"/>
      <c r="C43" s="5"/>
      <c r="D43" s="5"/>
      <c r="J43" s="5"/>
      <c r="K43" s="5"/>
      <c r="L43" s="5"/>
      <c r="M43" s="5"/>
      <c r="N43" s="5"/>
    </row>
    <row r="44">
      <c r="B44" s="5"/>
      <c r="C44" s="5"/>
      <c r="D44" s="5"/>
      <c r="J44" s="5"/>
      <c r="K44" s="5"/>
      <c r="L44" s="5"/>
      <c r="M44" s="5"/>
      <c r="N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>
      <c r="B46" s="5"/>
      <c r="C46" s="5"/>
      <c r="I46" s="5"/>
      <c r="J46" s="5"/>
      <c r="K46" s="5"/>
      <c r="L46" s="5"/>
      <c r="M46" s="5"/>
      <c r="N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>
      <c r="B48" s="5"/>
      <c r="N48" s="5"/>
    </row>
    <row r="49">
      <c r="B49" s="5"/>
      <c r="N49" s="5"/>
    </row>
    <row r="50">
      <c r="B50" s="5"/>
      <c r="N50" s="5"/>
    </row>
    <row r="51">
      <c r="B51" s="5"/>
      <c r="N51" s="5"/>
    </row>
    <row r="52">
      <c r="B52" s="5"/>
      <c r="N52" s="5"/>
    </row>
    <row r="53">
      <c r="B53" s="5"/>
      <c r="N53" s="5"/>
    </row>
    <row r="54">
      <c r="B54" s="5"/>
      <c r="N54" s="5"/>
    </row>
    <row r="55">
      <c r="B55" s="5"/>
      <c r="N55" s="5"/>
    </row>
    <row r="56">
      <c r="B56" s="5"/>
      <c r="N56" s="5"/>
    </row>
    <row r="57">
      <c r="B57" s="5"/>
      <c r="N57" s="5"/>
    </row>
    <row r="58">
      <c r="B58" s="5"/>
      <c r="N58" s="5"/>
    </row>
    <row r="59">
      <c r="B59" s="5"/>
      <c r="N59" s="5"/>
    </row>
    <row r="60">
      <c r="B60" s="5"/>
      <c r="N60" s="5"/>
    </row>
    <row r="61">
      <c r="B61" s="5"/>
      <c r="N61" s="5"/>
    </row>
    <row r="62">
      <c r="B62" s="5"/>
      <c r="N62" s="5"/>
    </row>
    <row r="63">
      <c r="B63" s="5"/>
      <c r="N63" s="5"/>
    </row>
    <row r="64">
      <c r="B64" s="5"/>
      <c r="N64" s="5"/>
    </row>
    <row r="65">
      <c r="B65" s="5"/>
      <c r="N65" s="5"/>
    </row>
    <row r="66">
      <c r="B66" s="5"/>
      <c r="N66" s="5"/>
    </row>
    <row r="67">
      <c r="B67" s="5"/>
      <c r="N67" s="5"/>
    </row>
    <row r="68">
      <c r="B68" s="5"/>
      <c r="N68" s="5"/>
    </row>
    <row r="69">
      <c r="B69" s="5"/>
      <c r="N69" s="5"/>
    </row>
    <row r="70">
      <c r="B70" s="5"/>
      <c r="N70" s="5"/>
    </row>
    <row r="71">
      <c r="B71" s="5"/>
      <c r="N71" s="5"/>
    </row>
    <row r="72">
      <c r="B72" s="5"/>
      <c r="N72" s="5"/>
    </row>
    <row r="73">
      <c r="B73" s="5"/>
      <c r="N73" s="5"/>
    </row>
    <row r="74">
      <c r="B74" s="5"/>
      <c r="N74" s="5"/>
    </row>
    <row r="75">
      <c r="B75" s="5"/>
      <c r="N75" s="5"/>
    </row>
    <row r="76">
      <c r="B76" s="5"/>
      <c r="N76" s="5"/>
    </row>
    <row r="77">
      <c r="B77" s="5"/>
      <c r="N77" s="5"/>
    </row>
    <row r="78">
      <c r="B78" s="5"/>
      <c r="N78" s="5"/>
    </row>
    <row r="79">
      <c r="B79" s="5"/>
      <c r="N79" s="5"/>
    </row>
    <row r="80">
      <c r="B80" s="5"/>
      <c r="N80" s="5"/>
    </row>
    <row r="81">
      <c r="B81" s="5"/>
      <c r="N81" s="5"/>
    </row>
    <row r="82">
      <c r="B82" s="5"/>
      <c r="N82" s="5"/>
    </row>
    <row r="83">
      <c r="B83" s="5"/>
      <c r="N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</sheetData>
  <mergeCells count="24">
    <mergeCell ref="I2:N2"/>
    <mergeCell ref="I3:I4"/>
    <mergeCell ref="J3:L3"/>
    <mergeCell ref="M3:N3"/>
    <mergeCell ref="I10:R10"/>
    <mergeCell ref="I11:I12"/>
    <mergeCell ref="Q11:R11"/>
    <mergeCell ref="J11:P11"/>
    <mergeCell ref="I21:S21"/>
    <mergeCell ref="I22:I23"/>
    <mergeCell ref="J22:Q22"/>
    <mergeCell ref="R22:S22"/>
    <mergeCell ref="C27:F27"/>
    <mergeCell ref="C28:F28"/>
    <mergeCell ref="C32:F32"/>
    <mergeCell ref="C33:F33"/>
    <mergeCell ref="B35:F35"/>
    <mergeCell ref="C29:F29"/>
    <mergeCell ref="C30:F30"/>
    <mergeCell ref="I30:O30"/>
    <mergeCell ref="C31:F31"/>
    <mergeCell ref="I31:I32"/>
    <mergeCell ref="J31:M31"/>
    <mergeCell ref="N31:O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I2" s="2" t="s">
        <v>81</v>
      </c>
      <c r="J2" s="3"/>
      <c r="K2" s="3"/>
      <c r="L2" s="4"/>
      <c r="M2" s="5"/>
      <c r="O2" s="5"/>
    </row>
    <row r="3">
      <c r="I3" s="6" t="s">
        <v>11</v>
      </c>
      <c r="J3" s="9" t="s">
        <v>12</v>
      </c>
      <c r="K3" s="7" t="s">
        <v>3</v>
      </c>
      <c r="L3" s="4"/>
      <c r="M3" s="5"/>
      <c r="O3" s="5"/>
    </row>
    <row r="4">
      <c r="I4" s="8"/>
      <c r="J4" s="29" t="s">
        <v>82</v>
      </c>
      <c r="K4" s="30" t="s">
        <v>83</v>
      </c>
      <c r="L4" s="30" t="s">
        <v>84</v>
      </c>
      <c r="M4" s="5"/>
      <c r="O4" s="5"/>
    </row>
    <row r="5">
      <c r="I5" s="10">
        <v>4.0</v>
      </c>
      <c r="J5" s="14">
        <v>43.0</v>
      </c>
      <c r="K5" s="10">
        <v>43.0</v>
      </c>
      <c r="L5" s="10">
        <v>1.0</v>
      </c>
      <c r="M5" s="5"/>
      <c r="O5" s="5"/>
    </row>
    <row r="6">
      <c r="I6" s="10">
        <v>5.0</v>
      </c>
      <c r="J6" s="14">
        <v>43.0</v>
      </c>
      <c r="K6" s="10">
        <v>43.0</v>
      </c>
      <c r="L6" s="10">
        <v>1.0</v>
      </c>
      <c r="M6" s="5"/>
      <c r="O6" s="5"/>
    </row>
    <row r="7">
      <c r="I7" s="10">
        <v>6.0</v>
      </c>
      <c r="J7" s="14">
        <v>43.0</v>
      </c>
      <c r="K7" s="10">
        <v>43.0</v>
      </c>
      <c r="L7" s="10">
        <v>1.0</v>
      </c>
      <c r="M7" s="5"/>
      <c r="O7" s="5"/>
    </row>
    <row r="8">
      <c r="I8" s="10">
        <v>7.0</v>
      </c>
      <c r="J8" s="14">
        <v>43.0</v>
      </c>
      <c r="K8" s="10">
        <v>43.0</v>
      </c>
      <c r="L8" s="10">
        <v>1.0</v>
      </c>
      <c r="M8" s="5"/>
      <c r="O8" s="5"/>
    </row>
    <row r="9">
      <c r="I9" s="5"/>
      <c r="J9" s="5"/>
      <c r="K9" s="5"/>
      <c r="L9" s="5"/>
      <c r="M9" s="5"/>
      <c r="O9" s="5"/>
    </row>
    <row r="10">
      <c r="I10" s="2" t="s">
        <v>85</v>
      </c>
      <c r="J10" s="3"/>
      <c r="K10" s="3"/>
      <c r="L10" s="3"/>
      <c r="M10" s="4"/>
      <c r="O10" s="5"/>
    </row>
    <row r="11">
      <c r="I11" s="6" t="s">
        <v>37</v>
      </c>
      <c r="J11" s="31" t="s">
        <v>38</v>
      </c>
      <c r="K11" s="4"/>
      <c r="L11" s="32" t="s">
        <v>13</v>
      </c>
      <c r="M11" s="4"/>
      <c r="O11" s="5"/>
    </row>
    <row r="12">
      <c r="I12" s="8"/>
      <c r="J12" s="33" t="s">
        <v>86</v>
      </c>
      <c r="K12" s="29" t="s">
        <v>87</v>
      </c>
      <c r="L12" s="30" t="s">
        <v>88</v>
      </c>
      <c r="M12" s="30" t="s">
        <v>89</v>
      </c>
      <c r="O12" s="5"/>
    </row>
    <row r="13">
      <c r="I13" s="18">
        <v>6.0</v>
      </c>
      <c r="J13" s="14">
        <v>70.0</v>
      </c>
      <c r="K13" s="11"/>
      <c r="L13" s="10">
        <v>70.0</v>
      </c>
      <c r="M13" s="10">
        <v>1.0</v>
      </c>
      <c r="O13" s="5"/>
    </row>
    <row r="14">
      <c r="I14" s="10">
        <v>7.0</v>
      </c>
      <c r="J14" s="14">
        <v>70.0</v>
      </c>
      <c r="K14" s="11"/>
      <c r="L14" s="10">
        <v>70.0</v>
      </c>
      <c r="M14" s="10">
        <v>1.0</v>
      </c>
      <c r="O14" s="5"/>
    </row>
    <row r="15">
      <c r="I15" s="10">
        <v>8.0</v>
      </c>
      <c r="J15" s="14">
        <v>70.0</v>
      </c>
      <c r="K15" s="14">
        <v>97.0</v>
      </c>
      <c r="L15" s="10">
        <v>97.0</v>
      </c>
      <c r="M15" s="10">
        <v>2.0</v>
      </c>
      <c r="O15" s="5"/>
    </row>
    <row r="16">
      <c r="I16" s="10">
        <v>9.0</v>
      </c>
      <c r="J16" s="14">
        <v>70.0</v>
      </c>
      <c r="K16" s="14">
        <v>97.0</v>
      </c>
      <c r="L16" s="10">
        <v>97.0</v>
      </c>
      <c r="M16" s="10">
        <v>2.0</v>
      </c>
      <c r="O16" s="5"/>
    </row>
    <row r="17">
      <c r="I17" s="5"/>
      <c r="J17" s="5"/>
      <c r="K17" s="5"/>
      <c r="L17" s="5"/>
      <c r="M17" s="5"/>
      <c r="N17" s="5"/>
      <c r="O17" s="5"/>
    </row>
    <row r="18">
      <c r="I18" s="5"/>
      <c r="N18" s="5"/>
      <c r="O18" s="5"/>
    </row>
    <row r="19">
      <c r="I19" s="15" t="s">
        <v>90</v>
      </c>
      <c r="J19" s="3"/>
      <c r="K19" s="3"/>
      <c r="L19" s="3"/>
      <c r="M19" s="3"/>
      <c r="N19" s="3"/>
      <c r="O19" s="4"/>
    </row>
    <row r="20">
      <c r="I20" s="6" t="s">
        <v>68</v>
      </c>
      <c r="J20" s="7" t="s">
        <v>69</v>
      </c>
      <c r="K20" s="3"/>
      <c r="L20" s="3"/>
      <c r="M20" s="4"/>
      <c r="N20" s="16" t="s">
        <v>13</v>
      </c>
      <c r="O20" s="4"/>
    </row>
    <row r="21">
      <c r="I21" s="8"/>
      <c r="J21" s="29" t="s">
        <v>91</v>
      </c>
      <c r="K21" s="29" t="s">
        <v>92</v>
      </c>
      <c r="L21" s="29" t="s">
        <v>93</v>
      </c>
      <c r="M21" s="29" t="s">
        <v>94</v>
      </c>
      <c r="N21" s="30" t="s">
        <v>95</v>
      </c>
      <c r="O21" s="30" t="s">
        <v>96</v>
      </c>
    </row>
    <row r="22">
      <c r="I22" s="10">
        <v>10.0</v>
      </c>
      <c r="J22" s="14">
        <v>108.0</v>
      </c>
      <c r="K22" s="14">
        <v>119.0</v>
      </c>
      <c r="L22" s="14">
        <v>103.0</v>
      </c>
      <c r="M22" s="14">
        <v>114.0</v>
      </c>
      <c r="N22" s="10">
        <v>119.0</v>
      </c>
      <c r="O22" s="10">
        <v>2.0</v>
      </c>
    </row>
    <row r="29">
      <c r="B29" s="25" t="s">
        <v>62</v>
      </c>
      <c r="C29" s="26">
        <v>3.0</v>
      </c>
      <c r="D29" s="3"/>
      <c r="E29" s="3"/>
      <c r="F29" s="4"/>
    </row>
    <row r="30">
      <c r="A30" s="5"/>
      <c r="B30" s="25" t="s">
        <v>63</v>
      </c>
      <c r="C30" s="26" t="s">
        <v>97</v>
      </c>
      <c r="D30" s="3"/>
      <c r="E30" s="3"/>
      <c r="F30" s="4"/>
      <c r="G30" s="5"/>
      <c r="J30" s="5"/>
    </row>
    <row r="31">
      <c r="A31" s="5"/>
      <c r="B31" s="25" t="s">
        <v>66</v>
      </c>
      <c r="C31" s="26" t="s">
        <v>98</v>
      </c>
      <c r="D31" s="3"/>
      <c r="E31" s="3"/>
      <c r="F31" s="4"/>
      <c r="G31" s="5"/>
      <c r="J31" s="5"/>
    </row>
    <row r="32">
      <c r="A32" s="5"/>
      <c r="B32" s="25" t="s">
        <v>70</v>
      </c>
      <c r="C32" s="26" t="s">
        <v>99</v>
      </c>
      <c r="D32" s="3"/>
      <c r="E32" s="3"/>
      <c r="F32" s="4"/>
      <c r="G32" s="5"/>
      <c r="J32" s="5"/>
    </row>
    <row r="33">
      <c r="A33" s="5"/>
      <c r="B33" s="25" t="s">
        <v>100</v>
      </c>
      <c r="C33" s="34" t="s">
        <v>101</v>
      </c>
      <c r="D33" s="3"/>
      <c r="E33" s="3"/>
      <c r="F33" s="4"/>
      <c r="G33" s="5"/>
      <c r="J33" s="5"/>
    </row>
    <row r="34">
      <c r="A34" s="5"/>
      <c r="B34" s="25" t="s">
        <v>102</v>
      </c>
      <c r="C34" s="26" t="s">
        <v>103</v>
      </c>
      <c r="D34" s="3"/>
      <c r="E34" s="3"/>
      <c r="F34" s="4"/>
      <c r="G34" s="5"/>
      <c r="J34" s="5"/>
    </row>
    <row r="35">
      <c r="A35" s="5"/>
      <c r="G35" s="5"/>
      <c r="J35" s="5"/>
    </row>
    <row r="36">
      <c r="A36" s="5"/>
      <c r="G36" s="5"/>
      <c r="J36" s="5"/>
    </row>
    <row r="37">
      <c r="B37" s="5"/>
      <c r="C37" s="5"/>
      <c r="D37" s="5"/>
      <c r="E37" s="5"/>
      <c r="F37" s="5"/>
      <c r="G37" s="5"/>
      <c r="H37" s="5"/>
      <c r="I37" s="5"/>
      <c r="J37" s="5"/>
    </row>
    <row r="38">
      <c r="B38" s="5"/>
      <c r="C38" s="5"/>
      <c r="D38" s="5"/>
      <c r="E38" s="5"/>
      <c r="F38" s="5"/>
      <c r="G38" s="5"/>
      <c r="H38" s="5"/>
      <c r="I38" s="5"/>
      <c r="J38" s="5"/>
    </row>
    <row r="39">
      <c r="B39" s="5"/>
      <c r="C39" s="5"/>
      <c r="D39" s="5"/>
      <c r="E39" s="5"/>
      <c r="F39" s="5"/>
      <c r="G39" s="5"/>
      <c r="H39" s="5"/>
      <c r="I39" s="5"/>
      <c r="J39" s="5"/>
    </row>
    <row r="40">
      <c r="B40" s="5"/>
      <c r="C40" s="5"/>
      <c r="D40" s="5"/>
      <c r="E40" s="5"/>
      <c r="F40" s="5"/>
      <c r="G40" s="5"/>
      <c r="H40" s="5"/>
      <c r="I40" s="5"/>
      <c r="J40" s="5"/>
    </row>
    <row r="41">
      <c r="B41" s="5"/>
      <c r="J41" s="5"/>
    </row>
    <row r="42">
      <c r="B42" s="5"/>
      <c r="J42" s="5"/>
    </row>
    <row r="43">
      <c r="B43" s="5"/>
      <c r="J43" s="5"/>
    </row>
    <row r="44">
      <c r="B44" s="5"/>
      <c r="J44" s="5"/>
    </row>
    <row r="45">
      <c r="B45" s="5"/>
      <c r="J45" s="5"/>
    </row>
    <row r="46">
      <c r="B46" s="5"/>
      <c r="J46" s="5"/>
    </row>
    <row r="47">
      <c r="B47" s="5"/>
      <c r="J47" s="5"/>
    </row>
    <row r="48">
      <c r="B48" s="5"/>
      <c r="J48" s="5"/>
    </row>
    <row r="49">
      <c r="B49" s="5"/>
      <c r="J49" s="5"/>
    </row>
    <row r="50">
      <c r="B50" s="5"/>
      <c r="J50" s="5"/>
    </row>
    <row r="51">
      <c r="B51" s="5"/>
      <c r="J51" s="5"/>
    </row>
    <row r="52">
      <c r="B52" s="5"/>
      <c r="J52" s="5"/>
    </row>
    <row r="53">
      <c r="B53" s="5"/>
      <c r="J53" s="5"/>
    </row>
    <row r="54">
      <c r="B54" s="35"/>
      <c r="J54" s="5"/>
    </row>
    <row r="55">
      <c r="B55" s="36"/>
      <c r="J55" s="5"/>
    </row>
    <row r="56">
      <c r="B56" s="5"/>
      <c r="J56" s="5"/>
    </row>
    <row r="57">
      <c r="B57" s="5"/>
      <c r="J57" s="5"/>
    </row>
    <row r="58">
      <c r="B58" s="5"/>
      <c r="J58" s="5"/>
    </row>
    <row r="59">
      <c r="B59" s="5"/>
      <c r="J59" s="5"/>
    </row>
    <row r="60">
      <c r="B60" s="5"/>
      <c r="J60" s="5"/>
    </row>
    <row r="61">
      <c r="B61" s="5"/>
      <c r="J61" s="5"/>
    </row>
    <row r="62">
      <c r="B62" s="5"/>
      <c r="C62" s="5"/>
      <c r="D62" s="5"/>
      <c r="E62" s="35"/>
      <c r="F62" s="35"/>
      <c r="G62" s="5"/>
      <c r="H62" s="35"/>
      <c r="I62" s="5"/>
      <c r="J62" s="5"/>
    </row>
    <row r="63">
      <c r="B63" s="5"/>
      <c r="C63" s="35"/>
      <c r="D63" s="35"/>
      <c r="E63" s="35"/>
      <c r="F63" s="5"/>
      <c r="G63" s="35"/>
      <c r="H63" s="35"/>
      <c r="I63" s="5"/>
      <c r="J63" s="5"/>
    </row>
    <row r="64">
      <c r="B64" s="35"/>
      <c r="C64" s="35"/>
      <c r="D64" s="35"/>
      <c r="E64" s="5"/>
      <c r="F64" s="35"/>
      <c r="G64" s="5"/>
      <c r="H64" s="35"/>
      <c r="I64" s="5"/>
      <c r="J64" s="5"/>
    </row>
    <row r="65">
      <c r="B65" s="35"/>
      <c r="C65" s="35"/>
      <c r="D65" s="5"/>
      <c r="E65" s="35"/>
      <c r="F65" s="5"/>
      <c r="G65" s="35"/>
      <c r="H65" s="35"/>
      <c r="I65" s="5"/>
      <c r="J65" s="5"/>
    </row>
    <row r="66">
      <c r="B66" s="5"/>
      <c r="C66" s="5"/>
      <c r="D66" s="5"/>
      <c r="E66" s="5"/>
      <c r="F66" s="5"/>
      <c r="G66" s="5"/>
      <c r="H66" s="5"/>
      <c r="I66" s="5"/>
      <c r="J66" s="5"/>
    </row>
    <row r="67">
      <c r="B67" s="5"/>
      <c r="C67" s="5"/>
      <c r="D67" s="5"/>
      <c r="E67" s="5"/>
      <c r="F67" s="5"/>
      <c r="G67" s="5"/>
      <c r="H67" s="5"/>
      <c r="I67" s="5"/>
      <c r="J67" s="5"/>
    </row>
    <row r="68">
      <c r="B68" s="5"/>
      <c r="C68" s="5"/>
      <c r="D68" s="5"/>
      <c r="E68" s="5"/>
      <c r="F68" s="5"/>
      <c r="G68" s="5"/>
      <c r="H68" s="5"/>
      <c r="I68" s="5"/>
      <c r="J68" s="5"/>
    </row>
  </sheetData>
  <mergeCells count="18">
    <mergeCell ref="I2:L2"/>
    <mergeCell ref="I3:I4"/>
    <mergeCell ref="K3:L3"/>
    <mergeCell ref="I10:M10"/>
    <mergeCell ref="I11:I12"/>
    <mergeCell ref="J11:K11"/>
    <mergeCell ref="L11:M11"/>
    <mergeCell ref="C31:F31"/>
    <mergeCell ref="C32:F32"/>
    <mergeCell ref="C33:F33"/>
    <mergeCell ref="C34:F34"/>
    <mergeCell ref="J18:M18"/>
    <mergeCell ref="I19:O19"/>
    <mergeCell ref="I20:I21"/>
    <mergeCell ref="J20:M20"/>
    <mergeCell ref="N20:O20"/>
    <mergeCell ref="C29:F29"/>
    <mergeCell ref="C30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6" max="6" width="15.29"/>
    <col customWidth="1" min="7" max="7" width="10.86"/>
  </cols>
  <sheetData>
    <row r="2">
      <c r="I2" s="37" t="s">
        <v>104</v>
      </c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38"/>
    </row>
    <row r="3">
      <c r="I3" s="6" t="s">
        <v>1</v>
      </c>
      <c r="J3" s="27" t="s">
        <v>105</v>
      </c>
      <c r="K3" s="3"/>
      <c r="L3" s="3"/>
      <c r="M3" s="3"/>
      <c r="N3" s="3"/>
      <c r="O3" s="3"/>
      <c r="P3" s="3"/>
      <c r="Q3" s="3"/>
      <c r="R3" s="4"/>
      <c r="S3" s="27" t="s">
        <v>13</v>
      </c>
      <c r="T3" s="4"/>
      <c r="W3" s="39"/>
      <c r="X3" s="40"/>
      <c r="Y3" s="39"/>
    </row>
    <row r="4">
      <c r="I4" s="8"/>
      <c r="J4" s="30" t="s">
        <v>4</v>
      </c>
      <c r="K4" s="30" t="s">
        <v>106</v>
      </c>
      <c r="L4" s="30" t="s">
        <v>107</v>
      </c>
      <c r="M4" s="30" t="s">
        <v>108</v>
      </c>
      <c r="N4" s="30" t="s">
        <v>109</v>
      </c>
      <c r="O4" s="30" t="s">
        <v>5</v>
      </c>
      <c r="P4" s="30" t="s">
        <v>110</v>
      </c>
      <c r="Q4" s="30" t="s">
        <v>111</v>
      </c>
      <c r="R4" s="30" t="s">
        <v>112</v>
      </c>
      <c r="S4" s="41" t="s">
        <v>113</v>
      </c>
      <c r="T4" s="41" t="s">
        <v>114</v>
      </c>
      <c r="X4" s="39"/>
      <c r="Y4" s="40"/>
      <c r="Z4" s="39"/>
    </row>
    <row r="5">
      <c r="I5" s="42">
        <v>0.0</v>
      </c>
      <c r="J5" s="43">
        <v>0.0</v>
      </c>
      <c r="K5" s="44"/>
      <c r="L5" s="44"/>
      <c r="M5" s="44"/>
      <c r="N5" s="44"/>
      <c r="O5" s="44"/>
      <c r="P5" s="44"/>
      <c r="Q5" s="44"/>
      <c r="R5" s="44"/>
      <c r="S5" s="45">
        <f t="shared" ref="S5:S13" si="1">MAX(J5:R5)</f>
        <v>0</v>
      </c>
      <c r="T5" s="30">
        <v>0.0</v>
      </c>
      <c r="W5" s="46"/>
      <c r="X5" s="47"/>
      <c r="Y5" s="48"/>
      <c r="Z5" s="39"/>
    </row>
    <row r="6">
      <c r="I6" s="49">
        <v>1.0</v>
      </c>
      <c r="J6" s="50">
        <v>0.0</v>
      </c>
      <c r="K6" s="51">
        <f>F18</f>
        <v>20</v>
      </c>
      <c r="L6" s="44"/>
      <c r="M6" s="44"/>
      <c r="N6" s="44"/>
      <c r="O6" s="44"/>
      <c r="P6" s="44"/>
      <c r="Q6" s="44"/>
      <c r="R6" s="44"/>
      <c r="S6" s="45">
        <f t="shared" si="1"/>
        <v>20</v>
      </c>
      <c r="T6" s="52">
        <v>1.0</v>
      </c>
      <c r="W6" s="53"/>
      <c r="X6" s="5"/>
      <c r="Y6" s="48"/>
      <c r="Z6" s="54"/>
    </row>
    <row r="7">
      <c r="I7" s="49">
        <v>2.0</v>
      </c>
      <c r="J7" s="50">
        <v>0.0</v>
      </c>
      <c r="K7" s="55">
        <f>F18</f>
        <v>20</v>
      </c>
      <c r="L7" s="56">
        <f>F19</f>
        <v>40</v>
      </c>
      <c r="M7" s="57"/>
      <c r="N7" s="57"/>
      <c r="O7" s="57"/>
      <c r="P7" s="57"/>
      <c r="Q7" s="57"/>
      <c r="R7" s="57"/>
      <c r="S7" s="45">
        <f t="shared" si="1"/>
        <v>40</v>
      </c>
      <c r="T7" s="58">
        <v>2.0</v>
      </c>
      <c r="W7" s="53"/>
      <c r="X7" s="5"/>
      <c r="Y7" s="48"/>
      <c r="Z7" s="54"/>
    </row>
    <row r="8">
      <c r="I8" s="49">
        <v>3.0</v>
      </c>
      <c r="J8" s="50">
        <v>0.0</v>
      </c>
      <c r="K8" s="55">
        <f>F18</f>
        <v>20</v>
      </c>
      <c r="L8" s="55">
        <f>F19</f>
        <v>40</v>
      </c>
      <c r="M8" s="59">
        <f>F20</f>
        <v>55</v>
      </c>
      <c r="N8" s="57"/>
      <c r="O8" s="57"/>
      <c r="P8" s="57"/>
      <c r="Q8" s="57"/>
      <c r="R8" s="57"/>
      <c r="S8" s="45">
        <f t="shared" si="1"/>
        <v>55</v>
      </c>
      <c r="T8" s="58">
        <v>3.0</v>
      </c>
      <c r="W8" s="53"/>
      <c r="X8" s="5"/>
      <c r="Y8" s="48"/>
      <c r="Z8" s="54"/>
    </row>
    <row r="9">
      <c r="I9" s="49">
        <v>4.0</v>
      </c>
      <c r="J9" s="50">
        <v>0.0</v>
      </c>
      <c r="K9" s="55">
        <f>F18</f>
        <v>20</v>
      </c>
      <c r="L9" s="55">
        <f>F19</f>
        <v>40</v>
      </c>
      <c r="M9" s="55">
        <f>F20</f>
        <v>55</v>
      </c>
      <c r="N9" s="60">
        <f>F21</f>
        <v>65</v>
      </c>
      <c r="O9" s="57"/>
      <c r="P9" s="57"/>
      <c r="Q9" s="57"/>
      <c r="R9" s="57"/>
      <c r="S9" s="45">
        <f t="shared" si="1"/>
        <v>65</v>
      </c>
      <c r="T9" s="58">
        <v>4.0</v>
      </c>
      <c r="W9" s="53"/>
      <c r="X9" s="5"/>
      <c r="Y9" s="48"/>
      <c r="Z9" s="54"/>
    </row>
    <row r="10">
      <c r="I10" s="49">
        <v>5.0</v>
      </c>
      <c r="J10" s="50">
        <v>0.0</v>
      </c>
      <c r="K10" s="55">
        <f>F18</f>
        <v>20</v>
      </c>
      <c r="L10" s="55">
        <f>F19</f>
        <v>40</v>
      </c>
      <c r="M10" s="55">
        <f>F20</f>
        <v>55</v>
      </c>
      <c r="N10" s="55">
        <f>F21</f>
        <v>65</v>
      </c>
      <c r="O10" s="60">
        <f>F22</f>
        <v>70</v>
      </c>
      <c r="P10" s="57"/>
      <c r="Q10" s="57"/>
      <c r="R10" s="57"/>
      <c r="S10" s="45">
        <f t="shared" si="1"/>
        <v>70</v>
      </c>
      <c r="T10" s="61" t="s">
        <v>115</v>
      </c>
      <c r="W10" s="53"/>
      <c r="X10" s="5"/>
      <c r="Y10" s="48"/>
      <c r="Z10" s="54"/>
    </row>
    <row r="11">
      <c r="I11" s="49">
        <v>6.0</v>
      </c>
      <c r="J11" s="50">
        <v>0.0</v>
      </c>
      <c r="K11" s="55">
        <f>F18</f>
        <v>20</v>
      </c>
      <c r="L11" s="55">
        <f>F19</f>
        <v>40</v>
      </c>
      <c r="M11" s="55">
        <f>F20</f>
        <v>55</v>
      </c>
      <c r="N11" s="55">
        <f>F21</f>
        <v>65</v>
      </c>
      <c r="O11" s="55">
        <f>F22</f>
        <v>70</v>
      </c>
      <c r="P11" s="60">
        <f>F23</f>
        <v>70</v>
      </c>
      <c r="Q11" s="57"/>
      <c r="R11" s="57"/>
      <c r="S11" s="45">
        <f t="shared" si="1"/>
        <v>70</v>
      </c>
      <c r="T11" s="58" t="s">
        <v>116</v>
      </c>
      <c r="W11" s="53"/>
      <c r="X11" s="5"/>
      <c r="Y11" s="48"/>
      <c r="Z11" s="54"/>
    </row>
    <row r="12">
      <c r="I12" s="49">
        <v>7.0</v>
      </c>
      <c r="J12" s="50">
        <v>0.0</v>
      </c>
      <c r="K12" s="55">
        <f>F18</f>
        <v>20</v>
      </c>
      <c r="L12" s="55">
        <f>F19</f>
        <v>40</v>
      </c>
      <c r="M12" s="55">
        <f>F20</f>
        <v>55</v>
      </c>
      <c r="N12" s="55">
        <f>F21</f>
        <v>65</v>
      </c>
      <c r="O12" s="55">
        <f>F22</f>
        <v>70</v>
      </c>
      <c r="P12" s="55">
        <f>F23</f>
        <v>70</v>
      </c>
      <c r="Q12" s="60">
        <f>F24</f>
        <v>70</v>
      </c>
      <c r="R12" s="57"/>
      <c r="S12" s="45">
        <f t="shared" si="1"/>
        <v>70</v>
      </c>
      <c r="T12" s="62" t="s">
        <v>117</v>
      </c>
      <c r="W12" s="53"/>
      <c r="X12" s="5"/>
      <c r="Y12" s="48"/>
      <c r="Z12" s="54"/>
    </row>
    <row r="13">
      <c r="I13" s="49">
        <v>8.0</v>
      </c>
      <c r="J13" s="50">
        <v>0.0</v>
      </c>
      <c r="K13" s="55">
        <f>F18</f>
        <v>20</v>
      </c>
      <c r="L13" s="55">
        <f>F19</f>
        <v>40</v>
      </c>
      <c r="M13" s="55">
        <f>F20</f>
        <v>55</v>
      </c>
      <c r="N13" s="55">
        <f>F21</f>
        <v>65</v>
      </c>
      <c r="O13" s="55">
        <f>F22</f>
        <v>70</v>
      </c>
      <c r="P13" s="55">
        <f>F23</f>
        <v>70</v>
      </c>
      <c r="Q13" s="55">
        <f>F24</f>
        <v>70</v>
      </c>
      <c r="R13" s="60">
        <f>F25</f>
        <v>70</v>
      </c>
      <c r="S13" s="45">
        <f t="shared" si="1"/>
        <v>70</v>
      </c>
      <c r="T13" s="63" t="s">
        <v>118</v>
      </c>
      <c r="W13" s="53"/>
      <c r="X13" s="5"/>
      <c r="Y13" s="48"/>
      <c r="Z13" s="54"/>
    </row>
    <row r="14">
      <c r="J14" s="5"/>
      <c r="X14" s="5"/>
    </row>
    <row r="15">
      <c r="B15" s="64" t="s">
        <v>119</v>
      </c>
      <c r="C15" s="65" t="s">
        <v>120</v>
      </c>
      <c r="D15" s="3"/>
      <c r="E15" s="3"/>
      <c r="F15" s="4"/>
    </row>
    <row r="16">
      <c r="B16" s="66" t="s">
        <v>121</v>
      </c>
      <c r="C16" s="64" t="s">
        <v>122</v>
      </c>
      <c r="D16" s="64" t="s">
        <v>122</v>
      </c>
      <c r="E16" s="64" t="s">
        <v>123</v>
      </c>
      <c r="F16" s="64" t="s">
        <v>124</v>
      </c>
      <c r="I16" s="37" t="s">
        <v>104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W16" s="46"/>
    </row>
    <row r="17">
      <c r="B17" s="67" t="s">
        <v>125</v>
      </c>
      <c r="C17" s="67" t="s">
        <v>126</v>
      </c>
      <c r="D17" s="67" t="s">
        <v>127</v>
      </c>
      <c r="E17" s="8"/>
      <c r="F17" s="8"/>
      <c r="I17" s="68" t="s">
        <v>11</v>
      </c>
      <c r="J17" s="27" t="s">
        <v>128</v>
      </c>
      <c r="K17" s="3"/>
      <c r="L17" s="3"/>
      <c r="M17" s="3"/>
      <c r="N17" s="3"/>
      <c r="O17" s="3"/>
      <c r="P17" s="3"/>
      <c r="Q17" s="3"/>
      <c r="R17" s="4"/>
      <c r="S17" s="27" t="s">
        <v>13</v>
      </c>
      <c r="T17" s="4"/>
      <c r="W17" s="39"/>
      <c r="X17" s="40"/>
      <c r="AG17" s="39"/>
    </row>
    <row r="18">
      <c r="B18" s="49">
        <v>1.0</v>
      </c>
      <c r="C18" s="49">
        <v>24.0</v>
      </c>
      <c r="D18" s="49">
        <v>15.0</v>
      </c>
      <c r="E18" s="49">
        <v>20.0</v>
      </c>
      <c r="F18" s="49">
        <v>20.0</v>
      </c>
      <c r="I18" s="8"/>
      <c r="J18" s="41" t="s">
        <v>14</v>
      </c>
      <c r="K18" s="41" t="s">
        <v>82</v>
      </c>
      <c r="L18" s="41" t="s">
        <v>129</v>
      </c>
      <c r="M18" s="41" t="s">
        <v>130</v>
      </c>
      <c r="N18" s="41" t="s">
        <v>131</v>
      </c>
      <c r="O18" s="41" t="s">
        <v>15</v>
      </c>
      <c r="P18" s="41" t="s">
        <v>132</v>
      </c>
      <c r="Q18" s="41" t="s">
        <v>133</v>
      </c>
      <c r="R18" s="41" t="s">
        <v>134</v>
      </c>
      <c r="S18" s="41" t="s">
        <v>135</v>
      </c>
      <c r="T18" s="41" t="s">
        <v>84</v>
      </c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9"/>
    </row>
    <row r="19">
      <c r="B19" s="49">
        <v>2.0</v>
      </c>
      <c r="C19" s="49">
        <v>37.0</v>
      </c>
      <c r="D19" s="49">
        <v>55.0</v>
      </c>
      <c r="E19" s="49">
        <v>30.0</v>
      </c>
      <c r="F19" s="49">
        <v>40.0</v>
      </c>
      <c r="I19" s="42">
        <v>0.0</v>
      </c>
      <c r="J19" s="43">
        <f t="shared" ref="J19:J27" si="2">S5</f>
        <v>0</v>
      </c>
      <c r="K19" s="69"/>
      <c r="L19" s="44"/>
      <c r="M19" s="69"/>
      <c r="N19" s="69"/>
      <c r="O19" s="69"/>
      <c r="P19" s="69"/>
      <c r="Q19" s="69"/>
      <c r="R19" s="69"/>
      <c r="S19" s="69">
        <f t="shared" ref="S19:S27" si="3">max(J19:R19)</f>
        <v>0</v>
      </c>
      <c r="T19" s="30">
        <v>0.0</v>
      </c>
      <c r="W19" s="46"/>
      <c r="X19" s="47"/>
      <c r="Z19" s="70"/>
      <c r="AH19" s="39"/>
    </row>
    <row r="20">
      <c r="B20" s="49">
        <v>3.0</v>
      </c>
      <c r="C20" s="49">
        <v>46.0</v>
      </c>
      <c r="D20" s="49">
        <v>70.0</v>
      </c>
      <c r="E20" s="49">
        <v>45.0</v>
      </c>
      <c r="F20" s="49">
        <v>55.0</v>
      </c>
      <c r="I20" s="49">
        <v>1.0</v>
      </c>
      <c r="J20" s="11">
        <f t="shared" si="2"/>
        <v>20</v>
      </c>
      <c r="K20" s="71">
        <f>E18+S5</f>
        <v>20</v>
      </c>
      <c r="L20" s="44"/>
      <c r="M20" s="69"/>
      <c r="N20" s="69"/>
      <c r="O20" s="69"/>
      <c r="P20" s="69"/>
      <c r="Q20" s="69"/>
      <c r="R20" s="69"/>
      <c r="S20" s="69">
        <f t="shared" si="3"/>
        <v>20</v>
      </c>
      <c r="T20" s="58">
        <v>0.1</v>
      </c>
      <c r="W20" s="53"/>
      <c r="X20" s="5"/>
      <c r="Z20" s="70"/>
      <c r="AH20" s="54"/>
    </row>
    <row r="21">
      <c r="B21" s="49">
        <v>4.0</v>
      </c>
      <c r="C21" s="49">
        <v>59.0</v>
      </c>
      <c r="D21" s="49">
        <v>75.0</v>
      </c>
      <c r="E21" s="49">
        <v>55.0</v>
      </c>
      <c r="F21" s="49">
        <v>65.0</v>
      </c>
      <c r="I21" s="49">
        <v>2.0</v>
      </c>
      <c r="J21" s="50">
        <f t="shared" si="2"/>
        <v>40</v>
      </c>
      <c r="K21" s="72">
        <f>E18+S6</f>
        <v>40</v>
      </c>
      <c r="L21" s="73">
        <f>E19+S5</f>
        <v>30</v>
      </c>
      <c r="M21" s="69"/>
      <c r="N21" s="69"/>
      <c r="O21" s="69"/>
      <c r="P21" s="69"/>
      <c r="Q21" s="69"/>
      <c r="R21" s="69"/>
      <c r="S21" s="69">
        <f t="shared" si="3"/>
        <v>40</v>
      </c>
      <c r="T21" s="58">
        <v>0.1</v>
      </c>
      <c r="W21" s="53"/>
      <c r="X21" s="5"/>
      <c r="Z21" s="48"/>
      <c r="AH21" s="74"/>
    </row>
    <row r="22">
      <c r="B22" s="49">
        <v>5.0</v>
      </c>
      <c r="C22" s="49">
        <v>72.0</v>
      </c>
      <c r="D22" s="49">
        <v>90.0</v>
      </c>
      <c r="E22" s="49">
        <v>60.0</v>
      </c>
      <c r="F22" s="49">
        <v>70.0</v>
      </c>
      <c r="I22" s="49">
        <v>3.0</v>
      </c>
      <c r="J22" s="11">
        <f t="shared" si="2"/>
        <v>55</v>
      </c>
      <c r="K22" s="72">
        <f>E18+S7</f>
        <v>60</v>
      </c>
      <c r="L22" s="72">
        <f>E19+S6</f>
        <v>50</v>
      </c>
      <c r="M22" s="71">
        <f>E20+S5</f>
        <v>45</v>
      </c>
      <c r="N22" s="69"/>
      <c r="O22" s="69"/>
      <c r="P22" s="69"/>
      <c r="Q22" s="69"/>
      <c r="R22" s="69"/>
      <c r="S22" s="69">
        <f t="shared" si="3"/>
        <v>60</v>
      </c>
      <c r="T22" s="58">
        <v>1.0</v>
      </c>
      <c r="W22" s="53"/>
      <c r="X22" s="5"/>
      <c r="Z22" s="48"/>
      <c r="AH22" s="74"/>
    </row>
    <row r="23">
      <c r="B23" s="49">
        <v>6.0</v>
      </c>
      <c r="C23" s="49">
        <v>80.0</v>
      </c>
      <c r="D23" s="49">
        <v>95.0</v>
      </c>
      <c r="E23" s="49">
        <v>62.0</v>
      </c>
      <c r="F23" s="49">
        <v>70.0</v>
      </c>
      <c r="I23" s="49">
        <v>4.0</v>
      </c>
      <c r="J23" s="50">
        <f t="shared" si="2"/>
        <v>65</v>
      </c>
      <c r="K23" s="75">
        <f>E18+S8</f>
        <v>75</v>
      </c>
      <c r="L23" s="72">
        <f>E19+S7</f>
        <v>70</v>
      </c>
      <c r="M23" s="72">
        <f>E20+S6</f>
        <v>65</v>
      </c>
      <c r="N23" s="71">
        <f>E21+S5</f>
        <v>55</v>
      </c>
      <c r="O23" s="69"/>
      <c r="P23" s="69"/>
      <c r="Q23" s="69"/>
      <c r="R23" s="69"/>
      <c r="S23" s="69">
        <f t="shared" si="3"/>
        <v>75</v>
      </c>
      <c r="T23" s="58">
        <v>1.0</v>
      </c>
      <c r="W23" s="53"/>
      <c r="X23" s="5"/>
      <c r="Z23" s="48"/>
      <c r="AH23" s="74"/>
    </row>
    <row r="24">
      <c r="B24" s="49">
        <v>7.0</v>
      </c>
      <c r="C24" s="49">
        <v>82.0</v>
      </c>
      <c r="D24" s="49">
        <v>95.0</v>
      </c>
      <c r="E24" s="49">
        <v>63.0</v>
      </c>
      <c r="F24" s="49">
        <v>70.0</v>
      </c>
      <c r="I24" s="49">
        <v>5.0</v>
      </c>
      <c r="J24" s="11">
        <f t="shared" si="2"/>
        <v>70</v>
      </c>
      <c r="K24" s="72">
        <f>E18+S9</f>
        <v>85</v>
      </c>
      <c r="L24" s="72">
        <f>E19+S8</f>
        <v>85</v>
      </c>
      <c r="M24" s="72">
        <f>E20+S7</f>
        <v>85</v>
      </c>
      <c r="N24" s="69">
        <f>E21+S6</f>
        <v>75</v>
      </c>
      <c r="O24" s="71">
        <f>E22+S5</f>
        <v>60</v>
      </c>
      <c r="P24" s="69"/>
      <c r="Q24" s="69"/>
      <c r="R24" s="69"/>
      <c r="S24" s="69">
        <f t="shared" si="3"/>
        <v>85</v>
      </c>
      <c r="T24" s="61" t="s">
        <v>136</v>
      </c>
      <c r="W24" s="53"/>
      <c r="X24" s="5"/>
      <c r="Z24" s="48"/>
      <c r="AH24" s="76"/>
    </row>
    <row r="25">
      <c r="B25" s="49">
        <v>8.0</v>
      </c>
      <c r="C25" s="49">
        <v>82.0</v>
      </c>
      <c r="D25" s="49">
        <v>95.0</v>
      </c>
      <c r="E25" s="49">
        <v>63.0</v>
      </c>
      <c r="F25" s="49">
        <v>70.0</v>
      </c>
      <c r="I25" s="49">
        <v>6.0</v>
      </c>
      <c r="J25" s="50">
        <f t="shared" si="2"/>
        <v>70</v>
      </c>
      <c r="K25" s="72">
        <f>E18+S10</f>
        <v>90</v>
      </c>
      <c r="L25" s="72">
        <f>E19+S9</f>
        <v>95</v>
      </c>
      <c r="M25" s="72">
        <f>E20+S8</f>
        <v>100</v>
      </c>
      <c r="N25" s="69">
        <f>E21+S7</f>
        <v>95</v>
      </c>
      <c r="O25" s="69">
        <f>E22+S6</f>
        <v>80</v>
      </c>
      <c r="P25" s="71">
        <f>E23+S5</f>
        <v>62</v>
      </c>
      <c r="Q25" s="69"/>
      <c r="R25" s="69"/>
      <c r="S25" s="69">
        <f t="shared" si="3"/>
        <v>100</v>
      </c>
      <c r="T25" s="58">
        <v>3.0</v>
      </c>
      <c r="W25" s="53"/>
      <c r="X25" s="5"/>
      <c r="Z25" s="48"/>
      <c r="AH25" s="74"/>
    </row>
    <row r="26">
      <c r="B26" s="77"/>
      <c r="I26" s="49">
        <v>7.0</v>
      </c>
      <c r="J26" s="11">
        <f t="shared" si="2"/>
        <v>70</v>
      </c>
      <c r="K26" s="72">
        <f>E18+S11</f>
        <v>90</v>
      </c>
      <c r="L26" s="72">
        <f>E19+S10</f>
        <v>100</v>
      </c>
      <c r="M26" s="72">
        <f>E20+S9</f>
        <v>110</v>
      </c>
      <c r="N26" s="69">
        <f>E21+S8</f>
        <v>110</v>
      </c>
      <c r="O26" s="69">
        <f>E22+S7</f>
        <v>100</v>
      </c>
      <c r="P26" s="69">
        <f>E23+S6</f>
        <v>82</v>
      </c>
      <c r="Q26" s="71">
        <f>E24+S5</f>
        <v>63</v>
      </c>
      <c r="R26" s="69"/>
      <c r="S26" s="69">
        <f t="shared" si="3"/>
        <v>110</v>
      </c>
      <c r="T26" s="58" t="s">
        <v>137</v>
      </c>
      <c r="W26" s="53"/>
      <c r="X26" s="5"/>
      <c r="Z26" s="48"/>
      <c r="AH26" s="74"/>
    </row>
    <row r="27">
      <c r="I27" s="49">
        <v>8.0</v>
      </c>
      <c r="J27" s="50">
        <f t="shared" si="2"/>
        <v>70</v>
      </c>
      <c r="K27" s="72">
        <f>E18+S12</f>
        <v>90</v>
      </c>
      <c r="L27" s="72">
        <f>E19+S11</f>
        <v>100</v>
      </c>
      <c r="M27" s="72">
        <f>E20+S10</f>
        <v>115</v>
      </c>
      <c r="N27" s="69">
        <f>E21+S9</f>
        <v>120</v>
      </c>
      <c r="O27" s="69">
        <f>E22+S8</f>
        <v>115</v>
      </c>
      <c r="P27" s="69">
        <f>E23+S7</f>
        <v>102</v>
      </c>
      <c r="Q27" s="69">
        <f>E24+S6</f>
        <v>83</v>
      </c>
      <c r="R27" s="71">
        <f>E25+S5</f>
        <v>63</v>
      </c>
      <c r="S27" s="69">
        <f t="shared" si="3"/>
        <v>120</v>
      </c>
      <c r="T27" s="58">
        <v>4.0</v>
      </c>
      <c r="W27" s="53"/>
      <c r="X27" s="5"/>
      <c r="Z27" s="48"/>
      <c r="AH27" s="74"/>
    </row>
    <row r="30">
      <c r="I30" s="37" t="s">
        <v>104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W30" s="46"/>
    </row>
    <row r="31">
      <c r="B31" s="78" t="s">
        <v>138</v>
      </c>
      <c r="C31" s="79" t="s">
        <v>139</v>
      </c>
      <c r="D31" s="3"/>
      <c r="E31" s="3"/>
      <c r="F31" s="4"/>
      <c r="I31" s="68" t="s">
        <v>37</v>
      </c>
      <c r="J31" s="27" t="s">
        <v>140</v>
      </c>
      <c r="K31" s="3"/>
      <c r="L31" s="3"/>
      <c r="M31" s="3"/>
      <c r="N31" s="3"/>
      <c r="O31" s="3"/>
      <c r="P31" s="3"/>
      <c r="Q31" s="3"/>
      <c r="R31" s="4"/>
      <c r="S31" s="27" t="s">
        <v>13</v>
      </c>
      <c r="T31" s="4"/>
      <c r="W31" s="39"/>
      <c r="X31" s="40"/>
      <c r="AG31" s="39"/>
    </row>
    <row r="32">
      <c r="B32" s="78" t="s">
        <v>141</v>
      </c>
      <c r="C32" s="79" t="s">
        <v>142</v>
      </c>
      <c r="D32" s="3"/>
      <c r="E32" s="3"/>
      <c r="F32" s="4"/>
      <c r="I32" s="8"/>
      <c r="J32" s="41" t="s">
        <v>39</v>
      </c>
      <c r="K32" s="41" t="s">
        <v>86</v>
      </c>
      <c r="L32" s="41" t="s">
        <v>87</v>
      </c>
      <c r="M32" s="41" t="s">
        <v>143</v>
      </c>
      <c r="N32" s="41" t="s">
        <v>144</v>
      </c>
      <c r="O32" s="41" t="s">
        <v>40</v>
      </c>
      <c r="P32" s="41" t="s">
        <v>145</v>
      </c>
      <c r="Q32" s="41" t="s">
        <v>146</v>
      </c>
      <c r="R32" s="41" t="s">
        <v>147</v>
      </c>
      <c r="S32" s="41" t="s">
        <v>148</v>
      </c>
      <c r="T32" s="41" t="s">
        <v>89</v>
      </c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39"/>
    </row>
    <row r="33">
      <c r="B33" s="78" t="s">
        <v>149</v>
      </c>
      <c r="C33" s="80" t="s">
        <v>150</v>
      </c>
      <c r="D33" s="3"/>
      <c r="E33" s="3"/>
      <c r="F33" s="4"/>
      <c r="I33" s="42">
        <v>0.0</v>
      </c>
      <c r="J33" s="43">
        <f t="shared" ref="J33:J41" si="4">S19</f>
        <v>0</v>
      </c>
      <c r="K33" s="69"/>
      <c r="L33" s="44"/>
      <c r="M33" s="69"/>
      <c r="N33" s="69"/>
      <c r="O33" s="69"/>
      <c r="P33" s="69"/>
      <c r="Q33" s="69"/>
      <c r="R33" s="69"/>
      <c r="S33" s="69">
        <f t="shared" ref="S33:S41" si="5">max(J33:R33)</f>
        <v>0</v>
      </c>
      <c r="T33" s="30">
        <v>0.0</v>
      </c>
      <c r="W33" s="46"/>
      <c r="X33" s="47"/>
      <c r="Z33" s="70"/>
      <c r="AH33" s="39"/>
    </row>
    <row r="34">
      <c r="B34" s="78" t="s">
        <v>151</v>
      </c>
      <c r="C34" s="79" t="s">
        <v>152</v>
      </c>
      <c r="D34" s="3"/>
      <c r="E34" s="3"/>
      <c r="F34" s="4"/>
      <c r="I34" s="49">
        <v>1.0</v>
      </c>
      <c r="J34" s="50">
        <f t="shared" si="4"/>
        <v>20</v>
      </c>
      <c r="K34" s="71">
        <f>D18+S19</f>
        <v>15</v>
      </c>
      <c r="L34" s="44"/>
      <c r="M34" s="69"/>
      <c r="N34" s="69"/>
      <c r="O34" s="69"/>
      <c r="P34" s="69"/>
      <c r="Q34" s="69"/>
      <c r="R34" s="69"/>
      <c r="S34" s="69">
        <f t="shared" si="5"/>
        <v>20</v>
      </c>
      <c r="T34" s="58">
        <v>0.0</v>
      </c>
      <c r="W34" s="53"/>
      <c r="X34" s="5"/>
      <c r="Z34" s="70"/>
      <c r="AH34" s="54"/>
    </row>
    <row r="35">
      <c r="B35" s="78" t="s">
        <v>153</v>
      </c>
      <c r="C35" s="80" t="s">
        <v>154</v>
      </c>
      <c r="D35" s="3"/>
      <c r="E35" s="3"/>
      <c r="F35" s="4"/>
      <c r="I35" s="49">
        <v>2.0</v>
      </c>
      <c r="J35" s="50">
        <f t="shared" si="4"/>
        <v>40</v>
      </c>
      <c r="K35" s="69">
        <f>D18+S20</f>
        <v>35</v>
      </c>
      <c r="L35" s="73">
        <f>D19+S19</f>
        <v>55</v>
      </c>
      <c r="M35" s="69"/>
      <c r="N35" s="69"/>
      <c r="O35" s="69"/>
      <c r="P35" s="69"/>
      <c r="Q35" s="69"/>
      <c r="R35" s="69"/>
      <c r="S35" s="69">
        <f t="shared" si="5"/>
        <v>55</v>
      </c>
      <c r="T35" s="58">
        <v>2.0</v>
      </c>
      <c r="W35" s="53"/>
      <c r="X35" s="5"/>
      <c r="Z35" s="48"/>
      <c r="AH35" s="74"/>
    </row>
    <row r="36">
      <c r="I36" s="49">
        <v>3.0</v>
      </c>
      <c r="J36" s="50">
        <f t="shared" si="4"/>
        <v>60</v>
      </c>
      <c r="K36" s="69">
        <f>D18+S21</f>
        <v>55</v>
      </c>
      <c r="L36" s="72">
        <f>D19+S20</f>
        <v>75</v>
      </c>
      <c r="M36" s="51">
        <f>D20+S19</f>
        <v>70</v>
      </c>
      <c r="N36" s="44"/>
      <c r="O36" s="44"/>
      <c r="P36" s="44"/>
      <c r="Q36" s="44"/>
      <c r="R36" s="44"/>
      <c r="S36" s="69">
        <f t="shared" si="5"/>
        <v>75</v>
      </c>
      <c r="T36" s="58">
        <v>2.0</v>
      </c>
      <c r="W36" s="53"/>
      <c r="X36" s="5"/>
      <c r="Z36" s="48"/>
      <c r="AH36" s="74"/>
    </row>
    <row r="37">
      <c r="B37" s="81" t="s">
        <v>155</v>
      </c>
      <c r="I37" s="49">
        <v>4.0</v>
      </c>
      <c r="J37" s="50">
        <f t="shared" si="4"/>
        <v>75</v>
      </c>
      <c r="K37" s="69">
        <f>D18+S22</f>
        <v>75</v>
      </c>
      <c r="L37" s="72">
        <f>D19+S21</f>
        <v>95</v>
      </c>
      <c r="M37" s="72">
        <f>D20+S20</f>
        <v>90</v>
      </c>
      <c r="N37" s="51">
        <f>D21+S19</f>
        <v>75</v>
      </c>
      <c r="O37" s="44"/>
      <c r="P37" s="44"/>
      <c r="Q37" s="44"/>
      <c r="R37" s="44"/>
      <c r="S37" s="69">
        <f t="shared" si="5"/>
        <v>95</v>
      </c>
      <c r="T37" s="58">
        <v>2.0</v>
      </c>
      <c r="W37" s="53"/>
      <c r="X37" s="5"/>
      <c r="Z37" s="48"/>
      <c r="AH37" s="74"/>
    </row>
    <row r="38">
      <c r="D38" s="82" t="s">
        <v>156</v>
      </c>
      <c r="I38" s="49">
        <v>5.0</v>
      </c>
      <c r="J38" s="50">
        <f t="shared" si="4"/>
        <v>85</v>
      </c>
      <c r="K38" s="69">
        <f>D18+S23</f>
        <v>90</v>
      </c>
      <c r="L38" s="72">
        <f>D19+S22</f>
        <v>115</v>
      </c>
      <c r="M38" s="72">
        <f>D20+S21</f>
        <v>110</v>
      </c>
      <c r="N38" s="72">
        <f>D21+S20</f>
        <v>95</v>
      </c>
      <c r="O38" s="51">
        <f>D22+S19</f>
        <v>90</v>
      </c>
      <c r="P38" s="44"/>
      <c r="Q38" s="44"/>
      <c r="R38" s="44"/>
      <c r="S38" s="69">
        <f t="shared" si="5"/>
        <v>115</v>
      </c>
      <c r="T38" s="61" t="s">
        <v>157</v>
      </c>
      <c r="W38" s="53"/>
      <c r="X38" s="5"/>
      <c r="Z38" s="48"/>
      <c r="AH38" s="76"/>
    </row>
    <row r="39">
      <c r="I39" s="49">
        <v>6.0</v>
      </c>
      <c r="J39" s="50">
        <f t="shared" si="4"/>
        <v>100</v>
      </c>
      <c r="K39" s="69">
        <f>D18+S24</f>
        <v>100</v>
      </c>
      <c r="L39" s="72">
        <f>D19+S23</f>
        <v>130</v>
      </c>
      <c r="M39" s="72">
        <f>D20+S22</f>
        <v>130</v>
      </c>
      <c r="N39" s="72">
        <f>D21+S21</f>
        <v>115</v>
      </c>
      <c r="O39" s="72">
        <f>D22+S20</f>
        <v>110</v>
      </c>
      <c r="P39" s="51">
        <f>D23+S19</f>
        <v>95</v>
      </c>
      <c r="Q39" s="44"/>
      <c r="R39" s="44"/>
      <c r="S39" s="69">
        <f t="shared" si="5"/>
        <v>130</v>
      </c>
      <c r="T39" s="58">
        <v>2.3</v>
      </c>
      <c r="W39" s="53"/>
      <c r="X39" s="5"/>
      <c r="Z39" s="48"/>
      <c r="AH39" s="74"/>
    </row>
    <row r="40">
      <c r="I40" s="49">
        <v>7.0</v>
      </c>
      <c r="J40" s="50">
        <f t="shared" si="4"/>
        <v>110</v>
      </c>
      <c r="K40" s="69">
        <f>D18+S25</f>
        <v>115</v>
      </c>
      <c r="L40" s="72">
        <f>D19+S24</f>
        <v>140</v>
      </c>
      <c r="M40" s="75">
        <f>D20+S23</f>
        <v>145</v>
      </c>
      <c r="N40" s="72">
        <f>D21+S22</f>
        <v>135</v>
      </c>
      <c r="O40" s="72">
        <f>D22+S21</f>
        <v>130</v>
      </c>
      <c r="P40" s="72">
        <f>D23+S20</f>
        <v>115</v>
      </c>
      <c r="Q40" s="83">
        <f>D24+S19</f>
        <v>95</v>
      </c>
      <c r="R40" s="84" t="s">
        <v>158</v>
      </c>
      <c r="S40" s="69">
        <f t="shared" si="5"/>
        <v>145</v>
      </c>
      <c r="T40" s="58">
        <v>3.0</v>
      </c>
      <c r="W40" s="53"/>
      <c r="X40" s="5"/>
      <c r="Z40" s="48"/>
      <c r="AE40" s="77"/>
      <c r="AH40" s="74"/>
    </row>
    <row r="41">
      <c r="I41" s="49">
        <v>8.0</v>
      </c>
      <c r="J41" s="50">
        <f t="shared" si="4"/>
        <v>120</v>
      </c>
      <c r="K41" s="69">
        <f>D18+S26</f>
        <v>125</v>
      </c>
      <c r="L41" s="72">
        <f>D19+S25</f>
        <v>155</v>
      </c>
      <c r="M41" s="72">
        <f>D20+S24</f>
        <v>155</v>
      </c>
      <c r="N41" s="72">
        <f>D21+S23</f>
        <v>150</v>
      </c>
      <c r="O41" s="72">
        <f>D22+S22</f>
        <v>150</v>
      </c>
      <c r="P41" s="72">
        <f>D23+S21</f>
        <v>135</v>
      </c>
      <c r="Q41" s="85">
        <f>D24+S20</f>
        <v>115</v>
      </c>
      <c r="R41" s="83">
        <f>D25+S19</f>
        <v>95</v>
      </c>
      <c r="S41" s="69">
        <f t="shared" si="5"/>
        <v>155</v>
      </c>
      <c r="T41" s="58">
        <v>2.3</v>
      </c>
      <c r="W41" s="53"/>
      <c r="X41" s="5"/>
      <c r="Z41" s="48"/>
      <c r="AE41" s="77"/>
      <c r="AF41" s="77"/>
      <c r="AH41" s="74"/>
    </row>
    <row r="44">
      <c r="I44" s="37" t="s">
        <v>104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W44" s="46"/>
    </row>
    <row r="45">
      <c r="I45" s="68" t="s">
        <v>68</v>
      </c>
      <c r="J45" s="27" t="s">
        <v>159</v>
      </c>
      <c r="K45" s="3"/>
      <c r="L45" s="3"/>
      <c r="M45" s="3"/>
      <c r="N45" s="3"/>
      <c r="O45" s="3"/>
      <c r="P45" s="3"/>
      <c r="Q45" s="3"/>
      <c r="R45" s="4"/>
      <c r="S45" s="27" t="s">
        <v>13</v>
      </c>
      <c r="T45" s="4"/>
      <c r="W45" s="39"/>
      <c r="X45" s="40"/>
      <c r="AG45" s="39"/>
    </row>
    <row r="46">
      <c r="I46" s="8"/>
      <c r="J46" s="41" t="s">
        <v>160</v>
      </c>
      <c r="K46" s="41" t="s">
        <v>91</v>
      </c>
      <c r="L46" s="41" t="s">
        <v>92</v>
      </c>
      <c r="M46" s="41" t="s">
        <v>93</v>
      </c>
      <c r="N46" s="41" t="s">
        <v>94</v>
      </c>
      <c r="O46" s="41" t="s">
        <v>161</v>
      </c>
      <c r="P46" s="41" t="s">
        <v>162</v>
      </c>
      <c r="Q46" s="41" t="s">
        <v>163</v>
      </c>
      <c r="R46" s="41" t="s">
        <v>164</v>
      </c>
      <c r="S46" s="41" t="s">
        <v>165</v>
      </c>
      <c r="T46" s="41" t="s">
        <v>96</v>
      </c>
      <c r="X46" s="39"/>
      <c r="Y46" s="39"/>
      <c r="Z46" s="39"/>
      <c r="AA46" s="39"/>
      <c r="AB46" s="39"/>
      <c r="AC46" s="39"/>
      <c r="AD46" s="39"/>
      <c r="AE46" s="39"/>
      <c r="AF46" s="39"/>
      <c r="AG46" s="40"/>
      <c r="AH46" s="39"/>
    </row>
    <row r="47">
      <c r="I47" s="42">
        <v>8.0</v>
      </c>
      <c r="J47" s="50">
        <f>S41</f>
        <v>155</v>
      </c>
      <c r="K47" s="86">
        <f>C18+S40</f>
        <v>169</v>
      </c>
      <c r="L47" s="84">
        <f>C19+S39</f>
        <v>167</v>
      </c>
      <c r="M47" s="69">
        <f>C20+S38</f>
        <v>161</v>
      </c>
      <c r="N47" s="84">
        <f>C21+S37</f>
        <v>154</v>
      </c>
      <c r="O47" s="69">
        <f>C22+S36</f>
        <v>147</v>
      </c>
      <c r="P47" s="84">
        <f>C23+S35</f>
        <v>135</v>
      </c>
      <c r="Q47" s="69">
        <f>C24+S34</f>
        <v>102</v>
      </c>
      <c r="R47" s="84">
        <f>C25+S33</f>
        <v>82</v>
      </c>
      <c r="S47" s="69">
        <f>max(J47:R47)</f>
        <v>169</v>
      </c>
      <c r="T47" s="41">
        <v>1.0</v>
      </c>
      <c r="W47" s="46"/>
      <c r="X47" s="47"/>
      <c r="Z47" s="87"/>
      <c r="AA47" s="77"/>
      <c r="AB47" s="77"/>
      <c r="AC47" s="77"/>
      <c r="AD47" s="77"/>
      <c r="AE47" s="77"/>
      <c r="AF47" s="77"/>
      <c r="AH47" s="39"/>
    </row>
    <row r="50">
      <c r="N50" s="88" t="s">
        <v>166</v>
      </c>
    </row>
    <row r="52">
      <c r="N52" s="21" t="s">
        <v>167</v>
      </c>
      <c r="O52" s="21" t="s">
        <v>168</v>
      </c>
      <c r="P52" s="89"/>
    </row>
    <row r="53">
      <c r="N53" s="90" t="s">
        <v>169</v>
      </c>
      <c r="O53" s="21">
        <v>1.0</v>
      </c>
      <c r="P53" s="89" t="s">
        <v>170</v>
      </c>
      <c r="Q53" s="89"/>
      <c r="R53" s="89"/>
    </row>
    <row r="54">
      <c r="N54" s="90" t="s">
        <v>171</v>
      </c>
      <c r="O54" s="21">
        <v>3.0</v>
      </c>
      <c r="P54" s="89" t="s">
        <v>172</v>
      </c>
      <c r="Q54" s="89"/>
      <c r="R54" s="89"/>
    </row>
    <row r="55">
      <c r="N55" s="90" t="s">
        <v>123</v>
      </c>
      <c r="O55" s="21">
        <v>1.0</v>
      </c>
      <c r="P55" s="89" t="s">
        <v>173</v>
      </c>
      <c r="Q55" s="89"/>
      <c r="R55" s="89"/>
    </row>
    <row r="56">
      <c r="N56" s="90" t="s">
        <v>174</v>
      </c>
      <c r="O56" s="21">
        <v>3.0</v>
      </c>
      <c r="P56" s="89" t="s">
        <v>175</v>
      </c>
      <c r="Q56" s="89"/>
      <c r="R56" s="89"/>
    </row>
    <row r="58">
      <c r="O58" s="91">
        <f>SUM(O53:O56)</f>
        <v>8</v>
      </c>
      <c r="Q58" s="89"/>
      <c r="R58" s="89"/>
    </row>
  </sheetData>
  <mergeCells count="41">
    <mergeCell ref="I2:T2"/>
    <mergeCell ref="W2:Z2"/>
    <mergeCell ref="I3:I4"/>
    <mergeCell ref="J3:R3"/>
    <mergeCell ref="S3:T3"/>
    <mergeCell ref="W3:W4"/>
    <mergeCell ref="Y3:Z3"/>
    <mergeCell ref="X17:AF17"/>
    <mergeCell ref="AG17:AH17"/>
    <mergeCell ref="C15:F15"/>
    <mergeCell ref="E16:E17"/>
    <mergeCell ref="F16:F17"/>
    <mergeCell ref="I16:T16"/>
    <mergeCell ref="W16:AH16"/>
    <mergeCell ref="I17:I18"/>
    <mergeCell ref="J17:R17"/>
    <mergeCell ref="X31:AF31"/>
    <mergeCell ref="AG31:AH31"/>
    <mergeCell ref="C32:F32"/>
    <mergeCell ref="C33:F33"/>
    <mergeCell ref="C34:F34"/>
    <mergeCell ref="C35:F35"/>
    <mergeCell ref="B37:F37"/>
    <mergeCell ref="S17:T17"/>
    <mergeCell ref="W17:W18"/>
    <mergeCell ref="I30:T30"/>
    <mergeCell ref="W30:AH30"/>
    <mergeCell ref="C31:F31"/>
    <mergeCell ref="I31:I32"/>
    <mergeCell ref="J31:R31"/>
    <mergeCell ref="S45:T45"/>
    <mergeCell ref="X45:AF45"/>
    <mergeCell ref="N50:P50"/>
    <mergeCell ref="S31:T31"/>
    <mergeCell ref="W31:W32"/>
    <mergeCell ref="I44:T44"/>
    <mergeCell ref="W44:AH44"/>
    <mergeCell ref="I45:I46"/>
    <mergeCell ref="J45:R45"/>
    <mergeCell ref="W45:W46"/>
    <mergeCell ref="AG45:AH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5" max="5" width="16.43"/>
    <col customWidth="1" min="6" max="6" width="16.29"/>
    <col customWidth="1" min="7" max="7" width="20.0"/>
    <col customWidth="1" min="8" max="8" width="16.43"/>
  </cols>
  <sheetData>
    <row r="2">
      <c r="I2" s="27" t="s">
        <v>176</v>
      </c>
      <c r="J2" s="3"/>
      <c r="K2" s="3"/>
      <c r="L2" s="3"/>
      <c r="M2" s="3"/>
      <c r="N2" s="4"/>
    </row>
    <row r="3">
      <c r="I3" s="68" t="s">
        <v>177</v>
      </c>
      <c r="J3" s="27" t="s">
        <v>178</v>
      </c>
      <c r="K3" s="3"/>
      <c r="L3" s="4"/>
      <c r="M3" s="27" t="s">
        <v>13</v>
      </c>
      <c r="N3" s="4"/>
    </row>
    <row r="4">
      <c r="H4" s="88"/>
      <c r="I4" s="8"/>
      <c r="J4" s="41">
        <v>0.0</v>
      </c>
      <c r="K4" s="41">
        <v>10.0</v>
      </c>
      <c r="L4" s="41">
        <v>20.0</v>
      </c>
      <c r="M4" s="41" t="s">
        <v>179</v>
      </c>
      <c r="N4" s="41" t="s">
        <v>114</v>
      </c>
    </row>
    <row r="5">
      <c r="H5" s="92"/>
      <c r="I5" s="42">
        <v>10.0</v>
      </c>
      <c r="J5" s="93"/>
      <c r="K5" s="94"/>
      <c r="L5" s="95">
        <f>L8*L4+N8*I5</f>
        <v>4900</v>
      </c>
      <c r="M5" s="96">
        <f t="shared" ref="M5:M7" si="1">Min(J5:L5)</f>
        <v>4900</v>
      </c>
      <c r="N5" s="41">
        <v>20.0</v>
      </c>
    </row>
    <row r="6">
      <c r="I6" s="42">
        <v>20.0</v>
      </c>
      <c r="J6" s="93"/>
      <c r="K6" s="97">
        <f>L8*K4+N8*I6+0</f>
        <v>2600</v>
      </c>
      <c r="L6" s="94"/>
      <c r="M6" s="96">
        <f t="shared" si="1"/>
        <v>2600</v>
      </c>
      <c r="N6" s="98">
        <v>10.0</v>
      </c>
    </row>
    <row r="7">
      <c r="H7" s="92"/>
      <c r="I7" s="42">
        <v>30.0</v>
      </c>
      <c r="J7" s="97">
        <f>L8*J4+N8*I7+0</f>
        <v>300</v>
      </c>
      <c r="K7" s="55"/>
      <c r="L7" s="55"/>
      <c r="M7" s="96">
        <f t="shared" si="1"/>
        <v>300</v>
      </c>
      <c r="N7" s="98">
        <v>0.0</v>
      </c>
    </row>
    <row r="8">
      <c r="I8" s="99" t="s">
        <v>180</v>
      </c>
      <c r="J8" s="100">
        <f>D20</f>
        <v>30</v>
      </c>
      <c r="K8" s="101" t="s">
        <v>181</v>
      </c>
      <c r="L8" s="102">
        <f>E20</f>
        <v>240</v>
      </c>
      <c r="M8" s="99" t="s">
        <v>182</v>
      </c>
      <c r="N8" s="100">
        <f>F20</f>
        <v>10</v>
      </c>
    </row>
    <row r="9">
      <c r="I9" s="103" t="s">
        <v>183</v>
      </c>
    </row>
    <row r="10">
      <c r="I10" s="103" t="s">
        <v>184</v>
      </c>
    </row>
    <row r="11">
      <c r="I11" s="53"/>
      <c r="J11" s="47"/>
      <c r="K11" s="104"/>
      <c r="L11" s="104"/>
      <c r="N11" s="74"/>
    </row>
    <row r="12">
      <c r="H12" s="88"/>
    </row>
    <row r="13">
      <c r="I13" s="27" t="s">
        <v>176</v>
      </c>
      <c r="J13" s="3"/>
      <c r="K13" s="3"/>
      <c r="L13" s="3"/>
      <c r="M13" s="3"/>
      <c r="N13" s="3"/>
      <c r="O13" s="3"/>
      <c r="P13" s="4"/>
    </row>
    <row r="14">
      <c r="H14" s="105"/>
      <c r="I14" s="68" t="s">
        <v>185</v>
      </c>
      <c r="J14" s="27" t="s">
        <v>186</v>
      </c>
      <c r="K14" s="3"/>
      <c r="L14" s="3"/>
      <c r="M14" s="3"/>
      <c r="N14" s="4"/>
      <c r="O14" s="27" t="s">
        <v>13</v>
      </c>
      <c r="P14" s="4"/>
    </row>
    <row r="15">
      <c r="H15" s="53"/>
      <c r="I15" s="8"/>
      <c r="J15" s="41">
        <v>10.0</v>
      </c>
      <c r="K15" s="41">
        <v>20.0</v>
      </c>
      <c r="L15" s="41">
        <v>30.0</v>
      </c>
      <c r="M15" s="41">
        <v>40.0</v>
      </c>
      <c r="N15" s="41">
        <v>50.0</v>
      </c>
      <c r="O15" s="41" t="s">
        <v>187</v>
      </c>
      <c r="P15" s="41" t="s">
        <v>84</v>
      </c>
    </row>
    <row r="16" ht="16.5" customHeight="1">
      <c r="B16" s="19" t="s">
        <v>188</v>
      </c>
      <c r="C16" s="19" t="s">
        <v>31</v>
      </c>
      <c r="D16" s="19" t="s">
        <v>189</v>
      </c>
      <c r="E16" s="19" t="s">
        <v>190</v>
      </c>
      <c r="F16" s="19" t="s">
        <v>191</v>
      </c>
      <c r="G16" s="19" t="s">
        <v>192</v>
      </c>
      <c r="H16" s="53"/>
      <c r="I16" s="49">
        <v>0.0</v>
      </c>
      <c r="J16" s="106"/>
      <c r="K16" s="94"/>
      <c r="L16" s="94"/>
      <c r="M16" s="107"/>
      <c r="N16" s="108">
        <f>L21*N15+N21*I16+M5</f>
        <v>14900</v>
      </c>
      <c r="O16" s="96">
        <f t="shared" ref="O16:O20" si="2">Min(J16:N16)</f>
        <v>14900</v>
      </c>
      <c r="P16" s="41">
        <v>50.0</v>
      </c>
    </row>
    <row r="17">
      <c r="B17" s="21">
        <v>1.0</v>
      </c>
      <c r="C17" s="21" t="s">
        <v>193</v>
      </c>
      <c r="D17" s="21">
        <v>0.0</v>
      </c>
      <c r="E17" s="21">
        <v>210.0</v>
      </c>
      <c r="F17" s="21">
        <v>10.0</v>
      </c>
      <c r="G17" s="21">
        <v>20.0</v>
      </c>
      <c r="H17" s="53"/>
      <c r="I17" s="42">
        <v>10.0</v>
      </c>
      <c r="J17" s="106"/>
      <c r="K17" s="94"/>
      <c r="L17" s="94"/>
      <c r="M17" s="51">
        <f>L21*M15+N21*I17+L5</f>
        <v>13000</v>
      </c>
      <c r="N17" s="44">
        <f>L21*N15+N21*I17+M6</f>
        <v>12700</v>
      </c>
      <c r="O17" s="96">
        <f t="shared" si="2"/>
        <v>12700</v>
      </c>
      <c r="P17" s="98">
        <v>50.0</v>
      </c>
    </row>
    <row r="18">
      <c r="B18" s="21">
        <v>2.0</v>
      </c>
      <c r="C18" s="21" t="s">
        <v>194</v>
      </c>
      <c r="D18" s="21">
        <v>20.0</v>
      </c>
      <c r="E18" s="21">
        <v>230.0</v>
      </c>
      <c r="F18" s="21">
        <v>10.0</v>
      </c>
      <c r="G18" s="21">
        <v>40.0</v>
      </c>
      <c r="H18" s="53"/>
      <c r="I18" s="42">
        <v>20.0</v>
      </c>
      <c r="J18" s="94"/>
      <c r="K18" s="55"/>
      <c r="L18" s="56">
        <f>L21*L15+N21*I18+M5</f>
        <v>11100</v>
      </c>
      <c r="M18" s="109">
        <f>L21*M15+N21*I18+M6</f>
        <v>10800</v>
      </c>
      <c r="N18" s="44">
        <f>L21*N15+N21*I18+M7</f>
        <v>10500</v>
      </c>
      <c r="O18" s="96">
        <f t="shared" si="2"/>
        <v>10500</v>
      </c>
      <c r="P18" s="98">
        <v>50.0</v>
      </c>
    </row>
    <row r="19">
      <c r="B19" s="21">
        <v>3.0</v>
      </c>
      <c r="C19" s="21" t="s">
        <v>195</v>
      </c>
      <c r="D19" s="21">
        <v>40.0</v>
      </c>
      <c r="E19" s="21">
        <v>200.0</v>
      </c>
      <c r="F19" s="21">
        <v>10.0</v>
      </c>
      <c r="G19" s="21">
        <v>50.0</v>
      </c>
      <c r="I19" s="42">
        <v>30.0</v>
      </c>
      <c r="J19" s="107"/>
      <c r="K19" s="51">
        <f>L21*K15+N21*I19+M5</f>
        <v>9200</v>
      </c>
      <c r="L19" s="109">
        <f>L21*L15+N21*I19+M6</f>
        <v>8900</v>
      </c>
      <c r="M19" s="44">
        <f>L21*M15+N21*I19+M7</f>
        <v>8600</v>
      </c>
      <c r="N19" s="44"/>
      <c r="O19" s="96">
        <f t="shared" si="2"/>
        <v>8600</v>
      </c>
      <c r="P19" s="49">
        <v>40.0</v>
      </c>
    </row>
    <row r="20">
      <c r="B20" s="21">
        <v>4.0</v>
      </c>
      <c r="C20" s="21" t="s">
        <v>196</v>
      </c>
      <c r="D20" s="21">
        <v>30.0</v>
      </c>
      <c r="E20" s="21">
        <v>240.0</v>
      </c>
      <c r="F20" s="21">
        <v>10.0</v>
      </c>
      <c r="G20" s="21">
        <v>20.0</v>
      </c>
      <c r="H20" s="110"/>
      <c r="I20" s="111">
        <v>40.0</v>
      </c>
      <c r="J20" s="112">
        <f>L21*J15+N21*I20+M5</f>
        <v>7300</v>
      </c>
      <c r="K20" s="109">
        <f>L21*K15+N21*I20+M6</f>
        <v>7000</v>
      </c>
      <c r="L20" s="113">
        <f>L21*L15+N21*I20+M7</f>
        <v>6700</v>
      </c>
      <c r="M20" s="113"/>
      <c r="N20" s="113"/>
      <c r="O20" s="114">
        <f t="shared" si="2"/>
        <v>6700</v>
      </c>
      <c r="P20" s="111">
        <v>30.0</v>
      </c>
    </row>
    <row r="21">
      <c r="I21" s="99" t="s">
        <v>180</v>
      </c>
      <c r="J21" s="115">
        <f>D19</f>
        <v>40</v>
      </c>
      <c r="K21" s="101" t="s">
        <v>181</v>
      </c>
      <c r="L21" s="116">
        <f>E19</f>
        <v>200</v>
      </c>
      <c r="M21" s="99" t="s">
        <v>182</v>
      </c>
      <c r="N21" s="115">
        <f>F19</f>
        <v>10</v>
      </c>
      <c r="O21" s="117"/>
      <c r="P21" s="118"/>
    </row>
    <row r="22">
      <c r="I22" s="103" t="s">
        <v>184</v>
      </c>
    </row>
    <row r="23">
      <c r="C23" s="78" t="s">
        <v>138</v>
      </c>
      <c r="D23" s="119" t="s">
        <v>197</v>
      </c>
      <c r="E23" s="3"/>
      <c r="F23" s="4"/>
      <c r="G23" s="120"/>
    </row>
    <row r="24">
      <c r="C24" s="78" t="s">
        <v>63</v>
      </c>
      <c r="D24" s="119" t="s">
        <v>198</v>
      </c>
      <c r="E24" s="3"/>
      <c r="F24" s="4"/>
      <c r="G24" s="120"/>
    </row>
    <row r="25">
      <c r="C25" s="78" t="s">
        <v>199</v>
      </c>
      <c r="D25" s="119" t="s">
        <v>200</v>
      </c>
      <c r="E25" s="3"/>
      <c r="F25" s="4"/>
      <c r="G25" s="120"/>
      <c r="I25" s="27" t="s">
        <v>176</v>
      </c>
      <c r="J25" s="3"/>
      <c r="K25" s="3"/>
      <c r="L25" s="3"/>
      <c r="M25" s="3"/>
      <c r="N25" s="3"/>
      <c r="O25" s="3"/>
      <c r="P25" s="4"/>
    </row>
    <row r="26">
      <c r="C26" s="78" t="s">
        <v>181</v>
      </c>
      <c r="D26" s="121" t="s">
        <v>201</v>
      </c>
      <c r="E26" s="3"/>
      <c r="F26" s="4"/>
      <c r="G26" s="122"/>
      <c r="I26" s="68" t="s">
        <v>202</v>
      </c>
      <c r="J26" s="27" t="s">
        <v>203</v>
      </c>
      <c r="K26" s="3"/>
      <c r="L26" s="3"/>
      <c r="M26" s="3"/>
      <c r="N26" s="4"/>
      <c r="O26" s="27" t="s">
        <v>13</v>
      </c>
      <c r="P26" s="4"/>
    </row>
    <row r="27">
      <c r="C27" s="45" t="s">
        <v>182</v>
      </c>
      <c r="D27" s="121" t="s">
        <v>204</v>
      </c>
      <c r="E27" s="3"/>
      <c r="F27" s="4"/>
      <c r="G27" s="77"/>
      <c r="I27" s="8"/>
      <c r="J27" s="41">
        <v>0.0</v>
      </c>
      <c r="K27" s="41">
        <v>10.0</v>
      </c>
      <c r="L27" s="41">
        <v>20.0</v>
      </c>
      <c r="M27" s="41">
        <v>30.0</v>
      </c>
      <c r="N27" s="41">
        <v>40.0</v>
      </c>
      <c r="O27" s="41" t="s">
        <v>205</v>
      </c>
      <c r="P27" s="41" t="s">
        <v>89</v>
      </c>
    </row>
    <row r="28">
      <c r="C28" s="45" t="s">
        <v>180</v>
      </c>
      <c r="D28" s="121" t="s">
        <v>206</v>
      </c>
      <c r="E28" s="3"/>
      <c r="F28" s="4"/>
      <c r="G28" s="77"/>
      <c r="I28" s="49">
        <v>0.0</v>
      </c>
      <c r="J28" s="106"/>
      <c r="K28" s="94"/>
      <c r="L28" s="97">
        <f>L31*L27+N31*I28+O16</f>
        <v>19500</v>
      </c>
      <c r="M28" s="107">
        <f>L31*M27+N31*I28+O17</f>
        <v>19600</v>
      </c>
      <c r="N28" s="107">
        <f>L31*N27+N31*I28+N18</f>
        <v>19700</v>
      </c>
      <c r="O28" s="96">
        <f t="shared" ref="O28:O30" si="3">Min(J28:N28)</f>
        <v>19500</v>
      </c>
      <c r="P28" s="41">
        <v>20.0</v>
      </c>
    </row>
    <row r="29">
      <c r="I29" s="42">
        <v>10.0</v>
      </c>
      <c r="J29" s="106"/>
      <c r="K29" s="97">
        <f>L31*K27+N31*I29+O16</f>
        <v>17300</v>
      </c>
      <c r="L29" s="94">
        <f>L31*L27+N31*I29+O17</f>
        <v>17400</v>
      </c>
      <c r="M29" s="107">
        <f>L31*M27+N31*I29+O18</f>
        <v>17500</v>
      </c>
      <c r="N29" s="44">
        <f>L31*N27+N31*I29+O19</f>
        <v>17900</v>
      </c>
      <c r="O29" s="96">
        <f t="shared" si="3"/>
        <v>17300</v>
      </c>
      <c r="P29" s="98">
        <v>10.0</v>
      </c>
    </row>
    <row r="30">
      <c r="E30" s="82" t="s">
        <v>156</v>
      </c>
      <c r="I30" s="42">
        <v>20.0</v>
      </c>
      <c r="J30" s="95">
        <f>L31*J27+N31*I30+O16</f>
        <v>15100</v>
      </c>
      <c r="K30" s="55">
        <f>L31*K27+N31*I30+O17</f>
        <v>15200</v>
      </c>
      <c r="L30" s="55">
        <f>L31*L27+N31*I30+O18</f>
        <v>15300</v>
      </c>
      <c r="M30" s="109">
        <f>L31*M27+N31*I30+O19</f>
        <v>15700</v>
      </c>
      <c r="N30" s="44">
        <f>L31*N27+N31*I30+O20</f>
        <v>16100</v>
      </c>
      <c r="O30" s="96">
        <f t="shared" si="3"/>
        <v>15100</v>
      </c>
      <c r="P30" s="98">
        <v>0.0</v>
      </c>
    </row>
    <row r="31">
      <c r="F31" s="5"/>
      <c r="I31" s="99" t="s">
        <v>180</v>
      </c>
      <c r="J31" s="115">
        <f>D18</f>
        <v>20</v>
      </c>
      <c r="K31" s="101" t="s">
        <v>181</v>
      </c>
      <c r="L31" s="116">
        <f>E18</f>
        <v>230</v>
      </c>
      <c r="M31" s="99" t="s">
        <v>182</v>
      </c>
      <c r="N31" s="115">
        <f>F18</f>
        <v>10</v>
      </c>
      <c r="O31" s="117"/>
      <c r="P31" s="118"/>
    </row>
    <row r="34">
      <c r="I34" s="27" t="s">
        <v>176</v>
      </c>
      <c r="J34" s="3"/>
      <c r="K34" s="3"/>
      <c r="L34" s="3"/>
      <c r="M34" s="3"/>
      <c r="N34" s="4"/>
    </row>
    <row r="35">
      <c r="I35" s="68" t="s">
        <v>207</v>
      </c>
      <c r="J35" s="27" t="s">
        <v>208</v>
      </c>
      <c r="K35" s="3"/>
      <c r="L35" s="4"/>
      <c r="M35" s="27" t="s">
        <v>13</v>
      </c>
      <c r="N35" s="4"/>
    </row>
    <row r="36">
      <c r="I36" s="8"/>
      <c r="J36" s="41">
        <v>0.0</v>
      </c>
      <c r="K36" s="41">
        <v>10.0</v>
      </c>
      <c r="L36" s="41">
        <v>20.0</v>
      </c>
      <c r="M36" s="41" t="s">
        <v>209</v>
      </c>
      <c r="N36" s="41" t="s">
        <v>96</v>
      </c>
    </row>
    <row r="37">
      <c r="I37" s="42">
        <v>0.0</v>
      </c>
      <c r="J37" s="123">
        <f>L38*J36+N38*I37+O28</f>
        <v>19500</v>
      </c>
      <c r="K37" s="94">
        <f>L38*K36+N38*I37+O29</f>
        <v>19400</v>
      </c>
      <c r="L37" s="95">
        <f>L38*L36+N38*I37+O30</f>
        <v>19300</v>
      </c>
      <c r="M37" s="124">
        <f>Min(J37:L37)</f>
        <v>19300</v>
      </c>
      <c r="N37" s="41">
        <v>20.0</v>
      </c>
    </row>
    <row r="38">
      <c r="I38" s="99" t="s">
        <v>180</v>
      </c>
      <c r="J38" s="100">
        <f>D17</f>
        <v>0</v>
      </c>
      <c r="K38" s="101" t="s">
        <v>181</v>
      </c>
      <c r="L38" s="102">
        <f>E17</f>
        <v>210</v>
      </c>
      <c r="M38" s="99" t="s">
        <v>182</v>
      </c>
      <c r="N38" s="100">
        <f>F17</f>
        <v>10</v>
      </c>
    </row>
    <row r="39">
      <c r="I39" s="103" t="s">
        <v>210</v>
      </c>
    </row>
    <row r="42">
      <c r="I42" s="125" t="s">
        <v>211</v>
      </c>
      <c r="J42" s="3"/>
      <c r="K42" s="3"/>
      <c r="L42" s="4"/>
      <c r="N42" s="126" t="s">
        <v>212</v>
      </c>
      <c r="O42" s="3"/>
      <c r="P42" s="3"/>
      <c r="Q42" s="3"/>
      <c r="R42" s="4"/>
    </row>
    <row r="43">
      <c r="I43" s="127" t="s">
        <v>213</v>
      </c>
      <c r="J43" s="65" t="s">
        <v>214</v>
      </c>
      <c r="K43" s="4"/>
      <c r="L43" s="127" t="s">
        <v>215</v>
      </c>
      <c r="N43" s="127" t="s">
        <v>213</v>
      </c>
      <c r="O43" s="127" t="s">
        <v>216</v>
      </c>
      <c r="P43" s="127" t="s">
        <v>217</v>
      </c>
      <c r="Q43" s="127" t="s">
        <v>218</v>
      </c>
      <c r="R43" s="127" t="s">
        <v>219</v>
      </c>
    </row>
    <row r="44">
      <c r="I44" s="127">
        <v>1.0</v>
      </c>
      <c r="J44" s="128" t="s">
        <v>220</v>
      </c>
      <c r="K44" s="4"/>
      <c r="L44" s="49" t="s">
        <v>221</v>
      </c>
      <c r="N44" s="127" t="s">
        <v>222</v>
      </c>
      <c r="O44" s="49">
        <v>20.0</v>
      </c>
      <c r="P44" s="129">
        <f>O44*L38</f>
        <v>4200</v>
      </c>
      <c r="Q44" s="129"/>
      <c r="R44" s="49">
        <f t="shared" ref="R44:R47" si="4">SUM(P44:Q44)</f>
        <v>4200</v>
      </c>
    </row>
    <row r="45">
      <c r="I45" s="127">
        <v>2.0</v>
      </c>
      <c r="J45" s="128" t="s">
        <v>223</v>
      </c>
      <c r="K45" s="4"/>
      <c r="L45" s="49" t="s">
        <v>224</v>
      </c>
      <c r="N45" s="127" t="s">
        <v>225</v>
      </c>
      <c r="O45" s="49">
        <v>0.0</v>
      </c>
      <c r="P45" s="129">
        <f>O45*L31</f>
        <v>0</v>
      </c>
      <c r="Q45" s="49">
        <f>20*N31</f>
        <v>200</v>
      </c>
      <c r="R45" s="49">
        <f t="shared" si="4"/>
        <v>200</v>
      </c>
    </row>
    <row r="46">
      <c r="I46" s="127">
        <v>3.0</v>
      </c>
      <c r="J46" s="128" t="s">
        <v>226</v>
      </c>
      <c r="K46" s="4"/>
      <c r="L46" s="49" t="s">
        <v>227</v>
      </c>
      <c r="N46" s="127" t="s">
        <v>228</v>
      </c>
      <c r="O46" s="49">
        <v>50.0</v>
      </c>
      <c r="P46" s="129">
        <f>O46*L21</f>
        <v>10000</v>
      </c>
      <c r="Q46" s="129"/>
      <c r="R46" s="49">
        <f t="shared" si="4"/>
        <v>10000</v>
      </c>
    </row>
    <row r="47">
      <c r="I47" s="127">
        <v>4.0</v>
      </c>
      <c r="J47" s="128" t="s">
        <v>229</v>
      </c>
      <c r="K47" s="4"/>
      <c r="L47" s="49" t="s">
        <v>230</v>
      </c>
      <c r="N47" s="127" t="s">
        <v>231</v>
      </c>
      <c r="O47" s="49">
        <v>20.0</v>
      </c>
      <c r="P47" s="129">
        <f>O47*L8</f>
        <v>4800</v>
      </c>
      <c r="Q47" s="129">
        <f>10*N8</f>
        <v>100</v>
      </c>
      <c r="R47" s="49">
        <f t="shared" si="4"/>
        <v>4900</v>
      </c>
    </row>
    <row r="48">
      <c r="N48" s="128" t="s">
        <v>232</v>
      </c>
      <c r="O48" s="3"/>
      <c r="P48" s="3"/>
      <c r="Q48" s="4"/>
      <c r="R48" s="130">
        <f>SUM(R44:R47)</f>
        <v>19300</v>
      </c>
    </row>
  </sheetData>
  <mergeCells count="34">
    <mergeCell ref="I13:P13"/>
    <mergeCell ref="J14:N14"/>
    <mergeCell ref="O14:P14"/>
    <mergeCell ref="I2:N2"/>
    <mergeCell ref="I3:I4"/>
    <mergeCell ref="J3:L3"/>
    <mergeCell ref="M3:N3"/>
    <mergeCell ref="I9:N9"/>
    <mergeCell ref="I10:O10"/>
    <mergeCell ref="I14:I15"/>
    <mergeCell ref="D27:F27"/>
    <mergeCell ref="D28:F28"/>
    <mergeCell ref="I22:O22"/>
    <mergeCell ref="D23:F23"/>
    <mergeCell ref="D24:F24"/>
    <mergeCell ref="D25:F25"/>
    <mergeCell ref="I25:P25"/>
    <mergeCell ref="D26:F26"/>
    <mergeCell ref="I26:I27"/>
    <mergeCell ref="I42:L42"/>
    <mergeCell ref="N42:R42"/>
    <mergeCell ref="J43:K43"/>
    <mergeCell ref="J44:K44"/>
    <mergeCell ref="J45:K45"/>
    <mergeCell ref="J46:K46"/>
    <mergeCell ref="J47:K47"/>
    <mergeCell ref="N48:Q48"/>
    <mergeCell ref="J26:N26"/>
    <mergeCell ref="O26:P26"/>
    <mergeCell ref="I34:N34"/>
    <mergeCell ref="I35:I36"/>
    <mergeCell ref="J35:L35"/>
    <mergeCell ref="M35:N35"/>
    <mergeCell ref="I39:O39"/>
  </mergeCells>
  <conditionalFormatting sqref="H5">
    <cfRule type="notContainsBlanks" dxfId="0" priority="1">
      <formula>LEN(TRIM(H5))&gt;0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2.29"/>
    <col customWidth="1" min="11" max="11" width="15.14"/>
    <col customWidth="1" min="13" max="13" width="12.14"/>
    <col customWidth="1" min="14" max="14" width="11.29"/>
    <col customWidth="1" min="15" max="15" width="16.57"/>
  </cols>
  <sheetData>
    <row r="1">
      <c r="I1" s="131" t="s">
        <v>233</v>
      </c>
    </row>
    <row r="3">
      <c r="I3" s="132" t="s">
        <v>234</v>
      </c>
      <c r="J3" s="3"/>
      <c r="K3" s="3"/>
      <c r="L3" s="3"/>
      <c r="M3" s="3"/>
      <c r="N3" s="3"/>
      <c r="O3" s="4"/>
    </row>
    <row r="4">
      <c r="I4" s="133" t="s">
        <v>235</v>
      </c>
      <c r="J4" s="134" t="s">
        <v>236</v>
      </c>
      <c r="K4" s="135"/>
      <c r="L4" s="135"/>
      <c r="M4" s="136"/>
      <c r="N4" s="137" t="s">
        <v>237</v>
      </c>
      <c r="O4" s="4"/>
    </row>
    <row r="5">
      <c r="I5" s="8"/>
      <c r="J5" s="138"/>
      <c r="K5" s="139"/>
      <c r="L5" s="139"/>
      <c r="M5" s="140"/>
      <c r="N5" s="141" t="s">
        <v>238</v>
      </c>
      <c r="O5" s="141" t="s">
        <v>239</v>
      </c>
    </row>
    <row r="6">
      <c r="I6" s="49">
        <v>4.0</v>
      </c>
      <c r="J6" s="142">
        <f>(B13*(F11-6)+B14+D14*(F11-I6))</f>
        <v>800</v>
      </c>
      <c r="K6" s="3"/>
      <c r="L6" s="3"/>
      <c r="M6" s="4"/>
      <c r="N6" s="49">
        <f t="shared" ref="N6:N8" si="1">MIN(J6)</f>
        <v>800</v>
      </c>
      <c r="O6" s="49">
        <v>6.0</v>
      </c>
    </row>
    <row r="7">
      <c r="I7" s="49">
        <v>5.0</v>
      </c>
      <c r="J7" s="142">
        <f>(B13*(F11-6))+(B14+D14*(F11-I7))</f>
        <v>600</v>
      </c>
      <c r="K7" s="3"/>
      <c r="L7" s="3"/>
      <c r="M7" s="4"/>
      <c r="N7" s="49">
        <f t="shared" si="1"/>
        <v>600</v>
      </c>
      <c r="O7" s="49">
        <v>6.0</v>
      </c>
    </row>
    <row r="8">
      <c r="F8" s="77" t="s">
        <v>240</v>
      </c>
      <c r="G8" s="77"/>
      <c r="I8" s="49">
        <v>6.0</v>
      </c>
      <c r="J8" s="142">
        <f>(B13*(F11-6))+(B14+D14*(F11-I8))</f>
        <v>400</v>
      </c>
      <c r="K8" s="3"/>
      <c r="L8" s="3"/>
      <c r="M8" s="4"/>
      <c r="N8" s="49">
        <f t="shared" si="1"/>
        <v>400</v>
      </c>
      <c r="O8" s="49">
        <v>6.0</v>
      </c>
    </row>
    <row r="9">
      <c r="F9" s="77" t="s">
        <v>241</v>
      </c>
      <c r="G9" s="77"/>
    </row>
    <row r="11">
      <c r="A11" s="45" t="s">
        <v>63</v>
      </c>
      <c r="B11" s="45">
        <v>5.0</v>
      </c>
      <c r="C11" s="45">
        <v>7.0</v>
      </c>
      <c r="D11" s="45">
        <v>8.0</v>
      </c>
      <c r="E11" s="45">
        <v>4.0</v>
      </c>
      <c r="F11" s="45">
        <v>6.0</v>
      </c>
      <c r="G11" s="77"/>
      <c r="I11" s="131" t="s">
        <v>242</v>
      </c>
    </row>
    <row r="12">
      <c r="A12" s="45" t="s">
        <v>66</v>
      </c>
      <c r="B12" s="45">
        <v>1.0</v>
      </c>
      <c r="C12" s="45">
        <v>2.0</v>
      </c>
      <c r="D12" s="45">
        <v>3.0</v>
      </c>
      <c r="E12" s="45">
        <v>4.0</v>
      </c>
      <c r="F12" s="45">
        <v>5.0</v>
      </c>
    </row>
    <row r="13">
      <c r="A13" s="45" t="s">
        <v>240</v>
      </c>
      <c r="B13" s="45">
        <v>300.0</v>
      </c>
      <c r="C13" s="69"/>
      <c r="D13" s="69"/>
      <c r="E13" s="69"/>
      <c r="F13" s="69"/>
      <c r="I13" s="132" t="s">
        <v>243</v>
      </c>
      <c r="J13" s="3"/>
      <c r="K13" s="3"/>
      <c r="L13" s="3"/>
      <c r="M13" s="3"/>
      <c r="N13" s="3"/>
      <c r="O13" s="4"/>
    </row>
    <row r="14">
      <c r="A14" s="45" t="s">
        <v>241</v>
      </c>
      <c r="B14" s="45">
        <v>400.0</v>
      </c>
      <c r="C14" s="49" t="s">
        <v>244</v>
      </c>
      <c r="D14" s="45">
        <v>200.0</v>
      </c>
      <c r="E14" s="69"/>
      <c r="F14" s="69"/>
      <c r="I14" s="133" t="s">
        <v>1</v>
      </c>
      <c r="J14" s="134" t="s">
        <v>245</v>
      </c>
      <c r="K14" s="136"/>
      <c r="L14" s="133" t="s">
        <v>246</v>
      </c>
      <c r="M14" s="133" t="s">
        <v>247</v>
      </c>
      <c r="N14" s="137" t="s">
        <v>237</v>
      </c>
      <c r="O14" s="4"/>
    </row>
    <row r="15">
      <c r="I15" s="8"/>
      <c r="J15" s="138"/>
      <c r="K15" s="140"/>
      <c r="L15" s="8"/>
      <c r="M15" s="8"/>
      <c r="N15" s="141" t="s">
        <v>248</v>
      </c>
      <c r="O15" s="141" t="s">
        <v>114</v>
      </c>
    </row>
    <row r="16">
      <c r="B16" s="143"/>
      <c r="C16" s="143"/>
      <c r="D16" s="143"/>
      <c r="E16" s="143"/>
      <c r="F16" s="143"/>
      <c r="G16" s="143"/>
      <c r="I16" s="49">
        <v>6.0</v>
      </c>
      <c r="J16" s="142">
        <f>(B13*(E11-4)+B14+D14*(E11-I16)+N6)</f>
        <v>800</v>
      </c>
      <c r="K16" s="4"/>
      <c r="L16" s="129">
        <f>(B13*(B11-4)+B14+D14*(E11-I16)+N7)</f>
        <v>900</v>
      </c>
      <c r="M16" s="129">
        <f>(B13*(F11-4)+B14+D14*(E11-I16)+N8)</f>
        <v>1000</v>
      </c>
      <c r="N16" s="49">
        <f>MIN(J16)</f>
        <v>800</v>
      </c>
      <c r="O16" s="49">
        <v>6.0</v>
      </c>
    </row>
    <row r="17">
      <c r="A17" s="144" t="s">
        <v>62</v>
      </c>
      <c r="B17" s="37" t="s">
        <v>249</v>
      </c>
      <c r="C17" s="3"/>
      <c r="D17" s="3"/>
      <c r="E17" s="3"/>
      <c r="F17" s="3"/>
      <c r="G17" s="4"/>
      <c r="I17" s="53"/>
      <c r="J17" s="143"/>
      <c r="N17" s="53"/>
      <c r="O17" s="53"/>
    </row>
    <row r="18">
      <c r="A18" s="144" t="s">
        <v>63</v>
      </c>
      <c r="B18" s="37" t="s">
        <v>250</v>
      </c>
      <c r="C18" s="3"/>
      <c r="D18" s="3"/>
      <c r="E18" s="3"/>
      <c r="F18" s="3"/>
      <c r="G18" s="4"/>
      <c r="I18" s="53"/>
      <c r="J18" s="143"/>
      <c r="N18" s="53"/>
      <c r="O18" s="53"/>
    </row>
    <row r="19">
      <c r="A19" s="144" t="s">
        <v>66</v>
      </c>
      <c r="B19" s="145" t="s">
        <v>251</v>
      </c>
      <c r="C19" s="3"/>
      <c r="D19" s="3"/>
      <c r="E19" s="3"/>
      <c r="F19" s="3"/>
      <c r="G19" s="4"/>
      <c r="I19" s="131" t="s">
        <v>252</v>
      </c>
    </row>
    <row r="20">
      <c r="A20" s="146" t="s">
        <v>253</v>
      </c>
      <c r="B20" s="145" t="s">
        <v>254</v>
      </c>
      <c r="C20" s="3"/>
      <c r="D20" s="3"/>
      <c r="E20" s="3"/>
      <c r="F20" s="3"/>
      <c r="G20" s="4"/>
    </row>
    <row r="21">
      <c r="A21" s="144" t="s">
        <v>70</v>
      </c>
      <c r="B21" s="37" t="s">
        <v>255</v>
      </c>
      <c r="C21" s="3"/>
      <c r="D21" s="3"/>
      <c r="E21" s="3"/>
      <c r="F21" s="3"/>
      <c r="G21" s="4"/>
      <c r="I21" s="132" t="s">
        <v>256</v>
      </c>
      <c r="J21" s="3"/>
      <c r="K21" s="3"/>
      <c r="L21" s="3"/>
      <c r="M21" s="3"/>
      <c r="N21" s="3"/>
      <c r="O21" s="4"/>
    </row>
    <row r="22">
      <c r="A22" s="147"/>
      <c r="B22" s="147"/>
      <c r="C22" s="147"/>
      <c r="D22" s="147"/>
      <c r="E22" s="147"/>
      <c r="F22" s="147"/>
      <c r="I22" s="133" t="s">
        <v>11</v>
      </c>
      <c r="J22" s="134" t="s">
        <v>257</v>
      </c>
      <c r="K22" s="135"/>
      <c r="L22" s="135"/>
      <c r="M22" s="136"/>
      <c r="N22" s="137" t="s">
        <v>237</v>
      </c>
      <c r="O22" s="4"/>
    </row>
    <row r="23">
      <c r="A23" s="148" t="s">
        <v>258</v>
      </c>
      <c r="F23" s="148" t="s">
        <v>259</v>
      </c>
      <c r="I23" s="8"/>
      <c r="J23" s="138"/>
      <c r="K23" s="139"/>
      <c r="L23" s="139"/>
      <c r="M23" s="140"/>
      <c r="N23" s="141" t="s">
        <v>260</v>
      </c>
      <c r="O23" s="141" t="s">
        <v>84</v>
      </c>
    </row>
    <row r="24">
      <c r="A24" s="148" t="s">
        <v>261</v>
      </c>
      <c r="F24" s="148" t="s">
        <v>262</v>
      </c>
      <c r="I24" s="49">
        <v>7.0</v>
      </c>
      <c r="J24" s="142">
        <f>(B13*(D11-8)+B14+D14*(D11-I24)+N16)</f>
        <v>1400</v>
      </c>
      <c r="K24" s="3"/>
      <c r="L24" s="3"/>
      <c r="M24" s="4"/>
      <c r="N24" s="49">
        <f t="shared" ref="N24:N25" si="2">MIN(J24)</f>
        <v>1400</v>
      </c>
      <c r="O24" s="49">
        <v>8.0</v>
      </c>
    </row>
    <row r="25">
      <c r="I25" s="49">
        <v>8.0</v>
      </c>
      <c r="J25" s="142">
        <f>(B13*(D11-8)+B14+D14*(D11-I25)+N16)</f>
        <v>1200</v>
      </c>
      <c r="K25" s="3"/>
      <c r="L25" s="3"/>
      <c r="M25" s="4"/>
      <c r="N25" s="49">
        <f t="shared" si="2"/>
        <v>1200</v>
      </c>
      <c r="O25" s="49">
        <v>8.0</v>
      </c>
    </row>
    <row r="26">
      <c r="A26" s="148" t="s">
        <v>263</v>
      </c>
    </row>
    <row r="27">
      <c r="A27" s="148" t="s">
        <v>264</v>
      </c>
    </row>
    <row r="28">
      <c r="I28" s="131" t="s">
        <v>265</v>
      </c>
    </row>
    <row r="30">
      <c r="I30" s="132" t="s">
        <v>266</v>
      </c>
      <c r="J30" s="3"/>
      <c r="K30" s="3"/>
      <c r="L30" s="3"/>
      <c r="M30" s="3"/>
      <c r="N30" s="3"/>
      <c r="O30" s="4"/>
    </row>
    <row r="31">
      <c r="I31" s="133" t="s">
        <v>37</v>
      </c>
      <c r="J31" s="134" t="s">
        <v>267</v>
      </c>
      <c r="K31" s="136"/>
      <c r="L31" s="134" t="s">
        <v>268</v>
      </c>
      <c r="M31" s="136"/>
      <c r="N31" s="137" t="s">
        <v>237</v>
      </c>
      <c r="O31" s="4"/>
    </row>
    <row r="32">
      <c r="I32" s="8"/>
      <c r="J32" s="138"/>
      <c r="K32" s="140"/>
      <c r="L32" s="138"/>
      <c r="M32" s="140"/>
      <c r="N32" s="141" t="s">
        <v>269</v>
      </c>
      <c r="O32" s="141" t="s">
        <v>89</v>
      </c>
    </row>
    <row r="33">
      <c r="I33" s="49">
        <v>5.0</v>
      </c>
      <c r="J33" s="142">
        <f>(B13*(C11-7)+B14+D14*(C11-I33)+N24)</f>
        <v>2200</v>
      </c>
      <c r="K33" s="4"/>
      <c r="L33" s="142">
        <f>(B13*(D11-7)+B14+D14*(D11-I33)+N25)</f>
        <v>2500</v>
      </c>
      <c r="M33" s="4"/>
      <c r="N33" s="49">
        <f t="shared" ref="N33:N36" si="3">MIN(J33)</f>
        <v>2200</v>
      </c>
      <c r="O33" s="49">
        <v>7.0</v>
      </c>
    </row>
    <row r="34">
      <c r="I34" s="49">
        <v>6.0</v>
      </c>
      <c r="J34" s="149">
        <f>(B13*(C11-7)+B14+D14*(C11-I34)+N25)</f>
        <v>1800</v>
      </c>
      <c r="K34" s="140"/>
      <c r="L34" s="142">
        <f>(B13*(D11-7)+B14+D14*(D11-I34)+N25)</f>
        <v>2300</v>
      </c>
      <c r="M34" s="4"/>
      <c r="N34" s="49">
        <f t="shared" si="3"/>
        <v>1800</v>
      </c>
      <c r="O34" s="49">
        <v>7.0</v>
      </c>
    </row>
    <row r="35">
      <c r="I35" s="49">
        <v>7.0</v>
      </c>
      <c r="J35" s="149">
        <f>(B13*(C11-7)+B14+D14*(C11-I35)+N25)</f>
        <v>1600</v>
      </c>
      <c r="K35" s="140"/>
      <c r="L35" s="142">
        <f>(B13*(D11-7)+B14+D14*(D11-I35)+N25)</f>
        <v>2100</v>
      </c>
      <c r="M35" s="4"/>
      <c r="N35" s="49">
        <f t="shared" si="3"/>
        <v>1600</v>
      </c>
      <c r="O35" s="49">
        <v>7.0</v>
      </c>
    </row>
    <row r="36">
      <c r="I36" s="49">
        <v>8.0</v>
      </c>
      <c r="J36" s="149">
        <f>(B13*(C11-7)+B14+D14*(C11-I36)+N25)</f>
        <v>1400</v>
      </c>
      <c r="K36" s="140"/>
      <c r="L36" s="142">
        <f>(B13*(D11-7)+B14+D14*(D11-I36)+N25)</f>
        <v>1900</v>
      </c>
      <c r="M36" s="4"/>
      <c r="N36" s="49">
        <f t="shared" si="3"/>
        <v>1400</v>
      </c>
      <c r="O36" s="49">
        <v>7.0</v>
      </c>
    </row>
    <row r="39">
      <c r="I39" s="131" t="s">
        <v>270</v>
      </c>
    </row>
    <row r="41">
      <c r="I41" s="132" t="s">
        <v>271</v>
      </c>
      <c r="J41" s="3"/>
      <c r="K41" s="3"/>
      <c r="L41" s="3"/>
      <c r="M41" s="3"/>
      <c r="N41" s="3"/>
      <c r="O41" s="4"/>
    </row>
    <row r="42">
      <c r="I42" s="133" t="s">
        <v>68</v>
      </c>
      <c r="J42" s="133" t="s">
        <v>272</v>
      </c>
      <c r="K42" s="133" t="s">
        <v>273</v>
      </c>
      <c r="L42" s="133" t="s">
        <v>274</v>
      </c>
      <c r="M42" s="133" t="s">
        <v>275</v>
      </c>
      <c r="N42" s="137" t="s">
        <v>237</v>
      </c>
      <c r="O42" s="4"/>
    </row>
    <row r="43">
      <c r="I43" s="8"/>
      <c r="J43" s="8"/>
      <c r="K43" s="8"/>
      <c r="L43" s="8"/>
      <c r="M43" s="8"/>
      <c r="N43" s="141" t="s">
        <v>276</v>
      </c>
      <c r="O43" s="141" t="s">
        <v>96</v>
      </c>
    </row>
    <row r="44">
      <c r="I44" s="49">
        <v>0.0</v>
      </c>
      <c r="J44" s="72">
        <f>(B13*(B11-5)+B14+D14*(B11-I44)+N33)</f>
        <v>3600</v>
      </c>
      <c r="K44" s="72">
        <f>(B13*(F11-5)+B14+D14*(F11-I44)+N34)</f>
        <v>3700</v>
      </c>
      <c r="L44" s="129">
        <f>(B13*(C11-5)+B14+D14*(C11-I44)+N35)</f>
        <v>4000</v>
      </c>
      <c r="M44" s="129">
        <f>(B13*(D11-5)+B14+D14*(D11-I44)+N36)</f>
        <v>4300</v>
      </c>
      <c r="N44" s="49">
        <f>MIN(J44)</f>
        <v>3600</v>
      </c>
      <c r="O44" s="49">
        <v>5.0</v>
      </c>
    </row>
    <row r="59">
      <c r="G59" s="53"/>
      <c r="H59" s="150"/>
      <c r="J59" s="143"/>
      <c r="L59" s="53"/>
      <c r="M59" s="53"/>
    </row>
    <row r="60">
      <c r="G60" s="53"/>
      <c r="H60" s="150"/>
      <c r="J60" s="143"/>
      <c r="L60" s="53"/>
      <c r="M60" s="53"/>
    </row>
    <row r="61">
      <c r="G61" s="53"/>
      <c r="H61" s="150"/>
      <c r="J61" s="143"/>
      <c r="L61" s="53"/>
      <c r="M61" s="53"/>
    </row>
  </sheetData>
  <mergeCells count="70">
    <mergeCell ref="I28:O28"/>
    <mergeCell ref="I29:O29"/>
    <mergeCell ref="I30:O30"/>
    <mergeCell ref="I31:I32"/>
    <mergeCell ref="J31:K32"/>
    <mergeCell ref="L31:M32"/>
    <mergeCell ref="N31:O31"/>
    <mergeCell ref="J33:K33"/>
    <mergeCell ref="L33:M33"/>
    <mergeCell ref="J34:K34"/>
    <mergeCell ref="L34:M34"/>
    <mergeCell ref="J35:K35"/>
    <mergeCell ref="L35:M35"/>
    <mergeCell ref="J36:K36"/>
    <mergeCell ref="L42:L43"/>
    <mergeCell ref="M42:M43"/>
    <mergeCell ref="H59:I59"/>
    <mergeCell ref="J59:K59"/>
    <mergeCell ref="H60:I60"/>
    <mergeCell ref="J60:K60"/>
    <mergeCell ref="H61:I61"/>
    <mergeCell ref="J61:K61"/>
    <mergeCell ref="L36:M36"/>
    <mergeCell ref="I39:O39"/>
    <mergeCell ref="I40:O40"/>
    <mergeCell ref="I41:O41"/>
    <mergeCell ref="I42:I43"/>
    <mergeCell ref="J42:J43"/>
    <mergeCell ref="K42:K43"/>
    <mergeCell ref="N42:O42"/>
    <mergeCell ref="I1:O1"/>
    <mergeCell ref="I2:O2"/>
    <mergeCell ref="I3:O3"/>
    <mergeCell ref="I4:I5"/>
    <mergeCell ref="J4:M5"/>
    <mergeCell ref="N4:O4"/>
    <mergeCell ref="J6:M6"/>
    <mergeCell ref="L14:L15"/>
    <mergeCell ref="M14:M15"/>
    <mergeCell ref="J7:M7"/>
    <mergeCell ref="J8:M8"/>
    <mergeCell ref="I11:O11"/>
    <mergeCell ref="I12:O12"/>
    <mergeCell ref="I13:O13"/>
    <mergeCell ref="I14:I15"/>
    <mergeCell ref="N14:O14"/>
    <mergeCell ref="J14:K15"/>
    <mergeCell ref="J16:K16"/>
    <mergeCell ref="B17:G17"/>
    <mergeCell ref="J17:M17"/>
    <mergeCell ref="B18:G18"/>
    <mergeCell ref="J18:M18"/>
    <mergeCell ref="I19:O19"/>
    <mergeCell ref="A25:G25"/>
    <mergeCell ref="A26:G26"/>
    <mergeCell ref="A27:G27"/>
    <mergeCell ref="B19:G19"/>
    <mergeCell ref="B20:G20"/>
    <mergeCell ref="B21:G21"/>
    <mergeCell ref="A23:E23"/>
    <mergeCell ref="F23:G23"/>
    <mergeCell ref="A24:E24"/>
    <mergeCell ref="F24:G24"/>
    <mergeCell ref="I20:O20"/>
    <mergeCell ref="I21:O21"/>
    <mergeCell ref="I22:I23"/>
    <mergeCell ref="J22:M23"/>
    <mergeCell ref="N22:O22"/>
    <mergeCell ref="J24:M24"/>
    <mergeCell ref="J25:M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2">
      <c r="B2" s="151" t="s">
        <v>277</v>
      </c>
      <c r="C2" s="151"/>
      <c r="D2" s="151"/>
      <c r="E2" s="151"/>
      <c r="F2" s="151"/>
    </row>
    <row r="4">
      <c r="B4" s="152" t="s">
        <v>278</v>
      </c>
      <c r="C4" s="152"/>
      <c r="D4" s="152">
        <v>1981.0</v>
      </c>
      <c r="E4" s="152">
        <v>1982.0</v>
      </c>
      <c r="F4" s="152">
        <v>1983.0</v>
      </c>
      <c r="G4" s="152">
        <v>1984.0</v>
      </c>
      <c r="H4" s="152">
        <v>1985.0</v>
      </c>
      <c r="I4" s="152">
        <v>1986.0</v>
      </c>
      <c r="K4" s="153" t="s">
        <v>62</v>
      </c>
      <c r="L4" s="154">
        <v>6.0</v>
      </c>
      <c r="M4" s="3"/>
      <c r="N4" s="3"/>
      <c r="O4" s="3"/>
      <c r="P4" s="3"/>
      <c r="Q4" s="3"/>
      <c r="R4" s="3"/>
      <c r="S4" s="4"/>
    </row>
    <row r="5">
      <c r="A5" s="155" t="s">
        <v>78</v>
      </c>
      <c r="B5" s="152" t="s">
        <v>279</v>
      </c>
      <c r="C5" s="152"/>
      <c r="D5" s="156">
        <v>1.0</v>
      </c>
      <c r="E5" s="156">
        <v>2.0</v>
      </c>
      <c r="F5" s="156">
        <v>3.0</v>
      </c>
      <c r="G5" s="156">
        <v>4.0</v>
      </c>
      <c r="H5" s="156">
        <v>5.0</v>
      </c>
      <c r="I5" s="156">
        <v>6.0</v>
      </c>
      <c r="K5" s="153" t="s">
        <v>63</v>
      </c>
      <c r="L5" s="157" t="s">
        <v>280</v>
      </c>
      <c r="M5" s="157"/>
      <c r="N5" s="157"/>
      <c r="O5" s="157"/>
      <c r="P5" s="157"/>
      <c r="Q5" s="157"/>
      <c r="R5" s="157"/>
      <c r="S5" s="157"/>
    </row>
    <row r="6">
      <c r="A6" s="155" t="s">
        <v>281</v>
      </c>
      <c r="B6" s="152" t="s">
        <v>282</v>
      </c>
      <c r="C6" s="152"/>
      <c r="D6" s="156">
        <v>5400.0</v>
      </c>
      <c r="E6" s="156">
        <v>5600.0</v>
      </c>
      <c r="F6" s="156">
        <v>5800.0</v>
      </c>
      <c r="G6" s="156">
        <v>5700.0</v>
      </c>
      <c r="H6" s="156">
        <v>5500.0</v>
      </c>
      <c r="I6" s="156">
        <v>5200.0</v>
      </c>
      <c r="K6" s="153" t="s">
        <v>283</v>
      </c>
      <c r="L6" s="154" t="s">
        <v>284</v>
      </c>
      <c r="M6" s="3"/>
      <c r="N6" s="3"/>
      <c r="O6" s="3"/>
      <c r="P6" s="3"/>
      <c r="Q6" s="3"/>
      <c r="R6" s="3"/>
      <c r="S6" s="4"/>
    </row>
    <row r="7">
      <c r="K7" s="153" t="s">
        <v>70</v>
      </c>
      <c r="L7" s="154" t="s">
        <v>285</v>
      </c>
      <c r="M7" s="3"/>
      <c r="N7" s="3"/>
      <c r="O7" s="3"/>
      <c r="P7" s="3"/>
      <c r="Q7" s="3"/>
      <c r="R7" s="3"/>
      <c r="S7" s="4"/>
    </row>
    <row r="8">
      <c r="K8" s="153"/>
      <c r="L8" s="154"/>
      <c r="M8" s="3"/>
      <c r="N8" s="3"/>
      <c r="O8" s="3"/>
      <c r="P8" s="3"/>
      <c r="Q8" s="3"/>
      <c r="R8" s="3"/>
      <c r="S8" s="4"/>
    </row>
    <row r="9">
      <c r="A9" s="155" t="s">
        <v>286</v>
      </c>
      <c r="B9" s="152" t="s">
        <v>287</v>
      </c>
      <c r="C9" s="152"/>
      <c r="D9" s="152"/>
      <c r="E9" s="156">
        <v>1500.0</v>
      </c>
    </row>
    <row r="12">
      <c r="B12" s="155" t="s">
        <v>288</v>
      </c>
      <c r="C12" s="158" t="s">
        <v>289</v>
      </c>
      <c r="D12" s="158"/>
      <c r="E12" s="158"/>
      <c r="F12" s="158"/>
      <c r="G12" s="158"/>
      <c r="J12" s="158" t="s">
        <v>290</v>
      </c>
    </row>
    <row r="13">
      <c r="B13" s="159" t="s">
        <v>291</v>
      </c>
      <c r="C13" s="159" t="s">
        <v>292</v>
      </c>
      <c r="D13" s="159" t="s">
        <v>293</v>
      </c>
      <c r="E13" s="159" t="s">
        <v>294</v>
      </c>
      <c r="F13" s="159" t="s">
        <v>295</v>
      </c>
    </row>
    <row r="14">
      <c r="B14" s="152">
        <v>8.0</v>
      </c>
      <c r="C14" s="156">
        <f>0</f>
        <v>0</v>
      </c>
      <c r="D14" s="156"/>
      <c r="E14" s="152">
        <f t="shared" ref="E14:E15" si="1">MIN(C14:D14)</f>
        <v>0</v>
      </c>
      <c r="F14" s="152">
        <v>0.0</v>
      </c>
    </row>
    <row r="15">
      <c r="B15" s="152">
        <v>7.0</v>
      </c>
      <c r="C15" s="156"/>
      <c r="D15" s="156">
        <f>I6+E9</f>
        <v>6700</v>
      </c>
      <c r="E15" s="152">
        <f t="shared" si="1"/>
        <v>6700</v>
      </c>
      <c r="F15" s="152">
        <v>1.0</v>
      </c>
    </row>
    <row r="16">
      <c r="A16" s="160"/>
      <c r="B16" s="160"/>
      <c r="C16" s="160"/>
      <c r="D16" s="160"/>
      <c r="E16" s="160"/>
      <c r="F16" s="160"/>
    </row>
    <row r="17">
      <c r="A17" s="160"/>
      <c r="B17" s="160"/>
      <c r="C17" s="160"/>
      <c r="D17" s="160"/>
      <c r="E17" s="160"/>
      <c r="F17" s="160"/>
    </row>
    <row r="18">
      <c r="A18" s="160"/>
      <c r="B18" s="160"/>
      <c r="C18" s="160"/>
      <c r="D18" s="160"/>
      <c r="E18" s="160"/>
      <c r="F18" s="160"/>
    </row>
    <row r="19">
      <c r="A19" s="160"/>
      <c r="B19" s="155" t="s">
        <v>296</v>
      </c>
      <c r="C19" s="158" t="s">
        <v>297</v>
      </c>
      <c r="D19" s="158"/>
      <c r="E19" s="158"/>
      <c r="F19" s="158"/>
      <c r="G19" s="158"/>
    </row>
    <row r="20">
      <c r="B20" s="159" t="s">
        <v>298</v>
      </c>
      <c r="C20" s="159" t="s">
        <v>299</v>
      </c>
      <c r="D20" s="159" t="s">
        <v>300</v>
      </c>
      <c r="E20" s="159" t="s">
        <v>301</v>
      </c>
      <c r="F20" s="159" t="s">
        <v>302</v>
      </c>
      <c r="G20" s="159" t="s">
        <v>303</v>
      </c>
    </row>
    <row r="21">
      <c r="B21" s="152">
        <v>8.0</v>
      </c>
      <c r="C21" s="156">
        <f>0</f>
        <v>0</v>
      </c>
      <c r="D21" s="156"/>
      <c r="E21" s="156"/>
      <c r="F21" s="152">
        <f t="shared" ref="F21:F23" si="2">MIN(C21:E21)</f>
        <v>0</v>
      </c>
      <c r="G21" s="152">
        <v>0.0</v>
      </c>
    </row>
    <row r="22">
      <c r="B22" s="152">
        <v>7.0</v>
      </c>
      <c r="C22" s="156">
        <f>0+E15</f>
        <v>6700</v>
      </c>
      <c r="D22" s="156">
        <f>H6+E9</f>
        <v>7000</v>
      </c>
      <c r="E22" s="156"/>
      <c r="F22" s="152">
        <f t="shared" si="2"/>
        <v>6700</v>
      </c>
      <c r="G22" s="152">
        <v>0.0</v>
      </c>
    </row>
    <row r="23">
      <c r="B23" s="152">
        <v>6.0</v>
      </c>
      <c r="C23" s="156"/>
      <c r="D23" s="156">
        <f>H6+E9+E15</f>
        <v>13700</v>
      </c>
      <c r="E23" s="156">
        <f>2*H6+E9</f>
        <v>12500</v>
      </c>
      <c r="F23" s="152">
        <f t="shared" si="2"/>
        <v>12500</v>
      </c>
      <c r="G23" s="152">
        <v>2.0</v>
      </c>
    </row>
    <row r="24"/>
    <row r="25">
      <c r="B25" s="155" t="s">
        <v>304</v>
      </c>
      <c r="C25" s="158" t="s">
        <v>305</v>
      </c>
      <c r="D25" s="158"/>
      <c r="E25" s="158"/>
      <c r="F25" s="158"/>
      <c r="G25" s="158"/>
    </row>
    <row r="26">
      <c r="B26" s="159" t="s">
        <v>306</v>
      </c>
      <c r="C26" s="159" t="s">
        <v>307</v>
      </c>
      <c r="D26" s="159" t="s">
        <v>308</v>
      </c>
      <c r="E26" s="159" t="s">
        <v>309</v>
      </c>
      <c r="F26" s="159" t="s">
        <v>310</v>
      </c>
      <c r="G26" s="159" t="s">
        <v>311</v>
      </c>
      <c r="H26" s="159" t="s">
        <v>312</v>
      </c>
    </row>
    <row r="27">
      <c r="B27" s="152">
        <v>8.0</v>
      </c>
      <c r="C27" s="156">
        <f>0</f>
        <v>0</v>
      </c>
      <c r="D27" s="156"/>
      <c r="E27" s="156"/>
      <c r="F27" s="156"/>
      <c r="G27" s="152">
        <f t="shared" ref="G27:G31" si="3">MIN(C27:F27)</f>
        <v>0</v>
      </c>
      <c r="H27" s="152">
        <v>0.0</v>
      </c>
    </row>
    <row r="28">
      <c r="B28" s="152">
        <v>7.0</v>
      </c>
      <c r="C28" s="156">
        <f t="shared" ref="C28:C29" si="4">0+F22</f>
        <v>6700</v>
      </c>
      <c r="D28" s="156">
        <f>G6+E9 +F21</f>
        <v>7200</v>
      </c>
      <c r="E28" s="156"/>
      <c r="F28" s="156"/>
      <c r="G28" s="152">
        <f t="shared" si="3"/>
        <v>6700</v>
      </c>
      <c r="H28" s="152">
        <v>0.0</v>
      </c>
    </row>
    <row r="29">
      <c r="B29" s="152">
        <v>6.0</v>
      </c>
      <c r="C29" s="156">
        <f t="shared" si="4"/>
        <v>12500</v>
      </c>
      <c r="D29" s="156">
        <f>G6+E9+F22</f>
        <v>13900</v>
      </c>
      <c r="E29" s="156">
        <f>2*G6+E9</f>
        <v>12900</v>
      </c>
      <c r="F29" s="156"/>
      <c r="G29" s="152">
        <f t="shared" si="3"/>
        <v>12500</v>
      </c>
      <c r="H29" s="152">
        <v>0.0</v>
      </c>
    </row>
    <row r="30">
      <c r="B30" s="152">
        <v>5.0</v>
      </c>
      <c r="C30" s="156"/>
      <c r="D30" s="156">
        <f>G6+E9+F23</f>
        <v>19700</v>
      </c>
      <c r="E30" s="156">
        <f>2*G6+E9+F22</f>
        <v>19600</v>
      </c>
      <c r="F30" s="156">
        <f t="shared" ref="F30:F31" si="5">3*G$6+E$9+F21</f>
        <v>18600</v>
      </c>
      <c r="G30" s="152">
        <f t="shared" si="3"/>
        <v>18600</v>
      </c>
      <c r="H30" s="152">
        <v>3.0</v>
      </c>
    </row>
    <row r="31">
      <c r="B31" s="152">
        <v>4.0</v>
      </c>
      <c r="C31" s="156"/>
      <c r="D31" s="156"/>
      <c r="E31" s="156">
        <f>2*G6+E9+F23</f>
        <v>25400</v>
      </c>
      <c r="F31" s="156">
        <f t="shared" si="5"/>
        <v>25300</v>
      </c>
      <c r="G31" s="152">
        <f t="shared" si="3"/>
        <v>25300</v>
      </c>
      <c r="H31" s="152">
        <v>3.0</v>
      </c>
    </row>
    <row r="32"/>
    <row r="33"/>
    <row r="34">
      <c r="B34" s="155" t="s">
        <v>313</v>
      </c>
      <c r="C34" s="158" t="s">
        <v>314</v>
      </c>
      <c r="D34" s="158"/>
      <c r="E34" s="158"/>
      <c r="F34" s="158"/>
      <c r="G34" s="158"/>
    </row>
    <row r="35">
      <c r="B35" s="159" t="s">
        <v>315</v>
      </c>
      <c r="C35" s="159" t="s">
        <v>316</v>
      </c>
      <c r="D35" s="159" t="s">
        <v>317</v>
      </c>
      <c r="E35" s="159" t="s">
        <v>318</v>
      </c>
      <c r="F35" s="159" t="s">
        <v>319</v>
      </c>
      <c r="G35" s="159" t="s">
        <v>320</v>
      </c>
      <c r="H35" s="159" t="s">
        <v>321</v>
      </c>
    </row>
    <row r="36">
      <c r="B36" s="152">
        <v>6.0</v>
      </c>
      <c r="C36" s="156">
        <f t="shared" ref="C36:C38" si="6">G29</f>
        <v>12500</v>
      </c>
      <c r="D36" s="156">
        <f t="shared" ref="D36:D39" si="7">F$6 + E$9 + G28</f>
        <v>14000</v>
      </c>
      <c r="E36" s="156">
        <f t="shared" ref="E36:E40" si="8">2*F$6+E$9+G27</f>
        <v>13100</v>
      </c>
      <c r="F36" s="156"/>
      <c r="G36" s="152">
        <f t="shared" ref="G36:G40" si="9">MIN(C36:F36)</f>
        <v>12500</v>
      </c>
      <c r="H36" s="152">
        <v>0.0</v>
      </c>
    </row>
    <row r="37">
      <c r="B37" s="152">
        <v>5.0</v>
      </c>
      <c r="C37" s="156">
        <f t="shared" si="6"/>
        <v>18600</v>
      </c>
      <c r="D37" s="156">
        <f t="shared" si="7"/>
        <v>19800</v>
      </c>
      <c r="E37" s="156">
        <f t="shared" si="8"/>
        <v>19800</v>
      </c>
      <c r="F37" s="156">
        <f t="shared" ref="F37:F40" si="10">3*F$6+E$9+G27</f>
        <v>18900</v>
      </c>
      <c r="G37" s="152">
        <f t="shared" si="9"/>
        <v>18600</v>
      </c>
      <c r="H37" s="152">
        <v>0.0</v>
      </c>
    </row>
    <row r="38">
      <c r="B38" s="152">
        <v>4.0</v>
      </c>
      <c r="C38" s="156">
        <f t="shared" si="6"/>
        <v>25300</v>
      </c>
      <c r="D38" s="156">
        <f t="shared" si="7"/>
        <v>25900</v>
      </c>
      <c r="E38" s="156">
        <f t="shared" si="8"/>
        <v>25600</v>
      </c>
      <c r="F38" s="156">
        <f t="shared" si="10"/>
        <v>25600</v>
      </c>
      <c r="G38" s="152">
        <f t="shared" si="9"/>
        <v>25300</v>
      </c>
      <c r="H38" s="152">
        <v>0.0</v>
      </c>
    </row>
    <row r="39">
      <c r="B39" s="152">
        <v>3.0</v>
      </c>
      <c r="C39" s="156"/>
      <c r="D39" s="156">
        <f t="shared" si="7"/>
        <v>32600</v>
      </c>
      <c r="E39" s="156">
        <f t="shared" si="8"/>
        <v>31700</v>
      </c>
      <c r="F39" s="156">
        <f t="shared" si="10"/>
        <v>31400</v>
      </c>
      <c r="G39" s="152">
        <f t="shared" si="9"/>
        <v>31400</v>
      </c>
      <c r="H39" s="152">
        <v>3.0</v>
      </c>
    </row>
    <row r="40">
      <c r="B40" s="152">
        <v>2.0</v>
      </c>
      <c r="C40" s="156"/>
      <c r="D40" s="156"/>
      <c r="E40" s="156">
        <f t="shared" si="8"/>
        <v>38400</v>
      </c>
      <c r="F40" s="156">
        <f t="shared" si="10"/>
        <v>37500</v>
      </c>
      <c r="G40" s="152">
        <f t="shared" si="9"/>
        <v>37500</v>
      </c>
      <c r="H40" s="152">
        <v>3.0</v>
      </c>
    </row>
    <row r="41"/>
    <row r="42"/>
    <row r="43">
      <c r="B43" s="155" t="s">
        <v>322</v>
      </c>
      <c r="C43" s="158" t="s">
        <v>323</v>
      </c>
      <c r="D43" s="158"/>
      <c r="E43" s="158"/>
      <c r="F43" s="158"/>
      <c r="G43" s="158"/>
    </row>
    <row r="44">
      <c r="B44" s="159" t="s">
        <v>324</v>
      </c>
      <c r="C44" s="159" t="s">
        <v>325</v>
      </c>
      <c r="D44" s="159" t="s">
        <v>326</v>
      </c>
      <c r="E44" s="159" t="s">
        <v>327</v>
      </c>
      <c r="F44" s="159" t="s">
        <v>328</v>
      </c>
      <c r="G44" s="159" t="s">
        <v>329</v>
      </c>
      <c r="H44" s="159" t="s">
        <v>330</v>
      </c>
    </row>
    <row r="45">
      <c r="B45" s="152">
        <v>3.0</v>
      </c>
      <c r="C45" s="156">
        <f t="shared" ref="C45:C46" si="11">G39</f>
        <v>31400</v>
      </c>
      <c r="D45" s="156">
        <f t="shared" ref="D45:D47" si="12">E$6+E$9+G38</f>
        <v>32400</v>
      </c>
      <c r="E45" s="156">
        <f t="shared" ref="E45:E47" si="13">2*E$6+E$9+G37</f>
        <v>31300</v>
      </c>
      <c r="F45" s="156">
        <f t="shared" ref="F45:F47" si="14">3*E$6+E$9+G36</f>
        <v>30800</v>
      </c>
      <c r="G45" s="152">
        <f t="shared" ref="G45:G47" si="15">MIN(C45:F45)</f>
        <v>30800</v>
      </c>
      <c r="H45" s="152">
        <v>3.0</v>
      </c>
    </row>
    <row r="46">
      <c r="B46" s="152">
        <v>2.0</v>
      </c>
      <c r="C46" s="156">
        <f t="shared" si="11"/>
        <v>37500</v>
      </c>
      <c r="D46" s="156">
        <f t="shared" si="12"/>
        <v>38500</v>
      </c>
      <c r="E46" s="156">
        <f t="shared" si="13"/>
        <v>38000</v>
      </c>
      <c r="F46" s="156">
        <f t="shared" si="14"/>
        <v>36900</v>
      </c>
      <c r="G46" s="152">
        <f t="shared" si="15"/>
        <v>36900</v>
      </c>
      <c r="H46" s="152">
        <v>3.0</v>
      </c>
    </row>
    <row r="47">
      <c r="B47" s="152">
        <v>1.0</v>
      </c>
      <c r="C47" s="156"/>
      <c r="D47" s="156">
        <f t="shared" si="12"/>
        <v>44600</v>
      </c>
      <c r="E47" s="156">
        <f t="shared" si="13"/>
        <v>44100</v>
      </c>
      <c r="F47" s="156">
        <f t="shared" si="14"/>
        <v>43600</v>
      </c>
      <c r="G47" s="152">
        <f t="shared" si="15"/>
        <v>43600</v>
      </c>
      <c r="H47" s="152">
        <v>3.0</v>
      </c>
    </row>
    <row r="48">
      <c r="A48" s="160"/>
      <c r="B48" s="160"/>
      <c r="C48" s="160"/>
      <c r="D48" s="160"/>
      <c r="E48" s="160"/>
      <c r="F48" s="160"/>
      <c r="G48" s="160"/>
      <c r="H48" s="160"/>
      <c r="I48" s="160"/>
    </row>
    <row r="49">
      <c r="A49" s="160"/>
      <c r="B49" s="160"/>
      <c r="C49" s="160"/>
      <c r="D49" s="160"/>
      <c r="E49" s="160"/>
      <c r="F49" s="160"/>
      <c r="G49" s="160"/>
      <c r="H49" s="160"/>
      <c r="I49" s="160"/>
    </row>
    <row r="50">
      <c r="B50" s="155" t="s">
        <v>331</v>
      </c>
      <c r="C50" s="158" t="s">
        <v>332</v>
      </c>
      <c r="D50" s="158"/>
      <c r="E50" s="158"/>
      <c r="F50" s="158"/>
      <c r="G50" s="158"/>
    </row>
    <row r="51">
      <c r="B51" s="159" t="s">
        <v>333</v>
      </c>
      <c r="C51" s="159" t="s">
        <v>334</v>
      </c>
      <c r="D51" s="159" t="s">
        <v>335</v>
      </c>
      <c r="E51" s="159" t="s">
        <v>336</v>
      </c>
      <c r="F51" s="159" t="s">
        <v>337</v>
      </c>
      <c r="G51" s="159" t="s">
        <v>338</v>
      </c>
      <c r="H51" s="159" t="s">
        <v>339</v>
      </c>
    </row>
    <row r="52">
      <c r="B52" s="161">
        <v>0.0</v>
      </c>
      <c r="C52" s="162"/>
      <c r="D52" s="162">
        <f>D6+E9+G47</f>
        <v>50500</v>
      </c>
      <c r="E52" s="162">
        <f>2*D6+E9+G46</f>
        <v>49200</v>
      </c>
      <c r="F52" s="162">
        <f>3*D6+E9+G45</f>
        <v>48500</v>
      </c>
      <c r="G52" s="161">
        <f>MIN(D52:F52)</f>
        <v>48500</v>
      </c>
      <c r="H52" s="161">
        <v>3.0</v>
      </c>
    </row>
    <row r="53">
      <c r="A53" s="160"/>
      <c r="B53" s="160"/>
      <c r="C53" s="160"/>
      <c r="D53" s="160"/>
      <c r="E53" s="160"/>
      <c r="F53" s="160"/>
      <c r="G53" s="160"/>
      <c r="H53" s="160"/>
      <c r="I53" s="160"/>
    </row>
    <row r="54">
      <c r="A54" s="160"/>
      <c r="B54" s="160"/>
      <c r="C54" s="160"/>
      <c r="D54" s="160"/>
      <c r="E54" s="160"/>
      <c r="F54" s="160"/>
      <c r="G54" s="160"/>
      <c r="H54" s="160"/>
      <c r="I54" s="160"/>
    </row>
    <row r="55"/>
    <row r="56"/>
    <row r="57"/>
    <row r="58">
      <c r="D58" s="163" t="s">
        <v>340</v>
      </c>
      <c r="E58" s="164" t="s">
        <v>341</v>
      </c>
      <c r="F58" s="4"/>
    </row>
    <row r="59">
      <c r="D59" s="156">
        <v>6.0</v>
      </c>
      <c r="E59" s="165">
        <v>3.0</v>
      </c>
      <c r="F59" s="4"/>
    </row>
    <row r="60">
      <c r="D60" s="156">
        <v>5.0</v>
      </c>
      <c r="E60" s="165">
        <v>3.0</v>
      </c>
      <c r="F60" s="4"/>
    </row>
    <row r="61">
      <c r="D61" s="156">
        <v>4.0</v>
      </c>
      <c r="E61" s="165">
        <v>0.0</v>
      </c>
      <c r="F61" s="4"/>
    </row>
    <row r="62">
      <c r="D62" s="156">
        <v>3.0</v>
      </c>
      <c r="E62" s="165">
        <v>0.0</v>
      </c>
      <c r="F62" s="4"/>
    </row>
    <row r="63">
      <c r="D63" s="156">
        <v>2.0</v>
      </c>
      <c r="E63" s="165">
        <v>2.0</v>
      </c>
      <c r="F63" s="4"/>
    </row>
    <row r="64">
      <c r="D64" s="156">
        <v>1.0</v>
      </c>
      <c r="E64" s="165">
        <v>0.0</v>
      </c>
      <c r="F64" s="4"/>
    </row>
    <row r="65"/>
    <row r="66">
      <c r="B66" s="155" t="s">
        <v>342</v>
      </c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E61:F61"/>
    <mergeCell ref="E62:F62"/>
    <mergeCell ref="E63:F63"/>
    <mergeCell ref="E64:F64"/>
    <mergeCell ref="L4:S4"/>
    <mergeCell ref="L6:S6"/>
    <mergeCell ref="L7:S7"/>
    <mergeCell ref="L8:S8"/>
    <mergeCell ref="E58:F58"/>
    <mergeCell ref="E59:F59"/>
    <mergeCell ref="E60:F60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7.0"/>
    <col customWidth="1" min="3" max="5" width="8.71"/>
    <col customWidth="1" min="6" max="6" width="9.29"/>
    <col customWidth="1" min="7" max="26" width="8.71"/>
  </cols>
  <sheetData>
    <row r="21"/>
    <row r="22"/>
    <row r="23"/>
    <row r="24"/>
    <row r="25"/>
    <row r="26"/>
    <row r="27">
      <c r="D27" s="155" t="s">
        <v>343</v>
      </c>
    </row>
    <row r="28">
      <c r="B28" s="166" t="s">
        <v>344</v>
      </c>
      <c r="C28" s="166">
        <v>1.0</v>
      </c>
      <c r="D28" s="166">
        <v>2.0</v>
      </c>
      <c r="E28" s="166">
        <v>3.0</v>
      </c>
    </row>
    <row r="29">
      <c r="B29" s="166">
        <v>0.0</v>
      </c>
      <c r="C29" s="156">
        <v>0.0</v>
      </c>
      <c r="D29" s="156">
        <v>0.0</v>
      </c>
      <c r="E29" s="156">
        <v>0.0</v>
      </c>
    </row>
    <row r="30">
      <c r="B30" s="166">
        <v>1.0</v>
      </c>
      <c r="C30" s="156">
        <v>45.0</v>
      </c>
      <c r="D30" s="156">
        <v>20.0</v>
      </c>
      <c r="E30" s="156">
        <v>50.0</v>
      </c>
    </row>
    <row r="31">
      <c r="B31" s="166">
        <v>2.0</v>
      </c>
      <c r="C31" s="156">
        <v>70.0</v>
      </c>
      <c r="D31" s="156">
        <v>45.0</v>
      </c>
      <c r="E31" s="156">
        <v>70.0</v>
      </c>
    </row>
    <row r="32">
      <c r="B32" s="166">
        <v>3.0</v>
      </c>
      <c r="C32" s="156">
        <v>90.0</v>
      </c>
      <c r="D32" s="156">
        <v>75.0</v>
      </c>
      <c r="E32" s="156">
        <v>80.0</v>
      </c>
    </row>
    <row r="33">
      <c r="B33" s="166">
        <v>4.0</v>
      </c>
      <c r="C33" s="156">
        <v>105.0</v>
      </c>
      <c r="D33" s="156">
        <v>110.0</v>
      </c>
      <c r="E33" s="156">
        <v>100.0</v>
      </c>
    </row>
    <row r="34">
      <c r="B34" s="166">
        <v>5.0</v>
      </c>
      <c r="C34" s="156">
        <v>120.0</v>
      </c>
      <c r="D34" s="156">
        <v>150.0</v>
      </c>
      <c r="E34" s="156">
        <v>130.0</v>
      </c>
    </row>
    <row r="35"/>
    <row r="36">
      <c r="B36" s="153" t="s">
        <v>62</v>
      </c>
      <c r="C36" s="154">
        <v>3.0</v>
      </c>
      <c r="D36" s="3"/>
      <c r="E36" s="3"/>
      <c r="F36" s="3"/>
      <c r="G36" s="3"/>
      <c r="H36" s="3"/>
      <c r="I36" s="3"/>
      <c r="J36" s="4"/>
    </row>
    <row r="37">
      <c r="B37" s="153" t="s">
        <v>63</v>
      </c>
      <c r="C37" s="157" t="s">
        <v>345</v>
      </c>
      <c r="D37" s="157"/>
      <c r="E37" s="157"/>
      <c r="F37" s="157"/>
      <c r="G37" s="157"/>
      <c r="H37" s="157"/>
      <c r="I37" s="157"/>
      <c r="J37" s="157"/>
    </row>
    <row r="38">
      <c r="B38" s="153" t="s">
        <v>66</v>
      </c>
      <c r="C38" s="154" t="s">
        <v>346</v>
      </c>
      <c r="D38" s="3"/>
      <c r="E38" s="3"/>
      <c r="F38" s="3"/>
      <c r="G38" s="3"/>
      <c r="H38" s="3"/>
      <c r="I38" s="3"/>
      <c r="J38" s="4"/>
    </row>
    <row r="39">
      <c r="B39" s="153" t="s">
        <v>70</v>
      </c>
      <c r="C39" s="154" t="s">
        <v>347</v>
      </c>
      <c r="D39" s="3"/>
      <c r="E39" s="3"/>
      <c r="F39" s="3"/>
      <c r="G39" s="3"/>
      <c r="H39" s="3"/>
      <c r="I39" s="3"/>
      <c r="J39" s="4"/>
    </row>
    <row r="40">
      <c r="B40" s="153" t="s">
        <v>348</v>
      </c>
      <c r="C40" s="154"/>
      <c r="D40" s="3"/>
      <c r="E40" s="3"/>
      <c r="F40" s="3"/>
      <c r="G40" s="3"/>
      <c r="H40" s="3"/>
      <c r="I40" s="3"/>
      <c r="J40" s="4"/>
    </row>
    <row r="41">
      <c r="B41" s="160"/>
      <c r="C41" s="167"/>
      <c r="D41" s="167"/>
      <c r="E41" s="167"/>
      <c r="F41" s="167"/>
      <c r="G41" s="167"/>
      <c r="H41" s="167"/>
      <c r="I41" s="167"/>
      <c r="J41" s="167"/>
    </row>
    <row r="42">
      <c r="B42" s="160"/>
      <c r="C42" s="167"/>
      <c r="D42" s="167"/>
      <c r="E42" s="167"/>
      <c r="F42" s="167"/>
      <c r="G42" s="167"/>
      <c r="H42" s="167"/>
      <c r="I42" s="167"/>
      <c r="J42" s="167"/>
    </row>
    <row r="43"/>
    <row r="44">
      <c r="B44" s="155" t="s">
        <v>313</v>
      </c>
    </row>
    <row r="45">
      <c r="B45" s="168" t="s">
        <v>11</v>
      </c>
      <c r="C45" s="168" t="s">
        <v>349</v>
      </c>
      <c r="D45" s="168" t="s">
        <v>350</v>
      </c>
      <c r="E45" s="168" t="s">
        <v>351</v>
      </c>
      <c r="F45" s="160"/>
    </row>
    <row r="46">
      <c r="B46" s="156">
        <v>0.0</v>
      </c>
      <c r="C46" s="156">
        <f t="shared" ref="C46:C51" si="1">E29</f>
        <v>0</v>
      </c>
      <c r="D46" s="156">
        <f t="shared" ref="D46:D51" si="2">MAX(C46)</f>
        <v>0</v>
      </c>
      <c r="E46" s="156">
        <v>0.0</v>
      </c>
      <c r="F46" s="160"/>
    </row>
    <row r="47">
      <c r="B47" s="156">
        <v>1.0</v>
      </c>
      <c r="C47" s="156">
        <f t="shared" si="1"/>
        <v>50</v>
      </c>
      <c r="D47" s="156">
        <f t="shared" si="2"/>
        <v>50</v>
      </c>
      <c r="E47" s="156">
        <v>1.0</v>
      </c>
      <c r="F47" s="160"/>
    </row>
    <row r="48">
      <c r="B48" s="156">
        <v>2.0</v>
      </c>
      <c r="C48" s="156">
        <f t="shared" si="1"/>
        <v>70</v>
      </c>
      <c r="D48" s="156">
        <f t="shared" si="2"/>
        <v>70</v>
      </c>
      <c r="E48" s="156">
        <v>2.0</v>
      </c>
      <c r="F48" s="160"/>
    </row>
    <row r="49">
      <c r="B49" s="156">
        <v>3.0</v>
      </c>
      <c r="C49" s="156">
        <f t="shared" si="1"/>
        <v>80</v>
      </c>
      <c r="D49" s="156">
        <f t="shared" si="2"/>
        <v>80</v>
      </c>
      <c r="E49" s="156">
        <v>3.0</v>
      </c>
      <c r="F49" s="160"/>
    </row>
    <row r="50">
      <c r="B50" s="156">
        <v>4.0</v>
      </c>
      <c r="C50" s="156">
        <f t="shared" si="1"/>
        <v>100</v>
      </c>
      <c r="D50" s="156">
        <f t="shared" si="2"/>
        <v>100</v>
      </c>
      <c r="E50" s="156">
        <v>4.0</v>
      </c>
      <c r="F50" s="160"/>
    </row>
    <row r="51">
      <c r="B51" s="162">
        <v>5.0</v>
      </c>
      <c r="C51" s="156">
        <f t="shared" si="1"/>
        <v>130</v>
      </c>
      <c r="D51" s="156">
        <f t="shared" si="2"/>
        <v>130</v>
      </c>
      <c r="E51" s="162">
        <v>5.0</v>
      </c>
    </row>
    <row r="52">
      <c r="B52" s="169"/>
      <c r="C52" s="169"/>
      <c r="D52" s="169"/>
      <c r="E52" s="169"/>
    </row>
    <row r="53"/>
    <row r="54">
      <c r="B54" s="155" t="s">
        <v>322</v>
      </c>
    </row>
    <row r="55">
      <c r="B55" s="168" t="s">
        <v>37</v>
      </c>
      <c r="C55" s="168" t="s">
        <v>352</v>
      </c>
      <c r="D55" s="168" t="s">
        <v>353</v>
      </c>
      <c r="E55" s="168" t="s">
        <v>354</v>
      </c>
      <c r="F55" s="168" t="s">
        <v>355</v>
      </c>
      <c r="G55" s="168" t="s">
        <v>356</v>
      </c>
      <c r="H55" s="168" t="s">
        <v>357</v>
      </c>
      <c r="I55" s="168" t="s">
        <v>358</v>
      </c>
      <c r="J55" s="168" t="s">
        <v>359</v>
      </c>
    </row>
    <row r="56">
      <c r="B56" s="156">
        <v>0.0</v>
      </c>
      <c r="C56" s="156">
        <f t="shared" ref="C56:C61" si="3">D$29+D46</f>
        <v>0</v>
      </c>
      <c r="D56" s="156"/>
      <c r="E56" s="156"/>
      <c r="F56" s="156"/>
      <c r="G56" s="156"/>
      <c r="H56" s="156"/>
      <c r="I56" s="163">
        <f t="shared" ref="I56:I61" si="4">MAX(C56:H56)</f>
        <v>0</v>
      </c>
      <c r="J56" s="163">
        <v>0.0</v>
      </c>
    </row>
    <row r="57">
      <c r="B57" s="156">
        <v>1.0</v>
      </c>
      <c r="C57" s="156">
        <f t="shared" si="3"/>
        <v>50</v>
      </c>
      <c r="D57" s="156">
        <f t="shared" ref="D57:D61" si="5">D$30+D46</f>
        <v>20</v>
      </c>
      <c r="E57" s="156"/>
      <c r="F57" s="156"/>
      <c r="G57" s="156"/>
      <c r="H57" s="156"/>
      <c r="I57" s="163">
        <f t="shared" si="4"/>
        <v>50</v>
      </c>
      <c r="J57" s="163">
        <v>0.0</v>
      </c>
    </row>
    <row r="58">
      <c r="B58" s="156">
        <v>2.0</v>
      </c>
      <c r="C58" s="156">
        <f t="shared" si="3"/>
        <v>70</v>
      </c>
      <c r="D58" s="156">
        <f t="shared" si="5"/>
        <v>70</v>
      </c>
      <c r="E58" s="156">
        <f t="shared" ref="E58:E61" si="6">D$31+D46</f>
        <v>45</v>
      </c>
      <c r="F58" s="156"/>
      <c r="G58" s="156"/>
      <c r="H58" s="156"/>
      <c r="I58" s="163">
        <f t="shared" si="4"/>
        <v>70</v>
      </c>
      <c r="J58" s="170" t="s">
        <v>360</v>
      </c>
    </row>
    <row r="59">
      <c r="B59" s="156">
        <v>3.0</v>
      </c>
      <c r="C59" s="156">
        <f t="shared" si="3"/>
        <v>80</v>
      </c>
      <c r="D59" s="156">
        <f t="shared" si="5"/>
        <v>90</v>
      </c>
      <c r="E59" s="156">
        <f t="shared" si="6"/>
        <v>95</v>
      </c>
      <c r="F59" s="156">
        <f t="shared" ref="F59:F61" si="7">D$32+D46</f>
        <v>75</v>
      </c>
      <c r="G59" s="156"/>
      <c r="H59" s="156"/>
      <c r="I59" s="163">
        <f t="shared" si="4"/>
        <v>95</v>
      </c>
      <c r="J59" s="163">
        <v>2.0</v>
      </c>
    </row>
    <row r="60">
      <c r="B60" s="156">
        <v>4.0</v>
      </c>
      <c r="C60" s="156">
        <f t="shared" si="3"/>
        <v>100</v>
      </c>
      <c r="D60" s="156">
        <f t="shared" si="5"/>
        <v>100</v>
      </c>
      <c r="E60" s="156">
        <f t="shared" si="6"/>
        <v>115</v>
      </c>
      <c r="F60" s="156">
        <f t="shared" si="7"/>
        <v>125</v>
      </c>
      <c r="G60" s="156">
        <f t="shared" ref="G60:G61" si="8">D$33+D46</f>
        <v>110</v>
      </c>
      <c r="H60" s="156"/>
      <c r="I60" s="163">
        <f t="shared" si="4"/>
        <v>125</v>
      </c>
      <c r="J60" s="163">
        <v>3.0</v>
      </c>
    </row>
    <row r="61">
      <c r="B61" s="156">
        <v>5.0</v>
      </c>
      <c r="C61" s="156">
        <f t="shared" si="3"/>
        <v>130</v>
      </c>
      <c r="D61" s="156">
        <f t="shared" si="5"/>
        <v>120</v>
      </c>
      <c r="E61" s="156">
        <f t="shared" si="6"/>
        <v>125</v>
      </c>
      <c r="F61" s="156">
        <f t="shared" si="7"/>
        <v>145</v>
      </c>
      <c r="G61" s="156">
        <f t="shared" si="8"/>
        <v>160</v>
      </c>
      <c r="H61" s="156">
        <f>D34</f>
        <v>150</v>
      </c>
      <c r="I61" s="163">
        <f t="shared" si="4"/>
        <v>160</v>
      </c>
      <c r="J61" s="163">
        <v>4.0</v>
      </c>
    </row>
    <row r="62"/>
    <row r="63"/>
    <row r="64">
      <c r="B64" s="155" t="s">
        <v>331</v>
      </c>
    </row>
    <row r="65"/>
    <row r="66">
      <c r="B66" s="168" t="s">
        <v>68</v>
      </c>
      <c r="C66" s="168" t="s">
        <v>361</v>
      </c>
      <c r="D66" s="168" t="s">
        <v>362</v>
      </c>
      <c r="E66" s="168" t="s">
        <v>363</v>
      </c>
      <c r="F66" s="168" t="s">
        <v>364</v>
      </c>
      <c r="G66" s="168" t="s">
        <v>365</v>
      </c>
      <c r="H66" s="168" t="s">
        <v>366</v>
      </c>
      <c r="I66" s="168" t="s">
        <v>367</v>
      </c>
      <c r="J66" s="168" t="s">
        <v>368</v>
      </c>
    </row>
    <row r="67">
      <c r="B67" s="156">
        <v>5.0</v>
      </c>
      <c r="C67" s="156">
        <f>C29+I61</f>
        <v>160</v>
      </c>
      <c r="D67" s="156">
        <f>C30+I60</f>
        <v>170</v>
      </c>
      <c r="E67" s="156">
        <f>C31+I59</f>
        <v>165</v>
      </c>
      <c r="F67" s="156">
        <f>C32+I58</f>
        <v>160</v>
      </c>
      <c r="G67" s="156">
        <f>C33+I57</f>
        <v>155</v>
      </c>
      <c r="H67" s="156">
        <f>C34</f>
        <v>120</v>
      </c>
      <c r="I67" s="163">
        <f>MAX(C67:H67)</f>
        <v>170</v>
      </c>
      <c r="J67" s="163">
        <v>1.0</v>
      </c>
    </row>
    <row r="68"/>
    <row r="69"/>
    <row r="70">
      <c r="C70" s="163"/>
      <c r="D70" s="171"/>
      <c r="E70" s="171"/>
    </row>
    <row r="71">
      <c r="C71" s="163" t="s">
        <v>369</v>
      </c>
      <c r="D71" s="164" t="s">
        <v>370</v>
      </c>
      <c r="E71" s="4"/>
    </row>
    <row r="72">
      <c r="C72" s="163">
        <v>1.0</v>
      </c>
      <c r="D72" s="163"/>
      <c r="E72" s="163">
        <v>1.0</v>
      </c>
    </row>
    <row r="73">
      <c r="C73" s="163">
        <v>2.0</v>
      </c>
      <c r="D73" s="163"/>
      <c r="E73" s="163">
        <v>3.0</v>
      </c>
    </row>
    <row r="74">
      <c r="C74" s="163">
        <v>3.0</v>
      </c>
      <c r="D74" s="163"/>
      <c r="E74" s="163">
        <v>1.0</v>
      </c>
    </row>
    <row r="75">
      <c r="C75" s="171"/>
      <c r="D75" s="171"/>
      <c r="E75" s="171"/>
    </row>
    <row r="76">
      <c r="C76" s="171"/>
      <c r="D76" s="171"/>
      <c r="E76" s="171">
        <f>I67*1000</f>
        <v>170000</v>
      </c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5">
    <mergeCell ref="C36:J36"/>
    <mergeCell ref="C38:J38"/>
    <mergeCell ref="C39:J39"/>
    <mergeCell ref="C40:J40"/>
    <mergeCell ref="D71:E7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7.71"/>
    <col customWidth="1" min="3" max="3" width="8.86"/>
    <col customWidth="1" min="4" max="4" width="9.29"/>
    <col customWidth="1" min="5" max="5" width="8.43"/>
    <col customWidth="1" min="6" max="7" width="8.29"/>
    <col customWidth="1" min="8" max="8" width="8.0"/>
    <col customWidth="1" min="9" max="9" width="7.29"/>
    <col customWidth="1" min="10" max="10" width="6.86"/>
    <col customWidth="1" min="11" max="11" width="8.86"/>
    <col customWidth="1" min="12" max="12" width="7.86"/>
    <col customWidth="1" min="13" max="26" width="10.71"/>
  </cols>
  <sheetData>
    <row r="3">
      <c r="J3" s="156" t="s">
        <v>62</v>
      </c>
      <c r="K3" s="154">
        <v>5.0</v>
      </c>
      <c r="L3" s="3"/>
      <c r="M3" s="3"/>
      <c r="N3" s="4"/>
    </row>
    <row r="4">
      <c r="J4" s="156" t="s">
        <v>63</v>
      </c>
      <c r="K4" s="154" t="s">
        <v>371</v>
      </c>
      <c r="L4" s="3"/>
      <c r="M4" s="3"/>
      <c r="N4" s="4"/>
    </row>
    <row r="5">
      <c r="J5" s="156" t="s">
        <v>66</v>
      </c>
      <c r="K5" s="154" t="s">
        <v>372</v>
      </c>
      <c r="L5" s="3"/>
      <c r="M5" s="3"/>
      <c r="N5" s="4"/>
    </row>
    <row r="6">
      <c r="J6" s="156" t="s">
        <v>70</v>
      </c>
      <c r="K6" s="154" t="s">
        <v>373</v>
      </c>
      <c r="L6" s="3"/>
      <c r="M6" s="3"/>
      <c r="N6" s="4"/>
    </row>
    <row r="7">
      <c r="J7" s="156" t="s">
        <v>374</v>
      </c>
      <c r="K7" s="154" t="s">
        <v>375</v>
      </c>
      <c r="L7" s="3"/>
      <c r="M7" s="3"/>
      <c r="N7" s="4"/>
    </row>
    <row r="10">
      <c r="B10" s="156" t="s">
        <v>31</v>
      </c>
      <c r="C10" s="172">
        <v>1.0</v>
      </c>
      <c r="D10" s="172">
        <v>2.0</v>
      </c>
      <c r="E10" s="172">
        <v>3.0</v>
      </c>
      <c r="F10" s="172">
        <v>4.0</v>
      </c>
      <c r="G10" s="172">
        <v>5.0</v>
      </c>
      <c r="I10" s="167" t="s">
        <v>376</v>
      </c>
    </row>
    <row r="11">
      <c r="B11" s="156" t="s">
        <v>377</v>
      </c>
      <c r="C11" s="172">
        <v>40.0</v>
      </c>
      <c r="D11" s="172">
        <v>40.0</v>
      </c>
      <c r="E11" s="172">
        <v>40.0</v>
      </c>
      <c r="F11" s="172">
        <v>55.0</v>
      </c>
      <c r="G11" s="172">
        <v>55.0</v>
      </c>
    </row>
    <row r="12">
      <c r="B12" s="156" t="s">
        <v>378</v>
      </c>
      <c r="C12" s="172">
        <v>6.0</v>
      </c>
      <c r="D12" s="172">
        <v>6.0</v>
      </c>
      <c r="E12" s="172">
        <v>4.0</v>
      </c>
      <c r="F12" s="172">
        <v>4.0</v>
      </c>
      <c r="G12" s="172">
        <v>4.0</v>
      </c>
      <c r="I12" s="167" t="s">
        <v>379</v>
      </c>
    </row>
    <row r="13">
      <c r="B13" s="156" t="s">
        <v>380</v>
      </c>
      <c r="C13" s="172">
        <v>40.0</v>
      </c>
      <c r="D13" s="172">
        <v>40.0</v>
      </c>
      <c r="E13" s="173">
        <v>60.0</v>
      </c>
      <c r="F13" s="173">
        <v>60.0</v>
      </c>
      <c r="G13" s="172">
        <v>60.0</v>
      </c>
    </row>
    <row r="14">
      <c r="B14" s="156" t="s">
        <v>381</v>
      </c>
      <c r="C14" s="172">
        <v>60.0</v>
      </c>
      <c r="D14" s="172">
        <v>90.0</v>
      </c>
      <c r="E14" s="172">
        <v>100.0</v>
      </c>
      <c r="F14" s="174">
        <v>120.0</v>
      </c>
      <c r="G14" s="172">
        <v>90.0</v>
      </c>
    </row>
    <row r="15">
      <c r="B15" s="156" t="s">
        <v>382</v>
      </c>
      <c r="C15" s="172" t="s">
        <v>383</v>
      </c>
      <c r="D15" s="172" t="s">
        <v>383</v>
      </c>
      <c r="E15" s="172">
        <v>120.0</v>
      </c>
      <c r="F15" s="172">
        <v>120.0</v>
      </c>
      <c r="G15" s="172" t="s">
        <v>383</v>
      </c>
    </row>
    <row r="16">
      <c r="B16" s="156" t="s">
        <v>384</v>
      </c>
      <c r="C16" s="156">
        <v>1000.0</v>
      </c>
      <c r="D16" s="156">
        <v>1000.0</v>
      </c>
      <c r="E16" s="156">
        <v>1000.0</v>
      </c>
      <c r="F16" s="156">
        <v>1000.0</v>
      </c>
      <c r="G16" s="156">
        <v>1000.0</v>
      </c>
    </row>
    <row r="19">
      <c r="B19" s="175" t="s">
        <v>62</v>
      </c>
      <c r="C19" s="154" t="s">
        <v>385</v>
      </c>
      <c r="D19" s="3"/>
      <c r="E19" s="3"/>
      <c r="F19" s="3"/>
      <c r="G19" s="4"/>
    </row>
    <row r="20">
      <c r="B20" s="175" t="s">
        <v>63</v>
      </c>
      <c r="C20" s="154" t="s">
        <v>386</v>
      </c>
      <c r="D20" s="3"/>
      <c r="E20" s="3"/>
      <c r="F20" s="3"/>
      <c r="G20" s="4"/>
    </row>
    <row r="21">
      <c r="B21" s="175" t="s">
        <v>66</v>
      </c>
      <c r="C21" s="154" t="s">
        <v>387</v>
      </c>
      <c r="D21" s="3"/>
      <c r="E21" s="3"/>
      <c r="F21" s="3"/>
      <c r="G21" s="4"/>
    </row>
    <row r="22">
      <c r="B22" s="175" t="s">
        <v>70</v>
      </c>
      <c r="C22" s="157" t="s">
        <v>388</v>
      </c>
      <c r="D22" s="157"/>
      <c r="E22" s="157"/>
      <c r="F22" s="157"/>
      <c r="G22" s="157"/>
    </row>
    <row r="23"/>
    <row r="24"/>
    <row r="25">
      <c r="E25" s="176" t="s">
        <v>389</v>
      </c>
      <c r="F25" s="139"/>
      <c r="G25" s="139"/>
      <c r="H25" s="139"/>
      <c r="I25" s="139"/>
      <c r="M25" s="177" t="s">
        <v>390</v>
      </c>
    </row>
    <row r="26">
      <c r="C26" s="156"/>
      <c r="D26" s="156"/>
      <c r="E26" s="156"/>
      <c r="F26" s="156"/>
      <c r="G26" s="156"/>
      <c r="H26" s="156"/>
      <c r="I26" s="156"/>
      <c r="J26" s="156"/>
      <c r="M26" s="178">
        <f>MAX(K29:K35)</f>
        <v>7720</v>
      </c>
    </row>
    <row r="27">
      <c r="C27" s="156"/>
      <c r="D27" s="165" t="s">
        <v>391</v>
      </c>
      <c r="E27" s="3"/>
      <c r="F27" s="3"/>
      <c r="G27" s="3"/>
      <c r="H27" s="3"/>
      <c r="I27" s="3"/>
      <c r="J27" s="4"/>
      <c r="K27" s="179" t="s">
        <v>392</v>
      </c>
      <c r="L27" s="139"/>
    </row>
    <row r="28">
      <c r="C28" s="172" t="s">
        <v>235</v>
      </c>
      <c r="D28" s="172">
        <v>120.0</v>
      </c>
      <c r="E28" s="172">
        <v>110.0</v>
      </c>
      <c r="F28" s="172">
        <v>100.0</v>
      </c>
      <c r="G28" s="172">
        <v>90.0</v>
      </c>
      <c r="H28" s="172">
        <v>80.0</v>
      </c>
      <c r="I28" s="172">
        <v>70.0</v>
      </c>
      <c r="J28" s="172">
        <v>60.0</v>
      </c>
      <c r="K28" s="172" t="s">
        <v>393</v>
      </c>
      <c r="L28" s="172" t="s">
        <v>394</v>
      </c>
    </row>
    <row r="29">
      <c r="C29" s="172">
        <v>0.0</v>
      </c>
      <c r="D29" s="173">
        <f>G11*D28+G12*(C29+D28-G14)+G16</f>
        <v>7720</v>
      </c>
      <c r="E29" s="172" t="s">
        <v>50</v>
      </c>
      <c r="F29" s="172" t="s">
        <v>50</v>
      </c>
      <c r="G29" s="172" t="s">
        <v>50</v>
      </c>
      <c r="H29" s="172" t="s">
        <v>50</v>
      </c>
      <c r="I29" s="172" t="s">
        <v>50</v>
      </c>
      <c r="J29" s="172" t="s">
        <v>50</v>
      </c>
      <c r="K29" s="172">
        <f t="shared" ref="K29:K35" si="1">MAX(D29:J29)</f>
        <v>7720</v>
      </c>
      <c r="L29" s="178">
        <v>120.0</v>
      </c>
    </row>
    <row r="30">
      <c r="C30" s="172">
        <v>10.0</v>
      </c>
      <c r="D30" s="172" t="s">
        <v>50</v>
      </c>
      <c r="E30" s="173">
        <f>G11*E28+G12*(C30+E28-G14)+G16</f>
        <v>7170</v>
      </c>
      <c r="F30" s="172" t="s">
        <v>50</v>
      </c>
      <c r="G30" s="172" t="s">
        <v>50</v>
      </c>
      <c r="H30" s="172" t="s">
        <v>50</v>
      </c>
      <c r="I30" s="172" t="s">
        <v>50</v>
      </c>
      <c r="J30" s="172" t="s">
        <v>50</v>
      </c>
      <c r="K30" s="172">
        <f t="shared" si="1"/>
        <v>7170</v>
      </c>
      <c r="L30" s="172">
        <v>110.0</v>
      </c>
    </row>
    <row r="31">
      <c r="C31" s="172">
        <v>20.0</v>
      </c>
      <c r="D31" s="172" t="s">
        <v>50</v>
      </c>
      <c r="E31" s="172" t="s">
        <v>50</v>
      </c>
      <c r="F31" s="173">
        <f>G11*F28+G12*(C31+F28-G14)+G16</f>
        <v>6620</v>
      </c>
      <c r="G31" s="172" t="s">
        <v>50</v>
      </c>
      <c r="H31" s="172" t="s">
        <v>50</v>
      </c>
      <c r="I31" s="172" t="s">
        <v>50</v>
      </c>
      <c r="J31" s="172" t="s">
        <v>50</v>
      </c>
      <c r="K31" s="172">
        <f t="shared" si="1"/>
        <v>6620</v>
      </c>
      <c r="L31" s="172">
        <v>100.0</v>
      </c>
    </row>
    <row r="32">
      <c r="C32" s="172">
        <v>30.0</v>
      </c>
      <c r="D32" s="172" t="s">
        <v>50</v>
      </c>
      <c r="E32" s="172" t="s">
        <v>50</v>
      </c>
      <c r="F32" s="172" t="s">
        <v>50</v>
      </c>
      <c r="G32" s="173">
        <f>G11*G28+G12*(C32+G28-G14)+G16</f>
        <v>6070</v>
      </c>
      <c r="H32" s="172" t="s">
        <v>50</v>
      </c>
      <c r="I32" s="172" t="s">
        <v>50</v>
      </c>
      <c r="J32" s="172" t="s">
        <v>50</v>
      </c>
      <c r="K32" s="172">
        <f t="shared" si="1"/>
        <v>6070</v>
      </c>
      <c r="L32" s="172">
        <v>90.0</v>
      </c>
    </row>
    <row r="33">
      <c r="C33" s="172">
        <v>40.0</v>
      </c>
      <c r="D33" s="172" t="s">
        <v>50</v>
      </c>
      <c r="E33" s="172" t="s">
        <v>50</v>
      </c>
      <c r="F33" s="172" t="s">
        <v>50</v>
      </c>
      <c r="G33" s="172" t="s">
        <v>50</v>
      </c>
      <c r="H33" s="173">
        <f>G11*H28+G12*(C33+H28-G14)+G16</f>
        <v>5520</v>
      </c>
      <c r="I33" s="172" t="s">
        <v>50</v>
      </c>
      <c r="J33" s="172" t="s">
        <v>50</v>
      </c>
      <c r="K33" s="172">
        <f t="shared" si="1"/>
        <v>5520</v>
      </c>
      <c r="L33" s="172">
        <v>80.0</v>
      </c>
    </row>
    <row r="34">
      <c r="C34" s="172">
        <v>50.0</v>
      </c>
      <c r="D34" s="172" t="s">
        <v>50</v>
      </c>
      <c r="E34" s="172" t="s">
        <v>50</v>
      </c>
      <c r="F34" s="172" t="s">
        <v>50</v>
      </c>
      <c r="G34" s="172" t="s">
        <v>50</v>
      </c>
      <c r="H34" s="172" t="s">
        <v>50</v>
      </c>
      <c r="I34" s="173">
        <f>G11*I28+G12*(C34+I28-G14)+G16</f>
        <v>4970</v>
      </c>
      <c r="J34" s="172" t="s">
        <v>50</v>
      </c>
      <c r="K34" s="172">
        <f t="shared" si="1"/>
        <v>4970</v>
      </c>
      <c r="L34" s="172">
        <v>70.0</v>
      </c>
    </row>
    <row r="35">
      <c r="C35" s="172">
        <v>60.0</v>
      </c>
      <c r="D35" s="172" t="s">
        <v>50</v>
      </c>
      <c r="E35" s="172" t="s">
        <v>50</v>
      </c>
      <c r="F35" s="172" t="s">
        <v>50</v>
      </c>
      <c r="G35" s="172" t="s">
        <v>50</v>
      </c>
      <c r="H35" s="172" t="s">
        <v>50</v>
      </c>
      <c r="I35" s="172" t="s">
        <v>50</v>
      </c>
      <c r="J35" s="173">
        <f>G11*J28+G12*(C35+J28-G14)+G16</f>
        <v>4420</v>
      </c>
      <c r="K35" s="172">
        <f t="shared" si="1"/>
        <v>4420</v>
      </c>
      <c r="L35" s="172">
        <v>60.0</v>
      </c>
    </row>
    <row r="36">
      <c r="C36" s="180"/>
      <c r="D36" s="180"/>
      <c r="E36" s="180"/>
      <c r="F36" s="180"/>
      <c r="G36" s="180"/>
      <c r="H36" s="180"/>
      <c r="I36" s="180"/>
      <c r="J36" s="180"/>
      <c r="K36" s="180"/>
      <c r="L36" s="180"/>
    </row>
    <row r="37">
      <c r="E37" s="181" t="s">
        <v>395</v>
      </c>
    </row>
    <row r="38">
      <c r="M38" s="177" t="s">
        <v>396</v>
      </c>
    </row>
    <row r="39">
      <c r="C39" s="156"/>
      <c r="D39" s="156"/>
      <c r="E39" s="156"/>
      <c r="F39" s="156"/>
      <c r="G39" s="156"/>
      <c r="H39" s="156"/>
      <c r="I39" s="156"/>
      <c r="J39" s="156"/>
      <c r="M39" s="178">
        <f>MIN(K42:K48)</f>
        <v>12020</v>
      </c>
    </row>
    <row r="40">
      <c r="C40" s="156"/>
      <c r="D40" s="165" t="s">
        <v>8</v>
      </c>
      <c r="E40" s="3"/>
      <c r="F40" s="3"/>
      <c r="G40" s="3"/>
      <c r="H40" s="3"/>
      <c r="I40" s="3"/>
      <c r="J40" s="4"/>
      <c r="K40" s="179" t="s">
        <v>397</v>
      </c>
      <c r="L40" s="139"/>
    </row>
    <row r="41">
      <c r="C41" s="172" t="s">
        <v>1</v>
      </c>
      <c r="D41" s="172">
        <v>120.0</v>
      </c>
      <c r="E41" s="172">
        <v>110.0</v>
      </c>
      <c r="F41" s="172">
        <v>100.0</v>
      </c>
      <c r="G41" s="172">
        <v>90.0</v>
      </c>
      <c r="H41" s="172">
        <v>80.0</v>
      </c>
      <c r="I41" s="172">
        <v>70.0</v>
      </c>
      <c r="J41" s="172">
        <v>60.0</v>
      </c>
      <c r="K41" s="172" t="s">
        <v>398</v>
      </c>
      <c r="L41" s="172" t="s">
        <v>399</v>
      </c>
    </row>
    <row r="42">
      <c r="C42" s="172">
        <v>0.0</v>
      </c>
      <c r="D42" s="173">
        <f>F11*D41+F12*(C42+D41-F14)+F16+K29</f>
        <v>15320</v>
      </c>
      <c r="E42" s="172" t="s">
        <v>50</v>
      </c>
      <c r="F42" s="172" t="s">
        <v>50</v>
      </c>
      <c r="G42" s="172" t="s">
        <v>50</v>
      </c>
      <c r="H42" s="172" t="s">
        <v>50</v>
      </c>
      <c r="I42" s="172" t="s">
        <v>50</v>
      </c>
      <c r="J42" s="172" t="s">
        <v>50</v>
      </c>
      <c r="K42" s="172">
        <f t="shared" ref="K42:K48" si="2">MIN(D42:J42)</f>
        <v>15320</v>
      </c>
      <c r="L42" s="172">
        <v>120.0</v>
      </c>
    </row>
    <row r="43">
      <c r="C43" s="172">
        <v>10.0</v>
      </c>
      <c r="D43" s="173">
        <f>F11*D41+F12*(C43+D41-F14)+F16+K30</f>
        <v>14810</v>
      </c>
      <c r="E43" s="173">
        <f>F11*E41+F12*(C43+E41-F14)+F16+K29</f>
        <v>14770</v>
      </c>
      <c r="F43" s="172" t="s">
        <v>50</v>
      </c>
      <c r="G43" s="172" t="s">
        <v>50</v>
      </c>
      <c r="H43" s="172" t="s">
        <v>50</v>
      </c>
      <c r="I43" s="172" t="s">
        <v>50</v>
      </c>
      <c r="J43" s="172" t="s">
        <v>50</v>
      </c>
      <c r="K43" s="172">
        <f t="shared" si="2"/>
        <v>14770</v>
      </c>
      <c r="L43" s="172">
        <v>110.0</v>
      </c>
    </row>
    <row r="44">
      <c r="C44" s="172">
        <v>20.0</v>
      </c>
      <c r="D44" s="173">
        <f>F11*D41+F12*(C44+E41-F14)+F16+K31</f>
        <v>14260</v>
      </c>
      <c r="E44" s="173">
        <f>F11*E41+F12*(C44+E41-F14)+F16+K30</f>
        <v>14260</v>
      </c>
      <c r="F44" s="173">
        <f>F11*F41+F12*(C44+F41-F14)+F16+K29</f>
        <v>14220</v>
      </c>
      <c r="G44" s="172" t="s">
        <v>50</v>
      </c>
      <c r="H44" s="172" t="s">
        <v>50</v>
      </c>
      <c r="I44" s="172" t="s">
        <v>50</v>
      </c>
      <c r="J44" s="172" t="s">
        <v>50</v>
      </c>
      <c r="K44" s="172">
        <f t="shared" si="2"/>
        <v>14220</v>
      </c>
      <c r="L44" s="172">
        <v>100.0</v>
      </c>
    </row>
    <row r="45">
      <c r="C45" s="172">
        <v>30.0</v>
      </c>
      <c r="D45" s="173">
        <f>F11*D41+F12*(C45+D41-F14)+F16+K32</f>
        <v>13790</v>
      </c>
      <c r="E45" s="173">
        <f>F11*E41+F12*(C45+E41-F14)+F16+K31</f>
        <v>13750</v>
      </c>
      <c r="F45" s="173">
        <f>F11*F41+F12*(C45+F41-F14)+F16+K30</f>
        <v>13710</v>
      </c>
      <c r="G45" s="173">
        <f>F11*G41+F12*(C45+G41-F14)+F16+K29</f>
        <v>13670</v>
      </c>
      <c r="H45" s="172" t="s">
        <v>50</v>
      </c>
      <c r="I45" s="172" t="s">
        <v>50</v>
      </c>
      <c r="J45" s="172" t="s">
        <v>50</v>
      </c>
      <c r="K45" s="172">
        <f t="shared" si="2"/>
        <v>13670</v>
      </c>
      <c r="L45" s="172">
        <v>90.0</v>
      </c>
    </row>
    <row r="46">
      <c r="C46" s="172">
        <v>40.0</v>
      </c>
      <c r="D46" s="173">
        <f>F11*D41+F12*(C46+D41-F14)+F16+K33</f>
        <v>13280</v>
      </c>
      <c r="E46" s="173">
        <f>F11*E41+F12*(C46+E41-F14)+F16+K32</f>
        <v>13240</v>
      </c>
      <c r="F46" s="173">
        <f>F11*F41+F12*(C46+F41-F14)+F16+K31</f>
        <v>13200</v>
      </c>
      <c r="G46" s="173">
        <f>F11*G41+F12*(C46+G41-F14)+F16+K30</f>
        <v>13160</v>
      </c>
      <c r="H46" s="173">
        <f>F11*H41+F12*(C46+H41-F14)+F16+K29</f>
        <v>13120</v>
      </c>
      <c r="I46" s="172" t="s">
        <v>50</v>
      </c>
      <c r="J46" s="172" t="s">
        <v>50</v>
      </c>
      <c r="K46" s="172">
        <f t="shared" si="2"/>
        <v>13120</v>
      </c>
      <c r="L46" s="172">
        <v>80.0</v>
      </c>
    </row>
    <row r="47">
      <c r="C47" s="172">
        <v>50.0</v>
      </c>
      <c r="D47" s="173">
        <f>F11*D41+F12*(C47+D41-F14)+F16+K34</f>
        <v>12770</v>
      </c>
      <c r="E47" s="173">
        <f>F11*E41+F12*(C47+E41-F14)+F16+K33</f>
        <v>12730</v>
      </c>
      <c r="F47" s="173">
        <f>F11*F41+F12*(C47+F41-F14)+F16+K32</f>
        <v>12690</v>
      </c>
      <c r="G47" s="173">
        <f>F11*G41+F12*(C47+G41-F14)+F16+K31</f>
        <v>12650</v>
      </c>
      <c r="H47" s="173">
        <f>F11*H41+F12*(C47+H41-F14)+F16+K30</f>
        <v>12610</v>
      </c>
      <c r="I47" s="173">
        <f>F11*I41+F12*(C47+I41-F14)+F16+K29</f>
        <v>12570</v>
      </c>
      <c r="J47" s="172" t="s">
        <v>50</v>
      </c>
      <c r="K47" s="172">
        <f t="shared" si="2"/>
        <v>12570</v>
      </c>
      <c r="L47" s="172">
        <v>70.0</v>
      </c>
    </row>
    <row r="48">
      <c r="C48" s="172">
        <v>60.0</v>
      </c>
      <c r="D48" s="173">
        <f>F11*D41+F12*(C48+D41-F14)+F16+K35</f>
        <v>12260</v>
      </c>
      <c r="E48" s="173">
        <f>F11*E41+F12*(C48+E41-F14)+F16+K34</f>
        <v>12220</v>
      </c>
      <c r="F48" s="173">
        <f>F11*F41+F12*(C48+F41-F14)+F16+K33</f>
        <v>12180</v>
      </c>
      <c r="G48" s="173">
        <f>F11*G41+F12*(C48+G41-F14)+F16+K32</f>
        <v>12140</v>
      </c>
      <c r="H48" s="173">
        <f>F11*H41+F12*(C48+H41-F14)+F16+K31</f>
        <v>12100</v>
      </c>
      <c r="I48" s="173">
        <f>F11*I41+F12*(C48+I41-F14)+F16+K30</f>
        <v>12060</v>
      </c>
      <c r="J48" s="173">
        <f>F11*J41+F12*(C48+J41-F14)+F16+K29</f>
        <v>12020</v>
      </c>
      <c r="K48" s="172">
        <f t="shared" si="2"/>
        <v>12020</v>
      </c>
      <c r="L48" s="178">
        <v>60.0</v>
      </c>
    </row>
    <row r="49"/>
    <row r="50">
      <c r="E50" s="181" t="s">
        <v>400</v>
      </c>
      <c r="L50" s="182"/>
      <c r="M50" s="177" t="s">
        <v>396</v>
      </c>
    </row>
    <row r="51">
      <c r="C51" s="156"/>
      <c r="D51" s="156"/>
      <c r="E51" s="156"/>
      <c r="F51" s="156"/>
      <c r="G51" s="156"/>
      <c r="H51" s="156"/>
      <c r="I51" s="156"/>
      <c r="J51" s="156"/>
      <c r="M51" s="178">
        <f>MIN(K54:K58)</f>
        <v>18060</v>
      </c>
    </row>
    <row r="52">
      <c r="C52" s="156"/>
      <c r="D52" s="165" t="s">
        <v>22</v>
      </c>
      <c r="E52" s="3"/>
      <c r="F52" s="3"/>
      <c r="G52" s="3"/>
      <c r="H52" s="3"/>
      <c r="I52" s="3"/>
      <c r="J52" s="4"/>
      <c r="K52" s="179" t="s">
        <v>397</v>
      </c>
      <c r="L52" s="139"/>
    </row>
    <row r="53">
      <c r="C53" s="172" t="s">
        <v>11</v>
      </c>
      <c r="D53" s="172">
        <v>120.0</v>
      </c>
      <c r="E53" s="172">
        <v>110.0</v>
      </c>
      <c r="F53" s="172">
        <v>100.0</v>
      </c>
      <c r="G53" s="172">
        <v>90.0</v>
      </c>
      <c r="H53" s="172">
        <v>80.0</v>
      </c>
      <c r="I53" s="172">
        <v>70.0</v>
      </c>
      <c r="J53" s="172">
        <v>60.0</v>
      </c>
      <c r="K53" s="172" t="s">
        <v>401</v>
      </c>
      <c r="L53" s="172" t="s">
        <v>402</v>
      </c>
    </row>
    <row r="54">
      <c r="C54" s="172">
        <v>0.0</v>
      </c>
      <c r="D54" s="173">
        <f>E11*D53+E12*(C54+D53-E14)+E16+K44</f>
        <v>20100</v>
      </c>
      <c r="E54" s="173">
        <f>E11*E53+E12*(C54+E53-E14)+E16+K43</f>
        <v>20210</v>
      </c>
      <c r="F54" s="173">
        <f>E11*F53+E12*(C54+F53-E14)+E16+K42</f>
        <v>20320</v>
      </c>
      <c r="G54" s="172" t="s">
        <v>50</v>
      </c>
      <c r="H54" s="172" t="s">
        <v>50</v>
      </c>
      <c r="I54" s="172" t="s">
        <v>50</v>
      </c>
      <c r="J54" s="172" t="s">
        <v>50</v>
      </c>
      <c r="K54" s="172">
        <f t="shared" ref="K54:K58" si="3">MIN(D54:J54)</f>
        <v>20100</v>
      </c>
      <c r="L54" s="172">
        <v>120.0</v>
      </c>
    </row>
    <row r="55">
      <c r="C55" s="172">
        <v>10.0</v>
      </c>
      <c r="D55" s="173">
        <f>E11*D53+E12*(C55+D53-E14)+E16+K45</f>
        <v>19590</v>
      </c>
      <c r="E55" s="173">
        <f>E11*E53+E12*(C55+E53-E14)+E16+K44</f>
        <v>19700</v>
      </c>
      <c r="F55" s="173">
        <f>E11*F53+E12*(C55+F53-E14)+E16+K43</f>
        <v>19810</v>
      </c>
      <c r="G55" s="173">
        <f>E11*G53+E12*(C55+G53-E14)+E16+K42</f>
        <v>19920</v>
      </c>
      <c r="H55" s="172" t="s">
        <v>50</v>
      </c>
      <c r="I55" s="172" t="s">
        <v>50</v>
      </c>
      <c r="J55" s="172" t="s">
        <v>50</v>
      </c>
      <c r="K55" s="172">
        <f t="shared" si="3"/>
        <v>19590</v>
      </c>
      <c r="L55" s="172">
        <v>120.0</v>
      </c>
    </row>
    <row r="56">
      <c r="C56" s="172">
        <v>20.0</v>
      </c>
      <c r="D56" s="173">
        <f>E11*D53+E12*(C56+D53-E14)+E16+K46</f>
        <v>19080</v>
      </c>
      <c r="E56" s="173">
        <f>E11*E53+E12*(C56+E53-E14)+E16+K45</f>
        <v>19190</v>
      </c>
      <c r="F56" s="173">
        <f>E11*F53+E12*(C56+F53-E14)+E16+K44</f>
        <v>19300</v>
      </c>
      <c r="G56" s="173">
        <f>E11*G53+E12*(C56+G53-E14)+E16+K43</f>
        <v>19410</v>
      </c>
      <c r="H56" s="173">
        <f>E11*H53+E12*(C56+H53-E14)+E16+K42</f>
        <v>19520</v>
      </c>
      <c r="I56" s="172" t="s">
        <v>50</v>
      </c>
      <c r="J56" s="172" t="s">
        <v>50</v>
      </c>
      <c r="K56" s="172">
        <f t="shared" si="3"/>
        <v>19080</v>
      </c>
      <c r="L56" s="172">
        <v>120.0</v>
      </c>
    </row>
    <row r="57">
      <c r="C57" s="172">
        <v>30.0</v>
      </c>
      <c r="D57" s="173">
        <f>E11*D53+E12*(C57+D53-E14)+E16+K47</f>
        <v>18570</v>
      </c>
      <c r="E57" s="173">
        <f>E11*E53+E12*(C57+E53-E14)+E16+K46</f>
        <v>18680</v>
      </c>
      <c r="F57" s="173">
        <f>E11*F53+E12*(C57+F53-E14)+E16+K45</f>
        <v>18790</v>
      </c>
      <c r="G57" s="173">
        <f>E11*G53+E12*(C57+G53-E14)+E16+K44</f>
        <v>18900</v>
      </c>
      <c r="H57" s="173">
        <f>E11*H53+E12*(C57+H53-E14)+E16+K43</f>
        <v>19010</v>
      </c>
      <c r="I57" s="173">
        <f>E11*I53+E12*(C57+I53-E14)+E16+K42</f>
        <v>19120</v>
      </c>
      <c r="J57" s="172" t="s">
        <v>50</v>
      </c>
      <c r="K57" s="172">
        <f t="shared" si="3"/>
        <v>18570</v>
      </c>
      <c r="L57" s="172">
        <v>120.0</v>
      </c>
    </row>
    <row r="58">
      <c r="C58" s="172">
        <v>40.0</v>
      </c>
      <c r="D58" s="173">
        <f>E11*D53+E12*(C58+D53-E14)+E16+K48</f>
        <v>18060</v>
      </c>
      <c r="E58" s="173">
        <f>E11*E53+E12*(C58+E53-E14)+E16+K47</f>
        <v>18170</v>
      </c>
      <c r="F58" s="173">
        <f>E11*F53+E12*(C58+F53-E14)+E16+K46</f>
        <v>18280</v>
      </c>
      <c r="G58" s="173">
        <f>E11*G53+E12*(C58+G53-E14)+E16+K45</f>
        <v>18390</v>
      </c>
      <c r="H58" s="173">
        <f>E11*H53+E12*(C58+H53-E14)+E16+K44</f>
        <v>18500</v>
      </c>
      <c r="I58" s="173">
        <f>E11*I53+E12*(C58+I53-E14)+E16+K43</f>
        <v>18610</v>
      </c>
      <c r="J58" s="173">
        <f>E11*J53+E12*(C58+J53-E14)+E16+K42</f>
        <v>18720</v>
      </c>
      <c r="K58" s="172">
        <f t="shared" si="3"/>
        <v>18060</v>
      </c>
      <c r="L58" s="178">
        <v>120.0</v>
      </c>
    </row>
    <row r="59">
      <c r="C59" s="160"/>
      <c r="D59" s="160"/>
      <c r="E59" s="160"/>
      <c r="F59" s="160"/>
      <c r="G59" s="160"/>
      <c r="H59" s="160"/>
      <c r="I59" s="160"/>
      <c r="J59" s="160"/>
      <c r="K59" s="160"/>
      <c r="L59" s="160"/>
    </row>
    <row r="60">
      <c r="C60" s="160"/>
      <c r="D60" s="160"/>
      <c r="E60" s="181" t="s">
        <v>403</v>
      </c>
      <c r="O60" s="177" t="s">
        <v>396</v>
      </c>
    </row>
    <row r="61">
      <c r="C61" s="156"/>
      <c r="D61" s="156"/>
      <c r="E61" s="156"/>
      <c r="F61" s="156"/>
      <c r="G61" s="156"/>
      <c r="H61" s="156"/>
      <c r="I61" s="156"/>
      <c r="J61" s="156"/>
      <c r="O61" s="178">
        <f>MAX(M64:M68)</f>
        <v>24500</v>
      </c>
    </row>
    <row r="62">
      <c r="C62" s="156"/>
      <c r="D62" s="165" t="s">
        <v>48</v>
      </c>
      <c r="E62" s="3"/>
      <c r="F62" s="3"/>
      <c r="G62" s="3"/>
      <c r="H62" s="3"/>
      <c r="I62" s="3"/>
      <c r="J62" s="4"/>
      <c r="K62" s="156"/>
      <c r="L62" s="156"/>
      <c r="M62" s="165" t="s">
        <v>397</v>
      </c>
      <c r="N62" s="4"/>
    </row>
    <row r="63">
      <c r="C63" s="172" t="s">
        <v>37</v>
      </c>
      <c r="D63" s="172">
        <v>130.0</v>
      </c>
      <c r="E63" s="172">
        <v>120.0</v>
      </c>
      <c r="F63" s="172">
        <v>110.0</v>
      </c>
      <c r="G63" s="172">
        <v>100.0</v>
      </c>
      <c r="H63" s="172">
        <v>90.0</v>
      </c>
      <c r="I63" s="172">
        <v>80.0</v>
      </c>
      <c r="J63" s="172">
        <v>70.0</v>
      </c>
      <c r="K63" s="172">
        <v>60.0</v>
      </c>
      <c r="L63" s="172">
        <v>50.0</v>
      </c>
      <c r="M63" s="172" t="s">
        <v>404</v>
      </c>
      <c r="N63" s="172" t="s">
        <v>405</v>
      </c>
    </row>
    <row r="64">
      <c r="C64" s="172">
        <v>0.0</v>
      </c>
      <c r="D64" s="173">
        <f>D11*D63+D12*(C64+D63-D14)+D16+K58</f>
        <v>24500</v>
      </c>
      <c r="E64" s="173">
        <f>D11*E63+D12*(C64+E63-D14)+D16+K57</f>
        <v>24550</v>
      </c>
      <c r="F64" s="173">
        <f>D11*F63+D12*(C64+F63-D14)+D16+K56</f>
        <v>24600</v>
      </c>
      <c r="G64" s="173">
        <f>D11*G63+D12*(C64+G63-D14)+D16+K55</f>
        <v>24650</v>
      </c>
      <c r="H64" s="173">
        <f>D11*H63+D12*(C64+H63-D14)+D16+K54</f>
        <v>24700</v>
      </c>
      <c r="I64" s="172" t="s">
        <v>50</v>
      </c>
      <c r="J64" s="172" t="s">
        <v>50</v>
      </c>
      <c r="K64" s="172" t="s">
        <v>50</v>
      </c>
      <c r="L64" s="172" t="s">
        <v>50</v>
      </c>
      <c r="M64" s="172">
        <f t="shared" ref="M64:M68" si="4">MIN(D64:L64)</f>
        <v>24500</v>
      </c>
      <c r="N64" s="178">
        <v>130.0</v>
      </c>
    </row>
    <row r="65">
      <c r="C65" s="172">
        <v>10.0</v>
      </c>
      <c r="D65" s="172" t="s">
        <v>50</v>
      </c>
      <c r="E65" s="173">
        <f>D11*E63+D12*(C65+E63-D14)+D16+K58</f>
        <v>24100</v>
      </c>
      <c r="F65" s="173">
        <f>D11*F63+D12*(C65+F63-D14)+D16+K57</f>
        <v>24150</v>
      </c>
      <c r="G65" s="173">
        <f>D11*G63+D12*(C65+G63-D14)+D16+K56</f>
        <v>24200</v>
      </c>
      <c r="H65" s="173">
        <f>D11*H63+D12*(C65+H63-D14)+D16+K55</f>
        <v>24250</v>
      </c>
      <c r="I65" s="173">
        <f>D11*I63+D12*(C65+I63-D14)+D16+K54</f>
        <v>24300</v>
      </c>
      <c r="J65" s="172" t="s">
        <v>50</v>
      </c>
      <c r="K65" s="172" t="s">
        <v>50</v>
      </c>
      <c r="L65" s="172" t="s">
        <v>50</v>
      </c>
      <c r="M65" s="172">
        <f t="shared" si="4"/>
        <v>24100</v>
      </c>
      <c r="N65" s="172">
        <v>120.0</v>
      </c>
    </row>
    <row r="66">
      <c r="C66" s="172">
        <v>20.0</v>
      </c>
      <c r="D66" s="172" t="s">
        <v>50</v>
      </c>
      <c r="E66" s="172" t="s">
        <v>50</v>
      </c>
      <c r="F66" s="173">
        <f>D11*F63+D12*(C66+F63-D14)+D16+K58</f>
        <v>23700</v>
      </c>
      <c r="G66" s="173">
        <f>D11*G63+D12*(C66+G63-D14)+D16+K57</f>
        <v>23750</v>
      </c>
      <c r="H66" s="173">
        <f>D11*H63+D12*(C66+H63-D14)+D16+K56</f>
        <v>23800</v>
      </c>
      <c r="I66" s="173">
        <f>D11*I63+D12*(C66+I63-D14)+D16+K55</f>
        <v>23850</v>
      </c>
      <c r="J66" s="173">
        <f>D11*J63+D12*(C66+J63-D14)+D16+K54</f>
        <v>23900</v>
      </c>
      <c r="K66" s="172" t="s">
        <v>50</v>
      </c>
      <c r="L66" s="172" t="s">
        <v>50</v>
      </c>
      <c r="M66" s="172">
        <f t="shared" si="4"/>
        <v>23700</v>
      </c>
      <c r="N66" s="172">
        <v>110.0</v>
      </c>
    </row>
    <row r="67">
      <c r="C67" s="172">
        <v>30.0</v>
      </c>
      <c r="D67" s="172" t="s">
        <v>50</v>
      </c>
      <c r="E67" s="172" t="s">
        <v>50</v>
      </c>
      <c r="F67" s="172" t="s">
        <v>50</v>
      </c>
      <c r="G67" s="173">
        <f>D11*G63+D12*(C67+G63-D14)+D16+K58</f>
        <v>23300</v>
      </c>
      <c r="H67" s="173">
        <f>D11*H63+D12*(C67+H63-D14)+D16+K57</f>
        <v>23350</v>
      </c>
      <c r="I67" s="173">
        <f>D11*I63+D12*(C67+I63-D14)+D16+K56</f>
        <v>23400</v>
      </c>
      <c r="J67" s="173">
        <f>D11*J63+D12*(C67+J63-D14)+D16+K55</f>
        <v>23450</v>
      </c>
      <c r="K67" s="173">
        <f>D11*K63+D12*(C67+K63-D14)+D16+K54</f>
        <v>23500</v>
      </c>
      <c r="L67" s="172" t="s">
        <v>50</v>
      </c>
      <c r="M67" s="172">
        <f t="shared" si="4"/>
        <v>23300</v>
      </c>
      <c r="N67" s="172">
        <v>100.0</v>
      </c>
    </row>
    <row r="68">
      <c r="C68" s="172">
        <v>40.0</v>
      </c>
      <c r="D68" s="172" t="s">
        <v>50</v>
      </c>
      <c r="E68" s="172" t="s">
        <v>50</v>
      </c>
      <c r="F68" s="172" t="s">
        <v>50</v>
      </c>
      <c r="G68" s="172" t="s">
        <v>50</v>
      </c>
      <c r="H68" s="173">
        <f>D11*H63+D12*(C68+H63-D14)+D16+K58</f>
        <v>22900</v>
      </c>
      <c r="I68" s="173">
        <f>D11*I63+D12*(C68+I63-D14)+D16+K57</f>
        <v>22950</v>
      </c>
      <c r="J68" s="173">
        <f>D11*J63+D12*(C68+J63-D14)+D16+K56</f>
        <v>23000</v>
      </c>
      <c r="K68" s="173">
        <f>D11*K63+D12*(C68+K63-D14)+D16+K55</f>
        <v>23050</v>
      </c>
      <c r="L68" s="173">
        <f>D11*L63+D12*(C68+L63-D14)+D16+K54</f>
        <v>23100</v>
      </c>
      <c r="M68" s="172">
        <f t="shared" si="4"/>
        <v>22900</v>
      </c>
      <c r="N68" s="172">
        <v>90.0</v>
      </c>
    </row>
    <row r="69"/>
    <row r="70">
      <c r="E70" s="181" t="s">
        <v>406</v>
      </c>
    </row>
    <row r="71">
      <c r="C71" s="156"/>
      <c r="D71" s="165" t="s">
        <v>77</v>
      </c>
      <c r="E71" s="3"/>
      <c r="F71" s="3"/>
      <c r="G71" s="3"/>
      <c r="H71" s="4"/>
      <c r="I71" s="165" t="s">
        <v>397</v>
      </c>
      <c r="J71" s="4"/>
      <c r="K71" s="160"/>
      <c r="L71" s="160"/>
    </row>
    <row r="72">
      <c r="C72" s="172" t="s">
        <v>68</v>
      </c>
      <c r="D72" s="172">
        <v>70.0</v>
      </c>
      <c r="E72" s="172">
        <v>60.0</v>
      </c>
      <c r="F72" s="172">
        <v>50.0</v>
      </c>
      <c r="G72" s="172">
        <v>40.0</v>
      </c>
      <c r="H72" s="172">
        <v>30.0</v>
      </c>
      <c r="I72" s="172" t="s">
        <v>407</v>
      </c>
      <c r="J72" s="172" t="s">
        <v>408</v>
      </c>
      <c r="K72" s="160"/>
      <c r="L72" s="160"/>
    </row>
    <row r="73">
      <c r="C73" s="172">
        <v>30.0</v>
      </c>
      <c r="D73" s="173">
        <f>C11*D72+C12*(C73+D72-C14)+C16+M68</f>
        <v>26940</v>
      </c>
      <c r="E73" s="173">
        <f>C11*E72+C12*(C73+E72-C14)+C16+M67</f>
        <v>26880</v>
      </c>
      <c r="F73" s="173">
        <f>C11*F72+C12*(C73+F72-C14)+C16+M66</f>
        <v>26820</v>
      </c>
      <c r="G73" s="173">
        <f>C11*G72+C12*(C73+G72-C14)+C16+M65</f>
        <v>26760</v>
      </c>
      <c r="H73" s="173">
        <f>C11*H72+C12*(C73+H72-C14)+C16+M64</f>
        <v>26700</v>
      </c>
      <c r="I73" s="183">
        <f>MIN(D73:H73)</f>
        <v>26700</v>
      </c>
      <c r="J73" s="178">
        <v>30.0</v>
      </c>
      <c r="K73" s="160"/>
      <c r="L73" s="160"/>
    </row>
    <row r="74"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</row>
    <row r="75">
      <c r="C75" s="184" t="s">
        <v>409</v>
      </c>
      <c r="D75" s="185">
        <v>30.0</v>
      </c>
      <c r="E75" s="186" t="s">
        <v>410</v>
      </c>
      <c r="G75" s="160"/>
      <c r="H75" s="160"/>
      <c r="I75" s="160"/>
      <c r="J75" s="160"/>
      <c r="K75" s="160"/>
      <c r="L75" s="160"/>
      <c r="M75" s="160"/>
      <c r="N75" s="160"/>
    </row>
    <row r="76">
      <c r="C76" s="184" t="s">
        <v>411</v>
      </c>
      <c r="D76" s="185">
        <v>130.0</v>
      </c>
      <c r="E76" s="186" t="s">
        <v>410</v>
      </c>
      <c r="G76" s="160"/>
      <c r="H76" s="160"/>
      <c r="I76" s="160"/>
      <c r="J76" s="160"/>
      <c r="K76" s="160"/>
      <c r="L76" s="160"/>
      <c r="M76" s="160"/>
      <c r="N76" s="160"/>
    </row>
    <row r="77">
      <c r="C77" s="184" t="s">
        <v>412</v>
      </c>
      <c r="D77" s="185">
        <v>120.0</v>
      </c>
      <c r="E77" s="186" t="s">
        <v>410</v>
      </c>
      <c r="G77" s="160"/>
      <c r="H77" s="160"/>
      <c r="I77" s="160"/>
      <c r="J77" s="160"/>
      <c r="K77" s="160"/>
      <c r="L77" s="160"/>
      <c r="M77" s="160"/>
      <c r="N77" s="160"/>
    </row>
    <row r="78">
      <c r="C78" s="184" t="s">
        <v>413</v>
      </c>
      <c r="D78" s="185">
        <v>60.0</v>
      </c>
      <c r="E78" s="186" t="s">
        <v>410</v>
      </c>
    </row>
    <row r="79">
      <c r="C79" s="184" t="s">
        <v>414</v>
      </c>
      <c r="D79" s="185">
        <v>120.0</v>
      </c>
      <c r="E79" s="186" t="s">
        <v>410</v>
      </c>
    </row>
    <row r="80">
      <c r="C80" s="160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0">
    <mergeCell ref="K3:N3"/>
    <mergeCell ref="K4:N4"/>
    <mergeCell ref="K5:N5"/>
    <mergeCell ref="K6:N6"/>
    <mergeCell ref="K7:N7"/>
    <mergeCell ref="I10:O10"/>
    <mergeCell ref="I12:O12"/>
    <mergeCell ref="C19:G19"/>
    <mergeCell ref="C20:G20"/>
    <mergeCell ref="C21:G21"/>
    <mergeCell ref="E25:I25"/>
    <mergeCell ref="D27:J27"/>
    <mergeCell ref="K27:L27"/>
    <mergeCell ref="E37:J37"/>
    <mergeCell ref="D40:J40"/>
    <mergeCell ref="K40:L40"/>
    <mergeCell ref="E50:L50"/>
    <mergeCell ref="D52:J52"/>
    <mergeCell ref="K52:L52"/>
    <mergeCell ref="E60:L60"/>
    <mergeCell ref="M62:N62"/>
    <mergeCell ref="E78:F78"/>
    <mergeCell ref="E79:F79"/>
    <mergeCell ref="D62:J62"/>
    <mergeCell ref="E70:J70"/>
    <mergeCell ref="D71:H71"/>
    <mergeCell ref="I71:J71"/>
    <mergeCell ref="E75:F75"/>
    <mergeCell ref="E76:F76"/>
    <mergeCell ref="E77:F7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7.29"/>
    <col customWidth="1" min="3" max="3" width="7.14"/>
    <col customWidth="1" min="4" max="4" width="7.43"/>
    <col customWidth="1" min="5" max="5" width="7.71"/>
    <col customWidth="1" min="6" max="6" width="7.43"/>
    <col customWidth="1" min="7" max="7" width="6.29"/>
    <col customWidth="1" min="8" max="8" width="7.71"/>
    <col customWidth="1" min="9" max="9" width="8.14"/>
    <col customWidth="1" min="10" max="10" width="6.71"/>
    <col customWidth="1" min="11" max="11" width="6.57"/>
    <col customWidth="1" min="12" max="26" width="10.71"/>
  </cols>
  <sheetData>
    <row r="3">
      <c r="A3" s="180" t="s">
        <v>415</v>
      </c>
      <c r="B3" s="167" t="s">
        <v>416</v>
      </c>
    </row>
    <row r="4">
      <c r="A4" s="180" t="s">
        <v>66</v>
      </c>
      <c r="B4" s="167" t="s">
        <v>417</v>
      </c>
    </row>
    <row r="5">
      <c r="A5" s="180" t="s">
        <v>63</v>
      </c>
      <c r="B5" s="167" t="s">
        <v>418</v>
      </c>
    </row>
    <row r="6">
      <c r="A6" s="180" t="s">
        <v>78</v>
      </c>
      <c r="B6" s="167" t="s">
        <v>419</v>
      </c>
    </row>
    <row r="7">
      <c r="A7" s="180" t="s">
        <v>60</v>
      </c>
      <c r="B7" s="167" t="s">
        <v>420</v>
      </c>
      <c r="H7" s="187" t="s">
        <v>421</v>
      </c>
      <c r="I7" s="3"/>
      <c r="J7" s="3"/>
      <c r="K7" s="4"/>
    </row>
    <row r="8">
      <c r="A8" s="180" t="s">
        <v>422</v>
      </c>
      <c r="B8" s="167" t="s">
        <v>423</v>
      </c>
      <c r="F8" s="182"/>
      <c r="G8" s="188" t="s">
        <v>31</v>
      </c>
      <c r="H8" s="188">
        <v>1.0</v>
      </c>
      <c r="I8" s="188">
        <v>2.0</v>
      </c>
      <c r="J8" s="188">
        <v>3.0</v>
      </c>
      <c r="K8" s="188">
        <v>4.0</v>
      </c>
    </row>
    <row r="9">
      <c r="A9" s="180" t="s">
        <v>56</v>
      </c>
      <c r="B9" s="167" t="s">
        <v>424</v>
      </c>
      <c r="F9" s="182"/>
      <c r="G9" s="189" t="s">
        <v>78</v>
      </c>
      <c r="H9" s="189">
        <v>1.0</v>
      </c>
      <c r="I9" s="189">
        <v>3.0</v>
      </c>
      <c r="J9" s="189">
        <v>2.0</v>
      </c>
      <c r="K9" s="189">
        <v>4.0</v>
      </c>
    </row>
    <row r="10">
      <c r="A10" s="180" t="s">
        <v>425</v>
      </c>
      <c r="B10" s="167" t="s">
        <v>426</v>
      </c>
      <c r="G10" s="190" t="s">
        <v>56</v>
      </c>
      <c r="H10" s="190">
        <v>5.0</v>
      </c>
      <c r="I10" s="190">
        <v>5.0</v>
      </c>
      <c r="J10" s="190">
        <v>5.0</v>
      </c>
      <c r="K10" s="190">
        <v>5.0</v>
      </c>
    </row>
    <row r="11">
      <c r="A11" s="180" t="s">
        <v>56</v>
      </c>
      <c r="B11" s="191">
        <v>5.0</v>
      </c>
      <c r="G11" s="189" t="s">
        <v>415</v>
      </c>
      <c r="H11" s="189">
        <v>4.0</v>
      </c>
      <c r="I11" s="189">
        <v>4.0</v>
      </c>
      <c r="J11" s="189">
        <v>4.0</v>
      </c>
      <c r="K11" s="189">
        <v>4.0</v>
      </c>
    </row>
    <row r="12">
      <c r="A12" s="180" t="s">
        <v>425</v>
      </c>
      <c r="B12" s="192">
        <v>10.0</v>
      </c>
      <c r="G12" s="193" t="s">
        <v>422</v>
      </c>
      <c r="H12" s="193">
        <v>30.0</v>
      </c>
      <c r="I12" s="193">
        <v>30.0</v>
      </c>
      <c r="J12" s="193">
        <v>30.0</v>
      </c>
      <c r="K12" s="193">
        <v>30.0</v>
      </c>
    </row>
    <row r="13">
      <c r="A13" s="180" t="s">
        <v>422</v>
      </c>
      <c r="B13" s="194">
        <v>30.0</v>
      </c>
    </row>
    <row r="14">
      <c r="D14" s="180" t="s">
        <v>427</v>
      </c>
    </row>
    <row r="17">
      <c r="D17" s="195" t="s">
        <v>428</v>
      </c>
      <c r="E17" s="139"/>
      <c r="F17" s="139"/>
      <c r="G17" s="139"/>
    </row>
    <row r="18">
      <c r="B18" s="156"/>
      <c r="C18" s="165" t="s">
        <v>8</v>
      </c>
      <c r="D18" s="3"/>
      <c r="E18" s="3"/>
      <c r="F18" s="3"/>
      <c r="G18" s="4"/>
      <c r="H18" s="165" t="s">
        <v>429</v>
      </c>
      <c r="I18" s="4"/>
    </row>
    <row r="19">
      <c r="B19" s="172" t="s">
        <v>1</v>
      </c>
      <c r="C19" s="172">
        <v>4.0</v>
      </c>
      <c r="D19" s="172">
        <v>3.0</v>
      </c>
      <c r="E19" s="172">
        <v>2.0</v>
      </c>
      <c r="F19" s="172">
        <v>1.0</v>
      </c>
      <c r="G19" s="172">
        <v>0.0</v>
      </c>
      <c r="H19" s="172" t="s">
        <v>430</v>
      </c>
      <c r="I19" s="172" t="s">
        <v>431</v>
      </c>
    </row>
    <row r="20">
      <c r="B20" s="172">
        <v>0.0</v>
      </c>
      <c r="C20" s="196">
        <f>B12*C19+B13</f>
        <v>70</v>
      </c>
      <c r="D20" s="172" t="s">
        <v>50</v>
      </c>
      <c r="E20" s="172" t="s">
        <v>50</v>
      </c>
      <c r="F20" s="172" t="s">
        <v>50</v>
      </c>
      <c r="G20" s="172" t="s">
        <v>50</v>
      </c>
      <c r="H20" s="172">
        <f t="shared" ref="H20:H24" si="1">MAX(C20:G20)</f>
        <v>70</v>
      </c>
      <c r="I20" s="197">
        <v>4.0</v>
      </c>
    </row>
    <row r="21">
      <c r="B21" s="172">
        <v>1.0</v>
      </c>
      <c r="C21" s="172" t="s">
        <v>50</v>
      </c>
      <c r="D21" s="196">
        <f>B12*D19+B13</f>
        <v>60</v>
      </c>
      <c r="E21" s="172" t="s">
        <v>50</v>
      </c>
      <c r="F21" s="172" t="s">
        <v>50</v>
      </c>
      <c r="G21" s="172" t="s">
        <v>50</v>
      </c>
      <c r="H21" s="172">
        <f t="shared" si="1"/>
        <v>60</v>
      </c>
      <c r="I21" s="172">
        <v>3.0</v>
      </c>
    </row>
    <row r="22">
      <c r="B22" s="172">
        <v>2.0</v>
      </c>
      <c r="C22" s="172" t="s">
        <v>50</v>
      </c>
      <c r="D22" s="172" t="s">
        <v>50</v>
      </c>
      <c r="E22" s="196">
        <f>B12*E19+B13</f>
        <v>50</v>
      </c>
      <c r="F22" s="172" t="s">
        <v>50</v>
      </c>
      <c r="G22" s="172" t="s">
        <v>50</v>
      </c>
      <c r="H22" s="172">
        <f t="shared" si="1"/>
        <v>50</v>
      </c>
      <c r="I22" s="172">
        <v>2.0</v>
      </c>
    </row>
    <row r="23">
      <c r="B23" s="172">
        <v>3.0</v>
      </c>
      <c r="C23" s="172" t="s">
        <v>50</v>
      </c>
      <c r="D23" s="172" t="s">
        <v>50</v>
      </c>
      <c r="E23" s="172" t="s">
        <v>50</v>
      </c>
      <c r="F23" s="196">
        <f>B12*F19+B13</f>
        <v>40</v>
      </c>
      <c r="G23" s="172" t="s">
        <v>50</v>
      </c>
      <c r="H23" s="172">
        <f t="shared" si="1"/>
        <v>40</v>
      </c>
      <c r="I23" s="172">
        <v>1.0</v>
      </c>
    </row>
    <row r="24">
      <c r="B24" s="172">
        <v>4.0</v>
      </c>
      <c r="C24" s="172" t="s">
        <v>50</v>
      </c>
      <c r="D24" s="172" t="s">
        <v>50</v>
      </c>
      <c r="E24" s="172" t="s">
        <v>50</v>
      </c>
      <c r="F24" s="172" t="s">
        <v>50</v>
      </c>
      <c r="G24" s="196">
        <f>B12*G19+0</f>
        <v>0</v>
      </c>
      <c r="H24" s="172">
        <f t="shared" si="1"/>
        <v>0</v>
      </c>
      <c r="I24" s="172">
        <v>0.0</v>
      </c>
    </row>
    <row r="25"/>
    <row r="26">
      <c r="B26" s="195" t="s">
        <v>432</v>
      </c>
      <c r="C26" s="139"/>
      <c r="D26" s="139"/>
      <c r="E26" s="139"/>
      <c r="F26" s="139"/>
      <c r="G26" s="139"/>
      <c r="H26" s="139"/>
      <c r="I26" s="139"/>
    </row>
    <row r="27">
      <c r="B27" s="156"/>
      <c r="C27" s="165" t="s">
        <v>22</v>
      </c>
      <c r="D27" s="3"/>
      <c r="E27" s="3"/>
      <c r="F27" s="3"/>
      <c r="G27" s="3"/>
      <c r="H27" s="4"/>
      <c r="I27" s="165" t="s">
        <v>429</v>
      </c>
      <c r="J27" s="4"/>
    </row>
    <row r="28">
      <c r="B28" s="172" t="s">
        <v>11</v>
      </c>
      <c r="C28" s="172">
        <v>5.0</v>
      </c>
      <c r="D28" s="172">
        <v>4.0</v>
      </c>
      <c r="E28" s="172">
        <v>3.0</v>
      </c>
      <c r="F28" s="172">
        <v>2.0</v>
      </c>
      <c r="G28" s="172">
        <v>1.0</v>
      </c>
      <c r="H28" s="172">
        <v>0.0</v>
      </c>
      <c r="I28" s="172" t="s">
        <v>430</v>
      </c>
      <c r="J28" s="172" t="s">
        <v>431</v>
      </c>
    </row>
    <row r="29">
      <c r="B29" s="172">
        <v>0.0</v>
      </c>
      <c r="C29" s="173">
        <f>B12*C28+J12+J10*(B29+C28-J9)+H23</f>
        <v>135</v>
      </c>
      <c r="D29" s="173">
        <f>B12*D28+J12+J10*(B29+D28-J9)+H22</f>
        <v>130</v>
      </c>
      <c r="E29" s="173">
        <f>B12*E28+J12++J10*(B29+E28-J9)+H21</f>
        <v>125</v>
      </c>
      <c r="F29" s="173">
        <f>B12*F28+J12+J10*(B29+F28-J9)+H20</f>
        <v>120</v>
      </c>
      <c r="G29" s="172" t="s">
        <v>50</v>
      </c>
      <c r="H29" s="172" t="s">
        <v>50</v>
      </c>
      <c r="I29" s="172">
        <f t="shared" ref="I29:I33" si="2">MIN(C29:H29)</f>
        <v>120</v>
      </c>
      <c r="J29" s="172">
        <v>2.0</v>
      </c>
    </row>
    <row r="30">
      <c r="B30" s="172">
        <v>1.0</v>
      </c>
      <c r="C30" s="173">
        <f>B12*C28+J12+J10*(B30+C28-J9)+H24</f>
        <v>100</v>
      </c>
      <c r="D30" s="173">
        <f>B12*D28+J12+J10*(B30+D28-J9)+H23</f>
        <v>125</v>
      </c>
      <c r="E30" s="173">
        <f>B12*E28+J12+J10*(B30+E28-J9)+H22</f>
        <v>120</v>
      </c>
      <c r="F30" s="173">
        <f>B12*F28+J12+J10*(B30+F28-J9)+H21</f>
        <v>115</v>
      </c>
      <c r="G30" s="173">
        <f>B12*G28+J12+J10*(B30+G28-J9)+H20</f>
        <v>110</v>
      </c>
      <c r="H30" s="172" t="s">
        <v>50</v>
      </c>
      <c r="I30" s="172">
        <f t="shared" si="2"/>
        <v>100</v>
      </c>
      <c r="J30" s="172">
        <v>5.0</v>
      </c>
    </row>
    <row r="31">
      <c r="B31" s="172">
        <v>2.0</v>
      </c>
      <c r="C31" s="172" t="s">
        <v>50</v>
      </c>
      <c r="D31" s="173">
        <f>B12*D28+J12+J10*(B31+D28-J9)+H24</f>
        <v>90</v>
      </c>
      <c r="E31" s="173">
        <f>B12*E28+J12+J10*(B31+E28-J9)+H23</f>
        <v>115</v>
      </c>
      <c r="F31" s="173">
        <f>B12*F28+J12+J10*(B31+F28-J9)+H22</f>
        <v>110</v>
      </c>
      <c r="G31" s="173">
        <f>B12*G28+J12+J10*(B31+G28-J9)+H21</f>
        <v>105</v>
      </c>
      <c r="H31" s="173">
        <f>B12*H28+0+J10*(B31+H28-J9)+H20</f>
        <v>70</v>
      </c>
      <c r="I31" s="172">
        <f t="shared" si="2"/>
        <v>70</v>
      </c>
      <c r="J31" s="197">
        <v>0.0</v>
      </c>
    </row>
    <row r="32">
      <c r="B32" s="172">
        <v>3.0</v>
      </c>
      <c r="C32" s="172" t="s">
        <v>50</v>
      </c>
      <c r="D32" s="172" t="s">
        <v>50</v>
      </c>
      <c r="E32" s="173">
        <f>B12*E28+J12+J10*(B32+E28-J9)+H24</f>
        <v>80</v>
      </c>
      <c r="F32" s="173">
        <f>B12*F28+J12+J10*(B32+F28-J9)+H23</f>
        <v>105</v>
      </c>
      <c r="G32" s="173">
        <f>B12*G28+J12+J10*(B32+G28-J9)+H22</f>
        <v>100</v>
      </c>
      <c r="H32" s="173">
        <f>B12*H28+0+J10*(B32+H28-J9)+H21</f>
        <v>65</v>
      </c>
      <c r="I32" s="172">
        <f t="shared" si="2"/>
        <v>65</v>
      </c>
      <c r="J32" s="172">
        <v>0.0</v>
      </c>
    </row>
    <row r="33">
      <c r="B33" s="172">
        <v>4.0</v>
      </c>
      <c r="C33" s="172" t="s">
        <v>50</v>
      </c>
      <c r="D33" s="172" t="s">
        <v>50</v>
      </c>
      <c r="E33" s="172" t="s">
        <v>50</v>
      </c>
      <c r="F33" s="173">
        <f>B12*F28+J12+J10*(B33+F28-J9)+H24</f>
        <v>70</v>
      </c>
      <c r="G33" s="173">
        <f>B12*G28+J12+J10*(B33+G28-J9)+H23</f>
        <v>95</v>
      </c>
      <c r="H33" s="173">
        <f>B12*H28+0+J10*(B33+H28-J9)+H22</f>
        <v>60</v>
      </c>
      <c r="I33" s="172">
        <f t="shared" si="2"/>
        <v>60</v>
      </c>
      <c r="J33" s="172">
        <v>0.0</v>
      </c>
    </row>
    <row r="34"/>
    <row r="35">
      <c r="B35" s="195" t="s">
        <v>433</v>
      </c>
      <c r="C35" s="139"/>
      <c r="D35" s="139"/>
      <c r="E35" s="139"/>
      <c r="F35" s="139"/>
      <c r="G35" s="139"/>
      <c r="H35" s="139"/>
      <c r="I35" s="139"/>
    </row>
    <row r="36">
      <c r="B36" s="156"/>
      <c r="C36" s="165" t="s">
        <v>48</v>
      </c>
      <c r="D36" s="3"/>
      <c r="E36" s="3"/>
      <c r="F36" s="3"/>
      <c r="G36" s="3"/>
      <c r="H36" s="4"/>
      <c r="I36" s="165" t="s">
        <v>429</v>
      </c>
      <c r="J36" s="4"/>
    </row>
    <row r="37">
      <c r="B37" s="172" t="s">
        <v>37</v>
      </c>
      <c r="C37" s="172">
        <v>5.0</v>
      </c>
      <c r="D37" s="172">
        <v>4.0</v>
      </c>
      <c r="E37" s="172">
        <v>3.0</v>
      </c>
      <c r="F37" s="172">
        <v>2.0</v>
      </c>
      <c r="G37" s="172">
        <v>1.0</v>
      </c>
      <c r="H37" s="172">
        <v>0.0</v>
      </c>
      <c r="I37" s="172" t="s">
        <v>430</v>
      </c>
      <c r="J37" s="172" t="s">
        <v>431</v>
      </c>
    </row>
    <row r="38">
      <c r="B38" s="172">
        <v>0.0</v>
      </c>
      <c r="C38" s="173">
        <f>B12*C37+I12+I10*(B38+C37-I9)+I31</f>
        <v>160</v>
      </c>
      <c r="D38" s="173">
        <f>B12*D37+I12+I10*(B38+D37-I9)+I30</f>
        <v>175</v>
      </c>
      <c r="E38" s="173">
        <f>B12*E37+I12+I10*(B38+E37-I9)+I29</f>
        <v>180</v>
      </c>
      <c r="F38" s="172" t="s">
        <v>50</v>
      </c>
      <c r="G38" s="172" t="s">
        <v>50</v>
      </c>
      <c r="H38" s="172" t="s">
        <v>50</v>
      </c>
      <c r="I38" s="172">
        <f t="shared" ref="I38:I42" si="3">MIN(C38:H38)</f>
        <v>160</v>
      </c>
      <c r="J38" s="188">
        <v>5.0</v>
      </c>
    </row>
    <row r="39">
      <c r="B39" s="172">
        <v>1.0</v>
      </c>
      <c r="C39" s="173">
        <f>B12*C37+I12+I10*(B39+C37-I9)+I32</f>
        <v>160</v>
      </c>
      <c r="D39" s="173">
        <f>B12*D37+I12+I10*(B39+D37-I9)+I31</f>
        <v>150</v>
      </c>
      <c r="E39" s="173">
        <f>B12*E37+I12+I10*(B39+E37-I9)+I30</f>
        <v>165</v>
      </c>
      <c r="F39" s="173">
        <f>B12*F37+I12+I10*(B39+F37-I9)+I29</f>
        <v>170</v>
      </c>
      <c r="G39" s="172" t="s">
        <v>50</v>
      </c>
      <c r="H39" s="172" t="s">
        <v>50</v>
      </c>
      <c r="I39" s="172">
        <f t="shared" si="3"/>
        <v>150</v>
      </c>
      <c r="J39" s="172">
        <v>4.0</v>
      </c>
    </row>
    <row r="40">
      <c r="B40" s="172">
        <v>2.0</v>
      </c>
      <c r="C40" s="173">
        <f>B12*C37+I12+I10*(B40+C37-I9)+I33</f>
        <v>160</v>
      </c>
      <c r="D40" s="173">
        <f>B12*D37+I12+I10*(B40+D37-I9)+I32</f>
        <v>150</v>
      </c>
      <c r="E40" s="173">
        <f>B12*E37+I12+I10*(B40+E37-I9)+I31</f>
        <v>140</v>
      </c>
      <c r="F40" s="173">
        <f>B12*F37+I12+I10*(B40+F37-I9)+I30</f>
        <v>155</v>
      </c>
      <c r="G40" s="173">
        <f>B12*G37+I12+I10*(B40+G37-I9)+I29</f>
        <v>160</v>
      </c>
      <c r="H40" s="172" t="s">
        <v>50</v>
      </c>
      <c r="I40" s="172">
        <f t="shared" si="3"/>
        <v>140</v>
      </c>
      <c r="J40" s="172">
        <v>3.0</v>
      </c>
    </row>
    <row r="41">
      <c r="B41" s="172">
        <v>3.0</v>
      </c>
      <c r="C41" s="172" t="s">
        <v>50</v>
      </c>
      <c r="D41" s="173">
        <f>B12*D37+I12+I10*(B41+D37-I9)+I33</f>
        <v>150</v>
      </c>
      <c r="E41" s="173">
        <f>B12*E37+I12+I10*(B41+E37-I9)+I32</f>
        <v>140</v>
      </c>
      <c r="F41" s="173">
        <f>B12*F37+I12+I10*(B41+F37-I9)+I31</f>
        <v>130</v>
      </c>
      <c r="G41" s="173">
        <f>B12*G37+I12+I10*(B41+G37-I9)+I30</f>
        <v>145</v>
      </c>
      <c r="H41" s="173">
        <f>B12*H37+0+I10*(B41+H37-I9)+I29</f>
        <v>120</v>
      </c>
      <c r="I41" s="172">
        <f t="shared" si="3"/>
        <v>120</v>
      </c>
      <c r="J41" s="172">
        <v>2.0</v>
      </c>
    </row>
    <row r="42">
      <c r="B42" s="172">
        <v>4.0</v>
      </c>
      <c r="C42" s="172" t="s">
        <v>50</v>
      </c>
      <c r="D42" s="172" t="s">
        <v>50</v>
      </c>
      <c r="E42" s="173">
        <f>B12*E37+I12+I10*(B42+E37-I9)+I33</f>
        <v>140</v>
      </c>
      <c r="F42" s="173">
        <f>B12*F37+I12+I10*(B42+F37-I9)+I32</f>
        <v>130</v>
      </c>
      <c r="G42" s="173">
        <f>B12*G37+I12+I10*(B42+G37-I9)+I31</f>
        <v>120</v>
      </c>
      <c r="H42" s="173">
        <f>B12*H37+0+I10*(B42+H37-I9)+I30</f>
        <v>105</v>
      </c>
      <c r="I42" s="172">
        <f t="shared" si="3"/>
        <v>105</v>
      </c>
      <c r="J42" s="172">
        <v>1.0</v>
      </c>
    </row>
    <row r="43"/>
    <row r="44"/>
    <row r="45">
      <c r="B45" s="195" t="s">
        <v>434</v>
      </c>
      <c r="C45" s="139"/>
      <c r="D45" s="139"/>
      <c r="E45" s="139"/>
      <c r="F45" s="139"/>
      <c r="G45" s="139"/>
      <c r="H45" s="139"/>
      <c r="I45" s="139"/>
    </row>
    <row r="46">
      <c r="B46" s="156"/>
      <c r="C46" s="165" t="s">
        <v>48</v>
      </c>
      <c r="D46" s="3"/>
      <c r="E46" s="3"/>
      <c r="F46" s="3"/>
      <c r="G46" s="3"/>
      <c r="H46" s="4"/>
      <c r="I46" s="165" t="s">
        <v>429</v>
      </c>
      <c r="J46" s="4"/>
    </row>
    <row r="47">
      <c r="B47" s="172" t="s">
        <v>37</v>
      </c>
      <c r="C47" s="172">
        <v>5.0</v>
      </c>
      <c r="D47" s="172">
        <v>4.0</v>
      </c>
      <c r="E47" s="172">
        <v>3.0</v>
      </c>
      <c r="F47" s="172">
        <v>2.0</v>
      </c>
      <c r="G47" s="172">
        <v>1.0</v>
      </c>
      <c r="H47" s="172">
        <v>0.0</v>
      </c>
      <c r="I47" s="172" t="s">
        <v>430</v>
      </c>
      <c r="J47" s="172" t="s">
        <v>431</v>
      </c>
    </row>
    <row r="48">
      <c r="B48" s="172">
        <v>0.0</v>
      </c>
      <c r="C48" s="198">
        <f>B12*C47+H12+H10*(B48+C47-H9)+I42</f>
        <v>205</v>
      </c>
      <c r="D48" s="198">
        <f>B12*D47+H12+H10*(B48+D47-H9)+I41</f>
        <v>205</v>
      </c>
      <c r="E48" s="198">
        <f>B12*E47+H12+H10*(B48+E47-H9)+I40</f>
        <v>210</v>
      </c>
      <c r="F48" s="198">
        <f>B12*F47+H12+H10*(B48+F47-H9)+I39</f>
        <v>205</v>
      </c>
      <c r="G48" s="198">
        <f>B12*G47+H12+H10*(B48+G47-H9)+I38</f>
        <v>200</v>
      </c>
      <c r="H48" s="157" t="s">
        <v>50</v>
      </c>
      <c r="I48" s="172">
        <f>MIN(C48:H48)</f>
        <v>200</v>
      </c>
      <c r="J48" s="188">
        <v>1.0</v>
      </c>
    </row>
    <row r="49">
      <c r="B49" s="180"/>
      <c r="C49" s="167"/>
      <c r="D49" s="167"/>
      <c r="E49" s="167"/>
      <c r="F49" s="167"/>
      <c r="G49" s="167"/>
      <c r="H49" s="167"/>
      <c r="I49" s="180"/>
      <c r="J49" s="180"/>
    </row>
    <row r="50">
      <c r="B50" s="180"/>
      <c r="C50" s="167"/>
      <c r="D50" s="167"/>
      <c r="E50" s="167"/>
      <c r="F50" s="167"/>
      <c r="G50" s="167"/>
      <c r="H50" s="167"/>
      <c r="I50" s="180"/>
      <c r="J50" s="180"/>
    </row>
    <row r="51">
      <c r="B51" s="180"/>
      <c r="C51" s="167"/>
      <c r="D51" s="167"/>
      <c r="E51" s="167"/>
      <c r="F51" s="167"/>
      <c r="G51" s="167"/>
      <c r="H51" s="167"/>
      <c r="I51" s="180"/>
      <c r="J51" s="180"/>
    </row>
    <row r="52">
      <c r="B52" s="180"/>
      <c r="C52" s="167"/>
      <c r="D52" s="167"/>
      <c r="E52" s="167"/>
      <c r="F52" s="167"/>
      <c r="G52" s="167"/>
      <c r="H52" s="167"/>
      <c r="I52" s="180"/>
      <c r="J52" s="180"/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2">
    <mergeCell ref="B3:F3"/>
    <mergeCell ref="B4:F4"/>
    <mergeCell ref="B5:F5"/>
    <mergeCell ref="B6:F6"/>
    <mergeCell ref="B7:F7"/>
    <mergeCell ref="H7:K7"/>
    <mergeCell ref="B8:F8"/>
    <mergeCell ref="C27:H27"/>
    <mergeCell ref="I27:J27"/>
    <mergeCell ref="B35:I35"/>
    <mergeCell ref="C36:H36"/>
    <mergeCell ref="I36:J36"/>
    <mergeCell ref="B45:I45"/>
    <mergeCell ref="C46:H46"/>
    <mergeCell ref="I46:J46"/>
    <mergeCell ref="B9:F9"/>
    <mergeCell ref="B10:F10"/>
    <mergeCell ref="D14:J14"/>
    <mergeCell ref="D17:G17"/>
    <mergeCell ref="C18:G18"/>
    <mergeCell ref="H18:I18"/>
    <mergeCell ref="B26:I26"/>
  </mergeCells>
  <printOptions/>
  <pageMargins bottom="0.75" footer="0.0" header="0.0" left="0.7" right="0.7" top="0.75"/>
  <pageSetup orientation="portrait"/>
  <drawing r:id="rId1"/>
</worksheet>
</file>