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TENZERO_아트페이스_7월 단가인상\매출\"/>
    </mc:Choice>
  </mc:AlternateContent>
  <xr:revisionPtr revIDLastSave="0" documentId="8_{327DE12F-C549-4A85-93E4-99E1D515E1F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공급가" sheetId="4" r:id="rId1"/>
  </sheets>
  <definedNames>
    <definedName name="_xlnm._FilterDatabase" localSheetId="0" hidden="1">공급가!$A$2:$S$306</definedName>
  </definedNames>
  <calcPr calcId="191029"/>
</workbook>
</file>

<file path=xl/calcChain.xml><?xml version="1.0" encoding="utf-8"?>
<calcChain xmlns="http://schemas.openxmlformats.org/spreadsheetml/2006/main">
  <c r="K289" i="4" l="1"/>
  <c r="K280" i="4"/>
  <c r="K279" i="4"/>
  <c r="K278" i="4"/>
  <c r="K277" i="4"/>
  <c r="K276" i="4"/>
  <c r="K275" i="4"/>
  <c r="K260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6" i="4"/>
  <c r="K200" i="4"/>
  <c r="K199" i="4"/>
  <c r="K198" i="4"/>
  <c r="K197" i="4"/>
  <c r="K196" i="4"/>
  <c r="K195" i="4"/>
  <c r="K194" i="4"/>
  <c r="K190" i="4"/>
  <c r="K189" i="4"/>
  <c r="K188" i="4"/>
  <c r="K187" i="4"/>
  <c r="K186" i="4"/>
  <c r="K185" i="4"/>
  <c r="K184" i="4"/>
  <c r="K181" i="4"/>
  <c r="K180" i="4"/>
  <c r="K179" i="4"/>
  <c r="K178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41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0" i="4"/>
  <c r="K9" i="4"/>
  <c r="K8" i="4"/>
</calcChain>
</file>

<file path=xl/sharedStrings.xml><?xml version="1.0" encoding="utf-8"?>
<sst xmlns="http://schemas.openxmlformats.org/spreadsheetml/2006/main" count="2031" uniqueCount="970">
  <si>
    <t>No.</t>
  </si>
  <si>
    <r>
      <t xml:space="preserve">브랜드
</t>
    </r>
    <r>
      <rPr>
        <b/>
        <sz val="14"/>
        <color indexed="55"/>
        <rFont val="Arial"/>
        <family val="2"/>
        <scheme val="major"/>
      </rPr>
      <t>BRAND</t>
    </r>
  </si>
  <si>
    <r>
      <t xml:space="preserve">이미지
</t>
    </r>
    <r>
      <rPr>
        <b/>
        <sz val="14"/>
        <color indexed="55"/>
        <rFont val="Arial"/>
        <family val="2"/>
        <scheme val="major"/>
      </rPr>
      <t>IMAGE</t>
    </r>
  </si>
  <si>
    <r>
      <t xml:space="preserve">제품명 (국문)
</t>
    </r>
    <r>
      <rPr>
        <b/>
        <sz val="14"/>
        <color indexed="55"/>
        <rFont val="Arial"/>
        <family val="2"/>
        <scheme val="major"/>
      </rPr>
      <t>PRODUCT NAME (KR)</t>
    </r>
  </si>
  <si>
    <r>
      <t xml:space="preserve">제품명 (영문)
</t>
    </r>
    <r>
      <rPr>
        <b/>
        <sz val="14"/>
        <color indexed="55"/>
        <rFont val="Arial"/>
        <family val="2"/>
        <scheme val="major"/>
      </rPr>
      <t>PRODUCT NAME (EN)</t>
    </r>
  </si>
  <si>
    <r>
      <t xml:space="preserve">용량 
</t>
    </r>
    <r>
      <rPr>
        <b/>
        <sz val="14"/>
        <color indexed="55"/>
        <rFont val="Arial"/>
        <family val="2"/>
        <scheme val="major"/>
      </rPr>
      <t>VOLUME</t>
    </r>
  </si>
  <si>
    <r>
      <t xml:space="preserve">바코드
</t>
    </r>
    <r>
      <rPr>
        <b/>
        <sz val="14"/>
        <color indexed="55"/>
        <rFont val="Arial"/>
        <family val="2"/>
        <scheme val="major"/>
      </rPr>
      <t>BARCODE</t>
    </r>
  </si>
  <si>
    <t>ARTFACE ERP SYSTEM</t>
  </si>
  <si>
    <r>
      <t xml:space="preserve">제품유형
</t>
    </r>
    <r>
      <rPr>
        <b/>
        <sz val="14"/>
        <color indexed="55"/>
        <rFont val="Arial"/>
        <family val="2"/>
        <scheme val="major"/>
      </rPr>
      <t>TYPE</t>
    </r>
  </si>
  <si>
    <r>
      <rPr>
        <b/>
        <sz val="14"/>
        <color indexed="2"/>
        <rFont val="Arial"/>
        <family val="2"/>
        <scheme val="major"/>
      </rPr>
      <t>아웃박스 
입수량 (PCS)</t>
    </r>
    <r>
      <rPr>
        <b/>
        <sz val="14"/>
        <rFont val="Arial"/>
        <family val="2"/>
        <scheme val="major"/>
      </rPr>
      <t xml:space="preserve">
</t>
    </r>
    <r>
      <rPr>
        <b/>
        <sz val="14"/>
        <color indexed="55"/>
        <rFont val="Arial"/>
        <family val="2"/>
        <scheme val="major"/>
      </rPr>
      <t>MOQ QTY(CT)</t>
    </r>
  </si>
  <si>
    <t>CBM</t>
  </si>
  <si>
    <r>
      <t xml:space="preserve">아웃박스 
무게 (Kg)
</t>
    </r>
    <r>
      <rPr>
        <b/>
        <sz val="14"/>
        <color indexed="55"/>
        <rFont val="Arial"/>
        <family val="2"/>
        <scheme val="major"/>
      </rPr>
      <t>CT WEIGHT</t>
    </r>
  </si>
  <si>
    <r>
      <t xml:space="preserve">아웃박스 
사이즈 (cm)
</t>
    </r>
    <r>
      <rPr>
        <b/>
        <sz val="14"/>
        <color indexed="55"/>
        <rFont val="Arial"/>
        <family val="2"/>
        <scheme val="major"/>
      </rPr>
      <t>CT SIZE</t>
    </r>
  </si>
  <si>
    <t>소비자가
RETAIL
 PRICE</t>
  </si>
  <si>
    <t>CPNP</t>
  </si>
  <si>
    <t>SCPN</t>
  </si>
  <si>
    <t>MOCRA</t>
  </si>
  <si>
    <r>
      <rPr>
        <b/>
        <sz val="14"/>
        <color theme="1"/>
        <rFont val="맑은 고딕"/>
        <family val="3"/>
        <charset val="129"/>
      </rPr>
      <t>러시아</t>
    </r>
    <r>
      <rPr>
        <b/>
        <sz val="14"/>
        <color theme="1"/>
        <rFont val="Arial"/>
        <family val="2"/>
        <scheme val="major"/>
      </rPr>
      <t xml:space="preserve"> </t>
    </r>
    <r>
      <rPr>
        <b/>
        <sz val="14"/>
        <color theme="1"/>
        <rFont val="맑은 고딕"/>
        <family val="3"/>
        <charset val="129"/>
      </rPr>
      <t xml:space="preserve">독점
</t>
    </r>
    <r>
      <rPr>
        <b/>
        <sz val="14"/>
        <color theme="1"/>
        <rFont val="Arial"/>
        <family val="2"/>
        <scheme val="major"/>
      </rPr>
      <t>(ULYBIKA)</t>
    </r>
  </si>
  <si>
    <t>TEN
ZERO</t>
  </si>
  <si>
    <t>텐제로 릴리프 핸드크림 - 콜라겐</t>
  </si>
  <si>
    <t>TENZERO RELIEF HAND CREAM - COLLAGEN</t>
  </si>
  <si>
    <t>100 g</t>
  </si>
  <si>
    <t xml:space="preserve"> 8809628883987_150</t>
  </si>
  <si>
    <t>핸드
HAND</t>
  </si>
  <si>
    <t>670*270*335</t>
  </si>
  <si>
    <t>텐제로 릴리프 핸드크림 - 스네일</t>
  </si>
  <si>
    <t>TENZERO RELIEF HAND CREAM - SNAIL</t>
  </si>
  <si>
    <t xml:space="preserve"> 8809628883994_150</t>
  </si>
  <si>
    <t>텐제로 릴리프 핸드크림 - 알로에</t>
  </si>
  <si>
    <t>TENZERO RELIEF HAND CREAM - ALOE</t>
  </si>
  <si>
    <t xml:space="preserve"> 8809628884007_150</t>
  </si>
  <si>
    <t>텐제로 릴리프 핸드크림 - 아보카도</t>
  </si>
  <si>
    <t>TENZERO RELIEF HAND CREAM - AVOCADO</t>
  </si>
  <si>
    <t>8809628884045_150</t>
  </si>
  <si>
    <t>텐제로 릴리프 핸드크림 - 복숭아</t>
  </si>
  <si>
    <t>TENZERO RELIEF HAND CREAM - PEACH</t>
  </si>
  <si>
    <t xml:space="preserve"> 8809628884014_150</t>
  </si>
  <si>
    <t>텐제로 릴리프 핸드크림 - 올리브</t>
  </si>
  <si>
    <t>TENZERO RELIEF HAND CREAM - OLIVE</t>
  </si>
  <si>
    <t xml:space="preserve"> 8809628884052_150</t>
  </si>
  <si>
    <t>텐제로 릴리프 핸드크림 - 시카</t>
  </si>
  <si>
    <t>TENZERO RELIEF HAND CREAM - CICA</t>
  </si>
  <si>
    <t>8809628884038_150</t>
  </si>
  <si>
    <t>텐제로 릴리프 핸드크림 - 비타민</t>
  </si>
  <si>
    <t>TENZERO RELIEF HAND CREAM - VITAMIN</t>
  </si>
  <si>
    <t>8809628884465_150</t>
  </si>
  <si>
    <t>텐제로 밸런싱 폼 클렌저 - 콜라겐</t>
  </si>
  <si>
    <t>TENZERO BALANCING FOAM CLEANSER - COLLAGEN</t>
  </si>
  <si>
    <t>100 ml</t>
  </si>
  <si>
    <t xml:space="preserve"> 8809628884410_150</t>
  </si>
  <si>
    <t>클렌저
CLEANSING</t>
  </si>
  <si>
    <t>텐제로 밸런싱 폼 클렌저 - 스네일</t>
  </si>
  <si>
    <t>TENZERO BALANCING FOAM CLEANSER - SNAIL</t>
  </si>
  <si>
    <t>8809628884069_150</t>
  </si>
  <si>
    <t>텐제로 밸런싱 폼 클렌저 - 시카</t>
  </si>
  <si>
    <t>TENZERO BALANCING FOAM CLEANSER - CICA</t>
  </si>
  <si>
    <t>8809628884076_150</t>
  </si>
  <si>
    <t>텐제로 밸런싱 폼 클렌저 - 아보카도</t>
  </si>
  <si>
    <t>TENZERO BALANCING FOAM CLEANSER - AVOCADO</t>
  </si>
  <si>
    <t>8809628884434_150</t>
  </si>
  <si>
    <t>텐제로 밸런싱 폼 클렌저 - 알로에</t>
  </si>
  <si>
    <t>TENZERO BALANCING FOAM CLEANSER - ALOE</t>
  </si>
  <si>
    <t xml:space="preserve"> 8809628884090_150</t>
  </si>
  <si>
    <t>텐제로 밸런싱 폼 클렌저 - 비타민</t>
  </si>
  <si>
    <t>TENZERO BALANCING FOAM CLEANSER - VITAMIN</t>
  </si>
  <si>
    <t xml:space="preserve"> 8809628884441_150</t>
  </si>
  <si>
    <t>텐제로 밸런싱 폼 클렌저 - 티트리</t>
  </si>
  <si>
    <t>TENZERO BALANCING FOAM CLEANSER - TEATREE</t>
  </si>
  <si>
    <t>8809628884458_150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</si>
  <si>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콜라겐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시트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마스크</t>
    </r>
  </si>
  <si>
    <t>TENZERO COLLAGEN SHEET MASK</t>
  </si>
  <si>
    <t>25 ml</t>
  </si>
  <si>
    <t>마스크팩
MASK PACK</t>
  </si>
  <si>
    <t>250*570*360</t>
  </si>
  <si>
    <t>텐제로 스네일 시트 마스크</t>
  </si>
  <si>
    <t>TENZERO SNAIL SHEET MASK</t>
  </si>
  <si>
    <t>텐제로 히알루론산 시트 마스크</t>
  </si>
  <si>
    <t>TENZERO HYALURONIC ACID SHEET MASK</t>
  </si>
  <si>
    <t>텐제로 녹차 시트 마스크</t>
  </si>
  <si>
    <t>TENZERO GREENTEA SHEET MASK</t>
  </si>
  <si>
    <t>텐제로 알로에 시트 마스크</t>
  </si>
  <si>
    <t>TENZERO ALOE SHEET MASK</t>
  </si>
  <si>
    <t>텐제로 시카 시트 마스크</t>
  </si>
  <si>
    <t>TENZERO CICA SHEET MASK</t>
  </si>
  <si>
    <t>텐제로 로얄젤리 시트 마스크</t>
  </si>
  <si>
    <t>TENZERO ROYAL JELLY SHEET MASK</t>
  </si>
  <si>
    <t>텐제로 코코넛 시트 마스크</t>
  </si>
  <si>
    <t>TENZERO COCONUT SHEET MASK</t>
  </si>
  <si>
    <t>텐제로 비타민 시트 마스크</t>
  </si>
  <si>
    <t>TENZERO VITAMIN SHEET MASK</t>
  </si>
  <si>
    <t>텐제로 데이 원 마스크 팩 #청주 데이</t>
  </si>
  <si>
    <t>TENZERO DAY 1 MASK PACK #CHEONGJU DAY</t>
  </si>
  <si>
    <t>25 ml
 * 10 ea</t>
  </si>
  <si>
    <t xml:space="preserve"> 8809628882195_10</t>
  </si>
  <si>
    <t>510*410*220</t>
  </si>
  <si>
    <t>텐제로 데이 원 마스크 팩 #오크라 데이</t>
  </si>
  <si>
    <t>TENZERO DAY 1 MASK PACK #OKRA DAY</t>
  </si>
  <si>
    <t xml:space="preserve"> 8809628882096_10</t>
  </si>
  <si>
    <t>텐제로 데이 원 마스크 팩 #와인 데이</t>
  </si>
  <si>
    <t>TENZERO DAY 1 MASK PACK #WINE DAY</t>
  </si>
  <si>
    <t>8809628882171_10</t>
  </si>
  <si>
    <t>텐제로 데이 원 마스크 팩 #막걸리 데이</t>
  </si>
  <si>
    <t>TENZERO DAY 1 MASK PACK #MAKGEOLLI DAY</t>
  </si>
  <si>
    <t>8809628882157_10</t>
  </si>
  <si>
    <t xml:space="preserve">텐제로 페이셜 퍼밍 아이크림 </t>
  </si>
  <si>
    <t>TENZERO FACIAL FIRMING EYE CREAM</t>
  </si>
  <si>
    <t>12 ml</t>
  </si>
  <si>
    <t>아이크림
EYE CREAM</t>
  </si>
  <si>
    <t>390*240*280</t>
  </si>
  <si>
    <t>텐제로 리프레쉬 필링젤 콜라겐</t>
  </si>
  <si>
    <t>TENZERO REFRESH PEELING GEL COLLAGEN</t>
  </si>
  <si>
    <t>180 ml</t>
  </si>
  <si>
    <t>8809628882355_80</t>
  </si>
  <si>
    <t>필링
PEELING</t>
  </si>
  <si>
    <t>520*265*415</t>
  </si>
  <si>
    <t>텐제로 리프레쉬 필링젤 알로에</t>
  </si>
  <si>
    <t>TENZERO REFRESH PEELING GEL ALOE</t>
  </si>
  <si>
    <t>8809628882416_80</t>
  </si>
  <si>
    <t>520*335*415</t>
  </si>
  <si>
    <t>텐제로 리프레쉬 필링젤 스네일</t>
  </si>
  <si>
    <t>TENZERO REFRESH PEELING GEL SNAIL</t>
  </si>
  <si>
    <t>8809628882362_80</t>
  </si>
  <si>
    <t>텐제로 리프레쉬 필링젤 시카</t>
  </si>
  <si>
    <t>TENZERO REFRESH PEELING GEL CICA</t>
  </si>
  <si>
    <t>8809628882379_80</t>
  </si>
  <si>
    <t>텐제로 리프레쉬 필링젤 아보카도</t>
  </si>
  <si>
    <t>TENZERO REFRESH PEELING GEL AVOCADO</t>
  </si>
  <si>
    <t xml:space="preserve"> 8809628882386_80</t>
  </si>
  <si>
    <t>텐제로 모이스처 알로에베라 수딩 젤</t>
  </si>
  <si>
    <t>TENZERO MOISTURE ALOEVERA SOOTHING GEL</t>
  </si>
  <si>
    <t>300 ml</t>
  </si>
  <si>
    <t>8809628883031_45</t>
  </si>
  <si>
    <t>수딩젤
SOOTHING GEL</t>
  </si>
  <si>
    <t>525*315*125</t>
  </si>
  <si>
    <t>UKCP
33167334</t>
  </si>
  <si>
    <t>텐제로 모이스처 어성초 수딩 젤</t>
  </si>
  <si>
    <t>TENZERO MOISTURE HEARTLEAF SOOTHING GEL</t>
  </si>
  <si>
    <t xml:space="preserve">	8809628883048_45</t>
  </si>
  <si>
    <t>텐제로 터치 홀릭 핸드 크림 자스민 머스크</t>
  </si>
  <si>
    <t>TENZERO TOUCH HOLIC HAND CREAM JASMINE MUSK</t>
  </si>
  <si>
    <t>50 ml</t>
  </si>
  <si>
    <t>380*335*165</t>
  </si>
  <si>
    <t xml:space="preserve">텐제로 터치 홀릭 핸드 크림 로즈 피치 </t>
  </si>
  <si>
    <t>TENZERO TOUCH HOLIC HAND CREAM ROSE PEACH</t>
  </si>
  <si>
    <t xml:space="preserve">텐제로 히알루론산 모이스처라이징 선 </t>
  </si>
  <si>
    <t>TENZERO HYALURONIC ACID MOISTURIZING SUN</t>
  </si>
  <si>
    <t>8809628883130_100</t>
  </si>
  <si>
    <t>선
SUN</t>
  </si>
  <si>
    <t>530*335*166</t>
  </si>
  <si>
    <t xml:space="preserve">텐제로 어성초 마일드 수딩 선 </t>
  </si>
  <si>
    <t>TENZERO HEARTLEAF MILD SOOTHING SUN</t>
  </si>
  <si>
    <t>8809628883147_100</t>
  </si>
  <si>
    <t xml:space="preserve">텐제로 데일리 톤업 선 </t>
  </si>
  <si>
    <t>TENZERO DAILY TONE-UP SUN</t>
  </si>
  <si>
    <t>8809628883154_100</t>
  </si>
  <si>
    <t>텐제로 콜라겐 모이스처 수분 크림</t>
  </si>
  <si>
    <t>TENZERO COLLAGEN MOISTURE WATER CREAM</t>
  </si>
  <si>
    <t>50 g</t>
  </si>
  <si>
    <t>크림
CREAM</t>
  </si>
  <si>
    <t>370*370*140</t>
  </si>
  <si>
    <t>텐제로 히알루론산 하이드레이팅 수분 크림</t>
  </si>
  <si>
    <t>TENZERO HYALURONIC ACID HYDRATING WATER CREAM</t>
  </si>
  <si>
    <t>텐제로 시카 릴리프 수분 크림</t>
  </si>
  <si>
    <t>TENZERO CICA RELIEF WATER CREAM</t>
  </si>
  <si>
    <t>텐제로 티트리 클리어링 수분 크림</t>
  </si>
  <si>
    <t>TENZERO TEATREE CLEARING WATER CREAM</t>
  </si>
  <si>
    <t>텐제로  청귤 비타 씨 수분 크림</t>
  </si>
  <si>
    <t>TENZERO GREEN TANGERINE VITA C WATER CREAM</t>
  </si>
  <si>
    <t>텐제로 인텐스 버블 토너</t>
  </si>
  <si>
    <t>TENZERO INTENSE BUBBLE TONER</t>
  </si>
  <si>
    <t>145 ml</t>
  </si>
  <si>
    <t>8809628882959_145</t>
  </si>
  <si>
    <t>토너
TONER</t>
  </si>
  <si>
    <t>410*263*196</t>
  </si>
  <si>
    <t>53-403831-574125</t>
  </si>
  <si>
    <t>텐제로 시카 버블 토너</t>
  </si>
  <si>
    <t xml:space="preserve">TENZERO CICA BUBBLE TONER </t>
  </si>
  <si>
    <t>140 ml</t>
  </si>
  <si>
    <t>UKCP
82139873</t>
  </si>
  <si>
    <t>53-132058-453059</t>
  </si>
  <si>
    <t>텐제로 퍼펙트 커버 비비 크림</t>
  </si>
  <si>
    <t>TENZERO PERPECT COVER BB CREAM</t>
  </si>
  <si>
    <t>비비
BB</t>
  </si>
  <si>
    <t>240*390*270</t>
  </si>
  <si>
    <t>53-478929-722413</t>
  </si>
  <si>
    <t>텐제로 솔루션 모이스처라이징 콜라겐 시트 마스크</t>
  </si>
  <si>
    <t>TENZERO SOLUTION MOISTURIZING COLLAGEN SHEET MASK</t>
  </si>
  <si>
    <t>25 ml*10</t>
  </si>
  <si>
    <t>8809628883642-10</t>
  </si>
  <si>
    <t>340*570*270</t>
  </si>
  <si>
    <t>텐제로 솔루션 카밍 시카 시트 마스크</t>
  </si>
  <si>
    <t>TENZERO SOLUTION CALMING CICA SHEET MASK</t>
  </si>
  <si>
    <t>8809628883659-10</t>
  </si>
  <si>
    <t>텐제로 솔루션 밸런싱 세라마이드 시트 마스크</t>
  </si>
  <si>
    <t>TENZERO SOLUTION BALANCING CERAMIDE SHEET MASK</t>
  </si>
  <si>
    <t>8809628883680-10</t>
  </si>
  <si>
    <t>텐제로 솔루션 클리어링 티트리 시트 마스크</t>
  </si>
  <si>
    <t>TENZERO SOLUTION CLEARING TEA TREE SHEET MASK</t>
  </si>
  <si>
    <t>8809628883666-10</t>
  </si>
  <si>
    <t xml:space="preserve">텐제로 모이스처 콜라겐 토너 </t>
  </si>
  <si>
    <t>TENZERO MOISTURE COLLAGEN TONER</t>
  </si>
  <si>
    <t xml:space="preserve">565*290*210 </t>
  </si>
  <si>
    <t>텐제로 하이드레이팅 히알루론 토너</t>
  </si>
  <si>
    <t>TENZERO HYDRATING HYALURONIC TONER</t>
  </si>
  <si>
    <t>텐제로 릴리프 시카 토너</t>
  </si>
  <si>
    <t>TENZERO RELIEF CICA TONER</t>
  </si>
  <si>
    <t>텐제로 클리어링 티트리 토너</t>
  </si>
  <si>
    <t>TENZERO CLEARING TEATREE TONER</t>
  </si>
  <si>
    <t>텐제로 청귤 비타 씨 토너</t>
  </si>
  <si>
    <t>TENZERO GREEN TANGERINE VITA C TONER</t>
  </si>
  <si>
    <t>텐제로 모이스처 콜라겐 아이크림</t>
  </si>
  <si>
    <t>TENZERO MOISTURE COLLAGEN EYE CREAM</t>
  </si>
  <si>
    <t>40 ml</t>
  </si>
  <si>
    <t xml:space="preserve"> 630*320*175</t>
  </si>
  <si>
    <t>텐제로 하이드레이팅 히알루론 아이크림</t>
  </si>
  <si>
    <t>TENZERO HYDRATING HYALURONIC EYE CREAM</t>
  </si>
  <si>
    <t>텐제로 릴리프 시카 아이크림</t>
  </si>
  <si>
    <t>TENZERO RELIEF CICA EYE CREAM</t>
  </si>
  <si>
    <t>텐제로 청귤 비타 씨 아이크림</t>
  </si>
  <si>
    <t>TENZERO GREEN TANGERINE VITA C EYE CREAM</t>
  </si>
  <si>
    <t>텐제로 비타민 앰플 멀티 밤</t>
  </si>
  <si>
    <t>TENZERO VITAMIN AMPOULE MULTI BALM</t>
  </si>
  <si>
    <t>10 g</t>
  </si>
  <si>
    <t>스페셜 케어
SPECIAL
CARE</t>
  </si>
  <si>
    <t>490*330*225</t>
  </si>
  <si>
    <t>텐제로 시카 앰플 멀티 밤</t>
  </si>
  <si>
    <t>TENZERO CICA AMPOULE MULTI BALM</t>
  </si>
  <si>
    <t>텐제로 퓨리파잉 벨벳 퍼퓸 샴푸</t>
  </si>
  <si>
    <t xml:space="preserve">TENZERO PURIFYING VELVET PERFUME SHAMPOO </t>
  </si>
  <si>
    <t>샴푸
SHAMPOO</t>
  </si>
  <si>
    <t>553*350*179</t>
  </si>
  <si>
    <t xml:space="preserve">텐제로 퓨리파잉 코튼 퍼퓸 샴푸 </t>
  </si>
  <si>
    <t xml:space="preserve">TENZERO PURIFYING COTTON PERFUME SHAMPOO </t>
  </si>
  <si>
    <t>8809628884380_N</t>
  </si>
  <si>
    <t>텐제로 퓨리파잉 로즈 퍼퓸 샴푸</t>
  </si>
  <si>
    <t xml:space="preserve">TENZERO PURIFYING ROSE PERFUME SHAMPOO </t>
  </si>
  <si>
    <t>8809628884397_N</t>
  </si>
  <si>
    <t xml:space="preserve">텐제로 퓨리파잉 쟈스민 퍼퓸 샴푸 </t>
  </si>
  <si>
    <t xml:space="preserve">TENZERO PURIFYING JASMIN PERFUME SHAMPOO </t>
  </si>
  <si>
    <t xml:space="preserve">8809628884403_N </t>
  </si>
  <si>
    <t xml:space="preserve">텐제로 블래미쉬 시카 토너 </t>
  </si>
  <si>
    <t>TENZERO BLEMISH CICA TONER</t>
  </si>
  <si>
    <t>200 ml</t>
  </si>
  <si>
    <t>520*267*210</t>
  </si>
  <si>
    <t>텐제로 블래미쉬 시카 에센스</t>
  </si>
  <si>
    <t>TENZERO BLEMISH CICA ESSENCE</t>
  </si>
  <si>
    <t>150 ml</t>
  </si>
  <si>
    <t>에멀전
EMULSION</t>
  </si>
  <si>
    <t>520*270*180</t>
  </si>
  <si>
    <t>텐제로 블래미쉬 시카 크림</t>
  </si>
  <si>
    <t>TENZERO BLEMISH CICA CREAM</t>
  </si>
  <si>
    <t>텐제로 모이스처 콜라겐 앰플</t>
  </si>
  <si>
    <t>TENZERO MOISTURE COLLAGEN AMPOULE</t>
  </si>
  <si>
    <t>110ml</t>
  </si>
  <si>
    <t>앰플
AMPOULE</t>
  </si>
  <si>
    <t>465*450*172</t>
  </si>
  <si>
    <t>텐제로 하이드레이팅 히알루론 앰플</t>
  </si>
  <si>
    <t>TENZERO HYDRATING HYALURONIC AMPOULE</t>
  </si>
  <si>
    <t>텐제로 릴리프 시카 앰플</t>
  </si>
  <si>
    <t>TENZERO RELIEF CICA AMPOULE</t>
  </si>
  <si>
    <t>텐제로 클리어링 티트리 앰플</t>
  </si>
  <si>
    <t>TENZERO CLEARING TEATREE AMPOULE</t>
  </si>
  <si>
    <t>텐제로 청귤 비타 씨 앰플</t>
  </si>
  <si>
    <t>TENZERO GREEN TANGERINE VITA C AMPOULE</t>
  </si>
  <si>
    <t>텐제로 솔루션 리쥬브네이팅 토마토 시트 마스크</t>
  </si>
  <si>
    <t>TENZERO SOLUTION REJUVENATING TOMATO SHEET MASK</t>
  </si>
  <si>
    <t>8809628884595-10</t>
  </si>
  <si>
    <t>텐제로 솔루션 하이드레이팅 카카오닙스 시트 마스크</t>
  </si>
  <si>
    <t>TENZERO SOLUTION HYDRATING CACAO NIBS SHEET MASK</t>
  </si>
  <si>
    <t>8809628884601-10</t>
  </si>
  <si>
    <t>텐제로 솔루션 바이탈라이징 브로콜리 시트 마스크</t>
  </si>
  <si>
    <t>TENZERO SOLUTION VITALIZING BROCCOLI SHEET MASK</t>
  </si>
  <si>
    <t>8809628884618-10</t>
  </si>
  <si>
    <t>텐제로 솔루션 수딩 오트 시트 마스크</t>
  </si>
  <si>
    <t>TENZERO SOLUTION SOOTHING OAT SHEET MASK</t>
  </si>
  <si>
    <t>8809628884625-10</t>
  </si>
  <si>
    <t>텐제로 시그니처 영양 크림 글루타치온</t>
  </si>
  <si>
    <t>TENZERO SIGNATURE NOURISHING CREAM GLUTATHIONE</t>
  </si>
  <si>
    <t>720*365*162</t>
  </si>
  <si>
    <t>텐제로 시그니처 영양 크림 덱스판테놀</t>
  </si>
  <si>
    <t>TENZERO SIGNATURE NOURISHING CREAM DEXPANTHENOL</t>
  </si>
  <si>
    <t>텐제로 시그니처 앰플 마스크 글루타치온</t>
  </si>
  <si>
    <t>TENZERO SIGNATURE AMPOULE MASK GLUTATHIONE</t>
  </si>
  <si>
    <t>28 ml 
* 10 ea</t>
  </si>
  <si>
    <t>452*400*222</t>
  </si>
  <si>
    <t>텐제로 시그니처 앰플 마스크 마이크로바이옴</t>
  </si>
  <si>
    <t>TENZERO SIGNATURE AMPOULE MASK MICROBIOME</t>
  </si>
  <si>
    <t>텐제로 시그니처 앰플 마스크 안티링클</t>
  </si>
  <si>
    <t>TENZERO SIGNATURE AMPOULE MASK ANTI-WRINKLE</t>
  </si>
  <si>
    <t>텐제로 그린캐비어 클리어 토너</t>
  </si>
  <si>
    <t>TENZERO GREEN CAVIAR CLEAR TONER</t>
  </si>
  <si>
    <t>8809628884731_N</t>
  </si>
  <si>
    <t>305*250*205</t>
  </si>
  <si>
    <t>UKCP
62120156</t>
  </si>
  <si>
    <t>텐제로 그린캐비어 수딩 에센스</t>
  </si>
  <si>
    <t>TENZERO GREEN CAVIAR SOOTHING ESSENCE</t>
  </si>
  <si>
    <t>8809628884748_N</t>
  </si>
  <si>
    <t>305*250*170</t>
  </si>
  <si>
    <t>UKCP
79184396</t>
  </si>
  <si>
    <t>텐제로 그린캐비어 엑스트라 캡슐 크림</t>
  </si>
  <si>
    <t>TENZERO GREEN CAVIAR EXTRA CAPSULE CREAM</t>
  </si>
  <si>
    <t>8809628884755_N</t>
  </si>
  <si>
    <t>355*215*130</t>
  </si>
  <si>
    <t>UKCP
76450390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</si>
  <si>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클리어핏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어성초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</si>
  <si>
    <t>TENZERO CLEAR FIT HEARTLEAF FOAM CLEANSER</t>
  </si>
  <si>
    <t>180 g</t>
  </si>
  <si>
    <t>395*265*412</t>
  </si>
  <si>
    <t>텐제로 하이드로 콜라겐 폼 클렌저</t>
  </si>
  <si>
    <t>TENZERO HYDRO COLLAGEN FOAM CLEANSER</t>
  </si>
  <si>
    <t>텐제로 블래미쉬 시카 폼 클렌저</t>
  </si>
  <si>
    <t>TENZERO BLEMISH CICA FOAM CLEANSER</t>
  </si>
  <si>
    <t>텐제로 그린캐비어 폼 클렌저</t>
  </si>
  <si>
    <t>TENZERO GREEN CAVIAR FOAM CLEANSER</t>
  </si>
  <si>
    <t>텐제로 모이스처 콜라겐 미스트</t>
  </si>
  <si>
    <t>TENZERO MOISTURE COLLAGEN MIST</t>
  </si>
  <si>
    <t>120 ml</t>
  </si>
  <si>
    <t>미스트
MIST</t>
  </si>
  <si>
    <t>425*425*195</t>
  </si>
  <si>
    <t>텐제로 하이드레이팅 히알루론 미스트</t>
  </si>
  <si>
    <t>TENZERO HYDRATING HYALURONIC MIST</t>
  </si>
  <si>
    <t>텐제로 릴리프 시카 미스트</t>
  </si>
  <si>
    <t>TENZERO RELIEF CICA MIST</t>
  </si>
  <si>
    <t>텐제로 딥 아쿠아 콜라겐 토너 투엑스</t>
  </si>
  <si>
    <t>TENZERO DEEP AQUA COLLAGEN TONER 2X</t>
  </si>
  <si>
    <t>640*330*171</t>
  </si>
  <si>
    <t>텐제로 딥 아쿠아 콜라겐 에멀전 투엑스</t>
  </si>
  <si>
    <t>TENZERO DEEP AQUA COLLAGEN EMULSION 2X</t>
  </si>
  <si>
    <t>텐제로 딥 아쿠아 콜라겐 아이 세럼 투엑스</t>
  </si>
  <si>
    <t>TENZERO DEEP AQUA COLLAGEN EYE SERUM 2X</t>
  </si>
  <si>
    <t>30 ml</t>
  </si>
  <si>
    <t>330*330*190</t>
  </si>
  <si>
    <t>텐제로 딥 아쿠아 콜라겐 크림 투엑스</t>
  </si>
  <si>
    <t>TENZERO DEEP AQUA COLLAGEN CREAM 2X</t>
  </si>
  <si>
    <t>410*400*137</t>
  </si>
  <si>
    <t>텐제로 너리싱 아보카도 앰플 크림 투엑스</t>
  </si>
  <si>
    <t>TENZERO NOURISHING AVOCADO AMPOULE CREAM 2X</t>
  </si>
  <si>
    <t>70 g</t>
  </si>
  <si>
    <t>335*335*140</t>
  </si>
  <si>
    <t>텐제로 리치 스네일 앰플 크림 투엑스</t>
  </si>
  <si>
    <t>TENZERO RICH SNAIL AMPOULE CREAM 2X</t>
  </si>
  <si>
    <t>텐제로 링클 콜라겐 앰플 크림 투엑스</t>
  </si>
  <si>
    <t>TENZERO WRINKLE COLLAGEN AMPOULE CREAM 2X</t>
  </si>
  <si>
    <t>텐제로 하이드레이팅 히알루론 앰플 크림 투엑스</t>
  </si>
  <si>
    <t>TENZERO HYDRATING HYALURONIC AMPOULE CREAM 2X</t>
  </si>
  <si>
    <t>텐제로 링클 콜라겐 아이크림 투엑스</t>
  </si>
  <si>
    <t>TENZERO WRINKLE COLLAGEN EYE CREAM 2X</t>
  </si>
  <si>
    <t>345*275*315</t>
  </si>
  <si>
    <t>텐제로 너리싱 아보카도 아이크림 투엑스</t>
  </si>
  <si>
    <t>TENZERO NOURISHING AVOCADO EYE CREAM 2X</t>
  </si>
  <si>
    <t>텐제로 블래미쉬 시카 세럼</t>
  </si>
  <si>
    <t>TENZERO BLEMISH CICA SERUM</t>
  </si>
  <si>
    <t>세럼
SERUM</t>
  </si>
  <si>
    <t>485*470*141</t>
  </si>
  <si>
    <t>텐제로 브라이트닝 유자 세럼</t>
  </si>
  <si>
    <t>TENZERO BRIGHTENING YUJA SERUM</t>
  </si>
  <si>
    <t>텐제로 블래미쉬 시카 선 크림</t>
  </si>
  <si>
    <t>TENZERO BLEMISH CICA SUN CREAM</t>
  </si>
  <si>
    <t>500*230*177</t>
  </si>
  <si>
    <t>텐제로 그린캐비어 선 크림</t>
  </si>
  <si>
    <t>TENZERO GREEN CAVIAR SUN CREAM</t>
  </si>
  <si>
    <t>텐제로 브라이트닝 유자 선 크림</t>
  </si>
  <si>
    <t>TENZERO BRIGHTENING YUJA SUN CREAM</t>
  </si>
  <si>
    <t>텐제로 딥 아쿠아 콜라겐 선 크림 투엑스</t>
  </si>
  <si>
    <t>TENZERO DEEP AQUA COLLAGEN SUN CREAM 2X</t>
  </si>
  <si>
    <t>UKCP
38613891</t>
  </si>
  <si>
    <t>텐제로 워터 에센스 핸드 마스크</t>
  </si>
  <si>
    <t>TENZERO WATER ESSENCE HAND MASK</t>
  </si>
  <si>
    <t>16 ml*10</t>
  </si>
  <si>
    <t>8809628885387_10</t>
  </si>
  <si>
    <t>520*325*355</t>
  </si>
  <si>
    <t>텐제로 워터 에센스 풋 필링 마스크</t>
  </si>
  <si>
    <t>TENZERO WATER ESSENCE FOOT PEELING MASK</t>
  </si>
  <si>
    <t>40 ml*10</t>
  </si>
  <si>
    <t>8809628885394_10</t>
  </si>
  <si>
    <t>53-083505-191128</t>
  </si>
  <si>
    <t>텐제로 리프레쉬 바디 필링 미스트 복숭아</t>
  </si>
  <si>
    <t>TENZERO REFRESH BODY PEELING MIST PEACH</t>
  </si>
  <si>
    <t>375*315*227</t>
  </si>
  <si>
    <t>텐제로 마일드 페미닌 워시</t>
  </si>
  <si>
    <t>TENZERO MILD FEMININE WASH</t>
  </si>
  <si>
    <t>8809628883079_N</t>
  </si>
  <si>
    <t>270*420*200</t>
  </si>
  <si>
    <t>텐제로 브라이트닝 유자 토너</t>
  </si>
  <si>
    <t>TENZERO BRIGHTENING YUJA TONER</t>
  </si>
  <si>
    <t>텐제로 브라이트닝 유자 에멀전</t>
  </si>
  <si>
    <t>TENZERO BRIGHTENING YUJA EMULSION</t>
  </si>
  <si>
    <t>텐제로 브라이트닝 유자 크림</t>
  </si>
  <si>
    <t>TENZERO BRIGHTENING YUJA CREAM</t>
  </si>
  <si>
    <t>텐제로 시그니처 듀얼 스프레이 앰플 안티 링클</t>
  </si>
  <si>
    <t>TENZERO SIGNATURE DUAL SPRAY AMPOULE ANTI-WRINKLE</t>
  </si>
  <si>
    <t>484*251*188</t>
  </si>
  <si>
    <t>텐제로 시그니처 듀얼 스프레이 앰플 글루타치온</t>
  </si>
  <si>
    <t>TENZERO SIGNATURE DUAL SPRAY AMPOULE GLUTATHIONE</t>
  </si>
  <si>
    <t>텐제로 시그니처 듀얼 스프레이 앰플 마이크로바이옴</t>
  </si>
  <si>
    <t>TENZERO SIGNATURE DUAL SPRAY AMPOULE MICRO-BIOME</t>
  </si>
  <si>
    <t>텐제로 플라워 샤워 핸드 앤 네일 크림 라벤더</t>
  </si>
  <si>
    <t>TENZERO FLOWER SHOWER HAND &amp; NAIL CREAM LAVENDER</t>
  </si>
  <si>
    <t>375*370*310</t>
  </si>
  <si>
    <t>UKCP
41305132</t>
  </si>
  <si>
    <t>텐제로 플라워 샤워 핸드 앤 네일 크림 체리블라썸</t>
  </si>
  <si>
    <t>TENZERO FLOWER SHOWER HAND &amp; NAIL CREAM CHERRY BLOSSOM</t>
  </si>
  <si>
    <t>UKCP
58158793</t>
  </si>
  <si>
    <t>텐제로 플라워 샤워 핸드 앤 네일 크림 로즈</t>
  </si>
  <si>
    <t>TENZERO FLOWER SHOWER HAND &amp; NAIL CREAM ROSE</t>
  </si>
  <si>
    <t>텐제로 플라워 샤워 핸드 앤 네일 크림 릴리</t>
  </si>
  <si>
    <t>TENZERO FLOWER SHOWER HAND &amp; NAIL CREAM LILY</t>
  </si>
  <si>
    <t>텐제로 플라워 샤워 핸드 앤 네일 크림 캐모마일</t>
  </si>
  <si>
    <t>TENZERO FLOWER SHOWER HAND &amp; NAIL CREAM CHAMOMILE</t>
  </si>
  <si>
    <t>텐제로 데일리 콜라겐 퍼밍 마스크</t>
  </si>
  <si>
    <t>TENZERO DAILY COLLAGEN FIRMING MASK</t>
  </si>
  <si>
    <t>350 g
(30매입)</t>
  </si>
  <si>
    <t>465*400*170</t>
  </si>
  <si>
    <t>UKCP
54848149</t>
  </si>
  <si>
    <t>53-190275-907908</t>
  </si>
  <si>
    <t>텐제로 데일리 시카 수딩 마스크</t>
  </si>
  <si>
    <t>TENZERO DAILY CICA SOOTHING MASK</t>
  </si>
  <si>
    <t>UKCP
63906134</t>
  </si>
  <si>
    <t>53-517898-508824</t>
  </si>
  <si>
    <t>텐제로 뷰티 비타 비비 크림 13호 내추럴 아이보리</t>
  </si>
  <si>
    <t>TENZERO BEAUTY VITA BB CREAM #13 NATURAL IVORY</t>
  </si>
  <si>
    <t>텐제로 헤어 프로텍팅 샴푸 극손상모용</t>
  </si>
  <si>
    <t>TENZERO HAIR PROTECTING SHAMPOO DAMAGED HAIR CARE</t>
  </si>
  <si>
    <t>500 ml</t>
  </si>
  <si>
    <t>485*410*210</t>
  </si>
  <si>
    <t>UKCP
84628548</t>
  </si>
  <si>
    <t>텐제로 헤어 엔젤링 샴푸 일반모용</t>
  </si>
  <si>
    <t>TENZERO HAIR 
ANGEL RING SHAMPOO NORMAL HAIR CARE</t>
  </si>
  <si>
    <t>UKCP
70576498</t>
  </si>
  <si>
    <t>텐제로 헤어 볼류밍 샴푸 지성모용</t>
  </si>
  <si>
    <t>TENZERO HAIR VOLUMING SHAMPOO OILY HAIR CARE</t>
  </si>
  <si>
    <t>텐제로 헤어 프로텍팅 트리트먼트 
극손상모용</t>
  </si>
  <si>
    <t>TENZERO HAIR PROTECTING TREATMENT DAMAGED HAIR CARE</t>
  </si>
  <si>
    <t>트리트먼트
TREATMENT</t>
  </si>
  <si>
    <t>550*340*220</t>
  </si>
  <si>
    <t>텐제로 헤어 리페어 트리트먼트 
일반지성모용</t>
  </si>
  <si>
    <t>TENZERO HAIR 
REPAIR TREATMENT NORMAL TO OILY HAIR CARE</t>
  </si>
  <si>
    <t>텐제로 헤어 프로텍팅 플로럴 에센스 오일 
극손상모</t>
  </si>
  <si>
    <t>TENZERO HAIR PROTECTING FLORAL ESSENCE OIL 
DAMAGED HAIR CARE</t>
  </si>
  <si>
    <t>헤어 에센스
HAIR ESSENCE</t>
  </si>
  <si>
    <t>560*333*165</t>
  </si>
  <si>
    <t>UKCP
87344590</t>
  </si>
  <si>
    <t>텐제로 헤어 엔젤링 머스크 에센스 
일반모</t>
  </si>
  <si>
    <t>TENZERO HAIR ANGEL RING MUSK ESSENCE NORMAL HAIR CARE</t>
  </si>
  <si>
    <t>UKCP
43973964</t>
  </si>
  <si>
    <t>텐제로 헤어 볼류밍 워터리 에센스 라이트
지성모</t>
  </si>
  <si>
    <t>TENZERO HAIR VOLUMING WATERY ESSENCE LITE OILY HAIR CARE</t>
  </si>
  <si>
    <t>텐제로 헤어 탈모증상완화 시카 쿨링 토닉</t>
  </si>
  <si>
    <t>TENZERO ANTI-HAIR LOSS CICA COOLING TONIC</t>
  </si>
  <si>
    <t>헤어 토닉
HAIR TONIC</t>
  </si>
  <si>
    <t>500*500*155</t>
  </si>
  <si>
    <t>UKCP
60030083</t>
  </si>
  <si>
    <t>텐제로 헤어 탈모증상완화 아쿠아 쿨링 토닉</t>
  </si>
  <si>
    <t>TENZERO ANTI-HAIR LOSS AQUA COOLING TONIC</t>
  </si>
  <si>
    <t>UKCP
77736943</t>
  </si>
  <si>
    <t>텐제로 모이스처라이징 풋 크림 라벤더</t>
  </si>
  <si>
    <t>TENZERO MOISTURIZING FOOT CREAM LAVENDER</t>
  </si>
  <si>
    <t>풋
FOOT</t>
  </si>
  <si>
    <t>665*280*335</t>
  </si>
  <si>
    <t>텐제로 모이스처 콜라겐 하이드로겔 아이패치</t>
  </si>
  <si>
    <t>TENZERO MOISTURE COLLAGEN HYDROGEL EYE PATCH</t>
  </si>
  <si>
    <t>90 g 
(60 sheets)</t>
  </si>
  <si>
    <t>420*420*200</t>
  </si>
  <si>
    <t>UKCP
38582525</t>
  </si>
  <si>
    <t xml:space="preserve">	
53-196529-667678</t>
  </si>
  <si>
    <t>텐제로 릴리프 시카 하이드로겔 아이패치</t>
  </si>
  <si>
    <t>TENZERO RELIEF CICA HYDROGEL EYE PATCH</t>
  </si>
  <si>
    <t>UKCP
87161051</t>
  </si>
  <si>
    <t>53-385380-294506</t>
  </si>
  <si>
    <t>텐제로 청귤 비타 씨 하이드로겔 아이패치</t>
  </si>
  <si>
    <t>TENZERO GREEN TANGERINE VITA C HYDROGEL EYE PATCH</t>
  </si>
  <si>
    <t>UKCP
74260355</t>
  </si>
  <si>
    <t>53-369969-250256</t>
  </si>
  <si>
    <t>텐제로 에센셜 립 밤 블루 콜라겐</t>
  </si>
  <si>
    <t>TENZERO ESSENTIAL LIP BALM BLUE COLLAGEN</t>
  </si>
  <si>
    <t>9 g</t>
  </si>
  <si>
    <t>립
Lip</t>
  </si>
  <si>
    <t>370*420*270</t>
  </si>
  <si>
    <t>UKCP
19981355</t>
  </si>
  <si>
    <t>텐제로 에센셜 립 밤 그린 시카</t>
  </si>
  <si>
    <t>TENZERO ESSENTIAL LIP BALM GREEN CICA</t>
  </si>
  <si>
    <t>텐제로 에센셜 립 밤 허니 비타 씨</t>
  </si>
  <si>
    <t>TENZERO ESSENTIAL LIP BALM HONEY VITA C</t>
  </si>
  <si>
    <t>UKCP
97214441</t>
  </si>
  <si>
    <t>텐제로 모이스처 콜라겐 언더 아이존 패치</t>
  </si>
  <si>
    <t>TENZERO MOISTURE COLLAGEN UNDER EYE ZONE PATCH</t>
  </si>
  <si>
    <t>25 g 
(30 sheets)</t>
  </si>
  <si>
    <t>520*340*198</t>
  </si>
  <si>
    <t>텐제로 릴리프 시카 클렌징 오일</t>
  </si>
  <si>
    <t>TENZERO RELIEF CICA CLEANSING OIL</t>
  </si>
  <si>
    <t>380*470*210</t>
  </si>
  <si>
    <t>UKCP
51934632</t>
  </si>
  <si>
    <t xml:space="preserve">	53-234735-846799</t>
  </si>
  <si>
    <t>텐제로 모이스처 콜라겐 클렌징 오일</t>
  </si>
  <si>
    <t>TENZERO MOISTURE COLLAGEN CLEANSING OIL</t>
  </si>
  <si>
    <t>UKCP
78342933</t>
  </si>
  <si>
    <t>53-662973-695619</t>
  </si>
  <si>
    <t>텐제로 퍼펙트 브라이트닝 톤 업 크림</t>
  </si>
  <si>
    <t>TENZERO PERFECT BRIGHTENING TONE UP CREAM</t>
  </si>
  <si>
    <t>텐제로 솔루션 너리싱 허니 시트 마스크</t>
  </si>
  <si>
    <t>TENZERO SOLUTION NOURISHING HONEY SHEET MASK</t>
  </si>
  <si>
    <t>25 ml 
* 10 ea</t>
  </si>
  <si>
    <t>8809628885479-10</t>
  </si>
  <si>
    <t>380*470*200</t>
  </si>
  <si>
    <t>텐제로 솔루션 카밍 어성초 시트 마스크</t>
  </si>
  <si>
    <t>TENZERO SOLUTION CALMING HEARTLEAF SHEET MASK</t>
  </si>
  <si>
    <t>8809628885486_10</t>
  </si>
  <si>
    <t>텐제로 모이스처 콜라겐 클렌징 워터</t>
  </si>
  <si>
    <t>TENZERO MOISTURE COLLAGEN CLEANSING WATER</t>
  </si>
  <si>
    <t>400*270*228</t>
  </si>
  <si>
    <t>UKCP
88259141</t>
  </si>
  <si>
    <t>텐제로 청귤 비타 씨 클렌징 워터</t>
  </si>
  <si>
    <t>TENZERO GREEN TANGERINE VITA C CLEANSING WATER</t>
  </si>
  <si>
    <t>UKCP
66694331</t>
  </si>
  <si>
    <t>텐제로 헤어 탈모 증상 완화 아쿠아 쿨링 샴푸</t>
  </si>
  <si>
    <t xml:space="preserve">TENZERO ANTI-HAIR LOSS AQUA COOLING SHAMPOO </t>
  </si>
  <si>
    <t>헤어
HAIR</t>
  </si>
  <si>
    <t>텐제로 글로우 앰플 시카 마스크</t>
  </si>
  <si>
    <t>TENZERO GLOW AMPOULE CICA MASK</t>
  </si>
  <si>
    <t>560*370*205</t>
  </si>
  <si>
    <t>텐제로 글로우 앰플 히알루론 마스크</t>
  </si>
  <si>
    <t>TENZERO GLOW AMPOULE HYALURONIC MASK</t>
  </si>
  <si>
    <t>텐제로 글로우 앰플 청귤 마스크</t>
  </si>
  <si>
    <t>TENZERO GLOW AMPOULE GREEN TANGERINE MASK</t>
  </si>
  <si>
    <t>텐제로 글로우 앰플 세라마이드 마스크</t>
  </si>
  <si>
    <t>TENZERO GLOW AMPOULE CERAMIDE MASK</t>
  </si>
  <si>
    <t>텐제로 글로우 앰플 콜라겐 마스크</t>
  </si>
  <si>
    <t>TENZERO GLOW AMPOULE COLLAGEN MASK</t>
  </si>
  <si>
    <t>텐제로 터치 홀릭 핸드 크림 바닐라 선샤인</t>
  </si>
  <si>
    <t>TENZERO TOUCH HOLIC HAND CREAM VANILA SUNSHINE</t>
  </si>
  <si>
    <t>텐제로 퓨리파잉 로즈 퍼퓸 헤어 트리트먼트</t>
  </si>
  <si>
    <t>TENZERO PURIFYING ROSE PERFUME HAIR TREATMENT</t>
  </si>
  <si>
    <t>565*355*175</t>
  </si>
  <si>
    <t>텐제로 퓨리파잉 쟈스민 퍼퓸 헤어 트리트먼트</t>
  </si>
  <si>
    <t>TENZERO PURIFYING JASMIN PERFUME HAIR TREATMENT</t>
  </si>
  <si>
    <t>텐제로 퓨리파잉 코튼 퍼퓸 헤어 트리트먼트</t>
  </si>
  <si>
    <t>TENZERO PURIFYING COTTON PERFUME HAIR TREATMENT</t>
  </si>
  <si>
    <t>텐제로 어린 콜라겐 클렌징 밤</t>
  </si>
  <si>
    <t>TENZERO YOUNG COLLAGEN CLEANSING BALM</t>
  </si>
  <si>
    <t>80 g</t>
  </si>
  <si>
    <t>410*410*290</t>
  </si>
  <si>
    <t>UKCP
06087107</t>
  </si>
  <si>
    <t>텐제로 리쥬브네이팅 하이드로겔 아이패치 콜라겐</t>
  </si>
  <si>
    <t>TENZERO REJUVENATING HYDROGEL EYE PATCH COLLAGEN</t>
  </si>
  <si>
    <t>1.5 g*5</t>
  </si>
  <si>
    <t>400*180*210</t>
  </si>
  <si>
    <t>UKCP
82372355</t>
  </si>
  <si>
    <t>텐제로 에센셜 립 슬리핑 팩 베리폴리스</t>
  </si>
  <si>
    <t>TENZERO ESSENTIAL LIP SLEEPING PACK BERRY POLIS</t>
  </si>
  <si>
    <t>15 g</t>
  </si>
  <si>
    <t>335*280*260</t>
  </si>
  <si>
    <t>UKCP
14791210</t>
  </si>
  <si>
    <t>53-152684-103378</t>
  </si>
  <si>
    <t>텐제로 리얼 아쿠아 수딩 젤 콜라겐</t>
  </si>
  <si>
    <t>TENZERO REAL AQUA SOOTHING GEL COLLAGEN</t>
  </si>
  <si>
    <t>630*215*375</t>
  </si>
  <si>
    <t>텐제로 리얼 아쿠아 수딩 젤 알로에</t>
  </si>
  <si>
    <t>TENZERO REAL AQUA SOOTHING GEL ALOE</t>
  </si>
  <si>
    <t>텐제로 글루코사민 쿨 마사지 크림</t>
  </si>
  <si>
    <t>TENZERO GLUCOSAMINE COOL MASSAGE CREAM</t>
  </si>
  <si>
    <t>560*412*200</t>
  </si>
  <si>
    <t>텐제로 워터리 글로우 업 물광채 크림</t>
  </si>
  <si>
    <t xml:space="preserve">TENZERO WATERY GLOW UP CREAM </t>
  </si>
  <si>
    <t xml:space="preserve">텐제로 허니 글로우 업 꿀광채 크림 </t>
  </si>
  <si>
    <t xml:space="preserve">TENZERO HONEY GLOW UP CREAM </t>
  </si>
  <si>
    <t xml:space="preserve">텐제로 다이아몬드 글로우 업 백광채 크림 </t>
  </si>
  <si>
    <t>TENZERO DIAMOND GLOW UP CREAM</t>
  </si>
  <si>
    <t>UKCP
50734157</t>
  </si>
  <si>
    <t>텐제로 모이스처 콜라겐 토너 패드</t>
  </si>
  <si>
    <t>TENZERO MOISTURE COLLAGEN TONER PAD</t>
  </si>
  <si>
    <t>160 g (70pads)</t>
  </si>
  <si>
    <t>545*455*190</t>
  </si>
  <si>
    <t>UKCP
93216675</t>
  </si>
  <si>
    <t>53-015001-918214</t>
  </si>
  <si>
    <t>텐제로 청귤 비타 씨 토너 패드</t>
  </si>
  <si>
    <t>TENZERO GREEN TANGERINE VITA C TONER PAD</t>
  </si>
  <si>
    <t>UKCP
04290721</t>
  </si>
  <si>
    <t>53-776226-340183</t>
  </si>
  <si>
    <t>텐제로 퍼펙트 유브이 선쿠션
SPF 50+, PA++++</t>
  </si>
  <si>
    <t>TENZERO PERFECT UV SUN CUSHION
SPF 50+, PA++++</t>
  </si>
  <si>
    <t>20 g</t>
  </si>
  <si>
    <t>525*430*150</t>
  </si>
  <si>
    <t>UKCP
47230689</t>
  </si>
  <si>
    <t>텐제로 노세범 피니쉬 파우더</t>
  </si>
  <si>
    <t>TENZERO NO-SEBUM FINISH POWER</t>
  </si>
  <si>
    <t>5 g</t>
  </si>
  <si>
    <r>
      <t>4</t>
    </r>
    <r>
      <rPr>
        <sz val="14"/>
        <rFont val="Arial"/>
        <family val="2"/>
        <scheme val="major"/>
      </rPr>
      <t>70*330*153</t>
    </r>
  </si>
  <si>
    <t>UKCP
93853373</t>
  </si>
  <si>
    <t>텐제로 턴온 바디 브라이트닝 크림</t>
  </si>
  <si>
    <t>TENZERO TURN ON BODY BRIGHTENING CREAM</t>
  </si>
  <si>
    <t>395*265*432</t>
  </si>
  <si>
    <t>텐제로 모이스처 콜라겐 페이셜 세트</t>
  </si>
  <si>
    <t>TENZERO MOISTURE COLLAGEN FACIAL SET</t>
  </si>
  <si>
    <t>-</t>
  </si>
  <si>
    <t>기초 세트
SKINCARE SET</t>
  </si>
  <si>
    <t>695*500*268</t>
  </si>
  <si>
    <t>텐제로 청귤 비타 씨 페이셜 세트</t>
  </si>
  <si>
    <t>TENZERO GREEN TANGERINE VITA C FACIAL SET</t>
  </si>
  <si>
    <t>텐제로 수딩 알로에 하이드로겔 아이패치</t>
  </si>
  <si>
    <t>TENZERO SOOTHING ALOE HYDROGEL EYE PATCH</t>
  </si>
  <si>
    <t>53-868833-463245</t>
  </si>
  <si>
    <t>텐제로 프리미엄 비파이브 클렌징 워터</t>
  </si>
  <si>
    <t>TENZERO PREMIUM B5 CLEANSING WATER</t>
  </si>
  <si>
    <t>텐제로 알로에 유브이 톤업 바디 선크림</t>
  </si>
  <si>
    <t xml:space="preserve">TENZERO ALOE UV TONE UP BODY SUN CREAM </t>
  </si>
  <si>
    <t>150 g</t>
  </si>
  <si>
    <t>530*395*175</t>
  </si>
  <si>
    <t>UKCP
87964723</t>
  </si>
  <si>
    <t>텐제로 알로에 유브이 톤업 선크림</t>
  </si>
  <si>
    <t xml:space="preserve">TENZERO ALOE UV TONE UP SUN CREAM  </t>
  </si>
  <si>
    <t>590*350*165</t>
  </si>
  <si>
    <t>텐제로 토마토 유브이 톤업 선크림</t>
  </si>
  <si>
    <t xml:space="preserve">TENZERO TOMATO UV TONE UP SUN CREAM </t>
  </si>
  <si>
    <t>텐제로 핑크 진주 시트 마스크</t>
  </si>
  <si>
    <t>TENZERO PINK PEARL SHEET MASK</t>
  </si>
  <si>
    <t>UKCP
05247978</t>
  </si>
  <si>
    <t>텐제로 섬유탈취제 코튼 플라워</t>
  </si>
  <si>
    <t>TENZERO FABRIC REFRESHER COTTON FLOWER</t>
  </si>
  <si>
    <t>섬유탈취제
FABRIC REFRESHER</t>
  </si>
  <si>
    <t>430*430*165</t>
  </si>
  <si>
    <t>텐제로 섬유탈취제 플라워 마켓</t>
  </si>
  <si>
    <t>TENZERO FABRIC REFRESHER FLOWER MARKET</t>
  </si>
  <si>
    <t>텐제로 섬유탈취제 화이트 머스크</t>
  </si>
  <si>
    <t>TENZERO FABRIC REFRESHER WHITE MUSK</t>
  </si>
  <si>
    <t>텐제로 스네일 아쿠아 바디 세럼</t>
  </si>
  <si>
    <t>TENZERO SNAIL 
AQUA BODY SERUM</t>
  </si>
  <si>
    <t>바디세럼
BODYSERUM</t>
  </si>
  <si>
    <t>491*266*210</t>
  </si>
  <si>
    <t xml:space="preserve">	53-255839-613706</t>
  </si>
  <si>
    <t>텐제로 라이스 아쿠아 바디 세럼</t>
  </si>
  <si>
    <t>TENZERO RICE 
AQUA BODY SERUM</t>
  </si>
  <si>
    <t>53-912790-039663</t>
  </si>
  <si>
    <t>텐제로 어성초 아쿠아 바디 세럼</t>
  </si>
  <si>
    <t>TENZERO HEARTLEAF 
AQUA BODY SERUM</t>
  </si>
  <si>
    <t>53-717548-489450</t>
  </si>
  <si>
    <t>텐제로 레티놀 콜라겐 클렌징 티슈</t>
  </si>
  <si>
    <t>TENZERO RETINOL COLLAGEN CLEANSING WIPES</t>
  </si>
  <si>
    <t>30 매(Wipes)  
130 g</t>
  </si>
  <si>
    <t>UKCP
53888619</t>
  </si>
  <si>
    <t xml:space="preserve">텐제로 카밍 어성초 바디 워시 </t>
  </si>
  <si>
    <t>TENZERO CALMING HEARTLEAF BODY WASH</t>
  </si>
  <si>
    <t>1000 ml</t>
  </si>
  <si>
    <t>바디
BODY</t>
  </si>
  <si>
    <t>481*293*261</t>
  </si>
  <si>
    <t>53-025438-711954</t>
  </si>
  <si>
    <t>텐제로 브라이트닝 비타민 바디 워시</t>
  </si>
  <si>
    <t>TENZERO BRIGHTENING VITAMIN BODY WASH</t>
  </si>
  <si>
    <t>53-221191-565399</t>
  </si>
  <si>
    <t>텐제로 클리어링 티트리 바디 워시</t>
  </si>
  <si>
    <t xml:space="preserve">TENZERO CLEARING TEATREE BODY WASH </t>
  </si>
  <si>
    <t>53-469705-136695</t>
  </si>
  <si>
    <t>텐제로 카밍 어성초 바디 로션</t>
  </si>
  <si>
    <t xml:space="preserve">TENZERO CALMING HEARTLEAF BODY LOTION </t>
  </si>
  <si>
    <t>53-939085-240123</t>
  </si>
  <si>
    <t>텐제로 브라이트닝 비타민 바디 로션</t>
  </si>
  <si>
    <t>TENZERO BRIGHTENING VITAMIN BODY LOTION</t>
  </si>
  <si>
    <t xml:space="preserve">	53-743835-179380</t>
  </si>
  <si>
    <t>텐제로 클리어링 티트리 바디 로션</t>
  </si>
  <si>
    <t>TENZERO CLEARING TEATREE BODY LOTION</t>
  </si>
  <si>
    <t>53-849105-111835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</si>
  <si>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핑크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히알루론산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나이아신아마이드</t>
    </r>
    <r>
      <rPr>
        <sz val="14"/>
        <color theme="1"/>
        <rFont val="Arial"/>
        <family val="2"/>
        <scheme val="major"/>
      </rPr>
      <t xml:space="preserve"> 
</t>
    </r>
    <r>
      <rPr>
        <sz val="14"/>
        <color theme="1"/>
        <rFont val="맑은 고딕"/>
        <family val="3"/>
        <charset val="129"/>
      </rPr>
      <t>세럼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하트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패드</t>
    </r>
  </si>
  <si>
    <t xml:space="preserve">TENZERO PINK HYALURONIC ACID 
NIACINAMIDE SERUM HEART PAD </t>
  </si>
  <si>
    <t>150 g 
(50pads)</t>
  </si>
  <si>
    <t>545*455*170</t>
  </si>
  <si>
    <t>UKCP
91035219</t>
  </si>
  <si>
    <t>53-185447-230822</t>
  </si>
  <si>
    <t>텐제로 퍼퓸 핸드크림 상탈 파피루스</t>
  </si>
  <si>
    <t>TENZERO PERFUME HANDCREAM PAPYRUS</t>
  </si>
  <si>
    <t>핸드
Hand</t>
  </si>
  <si>
    <t>텐제로 퍼퓸 핸드크림 코지 스웨이드</t>
  </si>
  <si>
    <t>TENZERO PERFUME HANDCREAM COZY SUEDE</t>
  </si>
  <si>
    <t>텐제로 글로우 비타 브라이트닝 크림 100g</t>
  </si>
  <si>
    <t>TENZERO GLOW VITA BRIGHTENING CREAM 100g</t>
  </si>
  <si>
    <t>100g</t>
  </si>
  <si>
    <t>390*390*140</t>
  </si>
  <si>
    <t>UKCP
35091852</t>
  </si>
  <si>
    <t>53-115258-411629</t>
  </si>
  <si>
    <t>텐제로 글로우 비타 브라이트닝 세럼</t>
  </si>
  <si>
    <t>TENZERO GLOW VITA BRIGHTENING SERUM</t>
  </si>
  <si>
    <t>445*445*145</t>
  </si>
  <si>
    <t>UKCP
87487917</t>
  </si>
  <si>
    <t>53-607096-020032</t>
  </si>
  <si>
    <t>텐제로 차오른 펩타이드 콜라겐 마스크 팩</t>
  </si>
  <si>
    <t>TENZERO ROSE PEPTIDE COLLAGEN MASK PACK</t>
  </si>
  <si>
    <t xml:space="preserve">30 g x 3 </t>
  </si>
  <si>
    <t>10 / 90</t>
  </si>
  <si>
    <t>645*355*383</t>
  </si>
  <si>
    <t>53-378642-867112</t>
  </si>
  <si>
    <t>텐제로 생기가득 비타민 광채세럼팩</t>
  </si>
  <si>
    <t>TENZERO 2X GLUTATHIONE VITAMIN C SERUM SHEET MASK</t>
  </si>
  <si>
    <t>25 ml x 5</t>
  </si>
  <si>
    <t>470*445*203</t>
  </si>
  <si>
    <t>텐제로 윤기가득 비피다 모공세럼팩</t>
  </si>
  <si>
    <t>TENZERO 3X GLACTO BIFIDA SERUM SHEET MASK</t>
  </si>
  <si>
    <t>텐제로 활기가득 레티놀 볼륨세럼팩</t>
  </si>
  <si>
    <t>TENZERO 4X COLLAGEN RETINOL SERUM SHEET MASK</t>
  </si>
  <si>
    <t>텐제로 24케이 골드 레디언스 토너 90ml</t>
  </si>
  <si>
    <t>TENZERO 24K GOLD RADIANCE TONER 90ml</t>
  </si>
  <si>
    <t>90ml</t>
  </si>
  <si>
    <t>505*505*186</t>
  </si>
  <si>
    <t>텐제로 24케이 골드 레디언스 크림 50g</t>
  </si>
  <si>
    <t>TENZERO 24K GOLD RADIANCE CREAM 50G</t>
  </si>
  <si>
    <t>50g</t>
  </si>
  <si>
    <t>텐제로 24케이 골드 레디언스 앰플 30ml</t>
  </si>
  <si>
    <t>TENZERO 24K GOLD RADIANCE AMPOULE 30ml</t>
  </si>
  <si>
    <t>30ml</t>
  </si>
  <si>
    <t>505*505*131</t>
  </si>
  <si>
    <t>텐제로 글로우 비타 브라이트닝 토너</t>
  </si>
  <si>
    <t>TENZERO GLOW VITA BRIGHTENING TONER</t>
  </si>
  <si>
    <t>600*310*170</t>
  </si>
  <si>
    <t>53-761719-246531</t>
  </si>
  <si>
    <t>텐제로 글로우 비타 브라이트닝 에멀전</t>
  </si>
  <si>
    <t>TENZERO GLOW VITA BRIGHTENING EMULSION</t>
  </si>
  <si>
    <t>53-647703-565472</t>
  </si>
  <si>
    <t>텐제로 데일리 비타민 브라이트닝 마스크</t>
  </si>
  <si>
    <t>TENZERO DAILY VITAMIN BRIGHTENING MASK</t>
  </si>
  <si>
    <t>468*273*242</t>
  </si>
  <si>
    <t>UKCP
24157170</t>
  </si>
  <si>
    <t>53-393426-262117</t>
  </si>
  <si>
    <t>텐제로 워터 에센스 풋 모이스처 마스크</t>
  </si>
  <si>
    <t>TENZERO WATER ESSENCE FOOT MOISTURE MASK</t>
  </si>
  <si>
    <t>18 ml*10</t>
  </si>
  <si>
    <t>53-926908-249945</t>
  </si>
  <si>
    <t>텐제로 레티놀 콜라겐 클렌징 티슈 100매</t>
  </si>
  <si>
    <t>100 매(Wipes)  
400 g</t>
  </si>
  <si>
    <t>370*347*120</t>
  </si>
  <si>
    <t>텐제로 레티놀 비타민 A 앰플</t>
  </si>
  <si>
    <t>TENZERO RETINOL VITAMIN A AMPOULE</t>
  </si>
  <si>
    <t>450*450*145</t>
  </si>
  <si>
    <t>텐제로 나이아신아마이드 10% 비타민 B1 앰플</t>
  </si>
  <si>
    <t>TENZERO NIACINAMIDE 10% VITAMIN B1 AMPOULE</t>
  </si>
  <si>
    <t>텐제로 니코틴아마이드 비타민 B3 앰플</t>
  </si>
  <si>
    <t xml:space="preserve">TENZERO NICOTINAMIDE VITAMIN B3 AMPOULE </t>
  </si>
  <si>
    <t>텐제로 판테놀 비타민 B5 앰플</t>
  </si>
  <si>
    <t xml:space="preserve">TENZERO PANTHENOL VITAMIN B5 AMPOULE </t>
  </si>
  <si>
    <t>텐제로 트라넥삼산 비타민C 앰플</t>
  </si>
  <si>
    <t>TENZERO TRANEXAMIC ACID VITAMIN C AMPOULE</t>
  </si>
  <si>
    <t>텐제로 세라마이드 비타민D 앰플</t>
  </si>
  <si>
    <t>TENZERO CERAMIDE VITAMIN D AMPOULE</t>
  </si>
  <si>
    <t>텐제로 토코페롤 비타민E 앰플</t>
  </si>
  <si>
    <t>TENZERO TOCOPHEROL VITAMIN E AMPOULE</t>
  </si>
  <si>
    <t>텐제로 로즈 PDRN 비타민 K 앰플</t>
  </si>
  <si>
    <t xml:space="preserve">TENZERO ROSE PDRN VITAMIN K AMPOULE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</si>
  <si>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콜라겐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랩핑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마스크</t>
    </r>
  </si>
  <si>
    <t>TENZERO COLLAGEN WRAPPING MASK</t>
  </si>
  <si>
    <t>480*300*330</t>
  </si>
  <si>
    <t>텐제로 디퍼핑 카페인 하이드로겔 아이패치</t>
  </si>
  <si>
    <t>TENZERO DEPUFFING CAFFEINE HYDROGEL EYE PATCH</t>
  </si>
  <si>
    <t>415*415*240</t>
  </si>
  <si>
    <t>53-452508-198013</t>
  </si>
  <si>
    <t>텐제로 글로우 부스트 버블 토너</t>
  </si>
  <si>
    <t>TENZERO GLOWBOOST BUBBLE TONER</t>
  </si>
  <si>
    <t>428*275*196</t>
  </si>
  <si>
    <t>53-062694-667924</t>
  </si>
  <si>
    <t xml:space="preserve">텐제로 글래스 글로우 버블 토너  </t>
  </si>
  <si>
    <t>TENZERO GLASSGLOW BUBBLE TONER</t>
  </si>
  <si>
    <t>53-560525-014570</t>
  </si>
  <si>
    <t>텐제로 물오른 히알루론산 피디알엔 마스크 팩</t>
  </si>
  <si>
    <t>TENZERO WATERY HYALURONIC ACID PDRN MASK PACK</t>
  </si>
  <si>
    <t>텐제로 데일리 라이스 일루미네이팅 마스크</t>
  </si>
  <si>
    <t>TENZERO DAILY RICE ILLUMINATING MASK</t>
  </si>
  <si>
    <t>53-384434-581190</t>
  </si>
  <si>
    <t>텐제로 퍼밍 피디알엔 펩타이드 하이드로겔 아이패치</t>
  </si>
  <si>
    <t>TENZERO FIRMING PDRN PEPTIDE HYDROGEL EYE PATCH</t>
  </si>
  <si>
    <t>415*415*218</t>
  </si>
  <si>
    <t>53-810770-280166</t>
  </si>
  <si>
    <t>텐제로 레티놀 비타민 A 실크 수딩 크림</t>
  </si>
  <si>
    <t xml:space="preserve">TENZERO RETINOL VITAMIN A SILK SOOTHING CREAM </t>
  </si>
  <si>
    <t>405*405*240</t>
  </si>
  <si>
    <t>텐제로 판테놀 비타민 B5 워터 수딩 크림</t>
  </si>
  <si>
    <t>TENZERO PANTHENOL VITAMIN B5 WATER SOOTHING CREAM</t>
  </si>
  <si>
    <t>텐제로 트라넥삼산 비타민 C 실크 수딩 크림</t>
  </si>
  <si>
    <t>TENZERO TRANEXAMIC ACID VITAMIN C SILK SOOTHING CREAM</t>
  </si>
  <si>
    <t>텐제로 세라마이드 비타민 D 실크 수딩 크림</t>
  </si>
  <si>
    <t>TENZERO CERAMIDE VITAMIN D SILK SOOTHING CREAM</t>
  </si>
  <si>
    <t>텐제로 로즈 PDRN 비타민 K 워터 수딩 크림</t>
  </si>
  <si>
    <t>TENZERO ROSE PDRN VITAMIN K WATER SOOTHING CREAM</t>
  </si>
  <si>
    <t>텐제로 판테놀 비타민 B5 수딩 토너</t>
  </si>
  <si>
    <t>TENZERO PANTHENOL VITAMIN B5 SOOTHING TONER</t>
  </si>
  <si>
    <t>500 g</t>
  </si>
  <si>
    <t>340*275*220</t>
  </si>
  <si>
    <t>텐제로 트라넥삼산 비타민 C 수딩 토너</t>
  </si>
  <si>
    <t>TENZERO TRANEXAMIC ACID VITAMIN C SOOTHING TONER</t>
  </si>
  <si>
    <t xml:space="preserve">텐제로 시트러스 비타민 슈가 바디 스크럽 </t>
  </si>
  <si>
    <t>TENZERO CITRUS VITAMIN SUGAR BODY SCRUB</t>
  </si>
  <si>
    <t>300*390*250</t>
  </si>
  <si>
    <t>53-955139-787606</t>
  </si>
  <si>
    <t>텐제로 글로우 앰플 피디알엔 펩타이드 마스크</t>
  </si>
  <si>
    <t>TENZERO GLOW AMPOULE PDRN PEPTIDE MASK</t>
  </si>
  <si>
    <t>텐제로 에브리 유 핸드 크림 코튼 먼데이</t>
  </si>
  <si>
    <t>TENZERO EVERY U HAND CREAM COTTON MONDAY</t>
  </si>
  <si>
    <t>440*370*135</t>
  </si>
  <si>
    <t>텐제로 에브리 유 핸드 크림 와일드 로즈 튜즈데이</t>
  </si>
  <si>
    <t>TENZERO EVERY U HAND CREAM WILD ROSE TUESDAY</t>
  </si>
  <si>
    <t>440*370*136</t>
  </si>
  <si>
    <t>텐제로 에브리 유 핸드 크림 선셋 웬즈데이</t>
  </si>
  <si>
    <t>TENZERO EVERY U HAND CREAM SUNSET WEDNESDAY</t>
  </si>
  <si>
    <t>440*370*137</t>
  </si>
  <si>
    <t>텐제로 에브리 유 핸드 크림 블룸 샤워 썰즈데이</t>
  </si>
  <si>
    <t>TENZERO EVERY U HAND BLOOM SHOWER THURSDAY</t>
  </si>
  <si>
    <t>440*370*138</t>
  </si>
  <si>
    <t>텐제로 에브리 유 핸드 크림 프레시 모닝 프라이데이</t>
  </si>
  <si>
    <t>TENZERO EVERY U HAND CREAM FRESH MORNING FRIDAY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</si>
  <si>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피디알엔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콜라겐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히든샷</t>
    </r>
    <r>
      <rPr>
        <sz val="14"/>
        <color theme="1"/>
        <rFont val="Arial"/>
        <family val="2"/>
        <scheme val="major"/>
      </rPr>
      <t xml:space="preserve"> 2500</t>
    </r>
  </si>
  <si>
    <t>TENZERO PDRN COLLAGEN HIDDEN SHOT 2500</t>
  </si>
  <si>
    <t>305*265*185</t>
  </si>
  <si>
    <t>텐제로 그린캐비어 세럼</t>
  </si>
  <si>
    <t>TENZERO GREEN CAVIAR SERUM</t>
  </si>
  <si>
    <t>8809628885356_N</t>
  </si>
  <si>
    <t>텐제로 그린캐비어 아이크림</t>
  </si>
  <si>
    <t>TENZERO GREEN CAVIAR EYE CREAM</t>
  </si>
  <si>
    <t>165*155*180</t>
  </si>
  <si>
    <t>텐제로 리바이탈라이징 하이드로겔 아이패치 비타민 C</t>
  </si>
  <si>
    <t>TENZERO REVITALIZING HYDROGEL EYE PATCH VITAMIN C</t>
  </si>
  <si>
    <t>480*440*180</t>
  </si>
  <si>
    <t>텐제로 글로우 라이스 토너</t>
  </si>
  <si>
    <t>TENZERO GLOW RICE TONER</t>
  </si>
  <si>
    <t>200 g</t>
  </si>
  <si>
    <t>660*337*183</t>
  </si>
  <si>
    <t>텐제로 글로우 라이스 세럼</t>
  </si>
  <si>
    <t>TENZERO GLOW RICE SERUM</t>
  </si>
  <si>
    <t xml:space="preserve"> 60 g</t>
  </si>
  <si>
    <t>580*580*162</t>
  </si>
  <si>
    <t>텐제로 글로우 라이스 크림</t>
  </si>
  <si>
    <t>TENZERO GLOW RICE CREAM</t>
  </si>
  <si>
    <t>422*422*157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</si>
  <si>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허니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모델링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컵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</si>
  <si>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HONEY VITAMIN MODELING CUP MASK </t>
  </si>
  <si>
    <t>26 g</t>
  </si>
  <si>
    <t>495*495*335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</si>
  <si>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로즈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피디알엔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콜라겐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모델링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컵</t>
    </r>
    <r>
      <rPr>
        <sz val="14"/>
        <color theme="1"/>
        <rFont val="Arial"/>
        <family val="2"/>
        <scheme val="min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</si>
  <si>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ROSE PDRN COLLAGEN MODELING CUP MASK </t>
  </si>
  <si>
    <t>텐제로 모델링컵 마스크 2종 세트 (콜라겐,비타민)</t>
  </si>
  <si>
    <t>TENZERO VITAMIN + COLLAGEN MODELING CUP MASK DUO</t>
  </si>
  <si>
    <t>52 g</t>
  </si>
  <si>
    <t>502*502*315</t>
  </si>
  <si>
    <t>25 ml x 10</t>
  </si>
  <si>
    <t>557*380*213</t>
  </si>
  <si>
    <t>텐제로 PDRN 펩타이드 1000 앰플</t>
  </si>
  <si>
    <t>TENZERO PDRN PEPTIDE 1000 AMPOULE</t>
  </si>
  <si>
    <t>517*265*238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</si>
  <si>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펩타이드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콜라겐</t>
    </r>
  </si>
  <si>
    <t xml:space="preserve">TENZERO RELIEF HAND CREAM PEPTIDE COLLAGEN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</si>
  <si>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히알루론산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스네일</t>
    </r>
  </si>
  <si>
    <t xml:space="preserve">TENZERO RELIEF HAND CREAM HYALURONIC ACID SNAIL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</si>
  <si>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쉐어버터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아보카도</t>
    </r>
  </si>
  <si>
    <t xml:space="preserve">TENZERO RELIEF HAND CREAM SHEA BUTTER AVOCADO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</si>
  <si>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딸기</t>
    </r>
  </si>
  <si>
    <t xml:space="preserve">TENZERO RELIEF HAND CREAM STRAWBERRY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</si>
  <si>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망고</t>
    </r>
  </si>
  <si>
    <t xml:space="preserve">TENZERO RELIEF HAND CREAM MANGO 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</si>
  <si>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릴리프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핸드크림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바나나</t>
    </r>
  </si>
  <si>
    <t>TENZERO RELIEF HAND CREAM BANANA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</si>
  <si>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펩타이드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콜라겐</t>
    </r>
    <r>
      <rPr>
        <sz val="14"/>
        <rFont val="Arial"/>
        <family val="2"/>
        <scheme val="major"/>
      </rPr>
      <t xml:space="preserve"> </t>
    </r>
  </si>
  <si>
    <t>TENZERO BALANCING FOAM CLEANSER PEPTIDE COLLAGEN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</si>
  <si>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히알루론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스네일</t>
    </r>
  </si>
  <si>
    <t>TENZERO BALANCING FOAM CLEANSER HYALURONIC SNAIL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</si>
  <si>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쉐어버터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아보카도</t>
    </r>
  </si>
  <si>
    <t>TENZERO BALANCING FOAM CLEANSER SHEA BUTTER AVOCADO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</si>
  <si>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딸기</t>
    </r>
    <r>
      <rPr>
        <sz val="14"/>
        <rFont val="Arial"/>
        <family val="2"/>
        <scheme val="major"/>
      </rPr>
      <t xml:space="preserve"> </t>
    </r>
  </si>
  <si>
    <t>TENZERO BALANCING FOAM CLEANSER STRAWBERRY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</si>
  <si>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사과</t>
    </r>
  </si>
  <si>
    <t>TENZERO BALANCING FOAM CLEANSER APPLE</t>
  </si>
  <si>
    <r>
      <rPr>
        <sz val="14"/>
        <rFont val="맑은 고딕"/>
        <family val="3"/>
        <charset val="129"/>
      </rPr>
      <t>텐제로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밸런싱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폼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클렌저</t>
    </r>
    <r>
      <rPr>
        <sz val="14"/>
        <rFont val="Arial"/>
        <family val="2"/>
        <scheme val="major"/>
      </rPr>
      <t xml:space="preserve"> </t>
    </r>
    <r>
      <rPr>
        <sz val="14"/>
        <rFont val="맑은 고딕"/>
        <family val="3"/>
        <charset val="129"/>
      </rPr>
      <t>라이스</t>
    </r>
    <r>
      <rPr>
        <sz val="14"/>
        <rFont val="Arial"/>
        <family val="2"/>
        <scheme val="major"/>
      </rPr>
      <t xml:space="preserve"> </t>
    </r>
  </si>
  <si>
    <t>TENZERO BALANCING FOAM CLEANSER RICE</t>
  </si>
  <si>
    <t>텐제로 메이크업 부스터 5분 쿨링 패드</t>
  </si>
  <si>
    <t>TENZERO MAKEUP BOOSTER 5-MINUTE COOLING PAD</t>
  </si>
  <si>
    <r>
      <t>135g(100</t>
    </r>
    <r>
      <rPr>
        <sz val="14"/>
        <color theme="1"/>
        <rFont val="맑은 고딕"/>
        <family val="3"/>
        <charset val="129"/>
      </rPr>
      <t>매)</t>
    </r>
  </si>
  <si>
    <t>9 / 36</t>
  </si>
  <si>
    <t>610*310*140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</si>
  <si>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보송보송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선스틱</t>
    </r>
  </si>
  <si>
    <t>TENZERO AIRY NO-SEBUM SUN STICK</t>
  </si>
  <si>
    <r>
      <rPr>
        <sz val="14"/>
        <color theme="1"/>
        <rFont val="맑은 고딕"/>
        <family val="3"/>
        <charset val="129"/>
      </rPr>
      <t xml:space="preserve">선
</t>
    </r>
    <r>
      <rPr>
        <sz val="14"/>
        <color theme="1"/>
        <rFont val="Arial"/>
        <family val="2"/>
      </rPr>
      <t>SUN</t>
    </r>
  </si>
  <si>
    <t>25 /100</t>
  </si>
  <si>
    <t>442*220*213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</si>
  <si>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레티놀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에이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</si>
  <si>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RETINOL VITAMIN A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</si>
  <si>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판테놀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비파이브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</si>
  <si>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PANTHENOL VITAMIN B5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</si>
  <si>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트라넥삼산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씨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</si>
  <si>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TRANEXAMIC ACID VITAMIN C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</si>
  <si>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세라마이드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디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</si>
  <si>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CERAMIDE VITAMIN D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</si>
  <si>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토코페롤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이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</si>
  <si>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TOCOPHEROL VITAMIN E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</si>
  <si>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로즈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피디알엔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비타민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케이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시트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마스크</t>
    </r>
  </si>
  <si>
    <t xml:space="preserve">TENZERO ROSE PDRN VITAMIN K AMPOULE SHEET MASK 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</si>
  <si>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글로우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</si>
  <si>
    <t>TENZERO GLOW SOLUTION AMPOULE</t>
  </si>
  <si>
    <t>530*380*120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</si>
  <si>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에이지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</si>
  <si>
    <t>TENZERO AGE SOLUTION AMPOULE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</si>
  <si>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아쿠아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앰플</t>
    </r>
  </si>
  <si>
    <t>TENZERO AQUA SOLUTION AMPOULE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</si>
  <si>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글로우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크림</t>
    </r>
  </si>
  <si>
    <t>TENZERO GLOW SOLUTION CREAM</t>
  </si>
  <si>
    <r>
      <rPr>
        <sz val="14"/>
        <rFont val="맑은 고딕"/>
        <family val="3"/>
        <charset val="129"/>
      </rPr>
      <t xml:space="preserve">크림
</t>
    </r>
    <r>
      <rPr>
        <sz val="14"/>
        <rFont val="Arial"/>
        <family val="2"/>
      </rPr>
      <t>CREAM</t>
    </r>
  </si>
  <si>
    <t>490*300*155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</si>
  <si>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에이지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크림</t>
    </r>
  </si>
  <si>
    <t>TENZERO AGE SOLUTION CREAM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</si>
  <si>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아쿠아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솔루션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크림</t>
    </r>
  </si>
  <si>
    <t>TENZERO AQUA SOLUTION CREAM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</si>
  <si>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맑은 고딕"/>
        <family val="3"/>
        <charset val="129"/>
      </rPr>
      <t>차오른 하트존 콜라겐 치크 패드</t>
    </r>
  </si>
  <si>
    <t>TENZERO HEART ZONE COLLAGEN CHEEK PAD</t>
  </si>
  <si>
    <t>(6 g x 2) x 3</t>
  </si>
  <si>
    <t>600*418*215</t>
  </si>
  <si>
    <t>텐제로 미간 다리미 패치</t>
  </si>
  <si>
    <t>TENZERO BETWEEN THE BROWS WRINKLE PATCH</t>
  </si>
  <si>
    <t>0.28 g
(6 Patches X 3ea)</t>
  </si>
  <si>
    <t>230*155*200</t>
  </si>
  <si>
    <t>텐제로 블루 히알루론산 콜라겐 세럼 하트 패드</t>
  </si>
  <si>
    <t>TENZERO BLUE HYALURONIC ACID COLLAGEN SERUM HEART PAD</t>
  </si>
  <si>
    <t>120 g
(50pads)</t>
  </si>
  <si>
    <t>텐제로 트러블 스팟 포인트 패치</t>
  </si>
  <si>
    <t>TENZERO TROUBLE SPOT POINT PATCH</t>
  </si>
  <si>
    <t>3 shape
x 
18 patches</t>
  </si>
  <si>
    <t>50 / 400</t>
  </si>
  <si>
    <t>370*340*180</t>
  </si>
  <si>
    <t>텐제로 골드 스네일 퍼펙트 휩 폼 클렌저</t>
  </si>
  <si>
    <t>TENZERO GOLD SNAIL PERPECT WHIP FOAM CLEANSER</t>
  </si>
  <si>
    <t>515*370*200</t>
  </si>
  <si>
    <t>텐제로 다크 스팟 리파이너 크림</t>
  </si>
  <si>
    <t>TENZERO DARK SPOT REFINER CREAM</t>
  </si>
  <si>
    <t>377*377*155</t>
  </si>
  <si>
    <t>텐제로 더마 리바이탈 배리어 크림</t>
  </si>
  <si>
    <t>TENZERO DERMA REVITAL BARRIER CREAM</t>
  </si>
  <si>
    <t>480*340*170</t>
  </si>
  <si>
    <t>텐제로 더마 카밍 배리어 겔 크림</t>
  </si>
  <si>
    <t>TENZERO DERMA CALMINGBARRIER GEL CREAM</t>
  </si>
  <si>
    <t xml:space="preserve">텐제로 링클 이레이저 롤러 아이 세럼 </t>
  </si>
  <si>
    <t>TENZERO WRINKLE ERASER ROLLER EYE SERUM</t>
  </si>
  <si>
    <t>520*235*175</t>
  </si>
  <si>
    <t>텐제로 다크 이레이저 롤러 아이 세럼</t>
  </si>
  <si>
    <t>TENZERO DARK ERASER ROLLER EYE SERUM</t>
  </si>
  <si>
    <t>텐제로 글로우 라이스 폼 클렌저</t>
  </si>
  <si>
    <t>TENZERO GLOW RICE FOAM CLEANSER</t>
  </si>
  <si>
    <t>500*330*410</t>
  </si>
  <si>
    <t>텐제로 피디알엔 콜라겐 선크림</t>
  </si>
  <si>
    <t>TENZERO PDRN COLLAGEN SUN CREAM</t>
  </si>
  <si>
    <t>247*445*247</t>
  </si>
  <si>
    <t>텐제로 피지싹 부드러운 코팩</t>
  </si>
  <si>
    <t>TENZERO PG - ZERO SOFTENING NOSE PACK</t>
  </si>
  <si>
    <t>3 g</t>
  </si>
  <si>
    <t xml:space="preserve">20 / 360 </t>
  </si>
  <si>
    <t>271*393*360</t>
  </si>
  <si>
    <t>텐제로 트라넥삼산 글루타치온 20000 앰플</t>
  </si>
  <si>
    <t>TENZERO TRANEXAMIC GLUTATHIONE 20000 AMPOULE</t>
  </si>
  <si>
    <t>480*322*230</t>
  </si>
  <si>
    <t>텐제로 마일드 페미닌 티슈</t>
  </si>
  <si>
    <t>TENZERO MILD FEMININE WIPES</t>
  </si>
  <si>
    <r>
      <t xml:space="preserve">10 </t>
    </r>
    <r>
      <rPr>
        <sz val="14"/>
        <color theme="1"/>
        <rFont val="맑은 고딕"/>
        <family val="3"/>
        <charset val="129"/>
      </rPr>
      <t>매(</t>
    </r>
    <r>
      <rPr>
        <sz val="14"/>
        <color theme="1"/>
        <rFont val="Arial"/>
        <family val="2"/>
        <scheme val="major"/>
      </rPr>
      <t>Wipes)
58 g</t>
    </r>
  </si>
  <si>
    <t>25 / 100</t>
  </si>
  <si>
    <t>520*340*379</t>
  </si>
  <si>
    <t>텐제로 바이오틴 피디알엔 헤어 &amp; 스칼프 앰플</t>
  </si>
  <si>
    <t>TENZERO BIOTIN PDRN HAIR &amp; SCALP AMPOULE</t>
  </si>
  <si>
    <t>452*177*200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</si>
  <si>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콜라겐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세라마이드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캡슐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크림</t>
    </r>
  </si>
  <si>
    <t>TENZERO COLLAGEN CERAMIDE CAPSULE CREAM</t>
  </si>
  <si>
    <t>70 ml</t>
  </si>
  <si>
    <r>
      <rPr>
        <sz val="14"/>
        <rFont val="맑은 고딕"/>
        <family val="3"/>
        <charset val="129"/>
      </rPr>
      <t xml:space="preserve">크림
</t>
    </r>
    <r>
      <rPr>
        <sz val="14"/>
        <rFont val="Arial"/>
        <family val="2"/>
      </rPr>
      <t>Cream</t>
    </r>
  </si>
  <si>
    <t>460*460*230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</si>
  <si>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히알루론산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판테놀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캡슐크림</t>
    </r>
  </si>
  <si>
    <t>TENZERO HYALURONIC PANTHENOL CAPSULE CREAM</t>
  </si>
  <si>
    <r>
      <rPr>
        <sz val="14"/>
        <color theme="1"/>
        <rFont val="맑은 고딕"/>
        <family val="3"/>
        <charset val="129"/>
      </rPr>
      <t>텐제로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비타</t>
    </r>
    <r>
      <rPr>
        <sz val="14"/>
        <color theme="1"/>
        <rFont val="Arial"/>
        <family val="2"/>
        <scheme val="major"/>
      </rPr>
      <t xml:space="preserve"> C </t>
    </r>
    <r>
      <rPr>
        <sz val="14"/>
        <color theme="1"/>
        <rFont val="맑은 고딕"/>
        <family val="3"/>
        <charset val="129"/>
      </rPr>
      <t>글루타치온</t>
    </r>
    <r>
      <rPr>
        <sz val="14"/>
        <color theme="1"/>
        <rFont val="Arial"/>
        <family val="2"/>
        <scheme val="major"/>
      </rPr>
      <t xml:space="preserve"> </t>
    </r>
    <r>
      <rPr>
        <sz val="14"/>
        <color theme="1"/>
        <rFont val="맑은 고딕"/>
        <family val="3"/>
        <charset val="129"/>
      </rPr>
      <t>캡슐크림</t>
    </r>
  </si>
  <si>
    <t>TENZERO VITA C GLUTATHIONE CAPSULE CREAM</t>
  </si>
  <si>
    <t>REMARK</t>
    <phoneticPr fontId="19" type="noConversion"/>
  </si>
  <si>
    <t>SUPPLY PRICE
(-VAT)</t>
    <phoneticPr fontId="19" type="noConversion"/>
  </si>
  <si>
    <t>WILL BE DISCONTINUE</t>
    <phoneticPr fontId="19" type="noConversion"/>
  </si>
  <si>
    <t>TENZERO PRICE LIST</t>
    <phoneticPr fontId="19" type="noConversion"/>
  </si>
  <si>
    <t>PRICE CHANGED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</si>
</sst>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0_ "/>
    <numFmt numFmtId="178" formatCode="0.000"/>
    <numFmt numFmtId="179" formatCode="_-[$$-409]* #,##0.00_ ;_-[$$-409]* \-#,##0.00\ ;_-[$$-409]* &quot;-&quot;??_ ;_-@_ "/>
    <numFmt numFmtId="180" formatCode="_-* #,##0.000_-;\-* #,##0.000_-;_-* &quot;-&quot;_-;_-@_-"/>
  </numFmts>
  <fonts count="24" x14ac:knownFonts="1">
    <font>
      <sz val="11"/>
      <color theme="1"/>
      <name val="Arial"/>
      <scheme val="minor"/>
    </font>
    <font>
      <sz val="11"/>
      <name val="돋움"/>
      <family val="3"/>
      <charset val="129"/>
    </font>
    <font>
      <sz val="14"/>
      <color theme="1"/>
      <name val="Arial"/>
      <family val="2"/>
      <scheme val="major"/>
    </font>
    <font>
      <b/>
      <sz val="14"/>
      <color theme="1" tint="4.9989318521683403E-2"/>
      <name val="Arial"/>
      <family val="2"/>
      <scheme val="major"/>
    </font>
    <font>
      <b/>
      <sz val="14"/>
      <color theme="1"/>
      <name val="Arial"/>
      <family val="2"/>
      <scheme val="major"/>
    </font>
    <font>
      <b/>
      <sz val="14"/>
      <color indexed="2"/>
      <name val="Arial"/>
      <family val="2"/>
      <scheme val="major"/>
    </font>
    <font>
      <b/>
      <sz val="14"/>
      <name val="Arial"/>
      <family val="2"/>
      <scheme val="major"/>
    </font>
    <font>
      <sz val="14"/>
      <name val="Arial"/>
      <family val="2"/>
      <scheme val="major"/>
    </font>
    <font>
      <sz val="14"/>
      <name val="Arial"/>
      <family val="2"/>
      <scheme val="minor"/>
    </font>
    <font>
      <sz val="14"/>
      <color indexed="2"/>
      <name val="Arial"/>
      <family val="2"/>
      <scheme val="major"/>
    </font>
    <font>
      <sz val="14"/>
      <color theme="1"/>
      <name val="Arial"/>
      <family val="2"/>
      <scheme val="minor"/>
    </font>
    <font>
      <sz val="13"/>
      <name val="Arial"/>
      <family val="2"/>
      <scheme val="minor"/>
    </font>
    <font>
      <sz val="14"/>
      <color theme="1"/>
      <name val="맑은 고딕"/>
      <family val="3"/>
      <charset val="129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  <scheme val="minor"/>
    </font>
    <font>
      <b/>
      <sz val="14"/>
      <color indexed="55"/>
      <name val="Arial"/>
      <family val="2"/>
      <scheme val="major"/>
    </font>
    <font>
      <b/>
      <sz val="14"/>
      <color theme="1"/>
      <name val="맑은 고딕"/>
      <family val="3"/>
      <charset val="129"/>
    </font>
    <font>
      <sz val="14"/>
      <name val="맑은 고딕"/>
      <family val="3"/>
      <charset val="129"/>
    </font>
    <font>
      <sz val="8"/>
      <name val="Arial"/>
      <family val="3"/>
      <charset val="129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36"/>
      <color theme="1"/>
      <name val="Arial"/>
      <family val="2"/>
      <scheme val="major"/>
    </font>
    <font>
      <sz val="14"/>
      <color rgb="FFFF0000"/>
      <name val="Arial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rgb="FFFFC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9" fontId="15" fillId="0" borderId="0" applyFont="0" applyFill="0" applyBorder="0" applyProtection="0">
      <alignment vertical="center"/>
    </xf>
    <xf numFmtId="41" fontId="15" fillId="0" borderId="0" applyFont="0" applyFill="0" applyBorder="0" applyProtection="0">
      <alignment vertical="center"/>
    </xf>
    <xf numFmtId="41" fontId="15" fillId="0" borderId="0" applyFont="0" applyFill="0" applyBorder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5" applyFont="1">
      <alignment vertical="center"/>
    </xf>
    <xf numFmtId="0" fontId="2" fillId="0" borderId="0" xfId="5" applyFont="1" applyAlignment="1">
      <alignment horizontal="center" vertical="center"/>
    </xf>
    <xf numFmtId="0" fontId="2" fillId="0" borderId="0" xfId="5" applyFont="1" applyAlignment="1">
      <alignment horizontal="center" vertical="center" wrapText="1"/>
    </xf>
    <xf numFmtId="0" fontId="2" fillId="0" borderId="0" xfId="5" applyFont="1" applyAlignment="1">
      <alignment horizontal="left" vertical="center"/>
    </xf>
    <xf numFmtId="176" fontId="2" fillId="0" borderId="0" xfId="5" applyNumberFormat="1" applyFont="1" applyAlignment="1">
      <alignment horizontal="left" vertical="center"/>
    </xf>
    <xf numFmtId="176" fontId="2" fillId="0" borderId="0" xfId="5" applyNumberFormat="1" applyFont="1" applyAlignment="1">
      <alignment horizontal="center" vertical="center"/>
    </xf>
    <xf numFmtId="0" fontId="4" fillId="0" borderId="0" xfId="5" applyFont="1">
      <alignment vertical="center"/>
    </xf>
    <xf numFmtId="42" fontId="2" fillId="9" borderId="0" xfId="5" applyNumberFormat="1" applyFont="1" applyFill="1">
      <alignment vertical="center"/>
    </xf>
    <xf numFmtId="42" fontId="2" fillId="9" borderId="0" xfId="5" applyNumberFormat="1" applyFont="1" applyFill="1" applyAlignment="1">
      <alignment horizontal="center" vertical="center"/>
    </xf>
    <xf numFmtId="0" fontId="3" fillId="0" borderId="2" xfId="5" applyFont="1" applyBorder="1" applyAlignment="1">
      <alignment horizontal="center" vertical="center" wrapText="1"/>
    </xf>
    <xf numFmtId="176" fontId="3" fillId="0" borderId="2" xfId="5" applyNumberFormat="1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/>
    </xf>
    <xf numFmtId="42" fontId="4" fillId="9" borderId="2" xfId="5" applyNumberFormat="1" applyFont="1" applyFill="1" applyBorder="1" applyAlignment="1">
      <alignment horizontal="center" vertical="center" wrapText="1"/>
    </xf>
    <xf numFmtId="176" fontId="4" fillId="0" borderId="2" xfId="5" applyNumberFormat="1" applyFont="1" applyBorder="1" applyAlignment="1">
      <alignment horizontal="center" vertical="center" wrapText="1"/>
    </xf>
    <xf numFmtId="0" fontId="2" fillId="0" borderId="2" xfId="5" applyFont="1" applyBorder="1" applyAlignment="1">
      <alignment horizontal="center" vertical="center"/>
    </xf>
    <xf numFmtId="0" fontId="2" fillId="0" borderId="2" xfId="5" applyFont="1" applyBorder="1" applyAlignment="1">
      <alignment horizontal="center" vertical="center" wrapText="1"/>
    </xf>
    <xf numFmtId="0" fontId="7" fillId="0" borderId="2" xfId="6" applyFont="1" applyBorder="1" applyAlignment="1">
      <alignment horizontal="left" vertical="center" wrapText="1" indent="1"/>
    </xf>
    <xf numFmtId="0" fontId="7" fillId="0" borderId="2" xfId="6" applyFont="1" applyBorder="1" applyAlignment="1">
      <alignment horizontal="center" vertical="center" wrapText="1"/>
    </xf>
    <xf numFmtId="176" fontId="7" fillId="0" borderId="2" xfId="6" applyNumberFormat="1" applyFont="1" applyBorder="1" applyAlignment="1">
      <alignment horizontal="center" vertical="center" wrapText="1"/>
    </xf>
    <xf numFmtId="176" fontId="8" fillId="0" borderId="2" xfId="6" applyNumberFormat="1" applyFont="1" applyBorder="1" applyAlignment="1">
      <alignment horizontal="center" vertical="center" wrapText="1"/>
    </xf>
    <xf numFmtId="177" fontId="7" fillId="0" borderId="2" xfId="6" applyNumberFormat="1" applyFont="1" applyBorder="1" applyAlignment="1">
      <alignment horizontal="center" vertical="center" wrapText="1"/>
    </xf>
    <xf numFmtId="178" fontId="2" fillId="0" borderId="2" xfId="5" applyNumberFormat="1" applyFont="1" applyBorder="1" applyAlignment="1">
      <alignment horizontal="center" vertical="center"/>
    </xf>
    <xf numFmtId="42" fontId="2" fillId="9" borderId="2" xfId="5" applyNumberFormat="1" applyFont="1" applyFill="1" applyBorder="1" applyAlignment="1">
      <alignment horizontal="center" vertical="center"/>
    </xf>
    <xf numFmtId="176" fontId="7" fillId="2" borderId="2" xfId="6" applyNumberFormat="1" applyFont="1" applyFill="1" applyBorder="1" applyAlignment="1">
      <alignment horizontal="center" vertical="center" wrapText="1"/>
    </xf>
    <xf numFmtId="176" fontId="7" fillId="3" borderId="2" xfId="6" applyNumberFormat="1" applyFont="1" applyFill="1" applyBorder="1" applyAlignment="1">
      <alignment horizontal="center" vertical="center" wrapText="1"/>
    </xf>
    <xf numFmtId="0" fontId="2" fillId="0" borderId="2" xfId="5" applyFont="1" applyBorder="1">
      <alignment vertical="center"/>
    </xf>
    <xf numFmtId="0" fontId="7" fillId="8" borderId="2" xfId="6" applyFont="1" applyFill="1" applyBorder="1" applyAlignment="1">
      <alignment horizontal="center" vertical="center" wrapText="1"/>
    </xf>
    <xf numFmtId="176" fontId="2" fillId="0" borderId="2" xfId="1" applyNumberFormat="1" applyFont="1" applyBorder="1" applyAlignment="1">
      <alignment horizontal="center" vertical="center"/>
    </xf>
    <xf numFmtId="0" fontId="2" fillId="7" borderId="2" xfId="5" applyFont="1" applyFill="1" applyBorder="1" applyAlignment="1">
      <alignment horizontal="center" vertical="center"/>
    </xf>
    <xf numFmtId="0" fontId="2" fillId="7" borderId="2" xfId="5" applyFont="1" applyFill="1" applyBorder="1" applyAlignment="1">
      <alignment horizontal="center" vertical="center" wrapText="1"/>
    </xf>
    <xf numFmtId="0" fontId="7" fillId="7" borderId="2" xfId="6" applyFont="1" applyFill="1" applyBorder="1" applyAlignment="1">
      <alignment horizontal="left" vertical="center" wrapText="1" indent="1"/>
    </xf>
    <xf numFmtId="0" fontId="2" fillId="8" borderId="2" xfId="5" applyFont="1" applyFill="1" applyBorder="1" applyAlignment="1">
      <alignment horizontal="center" vertical="center" wrapText="1"/>
    </xf>
    <xf numFmtId="42" fontId="2" fillId="9" borderId="2" xfId="3" applyNumberFormat="1" applyFont="1" applyFill="1" applyBorder="1" applyAlignment="1">
      <alignment horizontal="center" vertical="center"/>
    </xf>
    <xf numFmtId="0" fontId="10" fillId="0" borderId="2" xfId="4" applyFont="1" applyBorder="1" applyAlignment="1">
      <alignment horizontal="center" vertical="center"/>
    </xf>
    <xf numFmtId="0" fontId="8" fillId="0" borderId="2" xfId="6" applyFont="1" applyBorder="1" applyAlignment="1">
      <alignment horizontal="left" vertical="center" wrapText="1" indent="1"/>
    </xf>
    <xf numFmtId="0" fontId="8" fillId="0" borderId="2" xfId="6" applyFont="1" applyBorder="1" applyAlignment="1">
      <alignment horizontal="center" vertical="center" wrapText="1"/>
    </xf>
    <xf numFmtId="177" fontId="8" fillId="0" borderId="2" xfId="6" applyNumberFormat="1" applyFont="1" applyBorder="1" applyAlignment="1">
      <alignment horizontal="center" vertical="center" wrapText="1"/>
    </xf>
    <xf numFmtId="0" fontId="10" fillId="0" borderId="2" xfId="5" applyFont="1" applyBorder="1" applyAlignment="1">
      <alignment horizontal="center" vertical="center"/>
    </xf>
    <xf numFmtId="178" fontId="10" fillId="0" borderId="2" xfId="5" applyNumberFormat="1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7" fillId="0" borderId="2" xfId="5" applyFont="1" applyBorder="1" applyAlignment="1">
      <alignment horizontal="center" vertical="center"/>
    </xf>
    <xf numFmtId="176" fontId="7" fillId="5" borderId="2" xfId="6" applyNumberFormat="1" applyFont="1" applyFill="1" applyBorder="1" applyAlignment="1">
      <alignment horizontal="center" vertical="center" wrapText="1"/>
    </xf>
    <xf numFmtId="42" fontId="7" fillId="9" borderId="2" xfId="3" applyNumberFormat="1" applyFont="1" applyFill="1" applyBorder="1" applyAlignment="1">
      <alignment horizontal="center" vertical="center"/>
    </xf>
    <xf numFmtId="176" fontId="9" fillId="3" borderId="2" xfId="6" applyNumberFormat="1" applyFont="1" applyFill="1" applyBorder="1" applyAlignment="1">
      <alignment horizontal="center" vertical="center" wrapText="1"/>
    </xf>
    <xf numFmtId="42" fontId="9" fillId="9" borderId="2" xfId="3" applyNumberFormat="1" applyFont="1" applyFill="1" applyBorder="1" applyAlignment="1">
      <alignment horizontal="center" vertical="center"/>
    </xf>
    <xf numFmtId="0" fontId="7" fillId="0" borderId="2" xfId="6" quotePrefix="1" applyFont="1" applyBorder="1" applyAlignment="1">
      <alignment horizontal="center" vertical="center" wrapText="1"/>
    </xf>
    <xf numFmtId="0" fontId="7" fillId="0" borderId="2" xfId="4" applyFont="1" applyBorder="1" applyAlignment="1">
      <alignment horizontal="center" vertical="center"/>
    </xf>
    <xf numFmtId="179" fontId="7" fillId="0" borderId="2" xfId="6" applyNumberFormat="1" applyFont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7" fillId="4" borderId="2" xfId="6" applyNumberFormat="1" applyFont="1" applyFill="1" applyBorder="1" applyAlignment="1">
      <alignment horizontal="center" vertical="center" wrapText="1"/>
    </xf>
    <xf numFmtId="176" fontId="7" fillId="0" borderId="2" xfId="2" applyNumberFormat="1" applyFont="1" applyBorder="1" applyAlignment="1">
      <alignment horizontal="center" vertical="center"/>
    </xf>
    <xf numFmtId="176" fontId="11" fillId="0" borderId="2" xfId="6" applyNumberFormat="1" applyFont="1" applyBorder="1" applyAlignment="1">
      <alignment horizontal="center" vertical="center" wrapText="1"/>
    </xf>
    <xf numFmtId="0" fontId="2" fillId="0" borderId="2" xfId="5" quotePrefix="1" applyFont="1" applyBorder="1" applyAlignment="1">
      <alignment horizontal="center" vertical="center"/>
    </xf>
    <xf numFmtId="42" fontId="2" fillId="9" borderId="2" xfId="5" applyNumberFormat="1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2" xfId="5" quotePrefix="1" applyFont="1" applyBorder="1" applyAlignment="1">
      <alignment horizontal="center" vertical="center" wrapText="1"/>
    </xf>
    <xf numFmtId="0" fontId="2" fillId="0" borderId="2" xfId="5" applyFont="1" applyBorder="1" applyAlignment="1">
      <alignment vertical="center" wrapText="1"/>
    </xf>
    <xf numFmtId="176" fontId="2" fillId="0" borderId="2" xfId="5" applyNumberFormat="1" applyFont="1" applyBorder="1" applyAlignment="1">
      <alignment horizontal="center" vertical="center"/>
    </xf>
    <xf numFmtId="176" fontId="2" fillId="2" borderId="2" xfId="5" applyNumberFormat="1" applyFont="1" applyFill="1" applyBorder="1" applyAlignment="1">
      <alignment horizontal="center" vertical="center"/>
    </xf>
    <xf numFmtId="176" fontId="2" fillId="5" borderId="2" xfId="5" applyNumberFormat="1" applyFont="1" applyFill="1" applyBorder="1" applyAlignment="1">
      <alignment horizontal="center" vertical="center" wrapText="1"/>
    </xf>
    <xf numFmtId="176" fontId="2" fillId="0" borderId="2" xfId="5" applyNumberFormat="1" applyFont="1" applyBorder="1" applyAlignment="1">
      <alignment horizontal="left" vertical="center"/>
    </xf>
    <xf numFmtId="0" fontId="2" fillId="0" borderId="2" xfId="5" applyFont="1" applyBorder="1" applyAlignment="1">
      <alignment horizontal="left" vertical="center"/>
    </xf>
    <xf numFmtId="176" fontId="2" fillId="2" borderId="2" xfId="5" applyNumberFormat="1" applyFont="1" applyFill="1" applyBorder="1" applyAlignment="1">
      <alignment horizontal="center" vertical="center" wrapText="1"/>
    </xf>
    <xf numFmtId="176" fontId="2" fillId="0" borderId="2" xfId="5" applyNumberFormat="1" applyFont="1" applyBorder="1" applyAlignment="1">
      <alignment horizontal="center" vertical="center" wrapText="1"/>
    </xf>
    <xf numFmtId="176" fontId="7" fillId="0" borderId="2" xfId="3" applyNumberFormat="1" applyFont="1" applyBorder="1" applyAlignment="1">
      <alignment horizontal="center" vertical="center"/>
    </xf>
    <xf numFmtId="176" fontId="7" fillId="2" borderId="2" xfId="3" applyNumberFormat="1" applyFont="1" applyFill="1" applyBorder="1" applyAlignment="1">
      <alignment horizontal="center" vertical="center" wrapText="1"/>
    </xf>
    <xf numFmtId="180" fontId="2" fillId="0" borderId="2" xfId="2" applyNumberFormat="1" applyFont="1" applyBorder="1" applyAlignment="1">
      <alignment horizontal="center" vertical="center"/>
    </xf>
    <xf numFmtId="176" fontId="2" fillId="3" borderId="2" xfId="5" applyNumberFormat="1" applyFont="1" applyFill="1" applyBorder="1" applyAlignment="1">
      <alignment horizontal="center" vertical="center"/>
    </xf>
    <xf numFmtId="0" fontId="7" fillId="0" borderId="2" xfId="5" applyFont="1" applyBorder="1" applyAlignment="1">
      <alignment vertical="center" wrapText="1"/>
    </xf>
    <xf numFmtId="0" fontId="2" fillId="0" borderId="2" xfId="6" applyFont="1" applyBorder="1" applyAlignment="1">
      <alignment horizontal="left" vertical="center" wrapText="1" indent="1"/>
    </xf>
    <xf numFmtId="42" fontId="2" fillId="9" borderId="2" xfId="5" applyNumberFormat="1" applyFont="1" applyFill="1" applyBorder="1" applyAlignment="1">
      <alignment horizontal="center" vertical="center" wrapText="1"/>
    </xf>
    <xf numFmtId="1" fontId="2" fillId="0" borderId="2" xfId="5" applyNumberFormat="1" applyFont="1" applyBorder="1" applyAlignment="1">
      <alignment horizontal="center" vertical="center"/>
    </xf>
    <xf numFmtId="178" fontId="7" fillId="0" borderId="2" xfId="5" applyNumberFormat="1" applyFont="1" applyBorder="1" applyAlignment="1">
      <alignment horizontal="center" vertical="center"/>
    </xf>
    <xf numFmtId="176" fontId="2" fillId="3" borderId="2" xfId="1" applyNumberFormat="1" applyFont="1" applyFill="1" applyBorder="1" applyAlignment="1">
      <alignment horizontal="center" vertical="center"/>
    </xf>
    <xf numFmtId="0" fontId="10" fillId="0" borderId="2" xfId="6" applyFont="1" applyBorder="1" applyAlignment="1">
      <alignment horizontal="left" vertical="center" wrapText="1" indent="1"/>
    </xf>
    <xf numFmtId="0" fontId="10" fillId="0" borderId="2" xfId="5" applyFont="1" applyBorder="1" applyAlignment="1">
      <alignment horizontal="center" vertical="center" wrapText="1"/>
    </xf>
    <xf numFmtId="176" fontId="10" fillId="0" borderId="2" xfId="5" applyNumberFormat="1" applyFont="1" applyBorder="1" applyAlignment="1">
      <alignment horizontal="center" vertical="center"/>
    </xf>
    <xf numFmtId="180" fontId="10" fillId="0" borderId="2" xfId="2" applyNumberFormat="1" applyFont="1" applyBorder="1" applyAlignment="1">
      <alignment horizontal="center" vertical="center"/>
    </xf>
    <xf numFmtId="42" fontId="10" fillId="9" borderId="2" xfId="5" applyNumberFormat="1" applyFont="1" applyFill="1" applyBorder="1" applyAlignment="1">
      <alignment horizontal="center" vertical="center" wrapText="1"/>
    </xf>
    <xf numFmtId="0" fontId="10" fillId="0" borderId="2" xfId="5" applyFont="1" applyBorder="1">
      <alignment vertical="center"/>
    </xf>
    <xf numFmtId="42" fontId="10" fillId="9" borderId="2" xfId="5" applyNumberFormat="1" applyFont="1" applyFill="1" applyBorder="1">
      <alignment vertical="center"/>
    </xf>
    <xf numFmtId="0" fontId="12" fillId="0" borderId="2" xfId="5" applyFont="1" applyBorder="1" applyAlignment="1">
      <alignment vertical="center" wrapText="1"/>
    </xf>
    <xf numFmtId="0" fontId="13" fillId="0" borderId="2" xfId="5" applyFont="1" applyBorder="1" applyAlignment="1">
      <alignment vertical="center" wrapText="1"/>
    </xf>
    <xf numFmtId="177" fontId="14" fillId="0" borderId="2" xfId="6" applyNumberFormat="1" applyFont="1" applyBorder="1" applyAlignment="1">
      <alignment horizontal="center" vertical="center" wrapText="1"/>
    </xf>
    <xf numFmtId="0" fontId="4" fillId="6" borderId="2" xfId="5" applyFont="1" applyFill="1" applyBorder="1" applyAlignment="1">
      <alignment horizontal="center" vertical="center" wrapText="1"/>
    </xf>
    <xf numFmtId="42" fontId="6" fillId="6" borderId="2" xfId="3" applyNumberFormat="1" applyFont="1" applyFill="1" applyBorder="1" applyAlignment="1">
      <alignment horizontal="center" vertical="center"/>
    </xf>
    <xf numFmtId="42" fontId="4" fillId="6" borderId="2" xfId="5" applyNumberFormat="1" applyFont="1" applyFill="1" applyBorder="1" applyAlignment="1">
      <alignment horizontal="center" vertical="center"/>
    </xf>
    <xf numFmtId="42" fontId="20" fillId="6" borderId="2" xfId="5" applyNumberFormat="1" applyFont="1" applyFill="1" applyBorder="1" applyAlignment="1">
      <alignment horizontal="center" vertical="center"/>
    </xf>
    <xf numFmtId="0" fontId="21" fillId="0" borderId="2" xfId="5" applyFont="1" applyBorder="1" applyAlignment="1">
      <alignment horizontal="center" vertical="center"/>
    </xf>
    <xf numFmtId="0" fontId="22" fillId="0" borderId="1" xfId="5" applyFont="1" applyBorder="1" applyAlignment="1">
      <alignment horizontal="center" vertical="center"/>
    </xf>
    <xf numFmtId="0" fontId="23" fillId="7" borderId="2" xfId="5" applyFont="1" applyFill="1" applyBorder="1" applyAlignment="1">
      <alignment horizontal="center" vertical="center"/>
    </xf>
  </cellXfs>
  <cellStyles count="7">
    <cellStyle name="백분율 2" xfId="1" xr:uid="{00000000-0005-0000-0000-000000000000}"/>
    <cellStyle name="쉼표 [0]" xfId="2" builtinId="6"/>
    <cellStyle name="쉼표 [0] 2" xfId="3" xr:uid="{00000000-0005-0000-0000-000002000000}"/>
    <cellStyle name="표준" xfId="0" builtinId="0"/>
    <cellStyle name="표준 10 2" xfId="4" xr:uid="{00000000-0005-0000-0000-000004000000}"/>
    <cellStyle name="표준 2" xfId="5" xr:uid="{00000000-0005-0000-0000-000005000000}"/>
    <cellStyle name="표준 2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jp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jp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jpg"/><Relationship Id="rId290" Type="http://schemas.openxmlformats.org/officeDocument/2006/relationships/image" Target="../media/image290.png"/><Relationship Id="rId85" Type="http://schemas.openxmlformats.org/officeDocument/2006/relationships/image" Target="../media/image85.png"/><Relationship Id="rId150" Type="http://schemas.openxmlformats.org/officeDocument/2006/relationships/image" Target="../media/image150.jpg"/><Relationship Id="rId192" Type="http://schemas.openxmlformats.org/officeDocument/2006/relationships/image" Target="../media/image192.png"/><Relationship Id="rId206" Type="http://schemas.openxmlformats.org/officeDocument/2006/relationships/image" Target="../media/image206.jp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6" Type="http://schemas.openxmlformats.org/officeDocument/2006/relationships/image" Target="../media/image6.jp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jp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jp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jpg"/><Relationship Id="rId152" Type="http://schemas.openxmlformats.org/officeDocument/2006/relationships/image" Target="../media/image152.png"/><Relationship Id="rId173" Type="http://schemas.openxmlformats.org/officeDocument/2006/relationships/image" Target="../media/image173.jp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8" Type="http://schemas.openxmlformats.org/officeDocument/2006/relationships/image" Target="../media/image8.jp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jpg"/><Relationship Id="rId153" Type="http://schemas.openxmlformats.org/officeDocument/2006/relationships/image" Target="../media/image153.png"/><Relationship Id="rId174" Type="http://schemas.openxmlformats.org/officeDocument/2006/relationships/image" Target="../media/image174.jp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jp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jp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jp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jp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jp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61" Type="http://schemas.openxmlformats.org/officeDocument/2006/relationships/image" Target="../media/image61.jp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jpg"/><Relationship Id="rId302" Type="http://schemas.openxmlformats.org/officeDocument/2006/relationships/image" Target="../media/image302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jp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jp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jpg"/><Relationship Id="rId118" Type="http://schemas.openxmlformats.org/officeDocument/2006/relationships/image" Target="../media/image118.png"/><Relationship Id="rId171" Type="http://schemas.openxmlformats.org/officeDocument/2006/relationships/image" Target="../media/image171.png"/><Relationship Id="rId227" Type="http://schemas.openxmlformats.org/officeDocument/2006/relationships/image" Target="../media/image227.jp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75" Type="http://schemas.openxmlformats.org/officeDocument/2006/relationships/image" Target="../media/image75.jp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10</xdr:row>
      <xdr:rowOff>104775</xdr:rowOff>
    </xdr:from>
    <xdr:to>
      <xdr:col>2</xdr:col>
      <xdr:colOff>819150</xdr:colOff>
      <xdr:row>10</xdr:row>
      <xdr:rowOff>1028700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F7F719-CB72-44C7-9A61-14367764EE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666875" y="10258425"/>
          <a:ext cx="40005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11</xdr:row>
      <xdr:rowOff>47625</xdr:rowOff>
    </xdr:from>
    <xdr:to>
      <xdr:col>2</xdr:col>
      <xdr:colOff>838200</xdr:colOff>
      <xdr:row>11</xdr:row>
      <xdr:rowOff>1066800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158E036-B864-4AF4-84F4-A3B43B42AE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1647825" y="11287125"/>
          <a:ext cx="43815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12</xdr:row>
      <xdr:rowOff>152400</xdr:rowOff>
    </xdr:from>
    <xdr:to>
      <xdr:col>2</xdr:col>
      <xdr:colOff>809625</xdr:colOff>
      <xdr:row>12</xdr:row>
      <xdr:rowOff>1028700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503DBD-BCC4-4E85-99F5-B5404870BA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1676400" y="12477750"/>
          <a:ext cx="3810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13</xdr:row>
      <xdr:rowOff>190500</xdr:rowOff>
    </xdr:from>
    <xdr:to>
      <xdr:col>2</xdr:col>
      <xdr:colOff>800100</xdr:colOff>
      <xdr:row>13</xdr:row>
      <xdr:rowOff>1038225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4FF6D6B-F1FE-4C8F-8624-F1362B125F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1685925" y="13601700"/>
          <a:ext cx="361950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14</xdr:row>
      <xdr:rowOff>123824</xdr:rowOff>
    </xdr:from>
    <xdr:to>
      <xdr:col>2</xdr:col>
      <xdr:colOff>800100</xdr:colOff>
      <xdr:row>14</xdr:row>
      <xdr:rowOff>962025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D9FC67-62DE-48AD-9FAE-3E7A445F03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/>
        <a:stretch/>
      </xdr:blipFill>
      <xdr:spPr bwMode="auto">
        <a:xfrm>
          <a:off x="1685925" y="14620874"/>
          <a:ext cx="361950" cy="8382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247649</xdr:colOff>
      <xdr:row>26</xdr:row>
      <xdr:rowOff>76200</xdr:rowOff>
    </xdr:from>
    <xdr:to>
      <xdr:col>2</xdr:col>
      <xdr:colOff>895350</xdr:colOff>
      <xdr:row>26</xdr:row>
      <xdr:rowOff>1038225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879CCCA-E607-41BE-A56A-9ADB6BB447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/>
        <a:srcRect l="26135" t="26762" r="21176" b="21271"/>
        <a:stretch/>
      </xdr:blipFill>
      <xdr:spPr bwMode="auto">
        <a:xfrm>
          <a:off x="1495424" y="27603450"/>
          <a:ext cx="647701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266700</xdr:colOff>
      <xdr:row>27</xdr:row>
      <xdr:rowOff>66675</xdr:rowOff>
    </xdr:from>
    <xdr:to>
      <xdr:col>2</xdr:col>
      <xdr:colOff>895350</xdr:colOff>
      <xdr:row>27</xdr:row>
      <xdr:rowOff>1009650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EC4B163-8704-4ECE-BB62-2621F75FF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/>
        <a:srcRect l="26208" t="26332" r="21890" b="21700"/>
        <a:stretch/>
      </xdr:blipFill>
      <xdr:spPr bwMode="auto">
        <a:xfrm>
          <a:off x="1514475" y="28679775"/>
          <a:ext cx="6286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266700</xdr:colOff>
      <xdr:row>29</xdr:row>
      <xdr:rowOff>76200</xdr:rowOff>
    </xdr:from>
    <xdr:to>
      <xdr:col>2</xdr:col>
      <xdr:colOff>914400</xdr:colOff>
      <xdr:row>29</xdr:row>
      <xdr:rowOff>1028700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EC92008-733C-4C91-8E7A-C3278CABF1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 l="26137" t="27084" r="21176" b="21471"/>
        <a:stretch/>
      </xdr:blipFill>
      <xdr:spPr bwMode="auto">
        <a:xfrm>
          <a:off x="1514475" y="30861000"/>
          <a:ext cx="6477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247649</xdr:colOff>
      <xdr:row>28</xdr:row>
      <xdr:rowOff>57150</xdr:rowOff>
    </xdr:from>
    <xdr:to>
      <xdr:col>2</xdr:col>
      <xdr:colOff>904875</xdr:colOff>
      <xdr:row>28</xdr:row>
      <xdr:rowOff>1019175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A5043A6-C740-4F2C-AB61-E8B83CAEC5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/>
        <a:srcRect l="25809" t="26378" r="21506" b="21652"/>
        <a:stretch/>
      </xdr:blipFill>
      <xdr:spPr bwMode="auto">
        <a:xfrm>
          <a:off x="1495424" y="29756100"/>
          <a:ext cx="657226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228600</xdr:colOff>
      <xdr:row>36</xdr:row>
      <xdr:rowOff>180975</xdr:rowOff>
    </xdr:from>
    <xdr:to>
      <xdr:col>2</xdr:col>
      <xdr:colOff>962025</xdr:colOff>
      <xdr:row>36</xdr:row>
      <xdr:rowOff>904875</xdr:rowOff>
    </xdr:to>
    <xdr:pic>
      <xdr:nvPicPr>
        <xdr:cNvPr id="11" name="그림 18">
          <a:extLst>
            <a:ext uri="{FF2B5EF4-FFF2-40B4-BE49-F238E27FC236}">
              <a16:creationId xmlns:a16="http://schemas.microsoft.com/office/drawing/2014/main" id="{F1A3ABBC-0FB8-4B93-8FF7-D3D1975F48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/>
        <a:stretch/>
      </xdr:blipFill>
      <xdr:spPr bwMode="auto">
        <a:xfrm>
          <a:off x="1476375" y="38566725"/>
          <a:ext cx="733425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247649</xdr:colOff>
      <xdr:row>37</xdr:row>
      <xdr:rowOff>123824</xdr:rowOff>
    </xdr:from>
    <xdr:to>
      <xdr:col>2</xdr:col>
      <xdr:colOff>962025</xdr:colOff>
      <xdr:row>37</xdr:row>
      <xdr:rowOff>838200</xdr:rowOff>
    </xdr:to>
    <xdr:pic>
      <xdr:nvPicPr>
        <xdr:cNvPr id="12" name="그림 19">
          <a:extLst>
            <a:ext uri="{FF2B5EF4-FFF2-40B4-BE49-F238E27FC236}">
              <a16:creationId xmlns:a16="http://schemas.microsoft.com/office/drawing/2014/main" id="{7497697A-9ADC-410A-A565-0756D04A7D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/>
        <a:stretch/>
      </xdr:blipFill>
      <xdr:spPr bwMode="auto">
        <a:xfrm>
          <a:off x="1495424" y="39595424"/>
          <a:ext cx="714376" cy="7143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409575</xdr:colOff>
      <xdr:row>2</xdr:row>
      <xdr:rowOff>95250</xdr:rowOff>
    </xdr:from>
    <xdr:to>
      <xdr:col>2</xdr:col>
      <xdr:colOff>838200</xdr:colOff>
      <xdr:row>2</xdr:row>
      <xdr:rowOff>1028700</xdr:rowOff>
    </xdr:to>
    <xdr:pic>
      <xdr:nvPicPr>
        <xdr:cNvPr id="13" name="그림 30">
          <a:extLst>
            <a:ext uri="{FF2B5EF4-FFF2-40B4-BE49-F238E27FC236}">
              <a16:creationId xmlns:a16="http://schemas.microsoft.com/office/drawing/2014/main" id="{F3C2E658-50E3-4A15-BDD3-0F34C9C290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/>
        <a:stretch/>
      </xdr:blipFill>
      <xdr:spPr bwMode="auto">
        <a:xfrm>
          <a:off x="1657350" y="1562100"/>
          <a:ext cx="4286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3</xdr:row>
      <xdr:rowOff>47625</xdr:rowOff>
    </xdr:from>
    <xdr:to>
      <xdr:col>2</xdr:col>
      <xdr:colOff>828675</xdr:colOff>
      <xdr:row>3</xdr:row>
      <xdr:rowOff>1028700</xdr:rowOff>
    </xdr:to>
    <xdr:pic>
      <xdr:nvPicPr>
        <xdr:cNvPr id="14" name="그림 31">
          <a:extLst>
            <a:ext uri="{FF2B5EF4-FFF2-40B4-BE49-F238E27FC236}">
              <a16:creationId xmlns:a16="http://schemas.microsoft.com/office/drawing/2014/main" id="{C91218D3-E96E-44C6-9559-88BF0E0F96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/>
        <a:stretch/>
      </xdr:blipFill>
      <xdr:spPr bwMode="auto">
        <a:xfrm>
          <a:off x="1628775" y="2600325"/>
          <a:ext cx="4476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4</xdr:row>
      <xdr:rowOff>95250</xdr:rowOff>
    </xdr:from>
    <xdr:to>
      <xdr:col>2</xdr:col>
      <xdr:colOff>838200</xdr:colOff>
      <xdr:row>4</xdr:row>
      <xdr:rowOff>1019175</xdr:rowOff>
    </xdr:to>
    <xdr:pic>
      <xdr:nvPicPr>
        <xdr:cNvPr id="15" name="그림 32">
          <a:extLst>
            <a:ext uri="{FF2B5EF4-FFF2-40B4-BE49-F238E27FC236}">
              <a16:creationId xmlns:a16="http://schemas.microsoft.com/office/drawing/2014/main" id="{3DC00574-335D-4FF0-8A10-5A7861D1AD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/>
        <a:stretch/>
      </xdr:blipFill>
      <xdr:spPr bwMode="auto">
        <a:xfrm>
          <a:off x="1666875" y="3733800"/>
          <a:ext cx="41910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</xdr:row>
      <xdr:rowOff>85725</xdr:rowOff>
    </xdr:from>
    <xdr:to>
      <xdr:col>2</xdr:col>
      <xdr:colOff>857250</xdr:colOff>
      <xdr:row>5</xdr:row>
      <xdr:rowOff>1000125</xdr:rowOff>
    </xdr:to>
    <xdr:pic>
      <xdr:nvPicPr>
        <xdr:cNvPr id="16" name="그림 33">
          <a:extLst>
            <a:ext uri="{FF2B5EF4-FFF2-40B4-BE49-F238E27FC236}">
              <a16:creationId xmlns:a16="http://schemas.microsoft.com/office/drawing/2014/main" id="{06B95273-D0C2-4E4A-9E84-EB305906CB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/>
        <a:stretch/>
      </xdr:blipFill>
      <xdr:spPr bwMode="auto">
        <a:xfrm>
          <a:off x="1676400" y="4810125"/>
          <a:ext cx="42862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6</xdr:row>
      <xdr:rowOff>47625</xdr:rowOff>
    </xdr:from>
    <xdr:to>
      <xdr:col>2</xdr:col>
      <xdr:colOff>857250</xdr:colOff>
      <xdr:row>6</xdr:row>
      <xdr:rowOff>1038225</xdr:rowOff>
    </xdr:to>
    <xdr:pic>
      <xdr:nvPicPr>
        <xdr:cNvPr id="17" name="그림 34">
          <a:extLst>
            <a:ext uri="{FF2B5EF4-FFF2-40B4-BE49-F238E27FC236}">
              <a16:creationId xmlns:a16="http://schemas.microsoft.com/office/drawing/2014/main" id="{FAE6396E-18A5-44AF-AFF1-207AB5C1B9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/>
        <a:stretch/>
      </xdr:blipFill>
      <xdr:spPr bwMode="auto">
        <a:xfrm>
          <a:off x="1647825" y="5857875"/>
          <a:ext cx="4572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7</xdr:row>
      <xdr:rowOff>76200</xdr:rowOff>
    </xdr:from>
    <xdr:to>
      <xdr:col>2</xdr:col>
      <xdr:colOff>866775</xdr:colOff>
      <xdr:row>7</xdr:row>
      <xdr:rowOff>1019175</xdr:rowOff>
    </xdr:to>
    <xdr:pic>
      <xdr:nvPicPr>
        <xdr:cNvPr id="18" name="그림 36">
          <a:extLst>
            <a:ext uri="{FF2B5EF4-FFF2-40B4-BE49-F238E27FC236}">
              <a16:creationId xmlns:a16="http://schemas.microsoft.com/office/drawing/2014/main" id="{4DF25705-62F4-43F1-AF81-2B777C1851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/>
        <a:stretch/>
      </xdr:blipFill>
      <xdr:spPr bwMode="auto">
        <a:xfrm>
          <a:off x="1676400" y="6972300"/>
          <a:ext cx="4381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276224</xdr:colOff>
      <xdr:row>23</xdr:row>
      <xdr:rowOff>123824</xdr:rowOff>
    </xdr:from>
    <xdr:to>
      <xdr:col>2</xdr:col>
      <xdr:colOff>876300</xdr:colOff>
      <xdr:row>23</xdr:row>
      <xdr:rowOff>1019175</xdr:rowOff>
    </xdr:to>
    <xdr:pic>
      <xdr:nvPicPr>
        <xdr:cNvPr id="20" name="그림 40">
          <a:extLst>
            <a:ext uri="{FF2B5EF4-FFF2-40B4-BE49-F238E27FC236}">
              <a16:creationId xmlns:a16="http://schemas.microsoft.com/office/drawing/2014/main" id="{F43806A6-850F-439B-9DE2-CDA3C2F6B3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/>
        <a:stretch/>
      </xdr:blipFill>
      <xdr:spPr bwMode="auto">
        <a:xfrm>
          <a:off x="1523999" y="24393524"/>
          <a:ext cx="600076" cy="8953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24</xdr:row>
      <xdr:rowOff>66675</xdr:rowOff>
    </xdr:from>
    <xdr:to>
      <xdr:col>2</xdr:col>
      <xdr:colOff>904875</xdr:colOff>
      <xdr:row>24</xdr:row>
      <xdr:rowOff>1038225</xdr:rowOff>
    </xdr:to>
    <xdr:pic>
      <xdr:nvPicPr>
        <xdr:cNvPr id="24" name="그림 45">
          <a:extLst>
            <a:ext uri="{FF2B5EF4-FFF2-40B4-BE49-F238E27FC236}">
              <a16:creationId xmlns:a16="http://schemas.microsoft.com/office/drawing/2014/main" id="{EA12C631-855A-442D-9EE0-69951FF865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/>
        <a:stretch/>
      </xdr:blipFill>
      <xdr:spPr bwMode="auto">
        <a:xfrm>
          <a:off x="1485900" y="25422225"/>
          <a:ext cx="6667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285750</xdr:colOff>
      <xdr:row>35</xdr:row>
      <xdr:rowOff>76200</xdr:rowOff>
    </xdr:from>
    <xdr:to>
      <xdr:col>2</xdr:col>
      <xdr:colOff>752475</xdr:colOff>
      <xdr:row>35</xdr:row>
      <xdr:rowOff>1047750</xdr:rowOff>
    </xdr:to>
    <xdr:pic>
      <xdr:nvPicPr>
        <xdr:cNvPr id="26" name="그림 58">
          <a:extLst>
            <a:ext uri="{FF2B5EF4-FFF2-40B4-BE49-F238E27FC236}">
              <a16:creationId xmlns:a16="http://schemas.microsoft.com/office/drawing/2014/main" id="{82B5367E-133C-451D-B715-364B8B51E9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/>
        <a:stretch/>
      </xdr:blipFill>
      <xdr:spPr bwMode="auto">
        <a:xfrm>
          <a:off x="1533525" y="37376100"/>
          <a:ext cx="4667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409575</xdr:colOff>
      <xdr:row>39</xdr:row>
      <xdr:rowOff>85725</xdr:rowOff>
    </xdr:from>
    <xdr:to>
      <xdr:col>2</xdr:col>
      <xdr:colOff>800100</xdr:colOff>
      <xdr:row>39</xdr:row>
      <xdr:rowOff>1000125</xdr:rowOff>
    </xdr:to>
    <xdr:pic>
      <xdr:nvPicPr>
        <xdr:cNvPr id="27" name="그림 64">
          <a:extLst>
            <a:ext uri="{FF2B5EF4-FFF2-40B4-BE49-F238E27FC236}">
              <a16:creationId xmlns:a16="http://schemas.microsoft.com/office/drawing/2014/main" id="{50E5BBF3-19A4-4CCD-96ED-670614D876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/>
        <a:srcRect l="32977" t="6908" r="33824" b="15108"/>
        <a:stretch/>
      </xdr:blipFill>
      <xdr:spPr bwMode="auto">
        <a:xfrm>
          <a:off x="1657350" y="41729025"/>
          <a:ext cx="39052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38</xdr:row>
      <xdr:rowOff>76200</xdr:rowOff>
    </xdr:from>
    <xdr:to>
      <xdr:col>2</xdr:col>
      <xdr:colOff>800100</xdr:colOff>
      <xdr:row>38</xdr:row>
      <xdr:rowOff>981075</xdr:rowOff>
    </xdr:to>
    <xdr:pic>
      <xdr:nvPicPr>
        <xdr:cNvPr id="28" name="그림 65">
          <a:extLst>
            <a:ext uri="{FF2B5EF4-FFF2-40B4-BE49-F238E27FC236}">
              <a16:creationId xmlns:a16="http://schemas.microsoft.com/office/drawing/2014/main" id="{2B00AB1B-95ED-40CC-B643-8A86527704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/>
        <a:srcRect l="34091" t="5794" r="29367" b="3075"/>
        <a:stretch/>
      </xdr:blipFill>
      <xdr:spPr bwMode="auto">
        <a:xfrm>
          <a:off x="1676400" y="40633650"/>
          <a:ext cx="371475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48</xdr:row>
      <xdr:rowOff>66675</xdr:rowOff>
    </xdr:from>
    <xdr:to>
      <xdr:col>2</xdr:col>
      <xdr:colOff>733425</xdr:colOff>
      <xdr:row>48</xdr:row>
      <xdr:rowOff>1038225</xdr:rowOff>
    </xdr:to>
    <xdr:pic>
      <xdr:nvPicPr>
        <xdr:cNvPr id="29" name="그림 66">
          <a:extLst>
            <a:ext uri="{FF2B5EF4-FFF2-40B4-BE49-F238E27FC236}">
              <a16:creationId xmlns:a16="http://schemas.microsoft.com/office/drawing/2014/main" id="{9603A30D-81E5-41FC-935F-19F89C86CB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/>
        <a:stretch/>
      </xdr:blipFill>
      <xdr:spPr bwMode="auto">
        <a:xfrm>
          <a:off x="1666875" y="51482625"/>
          <a:ext cx="3143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447675</xdr:colOff>
      <xdr:row>49</xdr:row>
      <xdr:rowOff>95250</xdr:rowOff>
    </xdr:from>
    <xdr:to>
      <xdr:col>2</xdr:col>
      <xdr:colOff>771525</xdr:colOff>
      <xdr:row>49</xdr:row>
      <xdr:rowOff>1028700</xdr:rowOff>
    </xdr:to>
    <xdr:pic>
      <xdr:nvPicPr>
        <xdr:cNvPr id="30" name="그림 67">
          <a:extLst>
            <a:ext uri="{FF2B5EF4-FFF2-40B4-BE49-F238E27FC236}">
              <a16:creationId xmlns:a16="http://schemas.microsoft.com/office/drawing/2014/main" id="{61F7D32B-1440-49B3-861F-99491D3C67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/>
        <a:stretch/>
      </xdr:blipFill>
      <xdr:spPr bwMode="auto">
        <a:xfrm>
          <a:off x="1695450" y="52597050"/>
          <a:ext cx="3238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133350</xdr:colOff>
      <xdr:row>43</xdr:row>
      <xdr:rowOff>219075</xdr:rowOff>
    </xdr:from>
    <xdr:to>
      <xdr:col>2</xdr:col>
      <xdr:colOff>952500</xdr:colOff>
      <xdr:row>43</xdr:row>
      <xdr:rowOff>914400</xdr:rowOff>
    </xdr:to>
    <xdr:pic>
      <xdr:nvPicPr>
        <xdr:cNvPr id="31" name="그림 75">
          <a:extLst>
            <a:ext uri="{FF2B5EF4-FFF2-40B4-BE49-F238E27FC236}">
              <a16:creationId xmlns:a16="http://schemas.microsoft.com/office/drawing/2014/main" id="{6C6679EF-E852-437C-A7D7-FB6E4252C8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/>
        <a:stretch/>
      </xdr:blipFill>
      <xdr:spPr bwMode="auto">
        <a:xfrm>
          <a:off x="1381125" y="46205775"/>
          <a:ext cx="819150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133350</xdr:colOff>
      <xdr:row>44</xdr:row>
      <xdr:rowOff>190500</xdr:rowOff>
    </xdr:from>
    <xdr:to>
      <xdr:col>2</xdr:col>
      <xdr:colOff>952500</xdr:colOff>
      <xdr:row>44</xdr:row>
      <xdr:rowOff>885825</xdr:rowOff>
    </xdr:to>
    <xdr:pic>
      <xdr:nvPicPr>
        <xdr:cNvPr id="32" name="그림 76">
          <a:extLst>
            <a:ext uri="{FF2B5EF4-FFF2-40B4-BE49-F238E27FC236}">
              <a16:creationId xmlns:a16="http://schemas.microsoft.com/office/drawing/2014/main" id="{894EF862-08FC-48C5-9B95-056FC544DB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/>
        <a:stretch/>
      </xdr:blipFill>
      <xdr:spPr bwMode="auto">
        <a:xfrm>
          <a:off x="1381125" y="47263050"/>
          <a:ext cx="819150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123824</xdr:colOff>
      <xdr:row>45</xdr:row>
      <xdr:rowOff>171450</xdr:rowOff>
    </xdr:from>
    <xdr:to>
      <xdr:col>2</xdr:col>
      <xdr:colOff>952500</xdr:colOff>
      <xdr:row>45</xdr:row>
      <xdr:rowOff>876300</xdr:rowOff>
    </xdr:to>
    <xdr:pic>
      <xdr:nvPicPr>
        <xdr:cNvPr id="33" name="그림 77">
          <a:extLst>
            <a:ext uri="{FF2B5EF4-FFF2-40B4-BE49-F238E27FC236}">
              <a16:creationId xmlns:a16="http://schemas.microsoft.com/office/drawing/2014/main" id="{12280443-3A17-46AD-B4A1-A9A43464F7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/>
        <a:stretch/>
      </xdr:blipFill>
      <xdr:spPr bwMode="auto">
        <a:xfrm>
          <a:off x="1371599" y="48329850"/>
          <a:ext cx="828676" cy="704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104775</xdr:colOff>
      <xdr:row>46</xdr:row>
      <xdr:rowOff>171450</xdr:rowOff>
    </xdr:from>
    <xdr:to>
      <xdr:col>2</xdr:col>
      <xdr:colOff>942975</xdr:colOff>
      <xdr:row>46</xdr:row>
      <xdr:rowOff>885825</xdr:rowOff>
    </xdr:to>
    <xdr:pic>
      <xdr:nvPicPr>
        <xdr:cNvPr id="34" name="그림 78">
          <a:extLst>
            <a:ext uri="{FF2B5EF4-FFF2-40B4-BE49-F238E27FC236}">
              <a16:creationId xmlns:a16="http://schemas.microsoft.com/office/drawing/2014/main" id="{3CD4B4A4-9AC2-482E-9984-91CB6311DF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/>
        <a:stretch/>
      </xdr:blipFill>
      <xdr:spPr bwMode="auto">
        <a:xfrm>
          <a:off x="1352550" y="49415700"/>
          <a:ext cx="838200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104775</xdr:colOff>
      <xdr:row>47</xdr:row>
      <xdr:rowOff>171450</xdr:rowOff>
    </xdr:from>
    <xdr:to>
      <xdr:col>2</xdr:col>
      <xdr:colOff>942975</xdr:colOff>
      <xdr:row>47</xdr:row>
      <xdr:rowOff>876300</xdr:rowOff>
    </xdr:to>
    <xdr:pic>
      <xdr:nvPicPr>
        <xdr:cNvPr id="35" name="그림 79">
          <a:extLst>
            <a:ext uri="{FF2B5EF4-FFF2-40B4-BE49-F238E27FC236}">
              <a16:creationId xmlns:a16="http://schemas.microsoft.com/office/drawing/2014/main" id="{4434378C-95F8-4767-8818-7AE2B2976B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/>
        <a:stretch/>
      </xdr:blipFill>
      <xdr:spPr bwMode="auto">
        <a:xfrm>
          <a:off x="1352550" y="50501550"/>
          <a:ext cx="838200" cy="704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53</xdr:row>
      <xdr:rowOff>104775</xdr:rowOff>
    </xdr:from>
    <xdr:to>
      <xdr:col>2</xdr:col>
      <xdr:colOff>952500</xdr:colOff>
      <xdr:row>53</xdr:row>
      <xdr:rowOff>1047750</xdr:rowOff>
    </xdr:to>
    <xdr:pic>
      <xdr:nvPicPr>
        <xdr:cNvPr id="36" name="그림 86">
          <a:extLst>
            <a:ext uri="{FF2B5EF4-FFF2-40B4-BE49-F238E27FC236}">
              <a16:creationId xmlns:a16="http://schemas.microsoft.com/office/drawing/2014/main" id="{4ED598D2-5753-46CA-927F-5F67E2C0B8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/>
        <a:stretch/>
      </xdr:blipFill>
      <xdr:spPr bwMode="auto">
        <a:xfrm>
          <a:off x="1543049" y="56949975"/>
          <a:ext cx="657226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52</xdr:row>
      <xdr:rowOff>85725</xdr:rowOff>
    </xdr:from>
    <xdr:to>
      <xdr:col>2</xdr:col>
      <xdr:colOff>962025</xdr:colOff>
      <xdr:row>52</xdr:row>
      <xdr:rowOff>1047750</xdr:rowOff>
    </xdr:to>
    <xdr:pic>
      <xdr:nvPicPr>
        <xdr:cNvPr id="37" name="그림 88">
          <a:extLst>
            <a:ext uri="{FF2B5EF4-FFF2-40B4-BE49-F238E27FC236}">
              <a16:creationId xmlns:a16="http://schemas.microsoft.com/office/drawing/2014/main" id="{1F2AC742-427B-4DFC-8474-6568764757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/>
        <a:stretch/>
      </xdr:blipFill>
      <xdr:spPr bwMode="auto">
        <a:xfrm>
          <a:off x="1543049" y="55845075"/>
          <a:ext cx="666751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51</xdr:row>
      <xdr:rowOff>104775</xdr:rowOff>
    </xdr:from>
    <xdr:to>
      <xdr:col>2</xdr:col>
      <xdr:colOff>962025</xdr:colOff>
      <xdr:row>51</xdr:row>
      <xdr:rowOff>1057275</xdr:rowOff>
    </xdr:to>
    <xdr:pic>
      <xdr:nvPicPr>
        <xdr:cNvPr id="38" name="그림 89">
          <a:extLst>
            <a:ext uri="{FF2B5EF4-FFF2-40B4-BE49-F238E27FC236}">
              <a16:creationId xmlns:a16="http://schemas.microsoft.com/office/drawing/2014/main" id="{96A57039-45A2-420D-93A4-FC0A9BC63E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/>
        <a:stretch/>
      </xdr:blipFill>
      <xdr:spPr bwMode="auto">
        <a:xfrm>
          <a:off x="1543049" y="54778275"/>
          <a:ext cx="666751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257175</xdr:colOff>
      <xdr:row>54</xdr:row>
      <xdr:rowOff>85725</xdr:rowOff>
    </xdr:from>
    <xdr:to>
      <xdr:col>2</xdr:col>
      <xdr:colOff>895350</xdr:colOff>
      <xdr:row>54</xdr:row>
      <xdr:rowOff>1028700</xdr:rowOff>
    </xdr:to>
    <xdr:pic>
      <xdr:nvPicPr>
        <xdr:cNvPr id="39" name="그림 90">
          <a:extLst>
            <a:ext uri="{FF2B5EF4-FFF2-40B4-BE49-F238E27FC236}">
              <a16:creationId xmlns:a16="http://schemas.microsoft.com/office/drawing/2014/main" id="{7597159B-68AA-4AC0-9273-2847A5F203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/>
        <a:stretch/>
      </xdr:blipFill>
      <xdr:spPr bwMode="auto">
        <a:xfrm>
          <a:off x="1504950" y="58016775"/>
          <a:ext cx="638175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55</xdr:row>
      <xdr:rowOff>57150</xdr:rowOff>
    </xdr:from>
    <xdr:to>
      <xdr:col>2</xdr:col>
      <xdr:colOff>781050</xdr:colOff>
      <xdr:row>55</xdr:row>
      <xdr:rowOff>1009650</xdr:rowOff>
    </xdr:to>
    <xdr:pic>
      <xdr:nvPicPr>
        <xdr:cNvPr id="40" name="그림 92">
          <a:extLst>
            <a:ext uri="{FF2B5EF4-FFF2-40B4-BE49-F238E27FC236}">
              <a16:creationId xmlns:a16="http://schemas.microsoft.com/office/drawing/2014/main" id="{E03CBA55-54C6-4011-9EB8-A99560056D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/>
        <a:stretch/>
      </xdr:blipFill>
      <xdr:spPr bwMode="auto">
        <a:xfrm>
          <a:off x="1676400" y="59074050"/>
          <a:ext cx="3524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56</xdr:row>
      <xdr:rowOff>28575</xdr:rowOff>
    </xdr:from>
    <xdr:to>
      <xdr:col>2</xdr:col>
      <xdr:colOff>800100</xdr:colOff>
      <xdr:row>56</xdr:row>
      <xdr:rowOff>1066800</xdr:rowOff>
    </xdr:to>
    <xdr:pic>
      <xdr:nvPicPr>
        <xdr:cNvPr id="41" name="그림 93">
          <a:extLst>
            <a:ext uri="{FF2B5EF4-FFF2-40B4-BE49-F238E27FC236}">
              <a16:creationId xmlns:a16="http://schemas.microsoft.com/office/drawing/2014/main" id="{C754F65A-C156-440B-B558-70567568FE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/>
        <a:stretch/>
      </xdr:blipFill>
      <xdr:spPr bwMode="auto">
        <a:xfrm>
          <a:off x="1666875" y="6013132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57</xdr:row>
      <xdr:rowOff>28575</xdr:rowOff>
    </xdr:from>
    <xdr:to>
      <xdr:col>2</xdr:col>
      <xdr:colOff>800100</xdr:colOff>
      <xdr:row>57</xdr:row>
      <xdr:rowOff>1066800</xdr:rowOff>
    </xdr:to>
    <xdr:pic>
      <xdr:nvPicPr>
        <xdr:cNvPr id="42" name="그림 94">
          <a:extLst>
            <a:ext uri="{FF2B5EF4-FFF2-40B4-BE49-F238E27FC236}">
              <a16:creationId xmlns:a16="http://schemas.microsoft.com/office/drawing/2014/main" id="{1AF14AE2-E4E2-4657-B85A-9F6004090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/>
        <a:stretch/>
      </xdr:blipFill>
      <xdr:spPr bwMode="auto">
        <a:xfrm>
          <a:off x="1666875" y="6121717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58</xdr:row>
      <xdr:rowOff>28575</xdr:rowOff>
    </xdr:from>
    <xdr:to>
      <xdr:col>2</xdr:col>
      <xdr:colOff>809625</xdr:colOff>
      <xdr:row>58</xdr:row>
      <xdr:rowOff>1066800</xdr:rowOff>
    </xdr:to>
    <xdr:pic>
      <xdr:nvPicPr>
        <xdr:cNvPr id="43" name="그림 95">
          <a:extLst>
            <a:ext uri="{FF2B5EF4-FFF2-40B4-BE49-F238E27FC236}">
              <a16:creationId xmlns:a16="http://schemas.microsoft.com/office/drawing/2014/main" id="{ECB93C9B-95B8-4326-8661-A8EEF0C251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/>
        <a:stretch/>
      </xdr:blipFill>
      <xdr:spPr bwMode="auto">
        <a:xfrm>
          <a:off x="1676400" y="6230302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59</xdr:row>
      <xdr:rowOff>28575</xdr:rowOff>
    </xdr:from>
    <xdr:to>
      <xdr:col>2</xdr:col>
      <xdr:colOff>809625</xdr:colOff>
      <xdr:row>59</xdr:row>
      <xdr:rowOff>1057275</xdr:rowOff>
    </xdr:to>
    <xdr:pic>
      <xdr:nvPicPr>
        <xdr:cNvPr id="44" name="그림 96">
          <a:extLst>
            <a:ext uri="{FF2B5EF4-FFF2-40B4-BE49-F238E27FC236}">
              <a16:creationId xmlns:a16="http://schemas.microsoft.com/office/drawing/2014/main" id="{6826D120-29D9-4D95-BD9A-D16876D1AB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/>
        <a:stretch/>
      </xdr:blipFill>
      <xdr:spPr bwMode="auto">
        <a:xfrm>
          <a:off x="1676400" y="63388875"/>
          <a:ext cx="38100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514350</xdr:colOff>
      <xdr:row>63</xdr:row>
      <xdr:rowOff>104775</xdr:rowOff>
    </xdr:from>
    <xdr:to>
      <xdr:col>2</xdr:col>
      <xdr:colOff>752475</xdr:colOff>
      <xdr:row>63</xdr:row>
      <xdr:rowOff>981075</xdr:rowOff>
    </xdr:to>
    <xdr:pic>
      <xdr:nvPicPr>
        <xdr:cNvPr id="45" name="그림 97">
          <a:extLst>
            <a:ext uri="{FF2B5EF4-FFF2-40B4-BE49-F238E27FC236}">
              <a16:creationId xmlns:a16="http://schemas.microsoft.com/office/drawing/2014/main" id="{A8B0B212-BF9D-487F-8BB4-E5CFADFB48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/>
        <a:stretch/>
      </xdr:blipFill>
      <xdr:spPr bwMode="auto">
        <a:xfrm>
          <a:off x="1762125" y="67808475"/>
          <a:ext cx="2381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523875</xdr:colOff>
      <xdr:row>62</xdr:row>
      <xdr:rowOff>104775</xdr:rowOff>
    </xdr:from>
    <xdr:to>
      <xdr:col>2</xdr:col>
      <xdr:colOff>752475</xdr:colOff>
      <xdr:row>62</xdr:row>
      <xdr:rowOff>981075</xdr:rowOff>
    </xdr:to>
    <xdr:pic>
      <xdr:nvPicPr>
        <xdr:cNvPr id="46" name="그림 98">
          <a:extLst>
            <a:ext uri="{FF2B5EF4-FFF2-40B4-BE49-F238E27FC236}">
              <a16:creationId xmlns:a16="http://schemas.microsoft.com/office/drawing/2014/main" id="{AA48F47E-F591-4E05-9E88-94826A6DD2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/>
        <a:stretch/>
      </xdr:blipFill>
      <xdr:spPr bwMode="auto">
        <a:xfrm>
          <a:off x="1771650" y="66722625"/>
          <a:ext cx="2286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504825</xdr:colOff>
      <xdr:row>61</xdr:row>
      <xdr:rowOff>76200</xdr:rowOff>
    </xdr:from>
    <xdr:to>
      <xdr:col>2</xdr:col>
      <xdr:colOff>733425</xdr:colOff>
      <xdr:row>61</xdr:row>
      <xdr:rowOff>952500</xdr:rowOff>
    </xdr:to>
    <xdr:pic>
      <xdr:nvPicPr>
        <xdr:cNvPr id="47" name="그림 100">
          <a:extLst>
            <a:ext uri="{FF2B5EF4-FFF2-40B4-BE49-F238E27FC236}">
              <a16:creationId xmlns:a16="http://schemas.microsoft.com/office/drawing/2014/main" id="{343D933E-F80F-4F5C-9BDA-858C91417B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/>
        <a:stretch/>
      </xdr:blipFill>
      <xdr:spPr bwMode="auto">
        <a:xfrm>
          <a:off x="1752600" y="65608200"/>
          <a:ext cx="2286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60</xdr:row>
      <xdr:rowOff>95250</xdr:rowOff>
    </xdr:from>
    <xdr:to>
      <xdr:col>2</xdr:col>
      <xdr:colOff>723900</xdr:colOff>
      <xdr:row>60</xdr:row>
      <xdr:rowOff>962025</xdr:rowOff>
    </xdr:to>
    <xdr:pic>
      <xdr:nvPicPr>
        <xdr:cNvPr id="48" name="그림 101">
          <a:extLst>
            <a:ext uri="{FF2B5EF4-FFF2-40B4-BE49-F238E27FC236}">
              <a16:creationId xmlns:a16="http://schemas.microsoft.com/office/drawing/2014/main" id="{075D17FE-3637-4CEF-B887-5072932E46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/>
        <a:stretch/>
      </xdr:blipFill>
      <xdr:spPr bwMode="auto">
        <a:xfrm>
          <a:off x="1733550" y="64541400"/>
          <a:ext cx="2381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68</xdr:row>
      <xdr:rowOff>85725</xdr:rowOff>
    </xdr:from>
    <xdr:to>
      <xdr:col>2</xdr:col>
      <xdr:colOff>847725</xdr:colOff>
      <xdr:row>68</xdr:row>
      <xdr:rowOff>981075</xdr:rowOff>
    </xdr:to>
    <xdr:pic>
      <xdr:nvPicPr>
        <xdr:cNvPr id="49" name="그림 102">
          <a:extLst>
            <a:ext uri="{FF2B5EF4-FFF2-40B4-BE49-F238E27FC236}">
              <a16:creationId xmlns:a16="http://schemas.microsoft.com/office/drawing/2014/main" id="{8F90F4E6-3AE1-476C-98D8-F11E95419E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/>
        <a:stretch/>
      </xdr:blipFill>
      <xdr:spPr bwMode="auto">
        <a:xfrm>
          <a:off x="1733550" y="73218675"/>
          <a:ext cx="3619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457200</xdr:colOff>
      <xdr:row>66</xdr:row>
      <xdr:rowOff>85725</xdr:rowOff>
    </xdr:from>
    <xdr:to>
      <xdr:col>2</xdr:col>
      <xdr:colOff>847725</xdr:colOff>
      <xdr:row>66</xdr:row>
      <xdr:rowOff>1057275</xdr:rowOff>
    </xdr:to>
    <xdr:pic>
      <xdr:nvPicPr>
        <xdr:cNvPr id="50" name="그림 103">
          <a:extLst>
            <a:ext uri="{FF2B5EF4-FFF2-40B4-BE49-F238E27FC236}">
              <a16:creationId xmlns:a16="http://schemas.microsoft.com/office/drawing/2014/main" id="{660C41F1-593D-458A-9F8B-6DE2A9E11C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/>
        <a:stretch/>
      </xdr:blipFill>
      <xdr:spPr bwMode="auto">
        <a:xfrm>
          <a:off x="1704975" y="71046975"/>
          <a:ext cx="3905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69</xdr:row>
      <xdr:rowOff>66675</xdr:rowOff>
    </xdr:from>
    <xdr:to>
      <xdr:col>2</xdr:col>
      <xdr:colOff>847725</xdr:colOff>
      <xdr:row>69</xdr:row>
      <xdr:rowOff>1009650</xdr:rowOff>
    </xdr:to>
    <xdr:pic>
      <xdr:nvPicPr>
        <xdr:cNvPr id="51" name="그림 104">
          <a:extLst>
            <a:ext uri="{FF2B5EF4-FFF2-40B4-BE49-F238E27FC236}">
              <a16:creationId xmlns:a16="http://schemas.microsoft.com/office/drawing/2014/main" id="{1E9953CB-D922-449F-859A-3DDC57676D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/>
        <a:stretch/>
      </xdr:blipFill>
      <xdr:spPr bwMode="auto">
        <a:xfrm>
          <a:off x="1714500" y="74285475"/>
          <a:ext cx="38100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476250</xdr:colOff>
      <xdr:row>67</xdr:row>
      <xdr:rowOff>57150</xdr:rowOff>
    </xdr:from>
    <xdr:to>
      <xdr:col>2</xdr:col>
      <xdr:colOff>866775</xdr:colOff>
      <xdr:row>67</xdr:row>
      <xdr:rowOff>1028700</xdr:rowOff>
    </xdr:to>
    <xdr:pic>
      <xdr:nvPicPr>
        <xdr:cNvPr id="52" name="그림 105">
          <a:extLst>
            <a:ext uri="{FF2B5EF4-FFF2-40B4-BE49-F238E27FC236}">
              <a16:creationId xmlns:a16="http://schemas.microsoft.com/office/drawing/2014/main" id="{BC87EAF4-9715-432A-835F-8E03D00E84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/>
        <a:stretch/>
      </xdr:blipFill>
      <xdr:spPr bwMode="auto">
        <a:xfrm>
          <a:off x="1724025" y="72104250"/>
          <a:ext cx="3905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30</xdr:row>
      <xdr:rowOff>123824</xdr:rowOff>
    </xdr:from>
    <xdr:to>
      <xdr:col>2</xdr:col>
      <xdr:colOff>762000</xdr:colOff>
      <xdr:row>30</xdr:row>
      <xdr:rowOff>1028700</xdr:rowOff>
    </xdr:to>
    <xdr:pic>
      <xdr:nvPicPr>
        <xdr:cNvPr id="53" name="그림 107">
          <a:extLst>
            <a:ext uri="{FF2B5EF4-FFF2-40B4-BE49-F238E27FC236}">
              <a16:creationId xmlns:a16="http://schemas.microsoft.com/office/drawing/2014/main" id="{DF262CC6-B840-4712-829A-A1CFEA7C4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/>
        <a:srcRect l="25175" t="11629" r="24926" b="12926"/>
        <a:stretch/>
      </xdr:blipFill>
      <xdr:spPr bwMode="auto">
        <a:xfrm>
          <a:off x="1685925" y="31994474"/>
          <a:ext cx="323850" cy="9048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50</xdr:row>
      <xdr:rowOff>104775</xdr:rowOff>
    </xdr:from>
    <xdr:to>
      <xdr:col>2</xdr:col>
      <xdr:colOff>876300</xdr:colOff>
      <xdr:row>50</xdr:row>
      <xdr:rowOff>1057275</xdr:rowOff>
    </xdr:to>
    <xdr:pic>
      <xdr:nvPicPr>
        <xdr:cNvPr id="54" name="그림 112">
          <a:extLst>
            <a:ext uri="{FF2B5EF4-FFF2-40B4-BE49-F238E27FC236}">
              <a16:creationId xmlns:a16="http://schemas.microsoft.com/office/drawing/2014/main" id="{D6595670-CD67-4507-87C9-0DD4E757D3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/>
        <a:stretch/>
      </xdr:blipFill>
      <xdr:spPr bwMode="auto">
        <a:xfrm>
          <a:off x="1666875" y="53692425"/>
          <a:ext cx="4572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70</xdr:row>
      <xdr:rowOff>95250</xdr:rowOff>
    </xdr:from>
    <xdr:to>
      <xdr:col>2</xdr:col>
      <xdr:colOff>790575</xdr:colOff>
      <xdr:row>70</xdr:row>
      <xdr:rowOff>1076325</xdr:rowOff>
    </xdr:to>
    <xdr:pic>
      <xdr:nvPicPr>
        <xdr:cNvPr id="55" name="Picture 6">
          <a:extLst>
            <a:ext uri="{FF2B5EF4-FFF2-40B4-BE49-F238E27FC236}">
              <a16:creationId xmlns:a16="http://schemas.microsoft.com/office/drawing/2014/main" id="{213C26C1-5B38-4E08-8BA1-C76C219D45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/>
        <a:stretch/>
      </xdr:blipFill>
      <xdr:spPr bwMode="auto">
        <a:xfrm>
          <a:off x="1733550" y="75399900"/>
          <a:ext cx="30480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71</xdr:row>
      <xdr:rowOff>66675</xdr:rowOff>
    </xdr:from>
    <xdr:to>
      <xdr:col>2</xdr:col>
      <xdr:colOff>800100</xdr:colOff>
      <xdr:row>71</xdr:row>
      <xdr:rowOff>981075</xdr:rowOff>
    </xdr:to>
    <xdr:pic>
      <xdr:nvPicPr>
        <xdr:cNvPr id="56" name="Picture 7">
          <a:extLst>
            <a:ext uri="{FF2B5EF4-FFF2-40B4-BE49-F238E27FC236}">
              <a16:creationId xmlns:a16="http://schemas.microsoft.com/office/drawing/2014/main" id="{1E07BDBA-45CD-42D9-A0CD-C4E423537C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/>
        <a:stretch/>
      </xdr:blipFill>
      <xdr:spPr bwMode="auto">
        <a:xfrm>
          <a:off x="1714500" y="76457175"/>
          <a:ext cx="3333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95250</xdr:colOff>
      <xdr:row>72</xdr:row>
      <xdr:rowOff>171450</xdr:rowOff>
    </xdr:from>
    <xdr:to>
      <xdr:col>2</xdr:col>
      <xdr:colOff>1076325</xdr:colOff>
      <xdr:row>72</xdr:row>
      <xdr:rowOff>990599</xdr:rowOff>
    </xdr:to>
    <xdr:pic>
      <xdr:nvPicPr>
        <xdr:cNvPr id="57" name="Picture 8">
          <a:extLst>
            <a:ext uri="{FF2B5EF4-FFF2-40B4-BE49-F238E27FC236}">
              <a16:creationId xmlns:a16="http://schemas.microsoft.com/office/drawing/2014/main" id="{E9E8D9C4-4DD5-4A39-8FA6-26B1E3B0FA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/>
        <a:stretch/>
      </xdr:blipFill>
      <xdr:spPr bwMode="auto">
        <a:xfrm>
          <a:off x="1343025" y="77647800"/>
          <a:ext cx="981075" cy="8191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76</xdr:row>
      <xdr:rowOff>104775</xdr:rowOff>
    </xdr:from>
    <xdr:to>
      <xdr:col>2</xdr:col>
      <xdr:colOff>657225</xdr:colOff>
      <xdr:row>76</xdr:row>
      <xdr:rowOff>990599</xdr:rowOff>
    </xdr:to>
    <xdr:pic>
      <xdr:nvPicPr>
        <xdr:cNvPr id="58" name="그림 120">
          <a:extLst>
            <a:ext uri="{FF2B5EF4-FFF2-40B4-BE49-F238E27FC236}">
              <a16:creationId xmlns:a16="http://schemas.microsoft.com/office/drawing/2014/main" id="{CFC7ED74-1A17-44F1-A3AC-3604DA2297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/>
        <a:stretch/>
      </xdr:blipFill>
      <xdr:spPr bwMode="auto">
        <a:xfrm>
          <a:off x="1638300" y="81924525"/>
          <a:ext cx="26670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74</xdr:row>
      <xdr:rowOff>66675</xdr:rowOff>
    </xdr:from>
    <xdr:to>
      <xdr:col>2</xdr:col>
      <xdr:colOff>666750</xdr:colOff>
      <xdr:row>74</xdr:row>
      <xdr:rowOff>1000125</xdr:rowOff>
    </xdr:to>
    <xdr:pic>
      <xdr:nvPicPr>
        <xdr:cNvPr id="59" name="그림 121">
          <a:extLst>
            <a:ext uri="{FF2B5EF4-FFF2-40B4-BE49-F238E27FC236}">
              <a16:creationId xmlns:a16="http://schemas.microsoft.com/office/drawing/2014/main" id="{5D734982-5884-4424-A742-5FF7856486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/>
        <a:stretch/>
      </xdr:blipFill>
      <xdr:spPr bwMode="auto">
        <a:xfrm>
          <a:off x="1628775" y="79714725"/>
          <a:ext cx="2857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361950</xdr:colOff>
      <xdr:row>73</xdr:row>
      <xdr:rowOff>47625</xdr:rowOff>
    </xdr:from>
    <xdr:to>
      <xdr:col>2</xdr:col>
      <xdr:colOff>676275</xdr:colOff>
      <xdr:row>73</xdr:row>
      <xdr:rowOff>1066800</xdr:rowOff>
    </xdr:to>
    <xdr:pic>
      <xdr:nvPicPr>
        <xdr:cNvPr id="60" name="그림 122">
          <a:extLst>
            <a:ext uri="{FF2B5EF4-FFF2-40B4-BE49-F238E27FC236}">
              <a16:creationId xmlns:a16="http://schemas.microsoft.com/office/drawing/2014/main" id="{EE969691-D0B6-48D2-A102-C77E1578CF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/>
        <a:stretch/>
      </xdr:blipFill>
      <xdr:spPr bwMode="auto">
        <a:xfrm>
          <a:off x="1609725" y="78609825"/>
          <a:ext cx="314325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371475</xdr:colOff>
      <xdr:row>77</xdr:row>
      <xdr:rowOff>66675</xdr:rowOff>
    </xdr:from>
    <xdr:to>
      <xdr:col>2</xdr:col>
      <xdr:colOff>676275</xdr:colOff>
      <xdr:row>77</xdr:row>
      <xdr:rowOff>1038225</xdr:rowOff>
    </xdr:to>
    <xdr:pic>
      <xdr:nvPicPr>
        <xdr:cNvPr id="61" name="그림 123">
          <a:extLst>
            <a:ext uri="{FF2B5EF4-FFF2-40B4-BE49-F238E27FC236}">
              <a16:creationId xmlns:a16="http://schemas.microsoft.com/office/drawing/2014/main" id="{6E270CAE-96D0-44EB-AC63-E7796EFC94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/>
        <a:stretch/>
      </xdr:blipFill>
      <xdr:spPr bwMode="auto">
        <a:xfrm>
          <a:off x="1619250" y="82972275"/>
          <a:ext cx="3048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371475</xdr:colOff>
      <xdr:row>75</xdr:row>
      <xdr:rowOff>47625</xdr:rowOff>
    </xdr:from>
    <xdr:to>
      <xdr:col>2</xdr:col>
      <xdr:colOff>676275</xdr:colOff>
      <xdr:row>75</xdr:row>
      <xdr:rowOff>1019175</xdr:rowOff>
    </xdr:to>
    <xdr:pic>
      <xdr:nvPicPr>
        <xdr:cNvPr id="62" name="그림 124">
          <a:extLst>
            <a:ext uri="{FF2B5EF4-FFF2-40B4-BE49-F238E27FC236}">
              <a16:creationId xmlns:a16="http://schemas.microsoft.com/office/drawing/2014/main" id="{4ACA71E7-C93A-419D-B754-27A6D98AF7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/>
        <a:stretch/>
      </xdr:blipFill>
      <xdr:spPr bwMode="auto">
        <a:xfrm>
          <a:off x="1619250" y="80781525"/>
          <a:ext cx="3048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64</xdr:row>
      <xdr:rowOff>95250</xdr:rowOff>
    </xdr:from>
    <xdr:to>
      <xdr:col>2</xdr:col>
      <xdr:colOff>1009650</xdr:colOff>
      <xdr:row>64</xdr:row>
      <xdr:rowOff>1047750</xdr:rowOff>
    </xdr:to>
    <xdr:pic>
      <xdr:nvPicPr>
        <xdr:cNvPr id="63" name="그림 125">
          <a:extLst>
            <a:ext uri="{FF2B5EF4-FFF2-40B4-BE49-F238E27FC236}">
              <a16:creationId xmlns:a16="http://schemas.microsoft.com/office/drawing/2014/main" id="{31DEC453-1F30-4C22-87FF-A8C7280A9C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/>
        <a:stretch/>
      </xdr:blipFill>
      <xdr:spPr bwMode="auto">
        <a:xfrm>
          <a:off x="1628775" y="68884800"/>
          <a:ext cx="6286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409575</xdr:colOff>
      <xdr:row>65</xdr:row>
      <xdr:rowOff>123824</xdr:rowOff>
    </xdr:from>
    <xdr:to>
      <xdr:col>2</xdr:col>
      <xdr:colOff>981075</xdr:colOff>
      <xdr:row>65</xdr:row>
      <xdr:rowOff>990599</xdr:rowOff>
    </xdr:to>
    <xdr:pic>
      <xdr:nvPicPr>
        <xdr:cNvPr id="64" name="그림 126">
          <a:extLst>
            <a:ext uri="{FF2B5EF4-FFF2-40B4-BE49-F238E27FC236}">
              <a16:creationId xmlns:a16="http://schemas.microsoft.com/office/drawing/2014/main" id="{66B6E470-E1CF-43A9-ACDD-0266DB1117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/>
        <a:stretch/>
      </xdr:blipFill>
      <xdr:spPr bwMode="auto">
        <a:xfrm>
          <a:off x="1657350" y="69999224"/>
          <a:ext cx="5715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82</xdr:row>
      <xdr:rowOff>85725</xdr:rowOff>
    </xdr:from>
    <xdr:to>
      <xdr:col>2</xdr:col>
      <xdr:colOff>723900</xdr:colOff>
      <xdr:row>82</xdr:row>
      <xdr:rowOff>1038225</xdr:rowOff>
    </xdr:to>
    <xdr:pic>
      <xdr:nvPicPr>
        <xdr:cNvPr id="65" name="그림 128">
          <a:extLst>
            <a:ext uri="{FF2B5EF4-FFF2-40B4-BE49-F238E27FC236}">
              <a16:creationId xmlns:a16="http://schemas.microsoft.com/office/drawing/2014/main" id="{68C1ABEB-2852-4B79-966F-CA71B60B52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/>
        <a:stretch/>
      </xdr:blipFill>
      <xdr:spPr bwMode="auto">
        <a:xfrm>
          <a:off x="1676400" y="88420575"/>
          <a:ext cx="29527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333375</xdr:colOff>
      <xdr:row>84</xdr:row>
      <xdr:rowOff>66675</xdr:rowOff>
    </xdr:from>
    <xdr:to>
      <xdr:col>2</xdr:col>
      <xdr:colOff>845820</xdr:colOff>
      <xdr:row>84</xdr:row>
      <xdr:rowOff>1036320</xdr:rowOff>
    </xdr:to>
    <xdr:pic>
      <xdr:nvPicPr>
        <xdr:cNvPr id="66" name="그림 133">
          <a:extLst>
            <a:ext uri="{FF2B5EF4-FFF2-40B4-BE49-F238E27FC236}">
              <a16:creationId xmlns:a16="http://schemas.microsoft.com/office/drawing/2014/main" id="{3D60DE23-D965-4741-AFD5-243D5E903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/>
        <a:stretch/>
      </xdr:blipFill>
      <xdr:spPr bwMode="auto">
        <a:xfrm>
          <a:off x="1581150" y="90573225"/>
          <a:ext cx="5143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314323</xdr:colOff>
      <xdr:row>85</xdr:row>
      <xdr:rowOff>38100</xdr:rowOff>
    </xdr:from>
    <xdr:to>
      <xdr:col>2</xdr:col>
      <xdr:colOff>866775</xdr:colOff>
      <xdr:row>85</xdr:row>
      <xdr:rowOff>1057275</xdr:rowOff>
    </xdr:to>
    <xdr:pic>
      <xdr:nvPicPr>
        <xdr:cNvPr id="67" name="그림 134">
          <a:extLst>
            <a:ext uri="{FF2B5EF4-FFF2-40B4-BE49-F238E27FC236}">
              <a16:creationId xmlns:a16="http://schemas.microsoft.com/office/drawing/2014/main" id="{37ACCDF4-1E7F-436E-8FBC-1FEC0C66F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/>
        <a:stretch/>
      </xdr:blipFill>
      <xdr:spPr bwMode="auto">
        <a:xfrm>
          <a:off x="1562098" y="91630500"/>
          <a:ext cx="552452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314323</xdr:colOff>
      <xdr:row>86</xdr:row>
      <xdr:rowOff>38100</xdr:rowOff>
    </xdr:from>
    <xdr:to>
      <xdr:col>2</xdr:col>
      <xdr:colOff>847725</xdr:colOff>
      <xdr:row>86</xdr:row>
      <xdr:rowOff>1047750</xdr:rowOff>
    </xdr:to>
    <xdr:pic>
      <xdr:nvPicPr>
        <xdr:cNvPr id="68" name="그림 135">
          <a:extLst>
            <a:ext uri="{FF2B5EF4-FFF2-40B4-BE49-F238E27FC236}">
              <a16:creationId xmlns:a16="http://schemas.microsoft.com/office/drawing/2014/main" id="{573CDD38-90A7-44C5-A638-DB4D14FE8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/>
        <a:stretch/>
      </xdr:blipFill>
      <xdr:spPr bwMode="auto">
        <a:xfrm>
          <a:off x="1562098" y="92716350"/>
          <a:ext cx="533402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428625</xdr:colOff>
      <xdr:row>87</xdr:row>
      <xdr:rowOff>85725</xdr:rowOff>
    </xdr:from>
    <xdr:to>
      <xdr:col>2</xdr:col>
      <xdr:colOff>678180</xdr:colOff>
      <xdr:row>87</xdr:row>
      <xdr:rowOff>1021080</xdr:rowOff>
    </xdr:to>
    <xdr:pic>
      <xdr:nvPicPr>
        <xdr:cNvPr id="69" name="그림 136">
          <a:extLst>
            <a:ext uri="{FF2B5EF4-FFF2-40B4-BE49-F238E27FC236}">
              <a16:creationId xmlns:a16="http://schemas.microsoft.com/office/drawing/2014/main" id="{94602C21-BF8E-4A86-A3E4-1B4E032E27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/>
        <a:stretch/>
      </xdr:blipFill>
      <xdr:spPr bwMode="auto">
        <a:xfrm>
          <a:off x="1676400" y="93849825"/>
          <a:ext cx="2476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88</xdr:row>
      <xdr:rowOff>209550</xdr:rowOff>
    </xdr:from>
    <xdr:to>
      <xdr:col>2</xdr:col>
      <xdr:colOff>666750</xdr:colOff>
      <xdr:row>88</xdr:row>
      <xdr:rowOff>1000125</xdr:rowOff>
    </xdr:to>
    <xdr:pic>
      <xdr:nvPicPr>
        <xdr:cNvPr id="70" name="그림 137">
          <a:extLst>
            <a:ext uri="{FF2B5EF4-FFF2-40B4-BE49-F238E27FC236}">
              <a16:creationId xmlns:a16="http://schemas.microsoft.com/office/drawing/2014/main" id="{8BC53BC4-760F-4633-8E7E-87760BAF91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/>
        <a:stretch/>
      </xdr:blipFill>
      <xdr:spPr bwMode="auto">
        <a:xfrm>
          <a:off x="1666875" y="95059500"/>
          <a:ext cx="24765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209550</xdr:colOff>
      <xdr:row>89</xdr:row>
      <xdr:rowOff>276224</xdr:rowOff>
    </xdr:from>
    <xdr:to>
      <xdr:col>2</xdr:col>
      <xdr:colOff>971550</xdr:colOff>
      <xdr:row>89</xdr:row>
      <xdr:rowOff>904875</xdr:rowOff>
    </xdr:to>
    <xdr:pic>
      <xdr:nvPicPr>
        <xdr:cNvPr id="71" name="그림 138">
          <a:extLst>
            <a:ext uri="{FF2B5EF4-FFF2-40B4-BE49-F238E27FC236}">
              <a16:creationId xmlns:a16="http://schemas.microsoft.com/office/drawing/2014/main" id="{3DF0EEDA-8083-484E-98D1-CC3E0FB6BD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/>
        <a:stretch/>
      </xdr:blipFill>
      <xdr:spPr bwMode="auto">
        <a:xfrm>
          <a:off x="1457325" y="96212024"/>
          <a:ext cx="762000" cy="6286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91</xdr:row>
      <xdr:rowOff>66675</xdr:rowOff>
    </xdr:from>
    <xdr:to>
      <xdr:col>2</xdr:col>
      <xdr:colOff>781050</xdr:colOff>
      <xdr:row>91</xdr:row>
      <xdr:rowOff>1038225</xdr:rowOff>
    </xdr:to>
    <xdr:pic>
      <xdr:nvPicPr>
        <xdr:cNvPr id="72" name="그림 150">
          <a:extLst>
            <a:ext uri="{FF2B5EF4-FFF2-40B4-BE49-F238E27FC236}">
              <a16:creationId xmlns:a16="http://schemas.microsoft.com/office/drawing/2014/main" id="{3D0193DA-F20F-4625-B8EA-64309F5C6E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/>
        <a:stretch/>
      </xdr:blipFill>
      <xdr:spPr bwMode="auto">
        <a:xfrm>
          <a:off x="1628775" y="98193225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92</xdr:row>
      <xdr:rowOff>104775</xdr:rowOff>
    </xdr:from>
    <xdr:to>
      <xdr:col>2</xdr:col>
      <xdr:colOff>781050</xdr:colOff>
      <xdr:row>92</xdr:row>
      <xdr:rowOff>1076325</xdr:rowOff>
    </xdr:to>
    <xdr:pic>
      <xdr:nvPicPr>
        <xdr:cNvPr id="73" name="그림 151">
          <a:extLst>
            <a:ext uri="{FF2B5EF4-FFF2-40B4-BE49-F238E27FC236}">
              <a16:creationId xmlns:a16="http://schemas.microsoft.com/office/drawing/2014/main" id="{34CE7C96-5175-4C5B-B28A-991B190D7A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/>
        <a:stretch/>
      </xdr:blipFill>
      <xdr:spPr bwMode="auto">
        <a:xfrm>
          <a:off x="1628775" y="99326700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93</xdr:row>
      <xdr:rowOff>66675</xdr:rowOff>
    </xdr:from>
    <xdr:to>
      <xdr:col>2</xdr:col>
      <xdr:colOff>771525</xdr:colOff>
      <xdr:row>93</xdr:row>
      <xdr:rowOff>1028700</xdr:rowOff>
    </xdr:to>
    <xdr:pic>
      <xdr:nvPicPr>
        <xdr:cNvPr id="74" name="그림 152">
          <a:extLst>
            <a:ext uri="{FF2B5EF4-FFF2-40B4-BE49-F238E27FC236}">
              <a16:creationId xmlns:a16="http://schemas.microsoft.com/office/drawing/2014/main" id="{DA8BDA7C-E4C0-44AD-A3EB-7C68AA5CF2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/>
        <a:stretch/>
      </xdr:blipFill>
      <xdr:spPr bwMode="auto">
        <a:xfrm>
          <a:off x="1638300" y="100383975"/>
          <a:ext cx="381000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97</xdr:row>
      <xdr:rowOff>66675</xdr:rowOff>
    </xdr:from>
    <xdr:to>
      <xdr:col>2</xdr:col>
      <xdr:colOff>828675</xdr:colOff>
      <xdr:row>97</xdr:row>
      <xdr:rowOff>1066800</xdr:rowOff>
    </xdr:to>
    <xdr:pic>
      <xdr:nvPicPr>
        <xdr:cNvPr id="75" name="그림 160">
          <a:extLst>
            <a:ext uri="{FF2B5EF4-FFF2-40B4-BE49-F238E27FC236}">
              <a16:creationId xmlns:a16="http://schemas.microsoft.com/office/drawing/2014/main" id="{06760736-115F-46B3-9C7F-E0E3F913F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9"/>
        <a:stretch/>
      </xdr:blipFill>
      <xdr:spPr bwMode="auto">
        <a:xfrm>
          <a:off x="1666875" y="104765475"/>
          <a:ext cx="40957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98</xdr:row>
      <xdr:rowOff>66675</xdr:rowOff>
    </xdr:from>
    <xdr:to>
      <xdr:col>2</xdr:col>
      <xdr:colOff>828675</xdr:colOff>
      <xdr:row>98</xdr:row>
      <xdr:rowOff>1038225</xdr:rowOff>
    </xdr:to>
    <xdr:pic>
      <xdr:nvPicPr>
        <xdr:cNvPr id="76" name="그림 161">
          <a:extLst>
            <a:ext uri="{FF2B5EF4-FFF2-40B4-BE49-F238E27FC236}">
              <a16:creationId xmlns:a16="http://schemas.microsoft.com/office/drawing/2014/main" id="{5D6E039D-AC7E-4E1F-9E6B-E573F2CB5E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/>
        <a:stretch/>
      </xdr:blipFill>
      <xdr:spPr bwMode="auto">
        <a:xfrm>
          <a:off x="1676400" y="105860850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171450</xdr:colOff>
      <xdr:row>100</xdr:row>
      <xdr:rowOff>276224</xdr:rowOff>
    </xdr:from>
    <xdr:to>
      <xdr:col>2</xdr:col>
      <xdr:colOff>971550</xdr:colOff>
      <xdr:row>100</xdr:row>
      <xdr:rowOff>866775</xdr:rowOff>
    </xdr:to>
    <xdr:pic>
      <xdr:nvPicPr>
        <xdr:cNvPr id="77" name="그림 162">
          <a:extLst>
            <a:ext uri="{FF2B5EF4-FFF2-40B4-BE49-F238E27FC236}">
              <a16:creationId xmlns:a16="http://schemas.microsoft.com/office/drawing/2014/main" id="{FCC5D0A1-2D46-496C-BC68-BC9B81C6D6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/>
        <a:stretch/>
      </xdr:blipFill>
      <xdr:spPr bwMode="auto">
        <a:xfrm>
          <a:off x="1419225" y="108261149"/>
          <a:ext cx="800100" cy="5905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523875</xdr:colOff>
      <xdr:row>99</xdr:row>
      <xdr:rowOff>104775</xdr:rowOff>
    </xdr:from>
    <xdr:to>
      <xdr:col>2</xdr:col>
      <xdr:colOff>742950</xdr:colOff>
      <xdr:row>99</xdr:row>
      <xdr:rowOff>1000125</xdr:rowOff>
    </xdr:to>
    <xdr:pic>
      <xdr:nvPicPr>
        <xdr:cNvPr id="78" name="그림 163">
          <a:extLst>
            <a:ext uri="{FF2B5EF4-FFF2-40B4-BE49-F238E27FC236}">
              <a16:creationId xmlns:a16="http://schemas.microsoft.com/office/drawing/2014/main" id="{08413E75-060B-412D-85F9-2278E777DF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2"/>
        <a:stretch/>
      </xdr:blipFill>
      <xdr:spPr bwMode="auto">
        <a:xfrm>
          <a:off x="1771650" y="106994325"/>
          <a:ext cx="2190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115</xdr:row>
      <xdr:rowOff>66675</xdr:rowOff>
    </xdr:from>
    <xdr:to>
      <xdr:col>2</xdr:col>
      <xdr:colOff>790575</xdr:colOff>
      <xdr:row>115</xdr:row>
      <xdr:rowOff>1009650</xdr:rowOff>
    </xdr:to>
    <xdr:pic>
      <xdr:nvPicPr>
        <xdr:cNvPr id="79" name="그림 182">
          <a:extLst>
            <a:ext uri="{FF2B5EF4-FFF2-40B4-BE49-F238E27FC236}">
              <a16:creationId xmlns:a16="http://schemas.microsoft.com/office/drawing/2014/main" id="{8677E887-FFA5-4B15-AB04-5388CED194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/>
        <a:srcRect l="34505" t="5524" r="29799" b="9698"/>
        <a:stretch/>
      </xdr:blipFill>
      <xdr:spPr bwMode="auto">
        <a:xfrm>
          <a:off x="1647825" y="124482225"/>
          <a:ext cx="390525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10</xdr:row>
      <xdr:rowOff>104775</xdr:rowOff>
    </xdr:from>
    <xdr:to>
      <xdr:col>2</xdr:col>
      <xdr:colOff>819150</xdr:colOff>
      <xdr:row>10</xdr:row>
      <xdr:rowOff>1028700</xdr:rowOff>
    </xdr:to>
    <xdr:pic>
      <xdr:nvPicPr>
        <xdr:cNvPr id="80" name="그림 187">
          <a:extLst>
            <a:ext uri="{FF2B5EF4-FFF2-40B4-BE49-F238E27FC236}">
              <a16:creationId xmlns:a16="http://schemas.microsoft.com/office/drawing/2014/main" id="{4FFC0083-E471-4C9B-B8FF-4ABCE73F08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1666875" y="10258425"/>
          <a:ext cx="40005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11</xdr:row>
      <xdr:rowOff>47625</xdr:rowOff>
    </xdr:from>
    <xdr:to>
      <xdr:col>2</xdr:col>
      <xdr:colOff>838200</xdr:colOff>
      <xdr:row>11</xdr:row>
      <xdr:rowOff>1066800</xdr:rowOff>
    </xdr:to>
    <xdr:pic>
      <xdr:nvPicPr>
        <xdr:cNvPr id="81" name="그림 188">
          <a:extLst>
            <a:ext uri="{FF2B5EF4-FFF2-40B4-BE49-F238E27FC236}">
              <a16:creationId xmlns:a16="http://schemas.microsoft.com/office/drawing/2014/main" id="{965D4F02-97C1-4C41-B228-ADD7E5D607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1647825" y="11287125"/>
          <a:ext cx="43815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12</xdr:row>
      <xdr:rowOff>152400</xdr:rowOff>
    </xdr:from>
    <xdr:to>
      <xdr:col>2</xdr:col>
      <xdr:colOff>809625</xdr:colOff>
      <xdr:row>12</xdr:row>
      <xdr:rowOff>1028700</xdr:rowOff>
    </xdr:to>
    <xdr:pic>
      <xdr:nvPicPr>
        <xdr:cNvPr id="82" name="그림 189">
          <a:extLst>
            <a:ext uri="{FF2B5EF4-FFF2-40B4-BE49-F238E27FC236}">
              <a16:creationId xmlns:a16="http://schemas.microsoft.com/office/drawing/2014/main" id="{B77AACBF-35BA-4CFD-94D1-D2D4974E02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1676400" y="12477750"/>
          <a:ext cx="3810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13</xdr:row>
      <xdr:rowOff>152400</xdr:rowOff>
    </xdr:from>
    <xdr:to>
      <xdr:col>2</xdr:col>
      <xdr:colOff>800100</xdr:colOff>
      <xdr:row>13</xdr:row>
      <xdr:rowOff>1000125</xdr:rowOff>
    </xdr:to>
    <xdr:pic>
      <xdr:nvPicPr>
        <xdr:cNvPr id="83" name="그림 190">
          <a:extLst>
            <a:ext uri="{FF2B5EF4-FFF2-40B4-BE49-F238E27FC236}">
              <a16:creationId xmlns:a16="http://schemas.microsoft.com/office/drawing/2014/main" id="{3D5C324F-824B-4538-BB06-D60DA5C64B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1685925" y="13563600"/>
          <a:ext cx="361950" cy="847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14</xdr:row>
      <xdr:rowOff>123824</xdr:rowOff>
    </xdr:from>
    <xdr:to>
      <xdr:col>2</xdr:col>
      <xdr:colOff>800100</xdr:colOff>
      <xdr:row>14</xdr:row>
      <xdr:rowOff>962025</xdr:rowOff>
    </xdr:to>
    <xdr:pic>
      <xdr:nvPicPr>
        <xdr:cNvPr id="84" name="그림 193">
          <a:extLst>
            <a:ext uri="{FF2B5EF4-FFF2-40B4-BE49-F238E27FC236}">
              <a16:creationId xmlns:a16="http://schemas.microsoft.com/office/drawing/2014/main" id="{20AFA553-A4D7-4F57-9B81-17A4D3A217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/>
        <a:stretch/>
      </xdr:blipFill>
      <xdr:spPr bwMode="auto">
        <a:xfrm>
          <a:off x="1685925" y="14620874"/>
          <a:ext cx="361950" cy="8382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247649</xdr:colOff>
      <xdr:row>26</xdr:row>
      <xdr:rowOff>76200</xdr:rowOff>
    </xdr:from>
    <xdr:to>
      <xdr:col>2</xdr:col>
      <xdr:colOff>895350</xdr:colOff>
      <xdr:row>26</xdr:row>
      <xdr:rowOff>1038225</xdr:rowOff>
    </xdr:to>
    <xdr:pic>
      <xdr:nvPicPr>
        <xdr:cNvPr id="85" name="그림 195">
          <a:extLst>
            <a:ext uri="{FF2B5EF4-FFF2-40B4-BE49-F238E27FC236}">
              <a16:creationId xmlns:a16="http://schemas.microsoft.com/office/drawing/2014/main" id="{3EC35027-242A-4422-8064-C746EBE3FA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/>
        <a:srcRect l="26135" t="26762" r="21176" b="21271"/>
        <a:stretch/>
      </xdr:blipFill>
      <xdr:spPr bwMode="auto">
        <a:xfrm>
          <a:off x="1495424" y="27603450"/>
          <a:ext cx="647701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266700</xdr:colOff>
      <xdr:row>27</xdr:row>
      <xdr:rowOff>66675</xdr:rowOff>
    </xdr:from>
    <xdr:to>
      <xdr:col>2</xdr:col>
      <xdr:colOff>895350</xdr:colOff>
      <xdr:row>27</xdr:row>
      <xdr:rowOff>1009650</xdr:rowOff>
    </xdr:to>
    <xdr:pic>
      <xdr:nvPicPr>
        <xdr:cNvPr id="86" name="그림 196">
          <a:extLst>
            <a:ext uri="{FF2B5EF4-FFF2-40B4-BE49-F238E27FC236}">
              <a16:creationId xmlns:a16="http://schemas.microsoft.com/office/drawing/2014/main" id="{C2FEEFB1-7E80-4696-A51C-1429026810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/>
        <a:srcRect l="26208" t="26332" r="21890" b="21700"/>
        <a:stretch/>
      </xdr:blipFill>
      <xdr:spPr bwMode="auto">
        <a:xfrm>
          <a:off x="1514475" y="28679775"/>
          <a:ext cx="6286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266700</xdr:colOff>
      <xdr:row>29</xdr:row>
      <xdr:rowOff>76200</xdr:rowOff>
    </xdr:from>
    <xdr:to>
      <xdr:col>2</xdr:col>
      <xdr:colOff>914400</xdr:colOff>
      <xdr:row>29</xdr:row>
      <xdr:rowOff>1028700</xdr:rowOff>
    </xdr:to>
    <xdr:pic>
      <xdr:nvPicPr>
        <xdr:cNvPr id="87" name="그림 197">
          <a:extLst>
            <a:ext uri="{FF2B5EF4-FFF2-40B4-BE49-F238E27FC236}">
              <a16:creationId xmlns:a16="http://schemas.microsoft.com/office/drawing/2014/main" id="{71C76A4A-CABD-40A6-A7CC-CBC012D885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 l="26137" t="27084" r="21176" b="21471"/>
        <a:stretch/>
      </xdr:blipFill>
      <xdr:spPr bwMode="auto">
        <a:xfrm>
          <a:off x="1514475" y="30861000"/>
          <a:ext cx="6477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247649</xdr:colOff>
      <xdr:row>28</xdr:row>
      <xdr:rowOff>57150</xdr:rowOff>
    </xdr:from>
    <xdr:to>
      <xdr:col>2</xdr:col>
      <xdr:colOff>904875</xdr:colOff>
      <xdr:row>28</xdr:row>
      <xdr:rowOff>1019175</xdr:rowOff>
    </xdr:to>
    <xdr:pic>
      <xdr:nvPicPr>
        <xdr:cNvPr id="88" name="그림 198">
          <a:extLst>
            <a:ext uri="{FF2B5EF4-FFF2-40B4-BE49-F238E27FC236}">
              <a16:creationId xmlns:a16="http://schemas.microsoft.com/office/drawing/2014/main" id="{B7C811B0-2D94-42C3-90A5-421516AE67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/>
        <a:srcRect l="25809" t="26378" r="21506" b="21652"/>
        <a:stretch/>
      </xdr:blipFill>
      <xdr:spPr bwMode="auto">
        <a:xfrm>
          <a:off x="1495424" y="29756100"/>
          <a:ext cx="657226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409575</xdr:colOff>
      <xdr:row>2</xdr:row>
      <xdr:rowOff>95250</xdr:rowOff>
    </xdr:from>
    <xdr:to>
      <xdr:col>2</xdr:col>
      <xdr:colOff>838200</xdr:colOff>
      <xdr:row>2</xdr:row>
      <xdr:rowOff>1028700</xdr:rowOff>
    </xdr:to>
    <xdr:pic>
      <xdr:nvPicPr>
        <xdr:cNvPr id="89" name="그림 216">
          <a:extLst>
            <a:ext uri="{FF2B5EF4-FFF2-40B4-BE49-F238E27FC236}">
              <a16:creationId xmlns:a16="http://schemas.microsoft.com/office/drawing/2014/main" id="{BA24BF2D-607C-45BC-9DD5-0B36D6D887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/>
        <a:stretch/>
      </xdr:blipFill>
      <xdr:spPr bwMode="auto">
        <a:xfrm>
          <a:off x="1657350" y="1562100"/>
          <a:ext cx="4286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3</xdr:row>
      <xdr:rowOff>47625</xdr:rowOff>
    </xdr:from>
    <xdr:to>
      <xdr:col>2</xdr:col>
      <xdr:colOff>828675</xdr:colOff>
      <xdr:row>3</xdr:row>
      <xdr:rowOff>1028700</xdr:rowOff>
    </xdr:to>
    <xdr:pic>
      <xdr:nvPicPr>
        <xdr:cNvPr id="90" name="그림 217">
          <a:extLst>
            <a:ext uri="{FF2B5EF4-FFF2-40B4-BE49-F238E27FC236}">
              <a16:creationId xmlns:a16="http://schemas.microsoft.com/office/drawing/2014/main" id="{10903F61-C88B-4669-9D96-E5BF403A48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/>
        <a:stretch/>
      </xdr:blipFill>
      <xdr:spPr bwMode="auto">
        <a:xfrm>
          <a:off x="1628775" y="2600325"/>
          <a:ext cx="4476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4</xdr:row>
      <xdr:rowOff>95250</xdr:rowOff>
    </xdr:from>
    <xdr:to>
      <xdr:col>2</xdr:col>
      <xdr:colOff>838200</xdr:colOff>
      <xdr:row>4</xdr:row>
      <xdr:rowOff>1019175</xdr:rowOff>
    </xdr:to>
    <xdr:pic>
      <xdr:nvPicPr>
        <xdr:cNvPr id="91" name="그림 218">
          <a:extLst>
            <a:ext uri="{FF2B5EF4-FFF2-40B4-BE49-F238E27FC236}">
              <a16:creationId xmlns:a16="http://schemas.microsoft.com/office/drawing/2014/main" id="{172844FE-0BC9-483C-9D85-C77BF479B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/>
        <a:stretch/>
      </xdr:blipFill>
      <xdr:spPr bwMode="auto">
        <a:xfrm>
          <a:off x="1666875" y="3733800"/>
          <a:ext cx="419100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</xdr:row>
      <xdr:rowOff>85725</xdr:rowOff>
    </xdr:from>
    <xdr:to>
      <xdr:col>2</xdr:col>
      <xdr:colOff>857250</xdr:colOff>
      <xdr:row>5</xdr:row>
      <xdr:rowOff>1000125</xdr:rowOff>
    </xdr:to>
    <xdr:pic>
      <xdr:nvPicPr>
        <xdr:cNvPr id="92" name="그림 219">
          <a:extLst>
            <a:ext uri="{FF2B5EF4-FFF2-40B4-BE49-F238E27FC236}">
              <a16:creationId xmlns:a16="http://schemas.microsoft.com/office/drawing/2014/main" id="{7687506A-02A0-4389-BC44-DF9826A25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/>
        <a:stretch/>
      </xdr:blipFill>
      <xdr:spPr bwMode="auto">
        <a:xfrm>
          <a:off x="1676400" y="4810125"/>
          <a:ext cx="42862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6</xdr:row>
      <xdr:rowOff>47625</xdr:rowOff>
    </xdr:from>
    <xdr:to>
      <xdr:col>2</xdr:col>
      <xdr:colOff>857250</xdr:colOff>
      <xdr:row>6</xdr:row>
      <xdr:rowOff>1038225</xdr:rowOff>
    </xdr:to>
    <xdr:pic>
      <xdr:nvPicPr>
        <xdr:cNvPr id="93" name="그림 220">
          <a:extLst>
            <a:ext uri="{FF2B5EF4-FFF2-40B4-BE49-F238E27FC236}">
              <a16:creationId xmlns:a16="http://schemas.microsoft.com/office/drawing/2014/main" id="{E7662A41-6504-44AB-BBC8-2A36EEA13C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/>
        <a:stretch/>
      </xdr:blipFill>
      <xdr:spPr bwMode="auto">
        <a:xfrm>
          <a:off x="1647825" y="5857875"/>
          <a:ext cx="4572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7</xdr:row>
      <xdr:rowOff>76200</xdr:rowOff>
    </xdr:from>
    <xdr:to>
      <xdr:col>2</xdr:col>
      <xdr:colOff>866775</xdr:colOff>
      <xdr:row>7</xdr:row>
      <xdr:rowOff>1019175</xdr:rowOff>
    </xdr:to>
    <xdr:pic>
      <xdr:nvPicPr>
        <xdr:cNvPr id="94" name="그림 222">
          <a:extLst>
            <a:ext uri="{FF2B5EF4-FFF2-40B4-BE49-F238E27FC236}">
              <a16:creationId xmlns:a16="http://schemas.microsoft.com/office/drawing/2014/main" id="{0A9D15F5-1730-48FB-A8C1-FC9B461C40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/>
        <a:stretch/>
      </xdr:blipFill>
      <xdr:spPr bwMode="auto">
        <a:xfrm>
          <a:off x="1676400" y="6972300"/>
          <a:ext cx="4381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276224</xdr:colOff>
      <xdr:row>23</xdr:row>
      <xdr:rowOff>123824</xdr:rowOff>
    </xdr:from>
    <xdr:to>
      <xdr:col>2</xdr:col>
      <xdr:colOff>876300</xdr:colOff>
      <xdr:row>23</xdr:row>
      <xdr:rowOff>1019175</xdr:rowOff>
    </xdr:to>
    <xdr:pic>
      <xdr:nvPicPr>
        <xdr:cNvPr id="96" name="그림 226">
          <a:extLst>
            <a:ext uri="{FF2B5EF4-FFF2-40B4-BE49-F238E27FC236}">
              <a16:creationId xmlns:a16="http://schemas.microsoft.com/office/drawing/2014/main" id="{237FDF4D-467A-41B0-8385-361756C336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/>
        <a:stretch/>
      </xdr:blipFill>
      <xdr:spPr bwMode="auto">
        <a:xfrm>
          <a:off x="1523999" y="24393524"/>
          <a:ext cx="600076" cy="8953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24</xdr:row>
      <xdr:rowOff>66675</xdr:rowOff>
    </xdr:from>
    <xdr:to>
      <xdr:col>2</xdr:col>
      <xdr:colOff>904875</xdr:colOff>
      <xdr:row>24</xdr:row>
      <xdr:rowOff>1038225</xdr:rowOff>
    </xdr:to>
    <xdr:pic>
      <xdr:nvPicPr>
        <xdr:cNvPr id="101" name="그림 231">
          <a:extLst>
            <a:ext uri="{FF2B5EF4-FFF2-40B4-BE49-F238E27FC236}">
              <a16:creationId xmlns:a16="http://schemas.microsoft.com/office/drawing/2014/main" id="{3646F4AC-3537-45BC-8BFF-C52F61699F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/>
        <a:stretch/>
      </xdr:blipFill>
      <xdr:spPr bwMode="auto">
        <a:xfrm>
          <a:off x="1485900" y="25422225"/>
          <a:ext cx="6667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285750</xdr:colOff>
      <xdr:row>35</xdr:row>
      <xdr:rowOff>76200</xdr:rowOff>
    </xdr:from>
    <xdr:to>
      <xdr:col>2</xdr:col>
      <xdr:colOff>752475</xdr:colOff>
      <xdr:row>35</xdr:row>
      <xdr:rowOff>1047750</xdr:rowOff>
    </xdr:to>
    <xdr:pic>
      <xdr:nvPicPr>
        <xdr:cNvPr id="103" name="그림 244">
          <a:extLst>
            <a:ext uri="{FF2B5EF4-FFF2-40B4-BE49-F238E27FC236}">
              <a16:creationId xmlns:a16="http://schemas.microsoft.com/office/drawing/2014/main" id="{603193C6-92B4-4012-A6A4-C1CFAE48C5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/>
        <a:stretch/>
      </xdr:blipFill>
      <xdr:spPr bwMode="auto">
        <a:xfrm>
          <a:off x="1533525" y="37376100"/>
          <a:ext cx="4667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133350</xdr:colOff>
      <xdr:row>43</xdr:row>
      <xdr:rowOff>219075</xdr:rowOff>
    </xdr:from>
    <xdr:to>
      <xdr:col>2</xdr:col>
      <xdr:colOff>952500</xdr:colOff>
      <xdr:row>43</xdr:row>
      <xdr:rowOff>914400</xdr:rowOff>
    </xdr:to>
    <xdr:pic>
      <xdr:nvPicPr>
        <xdr:cNvPr id="104" name="그림 261">
          <a:extLst>
            <a:ext uri="{FF2B5EF4-FFF2-40B4-BE49-F238E27FC236}">
              <a16:creationId xmlns:a16="http://schemas.microsoft.com/office/drawing/2014/main" id="{967E40E8-C090-439A-89B0-802F438FAB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/>
        <a:stretch/>
      </xdr:blipFill>
      <xdr:spPr bwMode="auto">
        <a:xfrm>
          <a:off x="1381125" y="46205775"/>
          <a:ext cx="819150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133350</xdr:colOff>
      <xdr:row>44</xdr:row>
      <xdr:rowOff>190500</xdr:rowOff>
    </xdr:from>
    <xdr:to>
      <xdr:col>2</xdr:col>
      <xdr:colOff>952500</xdr:colOff>
      <xdr:row>44</xdr:row>
      <xdr:rowOff>885825</xdr:rowOff>
    </xdr:to>
    <xdr:pic>
      <xdr:nvPicPr>
        <xdr:cNvPr id="105" name="그림 262">
          <a:extLst>
            <a:ext uri="{FF2B5EF4-FFF2-40B4-BE49-F238E27FC236}">
              <a16:creationId xmlns:a16="http://schemas.microsoft.com/office/drawing/2014/main" id="{1A13B709-E55E-49A1-BFFA-7C1530EC5B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/>
        <a:stretch/>
      </xdr:blipFill>
      <xdr:spPr bwMode="auto">
        <a:xfrm>
          <a:off x="1381125" y="47263050"/>
          <a:ext cx="819150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123824</xdr:colOff>
      <xdr:row>45</xdr:row>
      <xdr:rowOff>171450</xdr:rowOff>
    </xdr:from>
    <xdr:to>
      <xdr:col>2</xdr:col>
      <xdr:colOff>952500</xdr:colOff>
      <xdr:row>45</xdr:row>
      <xdr:rowOff>876300</xdr:rowOff>
    </xdr:to>
    <xdr:pic>
      <xdr:nvPicPr>
        <xdr:cNvPr id="106" name="그림 263">
          <a:extLst>
            <a:ext uri="{FF2B5EF4-FFF2-40B4-BE49-F238E27FC236}">
              <a16:creationId xmlns:a16="http://schemas.microsoft.com/office/drawing/2014/main" id="{E4016CF1-7829-4C34-9634-575E8F2AC5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/>
        <a:stretch/>
      </xdr:blipFill>
      <xdr:spPr bwMode="auto">
        <a:xfrm>
          <a:off x="1371599" y="48329850"/>
          <a:ext cx="828676" cy="704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104775</xdr:colOff>
      <xdr:row>46</xdr:row>
      <xdr:rowOff>171450</xdr:rowOff>
    </xdr:from>
    <xdr:to>
      <xdr:col>2</xdr:col>
      <xdr:colOff>942975</xdr:colOff>
      <xdr:row>46</xdr:row>
      <xdr:rowOff>885825</xdr:rowOff>
    </xdr:to>
    <xdr:pic>
      <xdr:nvPicPr>
        <xdr:cNvPr id="107" name="그림 264">
          <a:extLst>
            <a:ext uri="{FF2B5EF4-FFF2-40B4-BE49-F238E27FC236}">
              <a16:creationId xmlns:a16="http://schemas.microsoft.com/office/drawing/2014/main" id="{D827F62C-3451-4FD0-868F-CE204DEC0A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/>
        <a:stretch/>
      </xdr:blipFill>
      <xdr:spPr bwMode="auto">
        <a:xfrm>
          <a:off x="1352550" y="49415700"/>
          <a:ext cx="838200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104775</xdr:colOff>
      <xdr:row>47</xdr:row>
      <xdr:rowOff>171450</xdr:rowOff>
    </xdr:from>
    <xdr:to>
      <xdr:col>2</xdr:col>
      <xdr:colOff>942975</xdr:colOff>
      <xdr:row>47</xdr:row>
      <xdr:rowOff>876300</xdr:rowOff>
    </xdr:to>
    <xdr:pic>
      <xdr:nvPicPr>
        <xdr:cNvPr id="108" name="그림 265">
          <a:extLst>
            <a:ext uri="{FF2B5EF4-FFF2-40B4-BE49-F238E27FC236}">
              <a16:creationId xmlns:a16="http://schemas.microsoft.com/office/drawing/2014/main" id="{CCBFE8FA-0B80-49D4-92FA-25EE1530E5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/>
        <a:stretch/>
      </xdr:blipFill>
      <xdr:spPr bwMode="auto">
        <a:xfrm>
          <a:off x="1352550" y="50501550"/>
          <a:ext cx="838200" cy="704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53</xdr:row>
      <xdr:rowOff>104775</xdr:rowOff>
    </xdr:from>
    <xdr:to>
      <xdr:col>2</xdr:col>
      <xdr:colOff>952500</xdr:colOff>
      <xdr:row>53</xdr:row>
      <xdr:rowOff>1047750</xdr:rowOff>
    </xdr:to>
    <xdr:pic>
      <xdr:nvPicPr>
        <xdr:cNvPr id="109" name="그림 272">
          <a:extLst>
            <a:ext uri="{FF2B5EF4-FFF2-40B4-BE49-F238E27FC236}">
              <a16:creationId xmlns:a16="http://schemas.microsoft.com/office/drawing/2014/main" id="{EC946B6A-9569-4DD9-9FAD-3470AAC8F8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/>
        <a:stretch/>
      </xdr:blipFill>
      <xdr:spPr bwMode="auto">
        <a:xfrm>
          <a:off x="1543049" y="56949975"/>
          <a:ext cx="657226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52</xdr:row>
      <xdr:rowOff>85725</xdr:rowOff>
    </xdr:from>
    <xdr:to>
      <xdr:col>2</xdr:col>
      <xdr:colOff>962025</xdr:colOff>
      <xdr:row>52</xdr:row>
      <xdr:rowOff>1047750</xdr:rowOff>
    </xdr:to>
    <xdr:pic>
      <xdr:nvPicPr>
        <xdr:cNvPr id="110" name="그림 274">
          <a:extLst>
            <a:ext uri="{FF2B5EF4-FFF2-40B4-BE49-F238E27FC236}">
              <a16:creationId xmlns:a16="http://schemas.microsoft.com/office/drawing/2014/main" id="{B420AB91-7D59-4A4B-BC03-A483401B4C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/>
        <a:stretch/>
      </xdr:blipFill>
      <xdr:spPr bwMode="auto">
        <a:xfrm>
          <a:off x="1543049" y="55845075"/>
          <a:ext cx="666751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51</xdr:row>
      <xdr:rowOff>104775</xdr:rowOff>
    </xdr:from>
    <xdr:to>
      <xdr:col>2</xdr:col>
      <xdr:colOff>962025</xdr:colOff>
      <xdr:row>51</xdr:row>
      <xdr:rowOff>1057275</xdr:rowOff>
    </xdr:to>
    <xdr:pic>
      <xdr:nvPicPr>
        <xdr:cNvPr id="111" name="그림 275">
          <a:extLst>
            <a:ext uri="{FF2B5EF4-FFF2-40B4-BE49-F238E27FC236}">
              <a16:creationId xmlns:a16="http://schemas.microsoft.com/office/drawing/2014/main" id="{D7558668-2422-484D-BCA1-BEE55DF1EC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/>
        <a:stretch/>
      </xdr:blipFill>
      <xdr:spPr bwMode="auto">
        <a:xfrm>
          <a:off x="1543049" y="54778275"/>
          <a:ext cx="666751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257175</xdr:colOff>
      <xdr:row>54</xdr:row>
      <xdr:rowOff>85725</xdr:rowOff>
    </xdr:from>
    <xdr:to>
      <xdr:col>2</xdr:col>
      <xdr:colOff>895350</xdr:colOff>
      <xdr:row>54</xdr:row>
      <xdr:rowOff>1028700</xdr:rowOff>
    </xdr:to>
    <xdr:pic>
      <xdr:nvPicPr>
        <xdr:cNvPr id="112" name="그림 276">
          <a:extLst>
            <a:ext uri="{FF2B5EF4-FFF2-40B4-BE49-F238E27FC236}">
              <a16:creationId xmlns:a16="http://schemas.microsoft.com/office/drawing/2014/main" id="{0965C2B6-63CF-4C03-A254-9C3B8A4C12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/>
        <a:stretch/>
      </xdr:blipFill>
      <xdr:spPr bwMode="auto">
        <a:xfrm>
          <a:off x="1504950" y="58016775"/>
          <a:ext cx="638175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55</xdr:row>
      <xdr:rowOff>57150</xdr:rowOff>
    </xdr:from>
    <xdr:to>
      <xdr:col>2</xdr:col>
      <xdr:colOff>781050</xdr:colOff>
      <xdr:row>55</xdr:row>
      <xdr:rowOff>1009650</xdr:rowOff>
    </xdr:to>
    <xdr:pic>
      <xdr:nvPicPr>
        <xdr:cNvPr id="113" name="그림 278">
          <a:extLst>
            <a:ext uri="{FF2B5EF4-FFF2-40B4-BE49-F238E27FC236}">
              <a16:creationId xmlns:a16="http://schemas.microsoft.com/office/drawing/2014/main" id="{CABA7F16-D1DA-4DDB-B8B4-8125CD67DA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/>
        <a:stretch/>
      </xdr:blipFill>
      <xdr:spPr bwMode="auto">
        <a:xfrm>
          <a:off x="1676400" y="59074050"/>
          <a:ext cx="3524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56</xdr:row>
      <xdr:rowOff>28575</xdr:rowOff>
    </xdr:from>
    <xdr:to>
      <xdr:col>2</xdr:col>
      <xdr:colOff>800100</xdr:colOff>
      <xdr:row>56</xdr:row>
      <xdr:rowOff>1066800</xdr:rowOff>
    </xdr:to>
    <xdr:pic>
      <xdr:nvPicPr>
        <xdr:cNvPr id="114" name="그림 279">
          <a:extLst>
            <a:ext uri="{FF2B5EF4-FFF2-40B4-BE49-F238E27FC236}">
              <a16:creationId xmlns:a16="http://schemas.microsoft.com/office/drawing/2014/main" id="{3C0BAABC-5442-4C70-92A1-0D03AC0682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/>
        <a:stretch/>
      </xdr:blipFill>
      <xdr:spPr bwMode="auto">
        <a:xfrm>
          <a:off x="1666875" y="6013132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57</xdr:row>
      <xdr:rowOff>28575</xdr:rowOff>
    </xdr:from>
    <xdr:to>
      <xdr:col>2</xdr:col>
      <xdr:colOff>800100</xdr:colOff>
      <xdr:row>57</xdr:row>
      <xdr:rowOff>1066800</xdr:rowOff>
    </xdr:to>
    <xdr:pic>
      <xdr:nvPicPr>
        <xdr:cNvPr id="115" name="그림 280">
          <a:extLst>
            <a:ext uri="{FF2B5EF4-FFF2-40B4-BE49-F238E27FC236}">
              <a16:creationId xmlns:a16="http://schemas.microsoft.com/office/drawing/2014/main" id="{719487BA-B532-45B5-BFBC-DA6C27BC48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/>
        <a:stretch/>
      </xdr:blipFill>
      <xdr:spPr bwMode="auto">
        <a:xfrm>
          <a:off x="1666875" y="6121717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58</xdr:row>
      <xdr:rowOff>28575</xdr:rowOff>
    </xdr:from>
    <xdr:to>
      <xdr:col>2</xdr:col>
      <xdr:colOff>809625</xdr:colOff>
      <xdr:row>58</xdr:row>
      <xdr:rowOff>1066800</xdr:rowOff>
    </xdr:to>
    <xdr:pic>
      <xdr:nvPicPr>
        <xdr:cNvPr id="116" name="그림 281">
          <a:extLst>
            <a:ext uri="{FF2B5EF4-FFF2-40B4-BE49-F238E27FC236}">
              <a16:creationId xmlns:a16="http://schemas.microsoft.com/office/drawing/2014/main" id="{F168CFC1-1B23-446F-9389-873769A7C1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/>
        <a:stretch/>
      </xdr:blipFill>
      <xdr:spPr bwMode="auto">
        <a:xfrm>
          <a:off x="1676400" y="62303025"/>
          <a:ext cx="38100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59</xdr:row>
      <xdr:rowOff>28575</xdr:rowOff>
    </xdr:from>
    <xdr:to>
      <xdr:col>2</xdr:col>
      <xdr:colOff>809625</xdr:colOff>
      <xdr:row>59</xdr:row>
      <xdr:rowOff>1057275</xdr:rowOff>
    </xdr:to>
    <xdr:pic>
      <xdr:nvPicPr>
        <xdr:cNvPr id="117" name="그림 282">
          <a:extLst>
            <a:ext uri="{FF2B5EF4-FFF2-40B4-BE49-F238E27FC236}">
              <a16:creationId xmlns:a16="http://schemas.microsoft.com/office/drawing/2014/main" id="{0A3CEB45-CF61-4340-A2CB-C944008FCB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/>
        <a:stretch/>
      </xdr:blipFill>
      <xdr:spPr bwMode="auto">
        <a:xfrm>
          <a:off x="1676400" y="63388875"/>
          <a:ext cx="38100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514350</xdr:colOff>
      <xdr:row>63</xdr:row>
      <xdr:rowOff>104775</xdr:rowOff>
    </xdr:from>
    <xdr:to>
      <xdr:col>2</xdr:col>
      <xdr:colOff>752475</xdr:colOff>
      <xdr:row>63</xdr:row>
      <xdr:rowOff>981075</xdr:rowOff>
    </xdr:to>
    <xdr:pic>
      <xdr:nvPicPr>
        <xdr:cNvPr id="118" name="그림 283">
          <a:extLst>
            <a:ext uri="{FF2B5EF4-FFF2-40B4-BE49-F238E27FC236}">
              <a16:creationId xmlns:a16="http://schemas.microsoft.com/office/drawing/2014/main" id="{E7506AC8-F4AD-4572-9447-1B2457BAFF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/>
        <a:stretch/>
      </xdr:blipFill>
      <xdr:spPr bwMode="auto">
        <a:xfrm>
          <a:off x="1762125" y="67808475"/>
          <a:ext cx="238125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523875</xdr:colOff>
      <xdr:row>62</xdr:row>
      <xdr:rowOff>104775</xdr:rowOff>
    </xdr:from>
    <xdr:to>
      <xdr:col>2</xdr:col>
      <xdr:colOff>752475</xdr:colOff>
      <xdr:row>62</xdr:row>
      <xdr:rowOff>981075</xdr:rowOff>
    </xdr:to>
    <xdr:pic>
      <xdr:nvPicPr>
        <xdr:cNvPr id="119" name="그림 284">
          <a:extLst>
            <a:ext uri="{FF2B5EF4-FFF2-40B4-BE49-F238E27FC236}">
              <a16:creationId xmlns:a16="http://schemas.microsoft.com/office/drawing/2014/main" id="{BACFFF13-C5AC-4284-B9C1-2DE594B65A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/>
        <a:stretch/>
      </xdr:blipFill>
      <xdr:spPr bwMode="auto">
        <a:xfrm>
          <a:off x="1771650" y="66722625"/>
          <a:ext cx="2286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504825</xdr:colOff>
      <xdr:row>61</xdr:row>
      <xdr:rowOff>76200</xdr:rowOff>
    </xdr:from>
    <xdr:to>
      <xdr:col>2</xdr:col>
      <xdr:colOff>733425</xdr:colOff>
      <xdr:row>61</xdr:row>
      <xdr:rowOff>952500</xdr:rowOff>
    </xdr:to>
    <xdr:pic>
      <xdr:nvPicPr>
        <xdr:cNvPr id="120" name="그림 286">
          <a:extLst>
            <a:ext uri="{FF2B5EF4-FFF2-40B4-BE49-F238E27FC236}">
              <a16:creationId xmlns:a16="http://schemas.microsoft.com/office/drawing/2014/main" id="{17C27782-C09F-42C2-BCCC-07311E66F3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/>
        <a:stretch/>
      </xdr:blipFill>
      <xdr:spPr bwMode="auto">
        <a:xfrm>
          <a:off x="1752600" y="65608200"/>
          <a:ext cx="2286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60</xdr:row>
      <xdr:rowOff>95250</xdr:rowOff>
    </xdr:from>
    <xdr:to>
      <xdr:col>2</xdr:col>
      <xdr:colOff>723900</xdr:colOff>
      <xdr:row>60</xdr:row>
      <xdr:rowOff>962025</xdr:rowOff>
    </xdr:to>
    <xdr:pic>
      <xdr:nvPicPr>
        <xdr:cNvPr id="121" name="그림 287">
          <a:extLst>
            <a:ext uri="{FF2B5EF4-FFF2-40B4-BE49-F238E27FC236}">
              <a16:creationId xmlns:a16="http://schemas.microsoft.com/office/drawing/2014/main" id="{C1C729E9-336E-4950-950F-2296BEFF26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/>
        <a:stretch/>
      </xdr:blipFill>
      <xdr:spPr bwMode="auto">
        <a:xfrm>
          <a:off x="1733550" y="64541400"/>
          <a:ext cx="2381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68</xdr:row>
      <xdr:rowOff>85725</xdr:rowOff>
    </xdr:from>
    <xdr:to>
      <xdr:col>2</xdr:col>
      <xdr:colOff>847725</xdr:colOff>
      <xdr:row>68</xdr:row>
      <xdr:rowOff>981075</xdr:rowOff>
    </xdr:to>
    <xdr:pic>
      <xdr:nvPicPr>
        <xdr:cNvPr id="122" name="그림 288">
          <a:extLst>
            <a:ext uri="{FF2B5EF4-FFF2-40B4-BE49-F238E27FC236}">
              <a16:creationId xmlns:a16="http://schemas.microsoft.com/office/drawing/2014/main" id="{042427E6-34AD-4F2E-89F4-27A8606972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/>
        <a:stretch/>
      </xdr:blipFill>
      <xdr:spPr bwMode="auto">
        <a:xfrm>
          <a:off x="1733550" y="73218675"/>
          <a:ext cx="3619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457200</xdr:colOff>
      <xdr:row>66</xdr:row>
      <xdr:rowOff>85725</xdr:rowOff>
    </xdr:from>
    <xdr:to>
      <xdr:col>2</xdr:col>
      <xdr:colOff>847725</xdr:colOff>
      <xdr:row>66</xdr:row>
      <xdr:rowOff>1057275</xdr:rowOff>
    </xdr:to>
    <xdr:pic>
      <xdr:nvPicPr>
        <xdr:cNvPr id="123" name="그림 289">
          <a:extLst>
            <a:ext uri="{FF2B5EF4-FFF2-40B4-BE49-F238E27FC236}">
              <a16:creationId xmlns:a16="http://schemas.microsoft.com/office/drawing/2014/main" id="{E4A5C01C-6929-4F67-B74E-662B19A4C2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/>
        <a:stretch/>
      </xdr:blipFill>
      <xdr:spPr bwMode="auto">
        <a:xfrm>
          <a:off x="1704975" y="71046975"/>
          <a:ext cx="3905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69</xdr:row>
      <xdr:rowOff>66675</xdr:rowOff>
    </xdr:from>
    <xdr:to>
      <xdr:col>2</xdr:col>
      <xdr:colOff>847725</xdr:colOff>
      <xdr:row>69</xdr:row>
      <xdr:rowOff>1009650</xdr:rowOff>
    </xdr:to>
    <xdr:pic>
      <xdr:nvPicPr>
        <xdr:cNvPr id="124" name="그림 290">
          <a:extLst>
            <a:ext uri="{FF2B5EF4-FFF2-40B4-BE49-F238E27FC236}">
              <a16:creationId xmlns:a16="http://schemas.microsoft.com/office/drawing/2014/main" id="{7033CC13-53EE-4642-B666-8151868BB6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/>
        <a:stretch/>
      </xdr:blipFill>
      <xdr:spPr bwMode="auto">
        <a:xfrm>
          <a:off x="1714500" y="74285475"/>
          <a:ext cx="38100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476250</xdr:colOff>
      <xdr:row>67</xdr:row>
      <xdr:rowOff>57150</xdr:rowOff>
    </xdr:from>
    <xdr:to>
      <xdr:col>2</xdr:col>
      <xdr:colOff>866775</xdr:colOff>
      <xdr:row>67</xdr:row>
      <xdr:rowOff>1028700</xdr:rowOff>
    </xdr:to>
    <xdr:pic>
      <xdr:nvPicPr>
        <xdr:cNvPr id="125" name="그림 291">
          <a:extLst>
            <a:ext uri="{FF2B5EF4-FFF2-40B4-BE49-F238E27FC236}">
              <a16:creationId xmlns:a16="http://schemas.microsoft.com/office/drawing/2014/main" id="{DED899C1-0726-4C0B-8B73-2A455EB371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/>
        <a:stretch/>
      </xdr:blipFill>
      <xdr:spPr bwMode="auto">
        <a:xfrm>
          <a:off x="1724025" y="72104250"/>
          <a:ext cx="3905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70</xdr:row>
      <xdr:rowOff>95250</xdr:rowOff>
    </xdr:from>
    <xdr:to>
      <xdr:col>2</xdr:col>
      <xdr:colOff>790575</xdr:colOff>
      <xdr:row>70</xdr:row>
      <xdr:rowOff>1076325</xdr:rowOff>
    </xdr:to>
    <xdr:pic>
      <xdr:nvPicPr>
        <xdr:cNvPr id="126" name="Picture 6">
          <a:extLst>
            <a:ext uri="{FF2B5EF4-FFF2-40B4-BE49-F238E27FC236}">
              <a16:creationId xmlns:a16="http://schemas.microsoft.com/office/drawing/2014/main" id="{348DE7D5-54FB-4779-B8F5-44E0FAE807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/>
        <a:stretch/>
      </xdr:blipFill>
      <xdr:spPr bwMode="auto">
        <a:xfrm>
          <a:off x="1733550" y="75399900"/>
          <a:ext cx="30480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71</xdr:row>
      <xdr:rowOff>66675</xdr:rowOff>
    </xdr:from>
    <xdr:to>
      <xdr:col>2</xdr:col>
      <xdr:colOff>800100</xdr:colOff>
      <xdr:row>71</xdr:row>
      <xdr:rowOff>981075</xdr:rowOff>
    </xdr:to>
    <xdr:pic>
      <xdr:nvPicPr>
        <xdr:cNvPr id="127" name="Picture 7">
          <a:extLst>
            <a:ext uri="{FF2B5EF4-FFF2-40B4-BE49-F238E27FC236}">
              <a16:creationId xmlns:a16="http://schemas.microsoft.com/office/drawing/2014/main" id="{CFFDF2E9-C639-4F1D-B2EC-27169562EF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/>
        <a:stretch/>
      </xdr:blipFill>
      <xdr:spPr bwMode="auto">
        <a:xfrm>
          <a:off x="1714500" y="76457175"/>
          <a:ext cx="3333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95250</xdr:colOff>
      <xdr:row>72</xdr:row>
      <xdr:rowOff>171450</xdr:rowOff>
    </xdr:from>
    <xdr:to>
      <xdr:col>2</xdr:col>
      <xdr:colOff>1076325</xdr:colOff>
      <xdr:row>72</xdr:row>
      <xdr:rowOff>990599</xdr:rowOff>
    </xdr:to>
    <xdr:pic>
      <xdr:nvPicPr>
        <xdr:cNvPr id="128" name="Picture 8">
          <a:extLst>
            <a:ext uri="{FF2B5EF4-FFF2-40B4-BE49-F238E27FC236}">
              <a16:creationId xmlns:a16="http://schemas.microsoft.com/office/drawing/2014/main" id="{1E9E2F3A-8D3D-467D-8750-03A0301DAB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/>
        <a:stretch/>
      </xdr:blipFill>
      <xdr:spPr bwMode="auto">
        <a:xfrm>
          <a:off x="1343025" y="77647800"/>
          <a:ext cx="981075" cy="8191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9</xdr:row>
      <xdr:rowOff>76200</xdr:rowOff>
    </xdr:from>
    <xdr:to>
      <xdr:col>2</xdr:col>
      <xdr:colOff>847725</xdr:colOff>
      <xdr:row>9</xdr:row>
      <xdr:rowOff>1057275</xdr:rowOff>
    </xdr:to>
    <xdr:pic>
      <xdr:nvPicPr>
        <xdr:cNvPr id="129" name="Picture 2">
          <a:extLst>
            <a:ext uri="{FF2B5EF4-FFF2-40B4-BE49-F238E27FC236}">
              <a16:creationId xmlns:a16="http://schemas.microsoft.com/office/drawing/2014/main" id="{C065286F-5333-48C1-BA80-98D1268F7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/>
        <a:stretch/>
      </xdr:blipFill>
      <xdr:spPr bwMode="auto">
        <a:xfrm>
          <a:off x="1647825" y="9144000"/>
          <a:ext cx="4476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76</xdr:row>
      <xdr:rowOff>104775</xdr:rowOff>
    </xdr:from>
    <xdr:to>
      <xdr:col>2</xdr:col>
      <xdr:colOff>657225</xdr:colOff>
      <xdr:row>76</xdr:row>
      <xdr:rowOff>990599</xdr:rowOff>
    </xdr:to>
    <xdr:pic>
      <xdr:nvPicPr>
        <xdr:cNvPr id="130" name="그림 306">
          <a:extLst>
            <a:ext uri="{FF2B5EF4-FFF2-40B4-BE49-F238E27FC236}">
              <a16:creationId xmlns:a16="http://schemas.microsoft.com/office/drawing/2014/main" id="{C09470AA-E93C-4B02-9360-B6F3C31B69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/>
        <a:stretch/>
      </xdr:blipFill>
      <xdr:spPr bwMode="auto">
        <a:xfrm>
          <a:off x="1638300" y="81924525"/>
          <a:ext cx="26670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74</xdr:row>
      <xdr:rowOff>66675</xdr:rowOff>
    </xdr:from>
    <xdr:to>
      <xdr:col>2</xdr:col>
      <xdr:colOff>666750</xdr:colOff>
      <xdr:row>74</xdr:row>
      <xdr:rowOff>1000125</xdr:rowOff>
    </xdr:to>
    <xdr:pic>
      <xdr:nvPicPr>
        <xdr:cNvPr id="131" name="그림 307">
          <a:extLst>
            <a:ext uri="{FF2B5EF4-FFF2-40B4-BE49-F238E27FC236}">
              <a16:creationId xmlns:a16="http://schemas.microsoft.com/office/drawing/2014/main" id="{9835240C-0B39-4497-A207-958D82709C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/>
        <a:stretch/>
      </xdr:blipFill>
      <xdr:spPr bwMode="auto">
        <a:xfrm>
          <a:off x="1628775" y="79714725"/>
          <a:ext cx="2857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377825</xdr:colOff>
      <xdr:row>73</xdr:row>
      <xdr:rowOff>95250</xdr:rowOff>
    </xdr:from>
    <xdr:to>
      <xdr:col>2</xdr:col>
      <xdr:colOff>692150</xdr:colOff>
      <xdr:row>74</xdr:row>
      <xdr:rowOff>34925</xdr:rowOff>
    </xdr:to>
    <xdr:pic>
      <xdr:nvPicPr>
        <xdr:cNvPr id="132" name="그림 308">
          <a:extLst>
            <a:ext uri="{FF2B5EF4-FFF2-40B4-BE49-F238E27FC236}">
              <a16:creationId xmlns:a16="http://schemas.microsoft.com/office/drawing/2014/main" id="{ACFD3097-D813-47B5-A391-671B33CA84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/>
        <a:stretch/>
      </xdr:blipFill>
      <xdr:spPr bwMode="auto">
        <a:xfrm>
          <a:off x="1625600" y="78657450"/>
          <a:ext cx="314325" cy="10255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371475</xdr:colOff>
      <xdr:row>77</xdr:row>
      <xdr:rowOff>66675</xdr:rowOff>
    </xdr:from>
    <xdr:to>
      <xdr:col>2</xdr:col>
      <xdr:colOff>676275</xdr:colOff>
      <xdr:row>77</xdr:row>
      <xdr:rowOff>1038225</xdr:rowOff>
    </xdr:to>
    <xdr:pic>
      <xdr:nvPicPr>
        <xdr:cNvPr id="133" name="그림 309">
          <a:extLst>
            <a:ext uri="{FF2B5EF4-FFF2-40B4-BE49-F238E27FC236}">
              <a16:creationId xmlns:a16="http://schemas.microsoft.com/office/drawing/2014/main" id="{C686E1DE-30FB-49F3-9072-6705E39074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/>
        <a:stretch/>
      </xdr:blipFill>
      <xdr:spPr bwMode="auto">
        <a:xfrm>
          <a:off x="1619250" y="82972275"/>
          <a:ext cx="3048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371475</xdr:colOff>
      <xdr:row>75</xdr:row>
      <xdr:rowOff>47625</xdr:rowOff>
    </xdr:from>
    <xdr:to>
      <xdr:col>2</xdr:col>
      <xdr:colOff>676275</xdr:colOff>
      <xdr:row>75</xdr:row>
      <xdr:rowOff>1019175</xdr:rowOff>
    </xdr:to>
    <xdr:pic>
      <xdr:nvPicPr>
        <xdr:cNvPr id="134" name="그림 310">
          <a:extLst>
            <a:ext uri="{FF2B5EF4-FFF2-40B4-BE49-F238E27FC236}">
              <a16:creationId xmlns:a16="http://schemas.microsoft.com/office/drawing/2014/main" id="{51FAD29E-42D7-4FC9-A326-046EDB563C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/>
        <a:stretch/>
      </xdr:blipFill>
      <xdr:spPr bwMode="auto">
        <a:xfrm>
          <a:off x="1619250" y="80781525"/>
          <a:ext cx="3048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64</xdr:row>
      <xdr:rowOff>95250</xdr:rowOff>
    </xdr:from>
    <xdr:to>
      <xdr:col>2</xdr:col>
      <xdr:colOff>1009650</xdr:colOff>
      <xdr:row>64</xdr:row>
      <xdr:rowOff>1047750</xdr:rowOff>
    </xdr:to>
    <xdr:pic>
      <xdr:nvPicPr>
        <xdr:cNvPr id="135" name="그림 311">
          <a:extLst>
            <a:ext uri="{FF2B5EF4-FFF2-40B4-BE49-F238E27FC236}">
              <a16:creationId xmlns:a16="http://schemas.microsoft.com/office/drawing/2014/main" id="{FC2DD1CA-8677-49FB-848B-F06419839B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/>
        <a:stretch/>
      </xdr:blipFill>
      <xdr:spPr bwMode="auto">
        <a:xfrm>
          <a:off x="1628775" y="68884800"/>
          <a:ext cx="6286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409575</xdr:colOff>
      <xdr:row>65</xdr:row>
      <xdr:rowOff>123824</xdr:rowOff>
    </xdr:from>
    <xdr:to>
      <xdr:col>2</xdr:col>
      <xdr:colOff>981075</xdr:colOff>
      <xdr:row>65</xdr:row>
      <xdr:rowOff>990599</xdr:rowOff>
    </xdr:to>
    <xdr:pic>
      <xdr:nvPicPr>
        <xdr:cNvPr id="136" name="그림 312">
          <a:extLst>
            <a:ext uri="{FF2B5EF4-FFF2-40B4-BE49-F238E27FC236}">
              <a16:creationId xmlns:a16="http://schemas.microsoft.com/office/drawing/2014/main" id="{15C26BA4-6935-4DF9-89F2-12627F3AA7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/>
        <a:stretch/>
      </xdr:blipFill>
      <xdr:spPr bwMode="auto">
        <a:xfrm>
          <a:off x="1657350" y="69999224"/>
          <a:ext cx="571500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82</xdr:row>
      <xdr:rowOff>85725</xdr:rowOff>
    </xdr:from>
    <xdr:to>
      <xdr:col>2</xdr:col>
      <xdr:colOff>723900</xdr:colOff>
      <xdr:row>82</xdr:row>
      <xdr:rowOff>1038225</xdr:rowOff>
    </xdr:to>
    <xdr:pic>
      <xdr:nvPicPr>
        <xdr:cNvPr id="137" name="그림 314">
          <a:extLst>
            <a:ext uri="{FF2B5EF4-FFF2-40B4-BE49-F238E27FC236}">
              <a16:creationId xmlns:a16="http://schemas.microsoft.com/office/drawing/2014/main" id="{B2E4E5EA-5513-4067-8905-96C0BA05ED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/>
        <a:stretch/>
      </xdr:blipFill>
      <xdr:spPr bwMode="auto">
        <a:xfrm>
          <a:off x="1676400" y="88420575"/>
          <a:ext cx="29527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333375</xdr:colOff>
      <xdr:row>84</xdr:row>
      <xdr:rowOff>66675</xdr:rowOff>
    </xdr:from>
    <xdr:to>
      <xdr:col>2</xdr:col>
      <xdr:colOff>845820</xdr:colOff>
      <xdr:row>84</xdr:row>
      <xdr:rowOff>1036320</xdr:rowOff>
    </xdr:to>
    <xdr:pic>
      <xdr:nvPicPr>
        <xdr:cNvPr id="138" name="그림 319">
          <a:extLst>
            <a:ext uri="{FF2B5EF4-FFF2-40B4-BE49-F238E27FC236}">
              <a16:creationId xmlns:a16="http://schemas.microsoft.com/office/drawing/2014/main" id="{886F86B4-F119-4024-BAE7-7980793D8B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/>
        <a:stretch/>
      </xdr:blipFill>
      <xdr:spPr bwMode="auto">
        <a:xfrm>
          <a:off x="1581150" y="90573225"/>
          <a:ext cx="5143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314323</xdr:colOff>
      <xdr:row>85</xdr:row>
      <xdr:rowOff>38100</xdr:rowOff>
    </xdr:from>
    <xdr:to>
      <xdr:col>2</xdr:col>
      <xdr:colOff>866775</xdr:colOff>
      <xdr:row>85</xdr:row>
      <xdr:rowOff>1057275</xdr:rowOff>
    </xdr:to>
    <xdr:pic>
      <xdr:nvPicPr>
        <xdr:cNvPr id="139" name="그림 320">
          <a:extLst>
            <a:ext uri="{FF2B5EF4-FFF2-40B4-BE49-F238E27FC236}">
              <a16:creationId xmlns:a16="http://schemas.microsoft.com/office/drawing/2014/main" id="{50AE8106-3256-433D-83F1-2A0B3C29B3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/>
        <a:stretch/>
      </xdr:blipFill>
      <xdr:spPr bwMode="auto">
        <a:xfrm>
          <a:off x="1562098" y="91630500"/>
          <a:ext cx="552452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428625</xdr:colOff>
      <xdr:row>87</xdr:row>
      <xdr:rowOff>85725</xdr:rowOff>
    </xdr:from>
    <xdr:to>
      <xdr:col>2</xdr:col>
      <xdr:colOff>678180</xdr:colOff>
      <xdr:row>87</xdr:row>
      <xdr:rowOff>1021080</xdr:rowOff>
    </xdr:to>
    <xdr:pic>
      <xdr:nvPicPr>
        <xdr:cNvPr id="140" name="그림 322">
          <a:extLst>
            <a:ext uri="{FF2B5EF4-FFF2-40B4-BE49-F238E27FC236}">
              <a16:creationId xmlns:a16="http://schemas.microsoft.com/office/drawing/2014/main" id="{B122BC9D-1CD0-466D-A0B6-65D43E769E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/>
        <a:stretch/>
      </xdr:blipFill>
      <xdr:spPr bwMode="auto">
        <a:xfrm>
          <a:off x="1676400" y="93849825"/>
          <a:ext cx="2476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88</xdr:row>
      <xdr:rowOff>209550</xdr:rowOff>
    </xdr:from>
    <xdr:to>
      <xdr:col>2</xdr:col>
      <xdr:colOff>666750</xdr:colOff>
      <xdr:row>88</xdr:row>
      <xdr:rowOff>1000125</xdr:rowOff>
    </xdr:to>
    <xdr:pic>
      <xdr:nvPicPr>
        <xdr:cNvPr id="141" name="그림 323">
          <a:extLst>
            <a:ext uri="{FF2B5EF4-FFF2-40B4-BE49-F238E27FC236}">
              <a16:creationId xmlns:a16="http://schemas.microsoft.com/office/drawing/2014/main" id="{8AAF73A5-72ED-4175-B843-778118299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/>
        <a:stretch/>
      </xdr:blipFill>
      <xdr:spPr bwMode="auto">
        <a:xfrm>
          <a:off x="1666875" y="95059500"/>
          <a:ext cx="24765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209550</xdr:colOff>
      <xdr:row>89</xdr:row>
      <xdr:rowOff>276224</xdr:rowOff>
    </xdr:from>
    <xdr:to>
      <xdr:col>2</xdr:col>
      <xdr:colOff>971550</xdr:colOff>
      <xdr:row>89</xdr:row>
      <xdr:rowOff>904875</xdr:rowOff>
    </xdr:to>
    <xdr:pic>
      <xdr:nvPicPr>
        <xdr:cNvPr id="142" name="그림 324">
          <a:extLst>
            <a:ext uri="{FF2B5EF4-FFF2-40B4-BE49-F238E27FC236}">
              <a16:creationId xmlns:a16="http://schemas.microsoft.com/office/drawing/2014/main" id="{F3E7FC8D-62F2-4A39-9C92-F8037DCFE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/>
        <a:stretch/>
      </xdr:blipFill>
      <xdr:spPr bwMode="auto">
        <a:xfrm>
          <a:off x="1457325" y="96212024"/>
          <a:ext cx="762000" cy="6286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91</xdr:row>
      <xdr:rowOff>66675</xdr:rowOff>
    </xdr:from>
    <xdr:to>
      <xdr:col>2</xdr:col>
      <xdr:colOff>781050</xdr:colOff>
      <xdr:row>91</xdr:row>
      <xdr:rowOff>1038225</xdr:rowOff>
    </xdr:to>
    <xdr:pic>
      <xdr:nvPicPr>
        <xdr:cNvPr id="143" name="그림 336">
          <a:extLst>
            <a:ext uri="{FF2B5EF4-FFF2-40B4-BE49-F238E27FC236}">
              <a16:creationId xmlns:a16="http://schemas.microsoft.com/office/drawing/2014/main" id="{E9F2CF38-3E59-481A-9113-94DB5BDDFE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/>
        <a:stretch/>
      </xdr:blipFill>
      <xdr:spPr bwMode="auto">
        <a:xfrm>
          <a:off x="1628775" y="98193225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92</xdr:row>
      <xdr:rowOff>104775</xdr:rowOff>
    </xdr:from>
    <xdr:to>
      <xdr:col>2</xdr:col>
      <xdr:colOff>781050</xdr:colOff>
      <xdr:row>92</xdr:row>
      <xdr:rowOff>1076325</xdr:rowOff>
    </xdr:to>
    <xdr:pic>
      <xdr:nvPicPr>
        <xdr:cNvPr id="144" name="그림 337">
          <a:extLst>
            <a:ext uri="{FF2B5EF4-FFF2-40B4-BE49-F238E27FC236}">
              <a16:creationId xmlns:a16="http://schemas.microsoft.com/office/drawing/2014/main" id="{2548F110-E914-4E4B-8BD5-C736F8142E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7"/>
        <a:stretch/>
      </xdr:blipFill>
      <xdr:spPr bwMode="auto">
        <a:xfrm>
          <a:off x="1628775" y="99326700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93</xdr:row>
      <xdr:rowOff>66675</xdr:rowOff>
    </xdr:from>
    <xdr:to>
      <xdr:col>2</xdr:col>
      <xdr:colOff>771525</xdr:colOff>
      <xdr:row>93</xdr:row>
      <xdr:rowOff>1028700</xdr:rowOff>
    </xdr:to>
    <xdr:pic>
      <xdr:nvPicPr>
        <xdr:cNvPr id="145" name="그림 338">
          <a:extLst>
            <a:ext uri="{FF2B5EF4-FFF2-40B4-BE49-F238E27FC236}">
              <a16:creationId xmlns:a16="http://schemas.microsoft.com/office/drawing/2014/main" id="{CB43109D-46D9-4F89-9BC3-F92A16CFDC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/>
        <a:stretch/>
      </xdr:blipFill>
      <xdr:spPr bwMode="auto">
        <a:xfrm>
          <a:off x="1638300" y="100383975"/>
          <a:ext cx="381000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97</xdr:row>
      <xdr:rowOff>66675</xdr:rowOff>
    </xdr:from>
    <xdr:to>
      <xdr:col>2</xdr:col>
      <xdr:colOff>828675</xdr:colOff>
      <xdr:row>97</xdr:row>
      <xdr:rowOff>1066800</xdr:rowOff>
    </xdr:to>
    <xdr:pic>
      <xdr:nvPicPr>
        <xdr:cNvPr id="146" name="그림 346">
          <a:extLst>
            <a:ext uri="{FF2B5EF4-FFF2-40B4-BE49-F238E27FC236}">
              <a16:creationId xmlns:a16="http://schemas.microsoft.com/office/drawing/2014/main" id="{C23AC23C-0DD8-4F88-9072-D8730C2DA3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9"/>
        <a:stretch/>
      </xdr:blipFill>
      <xdr:spPr bwMode="auto">
        <a:xfrm>
          <a:off x="1666875" y="104765475"/>
          <a:ext cx="40957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98</xdr:row>
      <xdr:rowOff>66675</xdr:rowOff>
    </xdr:from>
    <xdr:to>
      <xdr:col>2</xdr:col>
      <xdr:colOff>828675</xdr:colOff>
      <xdr:row>98</xdr:row>
      <xdr:rowOff>1038225</xdr:rowOff>
    </xdr:to>
    <xdr:pic>
      <xdr:nvPicPr>
        <xdr:cNvPr id="147" name="그림 347">
          <a:extLst>
            <a:ext uri="{FF2B5EF4-FFF2-40B4-BE49-F238E27FC236}">
              <a16:creationId xmlns:a16="http://schemas.microsoft.com/office/drawing/2014/main" id="{8933AB8B-59EC-4E16-9EFD-B2E2A9BE58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/>
        <a:stretch/>
      </xdr:blipFill>
      <xdr:spPr bwMode="auto">
        <a:xfrm>
          <a:off x="1676400" y="105860850"/>
          <a:ext cx="40005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171450</xdr:colOff>
      <xdr:row>100</xdr:row>
      <xdr:rowOff>276224</xdr:rowOff>
    </xdr:from>
    <xdr:to>
      <xdr:col>2</xdr:col>
      <xdr:colOff>971550</xdr:colOff>
      <xdr:row>100</xdr:row>
      <xdr:rowOff>866775</xdr:rowOff>
    </xdr:to>
    <xdr:pic>
      <xdr:nvPicPr>
        <xdr:cNvPr id="148" name="그림 348">
          <a:extLst>
            <a:ext uri="{FF2B5EF4-FFF2-40B4-BE49-F238E27FC236}">
              <a16:creationId xmlns:a16="http://schemas.microsoft.com/office/drawing/2014/main" id="{C3D96DDC-9048-4C35-8CB5-56A4760D43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/>
        <a:stretch/>
      </xdr:blipFill>
      <xdr:spPr bwMode="auto">
        <a:xfrm>
          <a:off x="1419225" y="108261149"/>
          <a:ext cx="800100" cy="5905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523875</xdr:colOff>
      <xdr:row>99</xdr:row>
      <xdr:rowOff>104775</xdr:rowOff>
    </xdr:from>
    <xdr:to>
      <xdr:col>2</xdr:col>
      <xdr:colOff>742950</xdr:colOff>
      <xdr:row>99</xdr:row>
      <xdr:rowOff>1000125</xdr:rowOff>
    </xdr:to>
    <xdr:pic>
      <xdr:nvPicPr>
        <xdr:cNvPr id="149" name="그림 349">
          <a:extLst>
            <a:ext uri="{FF2B5EF4-FFF2-40B4-BE49-F238E27FC236}">
              <a16:creationId xmlns:a16="http://schemas.microsoft.com/office/drawing/2014/main" id="{0E4FDADD-BC14-4356-B28D-30379A4B7A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2"/>
        <a:stretch/>
      </xdr:blipFill>
      <xdr:spPr bwMode="auto">
        <a:xfrm>
          <a:off x="1771650" y="106994325"/>
          <a:ext cx="21907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116</xdr:row>
      <xdr:rowOff>142875</xdr:rowOff>
    </xdr:from>
    <xdr:to>
      <xdr:col>2</xdr:col>
      <xdr:colOff>800100</xdr:colOff>
      <xdr:row>116</xdr:row>
      <xdr:rowOff>1028700</xdr:rowOff>
    </xdr:to>
    <xdr:pic>
      <xdr:nvPicPr>
        <xdr:cNvPr id="150" name="그림 352">
          <a:extLst>
            <a:ext uri="{FF2B5EF4-FFF2-40B4-BE49-F238E27FC236}">
              <a16:creationId xmlns:a16="http://schemas.microsoft.com/office/drawing/2014/main" id="{2EE5633B-D35C-4AEC-BD47-CC774A4090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/>
        <a:stretch/>
      </xdr:blipFill>
      <xdr:spPr bwMode="auto">
        <a:xfrm>
          <a:off x="1676400" y="125653800"/>
          <a:ext cx="37147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117</xdr:row>
      <xdr:rowOff>123824</xdr:rowOff>
    </xdr:from>
    <xdr:to>
      <xdr:col>2</xdr:col>
      <xdr:colOff>781050</xdr:colOff>
      <xdr:row>117</xdr:row>
      <xdr:rowOff>1009650</xdr:rowOff>
    </xdr:to>
    <xdr:pic>
      <xdr:nvPicPr>
        <xdr:cNvPr id="151" name="그림 353">
          <a:extLst>
            <a:ext uri="{FF2B5EF4-FFF2-40B4-BE49-F238E27FC236}">
              <a16:creationId xmlns:a16="http://schemas.microsoft.com/office/drawing/2014/main" id="{D9DD8344-F746-4023-8759-F78D8DED15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7"/>
        <a:stretch/>
      </xdr:blipFill>
      <xdr:spPr bwMode="auto">
        <a:xfrm>
          <a:off x="1666875" y="126730124"/>
          <a:ext cx="361950" cy="8858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228600</xdr:colOff>
      <xdr:row>118</xdr:row>
      <xdr:rowOff>257175</xdr:rowOff>
    </xdr:from>
    <xdr:to>
      <xdr:col>2</xdr:col>
      <xdr:colOff>952500</xdr:colOff>
      <xdr:row>118</xdr:row>
      <xdr:rowOff>790575</xdr:rowOff>
    </xdr:to>
    <xdr:pic>
      <xdr:nvPicPr>
        <xdr:cNvPr id="152" name="그림 354">
          <a:extLst>
            <a:ext uri="{FF2B5EF4-FFF2-40B4-BE49-F238E27FC236}">
              <a16:creationId xmlns:a16="http://schemas.microsoft.com/office/drawing/2014/main" id="{A0269B97-5C2D-4F98-9C69-80D40B87C9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/>
        <a:stretch/>
      </xdr:blipFill>
      <xdr:spPr bwMode="auto">
        <a:xfrm>
          <a:off x="1476375" y="127958850"/>
          <a:ext cx="72390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105</xdr:row>
      <xdr:rowOff>104775</xdr:rowOff>
    </xdr:from>
    <xdr:to>
      <xdr:col>2</xdr:col>
      <xdr:colOff>714375</xdr:colOff>
      <xdr:row>105</xdr:row>
      <xdr:rowOff>1028700</xdr:rowOff>
    </xdr:to>
    <xdr:pic>
      <xdr:nvPicPr>
        <xdr:cNvPr id="153" name="그림 356">
          <a:extLst>
            <a:ext uri="{FF2B5EF4-FFF2-40B4-BE49-F238E27FC236}">
              <a16:creationId xmlns:a16="http://schemas.microsoft.com/office/drawing/2014/main" id="{E2174239-762A-48F1-B199-9D5D872C60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/>
        <a:stretch/>
      </xdr:blipFill>
      <xdr:spPr bwMode="auto">
        <a:xfrm>
          <a:off x="1666875" y="113566575"/>
          <a:ext cx="295275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106</xdr:row>
      <xdr:rowOff>47625</xdr:rowOff>
    </xdr:from>
    <xdr:to>
      <xdr:col>2</xdr:col>
      <xdr:colOff>714375</xdr:colOff>
      <xdr:row>106</xdr:row>
      <xdr:rowOff>1028700</xdr:rowOff>
    </xdr:to>
    <xdr:pic>
      <xdr:nvPicPr>
        <xdr:cNvPr id="154" name="그림 358">
          <a:extLst>
            <a:ext uri="{FF2B5EF4-FFF2-40B4-BE49-F238E27FC236}">
              <a16:creationId xmlns:a16="http://schemas.microsoft.com/office/drawing/2014/main" id="{E832DA9D-3A71-4B78-8FEF-5FDE61942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/>
        <a:stretch/>
      </xdr:blipFill>
      <xdr:spPr bwMode="auto">
        <a:xfrm>
          <a:off x="1647825" y="114604800"/>
          <a:ext cx="31432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94</xdr:row>
      <xdr:rowOff>66675</xdr:rowOff>
    </xdr:from>
    <xdr:to>
      <xdr:col>2</xdr:col>
      <xdr:colOff>714375</xdr:colOff>
      <xdr:row>94</xdr:row>
      <xdr:rowOff>1057275</xdr:rowOff>
    </xdr:to>
    <xdr:pic>
      <xdr:nvPicPr>
        <xdr:cNvPr id="155" name="그림 362">
          <a:extLst>
            <a:ext uri="{FF2B5EF4-FFF2-40B4-BE49-F238E27FC236}">
              <a16:creationId xmlns:a16="http://schemas.microsoft.com/office/drawing/2014/main" id="{E79ECDD3-D463-4967-B74F-77DF0C8D0E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/>
        <a:stretch/>
      </xdr:blipFill>
      <xdr:spPr bwMode="auto">
        <a:xfrm>
          <a:off x="1676400" y="101479350"/>
          <a:ext cx="28575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95</xdr:row>
      <xdr:rowOff>142875</xdr:rowOff>
    </xdr:from>
    <xdr:to>
      <xdr:col>2</xdr:col>
      <xdr:colOff>676275</xdr:colOff>
      <xdr:row>95</xdr:row>
      <xdr:rowOff>1000125</xdr:rowOff>
    </xdr:to>
    <xdr:pic>
      <xdr:nvPicPr>
        <xdr:cNvPr id="156" name="그림 363">
          <a:extLst>
            <a:ext uri="{FF2B5EF4-FFF2-40B4-BE49-F238E27FC236}">
              <a16:creationId xmlns:a16="http://schemas.microsoft.com/office/drawing/2014/main" id="{CC0DD4A4-74F8-405A-993D-8BCE3C16AA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/>
        <a:stretch/>
      </xdr:blipFill>
      <xdr:spPr bwMode="auto">
        <a:xfrm>
          <a:off x="1676400" y="102650925"/>
          <a:ext cx="247650" cy="857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96</xdr:row>
      <xdr:rowOff>104775</xdr:rowOff>
    </xdr:from>
    <xdr:to>
      <xdr:col>2</xdr:col>
      <xdr:colOff>657225</xdr:colOff>
      <xdr:row>96</xdr:row>
      <xdr:rowOff>971550</xdr:rowOff>
    </xdr:to>
    <xdr:pic>
      <xdr:nvPicPr>
        <xdr:cNvPr id="157" name="그림 364">
          <a:extLst>
            <a:ext uri="{FF2B5EF4-FFF2-40B4-BE49-F238E27FC236}">
              <a16:creationId xmlns:a16="http://schemas.microsoft.com/office/drawing/2014/main" id="{B95B23EA-F8ED-4E87-BE8B-168FC4D957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/>
        <a:stretch/>
      </xdr:blipFill>
      <xdr:spPr bwMode="auto">
        <a:xfrm>
          <a:off x="1666875" y="103708200"/>
          <a:ext cx="2381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66675</xdr:colOff>
      <xdr:row>101</xdr:row>
      <xdr:rowOff>209550</xdr:rowOff>
    </xdr:from>
    <xdr:to>
      <xdr:col>2</xdr:col>
      <xdr:colOff>1019175</xdr:colOff>
      <xdr:row>101</xdr:row>
      <xdr:rowOff>1000125</xdr:rowOff>
    </xdr:to>
    <xdr:pic>
      <xdr:nvPicPr>
        <xdr:cNvPr id="158" name="그림 367">
          <a:extLst>
            <a:ext uri="{FF2B5EF4-FFF2-40B4-BE49-F238E27FC236}">
              <a16:creationId xmlns:a16="http://schemas.microsoft.com/office/drawing/2014/main" id="{D05ED002-42A8-4901-BF8D-2476C6E0C0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/>
        <a:stretch/>
      </xdr:blipFill>
      <xdr:spPr bwMode="auto">
        <a:xfrm>
          <a:off x="1314450" y="109289850"/>
          <a:ext cx="952500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66675</xdr:colOff>
      <xdr:row>102</xdr:row>
      <xdr:rowOff>190500</xdr:rowOff>
    </xdr:from>
    <xdr:to>
      <xdr:col>2</xdr:col>
      <xdr:colOff>1000125</xdr:colOff>
      <xdr:row>102</xdr:row>
      <xdr:rowOff>971550</xdr:rowOff>
    </xdr:to>
    <xdr:pic>
      <xdr:nvPicPr>
        <xdr:cNvPr id="159" name="그림 368">
          <a:extLst>
            <a:ext uri="{FF2B5EF4-FFF2-40B4-BE49-F238E27FC236}">
              <a16:creationId xmlns:a16="http://schemas.microsoft.com/office/drawing/2014/main" id="{35FFFCA0-6FFA-4780-AD41-B94B9DBFB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/>
        <a:stretch/>
      </xdr:blipFill>
      <xdr:spPr bwMode="auto">
        <a:xfrm>
          <a:off x="1314450" y="110366175"/>
          <a:ext cx="9334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66675</xdr:colOff>
      <xdr:row>103</xdr:row>
      <xdr:rowOff>190500</xdr:rowOff>
    </xdr:from>
    <xdr:to>
      <xdr:col>2</xdr:col>
      <xdr:colOff>1000125</xdr:colOff>
      <xdr:row>103</xdr:row>
      <xdr:rowOff>971550</xdr:rowOff>
    </xdr:to>
    <xdr:pic>
      <xdr:nvPicPr>
        <xdr:cNvPr id="160" name="그림 370">
          <a:extLst>
            <a:ext uri="{FF2B5EF4-FFF2-40B4-BE49-F238E27FC236}">
              <a16:creationId xmlns:a16="http://schemas.microsoft.com/office/drawing/2014/main" id="{3E6C92F6-F31A-44C9-BFFF-4FE7A8A457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/>
        <a:stretch/>
      </xdr:blipFill>
      <xdr:spPr bwMode="auto">
        <a:xfrm>
          <a:off x="1314450" y="111461550"/>
          <a:ext cx="9334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47625</xdr:colOff>
      <xdr:row>104</xdr:row>
      <xdr:rowOff>152400</xdr:rowOff>
    </xdr:from>
    <xdr:to>
      <xdr:col>2</xdr:col>
      <xdr:colOff>1000125</xdr:colOff>
      <xdr:row>104</xdr:row>
      <xdr:rowOff>952500</xdr:rowOff>
    </xdr:to>
    <xdr:pic>
      <xdr:nvPicPr>
        <xdr:cNvPr id="161" name="그림 371">
          <a:extLst>
            <a:ext uri="{FF2B5EF4-FFF2-40B4-BE49-F238E27FC236}">
              <a16:creationId xmlns:a16="http://schemas.microsoft.com/office/drawing/2014/main" id="{D8961F09-0DB3-42FA-A216-3181BF1642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/>
        <a:stretch/>
      </xdr:blipFill>
      <xdr:spPr bwMode="auto">
        <a:xfrm>
          <a:off x="1295400" y="112518825"/>
          <a:ext cx="952500" cy="800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171450</xdr:colOff>
      <xdr:row>78</xdr:row>
      <xdr:rowOff>47625</xdr:rowOff>
    </xdr:from>
    <xdr:to>
      <xdr:col>2</xdr:col>
      <xdr:colOff>857250</xdr:colOff>
      <xdr:row>78</xdr:row>
      <xdr:rowOff>1038225</xdr:rowOff>
    </xdr:to>
    <xdr:pic>
      <xdr:nvPicPr>
        <xdr:cNvPr id="162" name="그림 373">
          <a:extLst>
            <a:ext uri="{FF2B5EF4-FFF2-40B4-BE49-F238E27FC236}">
              <a16:creationId xmlns:a16="http://schemas.microsoft.com/office/drawing/2014/main" id="{7CFA39B1-7DE9-4FB1-A75D-695FC9B20F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/>
        <a:stretch/>
      </xdr:blipFill>
      <xdr:spPr bwMode="auto">
        <a:xfrm>
          <a:off x="1419225" y="84039075"/>
          <a:ext cx="6858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190500</xdr:colOff>
      <xdr:row>79</xdr:row>
      <xdr:rowOff>85725</xdr:rowOff>
    </xdr:from>
    <xdr:to>
      <xdr:col>2</xdr:col>
      <xdr:colOff>847725</xdr:colOff>
      <xdr:row>79</xdr:row>
      <xdr:rowOff>1038225</xdr:rowOff>
    </xdr:to>
    <xdr:pic>
      <xdr:nvPicPr>
        <xdr:cNvPr id="163" name="그림 374">
          <a:extLst>
            <a:ext uri="{FF2B5EF4-FFF2-40B4-BE49-F238E27FC236}">
              <a16:creationId xmlns:a16="http://schemas.microsoft.com/office/drawing/2014/main" id="{7C478760-CB99-40D7-AFEA-BC22F7C3C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/>
        <a:stretch/>
      </xdr:blipFill>
      <xdr:spPr bwMode="auto">
        <a:xfrm>
          <a:off x="1438275" y="85163025"/>
          <a:ext cx="6572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80</xdr:row>
      <xdr:rowOff>66675</xdr:rowOff>
    </xdr:from>
    <xdr:to>
      <xdr:col>2</xdr:col>
      <xdr:colOff>828675</xdr:colOff>
      <xdr:row>80</xdr:row>
      <xdr:rowOff>1047750</xdr:rowOff>
    </xdr:to>
    <xdr:pic>
      <xdr:nvPicPr>
        <xdr:cNvPr id="164" name="그림 375">
          <a:extLst>
            <a:ext uri="{FF2B5EF4-FFF2-40B4-BE49-F238E27FC236}">
              <a16:creationId xmlns:a16="http://schemas.microsoft.com/office/drawing/2014/main" id="{C338B5D9-1A53-4FD8-992F-411C5C1F4E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/>
        <a:stretch/>
      </xdr:blipFill>
      <xdr:spPr bwMode="auto">
        <a:xfrm>
          <a:off x="1400175" y="86229825"/>
          <a:ext cx="6762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81</xdr:row>
      <xdr:rowOff>47625</xdr:rowOff>
    </xdr:from>
    <xdr:to>
      <xdr:col>2</xdr:col>
      <xdr:colOff>866775</xdr:colOff>
      <xdr:row>81</xdr:row>
      <xdr:rowOff>1076325</xdr:rowOff>
    </xdr:to>
    <xdr:pic>
      <xdr:nvPicPr>
        <xdr:cNvPr id="165" name="그림 376">
          <a:extLst>
            <a:ext uri="{FF2B5EF4-FFF2-40B4-BE49-F238E27FC236}">
              <a16:creationId xmlns:a16="http://schemas.microsoft.com/office/drawing/2014/main" id="{4492AFD0-4BCC-4224-95E3-0371E7ABB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/>
        <a:stretch/>
      </xdr:blipFill>
      <xdr:spPr bwMode="auto">
        <a:xfrm>
          <a:off x="1400175" y="87296625"/>
          <a:ext cx="71437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108</xdr:row>
      <xdr:rowOff>47625</xdr:rowOff>
    </xdr:from>
    <xdr:to>
      <xdr:col>2</xdr:col>
      <xdr:colOff>771525</xdr:colOff>
      <xdr:row>108</xdr:row>
      <xdr:rowOff>1028700</xdr:rowOff>
    </xdr:to>
    <xdr:pic>
      <xdr:nvPicPr>
        <xdr:cNvPr id="166" name="그림 377">
          <a:extLst>
            <a:ext uri="{FF2B5EF4-FFF2-40B4-BE49-F238E27FC236}">
              <a16:creationId xmlns:a16="http://schemas.microsoft.com/office/drawing/2014/main" id="{2A6D9DCB-2BE2-45DE-B584-47AAF53638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/>
        <a:stretch/>
      </xdr:blipFill>
      <xdr:spPr bwMode="auto">
        <a:xfrm>
          <a:off x="1638300" y="116795550"/>
          <a:ext cx="38100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107</xdr:row>
      <xdr:rowOff>123824</xdr:rowOff>
    </xdr:from>
    <xdr:to>
      <xdr:col>2</xdr:col>
      <xdr:colOff>781050</xdr:colOff>
      <xdr:row>107</xdr:row>
      <xdr:rowOff>1028700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42A7D023-16F4-4DA1-8C02-1B1E4EA01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/>
        <a:stretch/>
      </xdr:blipFill>
      <xdr:spPr bwMode="auto">
        <a:xfrm>
          <a:off x="1666875" y="115776374"/>
          <a:ext cx="361950" cy="9048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109</xdr:row>
      <xdr:rowOff>66675</xdr:rowOff>
    </xdr:from>
    <xdr:to>
      <xdr:col>2</xdr:col>
      <xdr:colOff>742950</xdr:colOff>
      <xdr:row>109</xdr:row>
      <xdr:rowOff>1047750</xdr:rowOff>
    </xdr:to>
    <xdr:pic>
      <xdr:nvPicPr>
        <xdr:cNvPr id="168" name="그림 395">
          <a:extLst>
            <a:ext uri="{FF2B5EF4-FFF2-40B4-BE49-F238E27FC236}">
              <a16:creationId xmlns:a16="http://schemas.microsoft.com/office/drawing/2014/main" id="{5567F3CB-3512-455B-8F17-579D3FF542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/>
        <a:stretch/>
      </xdr:blipFill>
      <xdr:spPr bwMode="auto">
        <a:xfrm>
          <a:off x="1676400" y="117909975"/>
          <a:ext cx="31432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111</xdr:row>
      <xdr:rowOff>47625</xdr:rowOff>
    </xdr:from>
    <xdr:to>
      <xdr:col>2</xdr:col>
      <xdr:colOff>752475</xdr:colOff>
      <xdr:row>111</xdr:row>
      <xdr:rowOff>1057275</xdr:rowOff>
    </xdr:to>
    <xdr:pic>
      <xdr:nvPicPr>
        <xdr:cNvPr id="169" name="그림 396">
          <a:extLst>
            <a:ext uri="{FF2B5EF4-FFF2-40B4-BE49-F238E27FC236}">
              <a16:creationId xmlns:a16="http://schemas.microsoft.com/office/drawing/2014/main" id="{658F1E70-DC7C-438C-BB64-FA8E7290EC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/>
        <a:stretch/>
      </xdr:blipFill>
      <xdr:spPr bwMode="auto">
        <a:xfrm>
          <a:off x="1676400" y="120081675"/>
          <a:ext cx="323850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428625</xdr:colOff>
      <xdr:row>110</xdr:row>
      <xdr:rowOff>66675</xdr:rowOff>
    </xdr:from>
    <xdr:to>
      <xdr:col>2</xdr:col>
      <xdr:colOff>742950</xdr:colOff>
      <xdr:row>110</xdr:row>
      <xdr:rowOff>1038225</xdr:rowOff>
    </xdr:to>
    <xdr:pic>
      <xdr:nvPicPr>
        <xdr:cNvPr id="170" name="그림 397">
          <a:extLst>
            <a:ext uri="{FF2B5EF4-FFF2-40B4-BE49-F238E27FC236}">
              <a16:creationId xmlns:a16="http://schemas.microsoft.com/office/drawing/2014/main" id="{620E8BAD-EF1A-4F72-920E-0A3B7E9F5E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/>
        <a:stretch/>
      </xdr:blipFill>
      <xdr:spPr bwMode="auto">
        <a:xfrm>
          <a:off x="1676400" y="119005350"/>
          <a:ext cx="3143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447675</xdr:colOff>
      <xdr:row>112</xdr:row>
      <xdr:rowOff>85725</xdr:rowOff>
    </xdr:from>
    <xdr:to>
      <xdr:col>2</xdr:col>
      <xdr:colOff>762000</xdr:colOff>
      <xdr:row>112</xdr:row>
      <xdr:rowOff>1057275</xdr:rowOff>
    </xdr:to>
    <xdr:pic>
      <xdr:nvPicPr>
        <xdr:cNvPr id="171" name="그림 398">
          <a:extLst>
            <a:ext uri="{FF2B5EF4-FFF2-40B4-BE49-F238E27FC236}">
              <a16:creationId xmlns:a16="http://schemas.microsoft.com/office/drawing/2014/main" id="{1119F4CD-40FB-4413-A434-4A673E5309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7"/>
        <a:stretch/>
      </xdr:blipFill>
      <xdr:spPr bwMode="auto">
        <a:xfrm>
          <a:off x="1695450" y="121215150"/>
          <a:ext cx="31432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113</xdr:row>
      <xdr:rowOff>85725</xdr:rowOff>
    </xdr:from>
    <xdr:to>
      <xdr:col>2</xdr:col>
      <xdr:colOff>904875</xdr:colOff>
      <xdr:row>113</xdr:row>
      <xdr:rowOff>1038225</xdr:rowOff>
    </xdr:to>
    <xdr:pic>
      <xdr:nvPicPr>
        <xdr:cNvPr id="172" name="그림 399">
          <a:extLst>
            <a:ext uri="{FF2B5EF4-FFF2-40B4-BE49-F238E27FC236}">
              <a16:creationId xmlns:a16="http://schemas.microsoft.com/office/drawing/2014/main" id="{47BEDA1C-81B4-441C-8977-C3764054D6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8"/>
        <a:stretch/>
      </xdr:blipFill>
      <xdr:spPr bwMode="auto">
        <a:xfrm>
          <a:off x="1485900" y="122310525"/>
          <a:ext cx="6667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228600</xdr:colOff>
      <xdr:row>114</xdr:row>
      <xdr:rowOff>66675</xdr:rowOff>
    </xdr:from>
    <xdr:to>
      <xdr:col>2</xdr:col>
      <xdr:colOff>962025</xdr:colOff>
      <xdr:row>114</xdr:row>
      <xdr:rowOff>1019175</xdr:rowOff>
    </xdr:to>
    <xdr:pic>
      <xdr:nvPicPr>
        <xdr:cNvPr id="173" name="그림 400">
          <a:extLst>
            <a:ext uri="{FF2B5EF4-FFF2-40B4-BE49-F238E27FC236}">
              <a16:creationId xmlns:a16="http://schemas.microsoft.com/office/drawing/2014/main" id="{20D52E3D-752A-447C-BF4C-4AAAC56233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/>
        <a:stretch/>
      </xdr:blipFill>
      <xdr:spPr bwMode="auto">
        <a:xfrm>
          <a:off x="1476375" y="123386850"/>
          <a:ext cx="73342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447675</xdr:colOff>
      <xdr:row>129</xdr:row>
      <xdr:rowOff>142875</xdr:rowOff>
    </xdr:from>
    <xdr:to>
      <xdr:col>2</xdr:col>
      <xdr:colOff>723900</xdr:colOff>
      <xdr:row>129</xdr:row>
      <xdr:rowOff>990599</xdr:rowOff>
    </xdr:to>
    <xdr:pic>
      <xdr:nvPicPr>
        <xdr:cNvPr id="174" name="그림 401">
          <a:extLst>
            <a:ext uri="{FF2B5EF4-FFF2-40B4-BE49-F238E27FC236}">
              <a16:creationId xmlns:a16="http://schemas.microsoft.com/office/drawing/2014/main" id="{9B9781B2-1AB6-4BF1-ACBC-BFCB50F880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/>
        <a:stretch/>
      </xdr:blipFill>
      <xdr:spPr bwMode="auto">
        <a:xfrm>
          <a:off x="1695450" y="139893675"/>
          <a:ext cx="2762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119</xdr:row>
      <xdr:rowOff>142875</xdr:rowOff>
    </xdr:from>
    <xdr:to>
      <xdr:col>2</xdr:col>
      <xdr:colOff>762000</xdr:colOff>
      <xdr:row>119</xdr:row>
      <xdr:rowOff>1076325</xdr:rowOff>
    </xdr:to>
    <xdr:pic>
      <xdr:nvPicPr>
        <xdr:cNvPr id="175" name="그림 402">
          <a:extLst>
            <a:ext uri="{FF2B5EF4-FFF2-40B4-BE49-F238E27FC236}">
              <a16:creationId xmlns:a16="http://schemas.microsoft.com/office/drawing/2014/main" id="{875117EB-EE25-4437-87FA-379814E4DB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1"/>
        <a:stretch/>
      </xdr:blipFill>
      <xdr:spPr bwMode="auto">
        <a:xfrm>
          <a:off x="1733550" y="128939925"/>
          <a:ext cx="2762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485775</xdr:colOff>
      <xdr:row>120</xdr:row>
      <xdr:rowOff>66675</xdr:rowOff>
    </xdr:from>
    <xdr:to>
      <xdr:col>2</xdr:col>
      <xdr:colOff>781050</xdr:colOff>
      <xdr:row>120</xdr:row>
      <xdr:rowOff>1076325</xdr:rowOff>
    </xdr:to>
    <xdr:pic>
      <xdr:nvPicPr>
        <xdr:cNvPr id="176" name="그림 403">
          <a:extLst>
            <a:ext uri="{FF2B5EF4-FFF2-40B4-BE49-F238E27FC236}">
              <a16:creationId xmlns:a16="http://schemas.microsoft.com/office/drawing/2014/main" id="{D3A47985-9104-4F6E-A595-5C6D7B41A3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2"/>
        <a:stretch/>
      </xdr:blipFill>
      <xdr:spPr bwMode="auto">
        <a:xfrm>
          <a:off x="1733550" y="129959100"/>
          <a:ext cx="29527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495299</xdr:colOff>
      <xdr:row>121</xdr:row>
      <xdr:rowOff>85725</xdr:rowOff>
    </xdr:from>
    <xdr:to>
      <xdr:col>2</xdr:col>
      <xdr:colOff>781050</xdr:colOff>
      <xdr:row>121</xdr:row>
      <xdr:rowOff>1047750</xdr:rowOff>
    </xdr:to>
    <xdr:pic>
      <xdr:nvPicPr>
        <xdr:cNvPr id="177" name="그림 404">
          <a:extLst>
            <a:ext uri="{FF2B5EF4-FFF2-40B4-BE49-F238E27FC236}">
              <a16:creationId xmlns:a16="http://schemas.microsoft.com/office/drawing/2014/main" id="{2D32B772-BD24-4F92-BCB8-E98D2A93AA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3"/>
        <a:stretch/>
      </xdr:blipFill>
      <xdr:spPr bwMode="auto">
        <a:xfrm>
          <a:off x="1743074" y="131073525"/>
          <a:ext cx="285751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171450</xdr:colOff>
      <xdr:row>127</xdr:row>
      <xdr:rowOff>276224</xdr:rowOff>
    </xdr:from>
    <xdr:to>
      <xdr:col>2</xdr:col>
      <xdr:colOff>1000125</xdr:colOff>
      <xdr:row>127</xdr:row>
      <xdr:rowOff>895350</xdr:rowOff>
    </xdr:to>
    <xdr:pic>
      <xdr:nvPicPr>
        <xdr:cNvPr id="178" name="그림 405">
          <a:extLst>
            <a:ext uri="{FF2B5EF4-FFF2-40B4-BE49-F238E27FC236}">
              <a16:creationId xmlns:a16="http://schemas.microsoft.com/office/drawing/2014/main" id="{8B0DE15E-F834-4DDE-90BF-E1CCE8176B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4"/>
        <a:stretch/>
      </xdr:blipFill>
      <xdr:spPr bwMode="auto">
        <a:xfrm>
          <a:off x="1419225" y="137836274"/>
          <a:ext cx="828675" cy="6191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128</xdr:row>
      <xdr:rowOff>209550</xdr:rowOff>
    </xdr:from>
    <xdr:to>
      <xdr:col>2</xdr:col>
      <xdr:colOff>1047750</xdr:colOff>
      <xdr:row>128</xdr:row>
      <xdr:rowOff>866775</xdr:rowOff>
    </xdr:to>
    <xdr:pic>
      <xdr:nvPicPr>
        <xdr:cNvPr id="179" name="그림 406">
          <a:extLst>
            <a:ext uri="{FF2B5EF4-FFF2-40B4-BE49-F238E27FC236}">
              <a16:creationId xmlns:a16="http://schemas.microsoft.com/office/drawing/2014/main" id="{00DC50D2-4CB8-4A11-BF27-3412FC685D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5"/>
        <a:stretch/>
      </xdr:blipFill>
      <xdr:spPr bwMode="auto">
        <a:xfrm>
          <a:off x="1400175" y="138864975"/>
          <a:ext cx="895350" cy="657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122</xdr:row>
      <xdr:rowOff>85725</xdr:rowOff>
    </xdr:from>
    <xdr:to>
      <xdr:col>2</xdr:col>
      <xdr:colOff>809625</xdr:colOff>
      <xdr:row>122</xdr:row>
      <xdr:rowOff>1057275</xdr:rowOff>
    </xdr:to>
    <xdr:pic>
      <xdr:nvPicPr>
        <xdr:cNvPr id="180" name="그림 411">
          <a:extLst>
            <a:ext uri="{FF2B5EF4-FFF2-40B4-BE49-F238E27FC236}">
              <a16:creationId xmlns:a16="http://schemas.microsoft.com/office/drawing/2014/main" id="{CA2AAACD-0BC2-400B-A081-099C48BAE4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/>
        <a:stretch/>
      </xdr:blipFill>
      <xdr:spPr bwMode="auto">
        <a:xfrm>
          <a:off x="1714500" y="132168900"/>
          <a:ext cx="3429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123</xdr:row>
      <xdr:rowOff>66675</xdr:rowOff>
    </xdr:from>
    <xdr:to>
      <xdr:col>2</xdr:col>
      <xdr:colOff>809625</xdr:colOff>
      <xdr:row>123</xdr:row>
      <xdr:rowOff>1038225</xdr:rowOff>
    </xdr:to>
    <xdr:pic>
      <xdr:nvPicPr>
        <xdr:cNvPr id="181" name="그림 412">
          <a:extLst>
            <a:ext uri="{FF2B5EF4-FFF2-40B4-BE49-F238E27FC236}">
              <a16:creationId xmlns:a16="http://schemas.microsoft.com/office/drawing/2014/main" id="{FB04D605-5EAC-4836-B08D-93B0D95D14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7"/>
        <a:stretch/>
      </xdr:blipFill>
      <xdr:spPr bwMode="auto">
        <a:xfrm>
          <a:off x="1714500" y="133245225"/>
          <a:ext cx="3429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124</xdr:row>
      <xdr:rowOff>85725</xdr:rowOff>
    </xdr:from>
    <xdr:to>
      <xdr:col>2</xdr:col>
      <xdr:colOff>809625</xdr:colOff>
      <xdr:row>124</xdr:row>
      <xdr:rowOff>1057275</xdr:rowOff>
    </xdr:to>
    <xdr:pic>
      <xdr:nvPicPr>
        <xdr:cNvPr id="182" name="그림 413">
          <a:extLst>
            <a:ext uri="{FF2B5EF4-FFF2-40B4-BE49-F238E27FC236}">
              <a16:creationId xmlns:a16="http://schemas.microsoft.com/office/drawing/2014/main" id="{99647786-DD3B-4DA1-A1F3-D3C929022F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/>
        <a:stretch/>
      </xdr:blipFill>
      <xdr:spPr bwMode="auto">
        <a:xfrm>
          <a:off x="1714500" y="134359650"/>
          <a:ext cx="342900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125</xdr:row>
      <xdr:rowOff>123824</xdr:rowOff>
    </xdr:from>
    <xdr:to>
      <xdr:col>2</xdr:col>
      <xdr:colOff>800100</xdr:colOff>
      <xdr:row>125</xdr:row>
      <xdr:rowOff>1038225</xdr:rowOff>
    </xdr:to>
    <xdr:pic>
      <xdr:nvPicPr>
        <xdr:cNvPr id="183" name="그림 414">
          <a:extLst>
            <a:ext uri="{FF2B5EF4-FFF2-40B4-BE49-F238E27FC236}">
              <a16:creationId xmlns:a16="http://schemas.microsoft.com/office/drawing/2014/main" id="{B599964F-ADD8-4982-AE44-65922A50D5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/>
        <a:stretch/>
      </xdr:blipFill>
      <xdr:spPr bwMode="auto">
        <a:xfrm>
          <a:off x="1714500" y="135493124"/>
          <a:ext cx="333375" cy="914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466725</xdr:colOff>
      <xdr:row>126</xdr:row>
      <xdr:rowOff>38100</xdr:rowOff>
    </xdr:from>
    <xdr:to>
      <xdr:col>2</xdr:col>
      <xdr:colOff>828675</xdr:colOff>
      <xdr:row>126</xdr:row>
      <xdr:rowOff>1057275</xdr:rowOff>
    </xdr:to>
    <xdr:pic>
      <xdr:nvPicPr>
        <xdr:cNvPr id="184" name="그림 415">
          <a:extLst>
            <a:ext uri="{FF2B5EF4-FFF2-40B4-BE49-F238E27FC236}">
              <a16:creationId xmlns:a16="http://schemas.microsoft.com/office/drawing/2014/main" id="{9D98855A-A84C-4C41-9A11-E4E412B343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0"/>
        <a:stretch/>
      </xdr:blipFill>
      <xdr:spPr bwMode="auto">
        <a:xfrm>
          <a:off x="1714500" y="136502775"/>
          <a:ext cx="361950" cy="10191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130</xdr:row>
      <xdr:rowOff>76200</xdr:rowOff>
    </xdr:from>
    <xdr:to>
      <xdr:col>2</xdr:col>
      <xdr:colOff>819150</xdr:colOff>
      <xdr:row>130</xdr:row>
      <xdr:rowOff>1028700</xdr:rowOff>
    </xdr:to>
    <xdr:pic>
      <xdr:nvPicPr>
        <xdr:cNvPr id="185" name="그림 382">
          <a:extLst>
            <a:ext uri="{FF2B5EF4-FFF2-40B4-BE49-F238E27FC236}">
              <a16:creationId xmlns:a16="http://schemas.microsoft.com/office/drawing/2014/main" id="{BF1A1474-C9E7-454E-BD98-0588C9184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/>
        <a:stretch/>
      </xdr:blipFill>
      <xdr:spPr bwMode="auto">
        <a:xfrm>
          <a:off x="1543049" y="140922375"/>
          <a:ext cx="523876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131</xdr:row>
      <xdr:rowOff>66675</xdr:rowOff>
    </xdr:from>
    <xdr:to>
      <xdr:col>2</xdr:col>
      <xdr:colOff>838200</xdr:colOff>
      <xdr:row>131</xdr:row>
      <xdr:rowOff>1038225</xdr:rowOff>
    </xdr:to>
    <xdr:pic>
      <xdr:nvPicPr>
        <xdr:cNvPr id="186" name="그림 383">
          <a:extLst>
            <a:ext uri="{FF2B5EF4-FFF2-40B4-BE49-F238E27FC236}">
              <a16:creationId xmlns:a16="http://schemas.microsoft.com/office/drawing/2014/main" id="{00351412-1E35-4024-9DA7-BC628F9472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2"/>
        <a:stretch/>
      </xdr:blipFill>
      <xdr:spPr bwMode="auto">
        <a:xfrm>
          <a:off x="1543049" y="142008225"/>
          <a:ext cx="542926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314323</xdr:colOff>
      <xdr:row>132</xdr:row>
      <xdr:rowOff>85725</xdr:rowOff>
    </xdr:from>
    <xdr:to>
      <xdr:col>2</xdr:col>
      <xdr:colOff>838200</xdr:colOff>
      <xdr:row>132</xdr:row>
      <xdr:rowOff>1038225</xdr:rowOff>
    </xdr:to>
    <xdr:pic>
      <xdr:nvPicPr>
        <xdr:cNvPr id="187" name="그림 384">
          <a:extLst>
            <a:ext uri="{FF2B5EF4-FFF2-40B4-BE49-F238E27FC236}">
              <a16:creationId xmlns:a16="http://schemas.microsoft.com/office/drawing/2014/main" id="{A09C9119-9860-4E8C-BE04-9C0A4661A2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3"/>
        <a:stretch/>
      </xdr:blipFill>
      <xdr:spPr bwMode="auto">
        <a:xfrm>
          <a:off x="1562098" y="143122650"/>
          <a:ext cx="523877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133</xdr:row>
      <xdr:rowOff>85725</xdr:rowOff>
    </xdr:from>
    <xdr:to>
      <xdr:col>2</xdr:col>
      <xdr:colOff>742950</xdr:colOff>
      <xdr:row>133</xdr:row>
      <xdr:rowOff>1028700</xdr:rowOff>
    </xdr:to>
    <xdr:pic>
      <xdr:nvPicPr>
        <xdr:cNvPr id="188" name="그림 385">
          <a:extLst>
            <a:ext uri="{FF2B5EF4-FFF2-40B4-BE49-F238E27FC236}">
              <a16:creationId xmlns:a16="http://schemas.microsoft.com/office/drawing/2014/main" id="{B18F8E98-D07C-450E-978F-6BB18B1880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4"/>
        <a:stretch/>
      </xdr:blipFill>
      <xdr:spPr bwMode="auto">
        <a:xfrm>
          <a:off x="1590675" y="144227550"/>
          <a:ext cx="4000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134</xdr:row>
      <xdr:rowOff>47625</xdr:rowOff>
    </xdr:from>
    <xdr:to>
      <xdr:col>2</xdr:col>
      <xdr:colOff>762000</xdr:colOff>
      <xdr:row>134</xdr:row>
      <xdr:rowOff>1038225</xdr:rowOff>
    </xdr:to>
    <xdr:pic>
      <xdr:nvPicPr>
        <xdr:cNvPr id="189" name="그림 386">
          <a:extLst>
            <a:ext uri="{FF2B5EF4-FFF2-40B4-BE49-F238E27FC236}">
              <a16:creationId xmlns:a16="http://schemas.microsoft.com/office/drawing/2014/main" id="{E4C0186B-A66B-4B79-9624-654A1AB82B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/>
        <a:stretch/>
      </xdr:blipFill>
      <xdr:spPr bwMode="auto">
        <a:xfrm>
          <a:off x="1590675" y="145294350"/>
          <a:ext cx="41910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135</xdr:row>
      <xdr:rowOff>85725</xdr:rowOff>
    </xdr:from>
    <xdr:to>
      <xdr:col>2</xdr:col>
      <xdr:colOff>742950</xdr:colOff>
      <xdr:row>135</xdr:row>
      <xdr:rowOff>1038225</xdr:rowOff>
    </xdr:to>
    <xdr:pic>
      <xdr:nvPicPr>
        <xdr:cNvPr id="190" name="그림 391">
          <a:extLst>
            <a:ext uri="{FF2B5EF4-FFF2-40B4-BE49-F238E27FC236}">
              <a16:creationId xmlns:a16="http://schemas.microsoft.com/office/drawing/2014/main" id="{A759FBC3-93D5-40CC-BEFD-EE594E1397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6"/>
        <a:stretch/>
      </xdr:blipFill>
      <xdr:spPr bwMode="auto">
        <a:xfrm>
          <a:off x="1590675" y="146437350"/>
          <a:ext cx="4000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361950</xdr:colOff>
      <xdr:row>138</xdr:row>
      <xdr:rowOff>104775</xdr:rowOff>
    </xdr:from>
    <xdr:to>
      <xdr:col>2</xdr:col>
      <xdr:colOff>781050</xdr:colOff>
      <xdr:row>138</xdr:row>
      <xdr:rowOff>1057275</xdr:rowOff>
    </xdr:to>
    <xdr:pic>
      <xdr:nvPicPr>
        <xdr:cNvPr id="191" name="그림 416">
          <a:extLst>
            <a:ext uri="{FF2B5EF4-FFF2-40B4-BE49-F238E27FC236}">
              <a16:creationId xmlns:a16="http://schemas.microsoft.com/office/drawing/2014/main" id="{9ACDB228-158C-4A6B-8EFE-BA26466FC6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7"/>
        <a:stretch/>
      </xdr:blipFill>
      <xdr:spPr bwMode="auto">
        <a:xfrm>
          <a:off x="1609725" y="149771100"/>
          <a:ext cx="4191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136</xdr:row>
      <xdr:rowOff>47625</xdr:rowOff>
    </xdr:from>
    <xdr:to>
      <xdr:col>2</xdr:col>
      <xdr:colOff>752475</xdr:colOff>
      <xdr:row>136</xdr:row>
      <xdr:rowOff>1047750</xdr:rowOff>
    </xdr:to>
    <xdr:pic>
      <xdr:nvPicPr>
        <xdr:cNvPr id="192" name="그림 417">
          <a:extLst>
            <a:ext uri="{FF2B5EF4-FFF2-40B4-BE49-F238E27FC236}">
              <a16:creationId xmlns:a16="http://schemas.microsoft.com/office/drawing/2014/main" id="{DA954974-2A69-4CD9-A959-700341DC1D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8"/>
        <a:stretch/>
      </xdr:blipFill>
      <xdr:spPr bwMode="auto">
        <a:xfrm>
          <a:off x="1590675" y="147504150"/>
          <a:ext cx="409575" cy="10001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137</xdr:row>
      <xdr:rowOff>38100</xdr:rowOff>
    </xdr:from>
    <xdr:to>
      <xdr:col>2</xdr:col>
      <xdr:colOff>771525</xdr:colOff>
      <xdr:row>137</xdr:row>
      <xdr:rowOff>1076325</xdr:rowOff>
    </xdr:to>
    <xdr:pic>
      <xdr:nvPicPr>
        <xdr:cNvPr id="193" name="그림 418">
          <a:extLst>
            <a:ext uri="{FF2B5EF4-FFF2-40B4-BE49-F238E27FC236}">
              <a16:creationId xmlns:a16="http://schemas.microsoft.com/office/drawing/2014/main" id="{EC387DB6-D737-4105-B243-7DF69B32F0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9"/>
        <a:stretch/>
      </xdr:blipFill>
      <xdr:spPr bwMode="auto">
        <a:xfrm>
          <a:off x="1590675" y="148599525"/>
          <a:ext cx="42862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139</xdr:row>
      <xdr:rowOff>85725</xdr:rowOff>
    </xdr:from>
    <xdr:to>
      <xdr:col>2</xdr:col>
      <xdr:colOff>781050</xdr:colOff>
      <xdr:row>139</xdr:row>
      <xdr:rowOff>1000125</xdr:rowOff>
    </xdr:to>
    <xdr:pic>
      <xdr:nvPicPr>
        <xdr:cNvPr id="194" name="그림 419">
          <a:extLst>
            <a:ext uri="{FF2B5EF4-FFF2-40B4-BE49-F238E27FC236}">
              <a16:creationId xmlns:a16="http://schemas.microsoft.com/office/drawing/2014/main" id="{9AD3747A-F99A-4E2C-BDEA-363D17B8A2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0"/>
        <a:stretch/>
      </xdr:blipFill>
      <xdr:spPr bwMode="auto">
        <a:xfrm>
          <a:off x="1628775" y="150856950"/>
          <a:ext cx="40005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140</xdr:row>
      <xdr:rowOff>66675</xdr:rowOff>
    </xdr:from>
    <xdr:to>
      <xdr:col>2</xdr:col>
      <xdr:colOff>790575</xdr:colOff>
      <xdr:row>140</xdr:row>
      <xdr:rowOff>1000125</xdr:rowOff>
    </xdr:to>
    <xdr:pic>
      <xdr:nvPicPr>
        <xdr:cNvPr id="195" name="그림 169">
          <a:extLst>
            <a:ext uri="{FF2B5EF4-FFF2-40B4-BE49-F238E27FC236}">
              <a16:creationId xmlns:a16="http://schemas.microsoft.com/office/drawing/2014/main" id="{1DA3B32E-14B4-46E4-AD8C-BE2060F916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1"/>
        <a:stretch/>
      </xdr:blipFill>
      <xdr:spPr bwMode="auto">
        <a:xfrm>
          <a:off x="1638300" y="151942800"/>
          <a:ext cx="400050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141</xdr:row>
      <xdr:rowOff>152400</xdr:rowOff>
    </xdr:from>
    <xdr:to>
      <xdr:col>2</xdr:col>
      <xdr:colOff>1000125</xdr:colOff>
      <xdr:row>141</xdr:row>
      <xdr:rowOff>990599</xdr:rowOff>
    </xdr:to>
    <xdr:pic>
      <xdr:nvPicPr>
        <xdr:cNvPr id="196" name="그림 172">
          <a:extLst>
            <a:ext uri="{FF2B5EF4-FFF2-40B4-BE49-F238E27FC236}">
              <a16:creationId xmlns:a16="http://schemas.microsoft.com/office/drawing/2014/main" id="{DFD67922-BD79-4B88-BDC4-7C48823F47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2"/>
        <a:stretch/>
      </xdr:blipFill>
      <xdr:spPr bwMode="auto">
        <a:xfrm>
          <a:off x="1400175" y="153133425"/>
          <a:ext cx="847725" cy="8381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142</xdr:row>
      <xdr:rowOff>142875</xdr:rowOff>
    </xdr:from>
    <xdr:to>
      <xdr:col>2</xdr:col>
      <xdr:colOff>1000125</xdr:colOff>
      <xdr:row>142</xdr:row>
      <xdr:rowOff>981075</xdr:rowOff>
    </xdr:to>
    <xdr:pic>
      <xdr:nvPicPr>
        <xdr:cNvPr id="197" name="그림 173">
          <a:extLst>
            <a:ext uri="{FF2B5EF4-FFF2-40B4-BE49-F238E27FC236}">
              <a16:creationId xmlns:a16="http://schemas.microsoft.com/office/drawing/2014/main" id="{EBC3AB6C-A8F6-41BE-BE82-D7C74FCA7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/>
        <a:stretch/>
      </xdr:blipFill>
      <xdr:spPr bwMode="auto">
        <a:xfrm>
          <a:off x="1400175" y="154228800"/>
          <a:ext cx="847725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190500</xdr:colOff>
      <xdr:row>143</xdr:row>
      <xdr:rowOff>104775</xdr:rowOff>
    </xdr:from>
    <xdr:to>
      <xdr:col>2</xdr:col>
      <xdr:colOff>1038225</xdr:colOff>
      <xdr:row>143</xdr:row>
      <xdr:rowOff>942975</xdr:rowOff>
    </xdr:to>
    <xdr:pic>
      <xdr:nvPicPr>
        <xdr:cNvPr id="198" name="그림 174">
          <a:extLst>
            <a:ext uri="{FF2B5EF4-FFF2-40B4-BE49-F238E27FC236}">
              <a16:creationId xmlns:a16="http://schemas.microsoft.com/office/drawing/2014/main" id="{8564BA68-E379-4346-A812-7D4ECE8963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/>
        <a:stretch/>
      </xdr:blipFill>
      <xdr:spPr bwMode="auto">
        <a:xfrm>
          <a:off x="1438275" y="155295600"/>
          <a:ext cx="847725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457200</xdr:colOff>
      <xdr:row>146</xdr:row>
      <xdr:rowOff>123824</xdr:rowOff>
    </xdr:from>
    <xdr:to>
      <xdr:col>2</xdr:col>
      <xdr:colOff>704849</xdr:colOff>
      <xdr:row>146</xdr:row>
      <xdr:rowOff>981075</xdr:rowOff>
    </xdr:to>
    <xdr:pic>
      <xdr:nvPicPr>
        <xdr:cNvPr id="199" name="그림 176">
          <a:extLst>
            <a:ext uri="{FF2B5EF4-FFF2-40B4-BE49-F238E27FC236}">
              <a16:creationId xmlns:a16="http://schemas.microsoft.com/office/drawing/2014/main" id="{D25249B4-4D0C-4DBA-A320-79F0B9BA0E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5"/>
        <a:stretch/>
      </xdr:blipFill>
      <xdr:spPr bwMode="auto">
        <a:xfrm>
          <a:off x="1704975" y="158629349"/>
          <a:ext cx="247649" cy="8572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145</xdr:row>
      <xdr:rowOff>47625</xdr:rowOff>
    </xdr:from>
    <xdr:to>
      <xdr:col>2</xdr:col>
      <xdr:colOff>723900</xdr:colOff>
      <xdr:row>145</xdr:row>
      <xdr:rowOff>1038225</xdr:rowOff>
    </xdr:to>
    <xdr:pic>
      <xdr:nvPicPr>
        <xdr:cNvPr id="200" name="그림 177">
          <a:extLst>
            <a:ext uri="{FF2B5EF4-FFF2-40B4-BE49-F238E27FC236}">
              <a16:creationId xmlns:a16="http://schemas.microsoft.com/office/drawing/2014/main" id="{8B634BBC-BB32-4C73-B86D-2BC63E22D8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6"/>
        <a:stretch/>
      </xdr:blipFill>
      <xdr:spPr bwMode="auto">
        <a:xfrm>
          <a:off x="1685925" y="157448250"/>
          <a:ext cx="285750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144</xdr:row>
      <xdr:rowOff>66675</xdr:rowOff>
    </xdr:from>
    <xdr:to>
      <xdr:col>2</xdr:col>
      <xdr:colOff>714375</xdr:colOff>
      <xdr:row>144</xdr:row>
      <xdr:rowOff>1028700</xdr:rowOff>
    </xdr:to>
    <xdr:pic>
      <xdr:nvPicPr>
        <xdr:cNvPr id="201" name="그림 178">
          <a:extLst>
            <a:ext uri="{FF2B5EF4-FFF2-40B4-BE49-F238E27FC236}">
              <a16:creationId xmlns:a16="http://schemas.microsoft.com/office/drawing/2014/main" id="{39934070-706E-4592-A977-B75D32CA6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7"/>
        <a:stretch/>
      </xdr:blipFill>
      <xdr:spPr bwMode="auto">
        <a:xfrm>
          <a:off x="1685925" y="156362400"/>
          <a:ext cx="276225" cy="962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219075</xdr:colOff>
      <xdr:row>147</xdr:row>
      <xdr:rowOff>123824</xdr:rowOff>
    </xdr:from>
    <xdr:to>
      <xdr:col>2</xdr:col>
      <xdr:colOff>838200</xdr:colOff>
      <xdr:row>147</xdr:row>
      <xdr:rowOff>1000125</xdr:rowOff>
    </xdr:to>
    <xdr:pic>
      <xdr:nvPicPr>
        <xdr:cNvPr id="202" name="그림 185">
          <a:extLst>
            <a:ext uri="{FF2B5EF4-FFF2-40B4-BE49-F238E27FC236}">
              <a16:creationId xmlns:a16="http://schemas.microsoft.com/office/drawing/2014/main" id="{AF39CBAA-D3D6-409F-AE2E-3E3684033B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8"/>
        <a:stretch/>
      </xdr:blipFill>
      <xdr:spPr bwMode="auto">
        <a:xfrm>
          <a:off x="1466850" y="159734249"/>
          <a:ext cx="619125" cy="8763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352424</xdr:colOff>
      <xdr:row>155</xdr:row>
      <xdr:rowOff>133350</xdr:rowOff>
    </xdr:from>
    <xdr:to>
      <xdr:col>2</xdr:col>
      <xdr:colOff>790575</xdr:colOff>
      <xdr:row>155</xdr:row>
      <xdr:rowOff>962025</xdr:rowOff>
    </xdr:to>
    <xdr:pic>
      <xdr:nvPicPr>
        <xdr:cNvPr id="203" name="그림 20">
          <a:extLst>
            <a:ext uri="{FF2B5EF4-FFF2-40B4-BE49-F238E27FC236}">
              <a16:creationId xmlns:a16="http://schemas.microsoft.com/office/drawing/2014/main" id="{43852386-1A74-4C5C-ABBE-A7CA633FBD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/>
        <a:stretch/>
      </xdr:blipFill>
      <xdr:spPr bwMode="auto">
        <a:xfrm>
          <a:off x="1600199" y="168582975"/>
          <a:ext cx="438151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276224</xdr:colOff>
      <xdr:row>159</xdr:row>
      <xdr:rowOff>104775</xdr:rowOff>
    </xdr:from>
    <xdr:to>
      <xdr:col>2</xdr:col>
      <xdr:colOff>952500</xdr:colOff>
      <xdr:row>159</xdr:row>
      <xdr:rowOff>1028700</xdr:rowOff>
    </xdr:to>
    <xdr:pic>
      <xdr:nvPicPr>
        <xdr:cNvPr id="204" name="그림 22">
          <a:extLst>
            <a:ext uri="{FF2B5EF4-FFF2-40B4-BE49-F238E27FC236}">
              <a16:creationId xmlns:a16="http://schemas.microsoft.com/office/drawing/2014/main" id="{9B499C20-8708-438A-AA42-94E9621A6F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/>
        <a:stretch/>
      </xdr:blipFill>
      <xdr:spPr bwMode="auto">
        <a:xfrm>
          <a:off x="1523999" y="172974000"/>
          <a:ext cx="676276" cy="9239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156</xdr:row>
      <xdr:rowOff>66675</xdr:rowOff>
    </xdr:from>
    <xdr:to>
      <xdr:col>2</xdr:col>
      <xdr:colOff>952500</xdr:colOff>
      <xdr:row>156</xdr:row>
      <xdr:rowOff>1047750</xdr:rowOff>
    </xdr:to>
    <xdr:pic>
      <xdr:nvPicPr>
        <xdr:cNvPr id="205" name="그림 23">
          <a:extLst>
            <a:ext uri="{FF2B5EF4-FFF2-40B4-BE49-F238E27FC236}">
              <a16:creationId xmlns:a16="http://schemas.microsoft.com/office/drawing/2014/main" id="{1CF29480-ACC0-4686-947F-16E5F5EE66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1"/>
        <a:stretch/>
      </xdr:blipFill>
      <xdr:spPr bwMode="auto">
        <a:xfrm>
          <a:off x="1485900" y="169621200"/>
          <a:ext cx="71437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158</xdr:row>
      <xdr:rowOff>47625</xdr:rowOff>
    </xdr:from>
    <xdr:to>
      <xdr:col>2</xdr:col>
      <xdr:colOff>971550</xdr:colOff>
      <xdr:row>158</xdr:row>
      <xdr:rowOff>1057275</xdr:rowOff>
    </xdr:to>
    <xdr:pic>
      <xdr:nvPicPr>
        <xdr:cNvPr id="206" name="그림 24">
          <a:extLst>
            <a:ext uri="{FF2B5EF4-FFF2-40B4-BE49-F238E27FC236}">
              <a16:creationId xmlns:a16="http://schemas.microsoft.com/office/drawing/2014/main" id="{A71EC9D9-A640-4F0B-AEE9-509DB6CA13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2"/>
        <a:stretch/>
      </xdr:blipFill>
      <xdr:spPr bwMode="auto">
        <a:xfrm>
          <a:off x="1485900" y="171811950"/>
          <a:ext cx="7334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257175</xdr:colOff>
      <xdr:row>160</xdr:row>
      <xdr:rowOff>66675</xdr:rowOff>
    </xdr:from>
    <xdr:to>
      <xdr:col>2</xdr:col>
      <xdr:colOff>971550</xdr:colOff>
      <xdr:row>160</xdr:row>
      <xdr:rowOff>1057275</xdr:rowOff>
    </xdr:to>
    <xdr:pic>
      <xdr:nvPicPr>
        <xdr:cNvPr id="207" name="그림 25">
          <a:extLst>
            <a:ext uri="{FF2B5EF4-FFF2-40B4-BE49-F238E27FC236}">
              <a16:creationId xmlns:a16="http://schemas.microsoft.com/office/drawing/2014/main" id="{DEF9EAC3-9875-4D4A-ABFC-6F9B049AC3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/>
        <a:stretch/>
      </xdr:blipFill>
      <xdr:spPr bwMode="auto">
        <a:xfrm>
          <a:off x="1504950" y="174040800"/>
          <a:ext cx="714375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157</xdr:row>
      <xdr:rowOff>47625</xdr:rowOff>
    </xdr:from>
    <xdr:to>
      <xdr:col>2</xdr:col>
      <xdr:colOff>971550</xdr:colOff>
      <xdr:row>157</xdr:row>
      <xdr:rowOff>1057275</xdr:rowOff>
    </xdr:to>
    <xdr:pic>
      <xdr:nvPicPr>
        <xdr:cNvPr id="208" name="그림 26">
          <a:extLst>
            <a:ext uri="{FF2B5EF4-FFF2-40B4-BE49-F238E27FC236}">
              <a16:creationId xmlns:a16="http://schemas.microsoft.com/office/drawing/2014/main" id="{24260664-79B6-4070-BDFA-4226F18B2E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4"/>
        <a:stretch/>
      </xdr:blipFill>
      <xdr:spPr bwMode="auto">
        <a:xfrm>
          <a:off x="1485900" y="170707050"/>
          <a:ext cx="733425" cy="1009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352424</xdr:colOff>
      <xdr:row>161</xdr:row>
      <xdr:rowOff>104775</xdr:rowOff>
    </xdr:from>
    <xdr:to>
      <xdr:col>2</xdr:col>
      <xdr:colOff>781050</xdr:colOff>
      <xdr:row>161</xdr:row>
      <xdr:rowOff>1038225</xdr:rowOff>
    </xdr:to>
    <xdr:pic>
      <xdr:nvPicPr>
        <xdr:cNvPr id="209" name="그림 424">
          <a:extLst>
            <a:ext uri="{FF2B5EF4-FFF2-40B4-BE49-F238E27FC236}">
              <a16:creationId xmlns:a16="http://schemas.microsoft.com/office/drawing/2014/main" id="{270F3BC1-7684-4F70-99CA-9253031B7D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/>
        <a:srcRect l="25288" t="6523" r="33138" b="3400"/>
        <a:stretch/>
      </xdr:blipFill>
      <xdr:spPr bwMode="auto">
        <a:xfrm>
          <a:off x="1600199" y="175183800"/>
          <a:ext cx="428626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162</xdr:row>
      <xdr:rowOff>104775</xdr:rowOff>
    </xdr:from>
    <xdr:to>
      <xdr:col>2</xdr:col>
      <xdr:colOff>790575</xdr:colOff>
      <xdr:row>162</xdr:row>
      <xdr:rowOff>1009650</xdr:rowOff>
    </xdr:to>
    <xdr:pic>
      <xdr:nvPicPr>
        <xdr:cNvPr id="210" name="그림 27">
          <a:extLst>
            <a:ext uri="{FF2B5EF4-FFF2-40B4-BE49-F238E27FC236}">
              <a16:creationId xmlns:a16="http://schemas.microsoft.com/office/drawing/2014/main" id="{9B0BA229-34FD-4A02-8672-14ECF0CC1C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6"/>
        <a:stretch/>
      </xdr:blipFill>
      <xdr:spPr bwMode="auto">
        <a:xfrm>
          <a:off x="1638300" y="176288700"/>
          <a:ext cx="400050" cy="9048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390525</xdr:colOff>
      <xdr:row>163</xdr:row>
      <xdr:rowOff>95250</xdr:rowOff>
    </xdr:from>
    <xdr:to>
      <xdr:col>2</xdr:col>
      <xdr:colOff>790575</xdr:colOff>
      <xdr:row>163</xdr:row>
      <xdr:rowOff>1009650</xdr:rowOff>
    </xdr:to>
    <xdr:pic>
      <xdr:nvPicPr>
        <xdr:cNvPr id="211" name="그림 28">
          <a:extLst>
            <a:ext uri="{FF2B5EF4-FFF2-40B4-BE49-F238E27FC236}">
              <a16:creationId xmlns:a16="http://schemas.microsoft.com/office/drawing/2014/main" id="{DE735313-486D-4467-901E-DBD1957CE9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7"/>
        <a:stretch/>
      </xdr:blipFill>
      <xdr:spPr bwMode="auto">
        <a:xfrm>
          <a:off x="1638300" y="177384075"/>
          <a:ext cx="40005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164</xdr:row>
      <xdr:rowOff>104775</xdr:rowOff>
    </xdr:from>
    <xdr:to>
      <xdr:col>2</xdr:col>
      <xdr:colOff>781050</xdr:colOff>
      <xdr:row>164</xdr:row>
      <xdr:rowOff>981075</xdr:rowOff>
    </xdr:to>
    <xdr:pic>
      <xdr:nvPicPr>
        <xdr:cNvPr id="212" name="그림 29">
          <a:extLst>
            <a:ext uri="{FF2B5EF4-FFF2-40B4-BE49-F238E27FC236}">
              <a16:creationId xmlns:a16="http://schemas.microsoft.com/office/drawing/2014/main" id="{128C10A9-2D01-4DF2-9FED-B97C5F7ED5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8"/>
        <a:stretch/>
      </xdr:blipFill>
      <xdr:spPr bwMode="auto">
        <a:xfrm>
          <a:off x="1647825" y="178498500"/>
          <a:ext cx="38100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276224</xdr:colOff>
      <xdr:row>166</xdr:row>
      <xdr:rowOff>123824</xdr:rowOff>
    </xdr:from>
    <xdr:to>
      <xdr:col>2</xdr:col>
      <xdr:colOff>866775</xdr:colOff>
      <xdr:row>166</xdr:row>
      <xdr:rowOff>981075</xdr:rowOff>
    </xdr:to>
    <xdr:pic>
      <xdr:nvPicPr>
        <xdr:cNvPr id="213" name="그림 49">
          <a:extLst>
            <a:ext uri="{FF2B5EF4-FFF2-40B4-BE49-F238E27FC236}">
              <a16:creationId xmlns:a16="http://schemas.microsoft.com/office/drawing/2014/main" id="{2E1E68A0-7776-45EA-BFC5-BA87D8B17C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/>
        <a:stretch/>
      </xdr:blipFill>
      <xdr:spPr bwMode="auto">
        <a:xfrm>
          <a:off x="1523999" y="180727349"/>
          <a:ext cx="590551" cy="8572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168</xdr:row>
      <xdr:rowOff>85725</xdr:rowOff>
    </xdr:from>
    <xdr:to>
      <xdr:col>2</xdr:col>
      <xdr:colOff>752475</xdr:colOff>
      <xdr:row>168</xdr:row>
      <xdr:rowOff>1019175</xdr:rowOff>
    </xdr:to>
    <xdr:pic>
      <xdr:nvPicPr>
        <xdr:cNvPr id="214" name="그림 6">
          <a:extLst>
            <a:ext uri="{FF2B5EF4-FFF2-40B4-BE49-F238E27FC236}">
              <a16:creationId xmlns:a16="http://schemas.microsoft.com/office/drawing/2014/main" id="{92409CD2-E6DC-4403-B662-AB48255AB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0"/>
        <a:srcRect l="-3" r="74252"/>
        <a:stretch/>
      </xdr:blipFill>
      <xdr:spPr bwMode="auto">
        <a:xfrm>
          <a:off x="1647825" y="182899050"/>
          <a:ext cx="3524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169</xdr:row>
      <xdr:rowOff>104775</xdr:rowOff>
    </xdr:from>
    <xdr:to>
      <xdr:col>2</xdr:col>
      <xdr:colOff>752475</xdr:colOff>
      <xdr:row>169</xdr:row>
      <xdr:rowOff>1038225</xdr:rowOff>
    </xdr:to>
    <xdr:pic>
      <xdr:nvPicPr>
        <xdr:cNvPr id="215" name="그림 5">
          <a:extLst>
            <a:ext uri="{FF2B5EF4-FFF2-40B4-BE49-F238E27FC236}">
              <a16:creationId xmlns:a16="http://schemas.microsoft.com/office/drawing/2014/main" id="{43AFD6DA-7019-494A-8FC9-DAB72EC1B0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1"/>
        <a:srcRect r="74393"/>
        <a:stretch/>
      </xdr:blipFill>
      <xdr:spPr bwMode="auto">
        <a:xfrm>
          <a:off x="1647825" y="184023000"/>
          <a:ext cx="352425" cy="933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170</xdr:row>
      <xdr:rowOff>47625</xdr:rowOff>
    </xdr:from>
    <xdr:to>
      <xdr:col>2</xdr:col>
      <xdr:colOff>742950</xdr:colOff>
      <xdr:row>170</xdr:row>
      <xdr:rowOff>1028700</xdr:rowOff>
    </xdr:to>
    <xdr:pic>
      <xdr:nvPicPr>
        <xdr:cNvPr id="216" name="그림 6">
          <a:extLst>
            <a:ext uri="{FF2B5EF4-FFF2-40B4-BE49-F238E27FC236}">
              <a16:creationId xmlns:a16="http://schemas.microsoft.com/office/drawing/2014/main" id="{BC219553-D127-4B8C-B41B-DB963FB74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2"/>
        <a:srcRect r="75845"/>
        <a:stretch/>
      </xdr:blipFill>
      <xdr:spPr bwMode="auto">
        <a:xfrm>
          <a:off x="1666875" y="185070750"/>
          <a:ext cx="32385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152400</xdr:colOff>
      <xdr:row>176</xdr:row>
      <xdr:rowOff>123824</xdr:rowOff>
    </xdr:from>
    <xdr:to>
      <xdr:col>2</xdr:col>
      <xdr:colOff>952500</xdr:colOff>
      <xdr:row>176</xdr:row>
      <xdr:rowOff>923925</xdr:rowOff>
    </xdr:to>
    <xdr:pic>
      <xdr:nvPicPr>
        <xdr:cNvPr id="217" name="그림 206">
          <a:extLst>
            <a:ext uri="{FF2B5EF4-FFF2-40B4-BE49-F238E27FC236}">
              <a16:creationId xmlns:a16="http://schemas.microsoft.com/office/drawing/2014/main" id="{352E89CA-9DE2-4DEC-814A-2A34B237FB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3"/>
        <a:stretch/>
      </xdr:blipFill>
      <xdr:spPr bwMode="auto">
        <a:xfrm>
          <a:off x="1400175" y="191776349"/>
          <a:ext cx="800100" cy="8001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171450</xdr:colOff>
      <xdr:row>177</xdr:row>
      <xdr:rowOff>123824</xdr:rowOff>
    </xdr:from>
    <xdr:to>
      <xdr:col>2</xdr:col>
      <xdr:colOff>981075</xdr:colOff>
      <xdr:row>177</xdr:row>
      <xdr:rowOff>990599</xdr:rowOff>
    </xdr:to>
    <xdr:pic>
      <xdr:nvPicPr>
        <xdr:cNvPr id="218" name="그림 82">
          <a:extLst>
            <a:ext uri="{FF2B5EF4-FFF2-40B4-BE49-F238E27FC236}">
              <a16:creationId xmlns:a16="http://schemas.microsoft.com/office/drawing/2014/main" id="{3F02A7FA-8451-4A35-8DD8-9B7AB52F13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4"/>
        <a:stretch/>
      </xdr:blipFill>
      <xdr:spPr bwMode="auto">
        <a:xfrm>
          <a:off x="1419225" y="192766949"/>
          <a:ext cx="80962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209550</xdr:colOff>
      <xdr:row>167</xdr:row>
      <xdr:rowOff>171450</xdr:rowOff>
    </xdr:from>
    <xdr:to>
      <xdr:col>2</xdr:col>
      <xdr:colOff>952500</xdr:colOff>
      <xdr:row>167</xdr:row>
      <xdr:rowOff>952500</xdr:rowOff>
    </xdr:to>
    <xdr:pic>
      <xdr:nvPicPr>
        <xdr:cNvPr id="219" name="그림 83">
          <a:extLst>
            <a:ext uri="{FF2B5EF4-FFF2-40B4-BE49-F238E27FC236}">
              <a16:creationId xmlns:a16="http://schemas.microsoft.com/office/drawing/2014/main" id="{753FFA22-1E9B-41BE-8DD1-676BA852A4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5"/>
        <a:stretch/>
      </xdr:blipFill>
      <xdr:spPr bwMode="auto">
        <a:xfrm>
          <a:off x="1457325" y="181879875"/>
          <a:ext cx="7429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85725</xdr:colOff>
      <xdr:row>165</xdr:row>
      <xdr:rowOff>171450</xdr:rowOff>
    </xdr:from>
    <xdr:to>
      <xdr:col>2</xdr:col>
      <xdr:colOff>962025</xdr:colOff>
      <xdr:row>165</xdr:row>
      <xdr:rowOff>914400</xdr:rowOff>
    </xdr:to>
    <xdr:pic>
      <xdr:nvPicPr>
        <xdr:cNvPr id="220" name="그림 84">
          <a:extLst>
            <a:ext uri="{FF2B5EF4-FFF2-40B4-BE49-F238E27FC236}">
              <a16:creationId xmlns:a16="http://schemas.microsoft.com/office/drawing/2014/main" id="{72DA3C38-AC99-461E-8316-8408FAC094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6"/>
        <a:stretch/>
      </xdr:blipFill>
      <xdr:spPr bwMode="auto">
        <a:xfrm>
          <a:off x="1333500" y="179670075"/>
          <a:ext cx="87630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76200</xdr:colOff>
      <xdr:row>174</xdr:row>
      <xdr:rowOff>190500</xdr:rowOff>
    </xdr:from>
    <xdr:to>
      <xdr:col>2</xdr:col>
      <xdr:colOff>1076325</xdr:colOff>
      <xdr:row>174</xdr:row>
      <xdr:rowOff>1019175</xdr:rowOff>
    </xdr:to>
    <xdr:pic>
      <xdr:nvPicPr>
        <xdr:cNvPr id="221" name="그림 210">
          <a:extLst>
            <a:ext uri="{FF2B5EF4-FFF2-40B4-BE49-F238E27FC236}">
              <a16:creationId xmlns:a16="http://schemas.microsoft.com/office/drawing/2014/main" id="{005A8190-B6C6-45C7-91B1-57187EA886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7"/>
        <a:stretch/>
      </xdr:blipFill>
      <xdr:spPr bwMode="auto">
        <a:xfrm>
          <a:off x="1323975" y="189633225"/>
          <a:ext cx="100012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295274</xdr:colOff>
      <xdr:row>153</xdr:row>
      <xdr:rowOff>76200</xdr:rowOff>
    </xdr:from>
    <xdr:to>
      <xdr:col>2</xdr:col>
      <xdr:colOff>847725</xdr:colOff>
      <xdr:row>153</xdr:row>
      <xdr:rowOff>1057275</xdr:rowOff>
    </xdr:to>
    <xdr:pic>
      <xdr:nvPicPr>
        <xdr:cNvPr id="222" name="그림 212">
          <a:extLst>
            <a:ext uri="{FF2B5EF4-FFF2-40B4-BE49-F238E27FC236}">
              <a16:creationId xmlns:a16="http://schemas.microsoft.com/office/drawing/2014/main" id="{7E82D901-3BC9-4E66-B6E8-06E1A2EF5E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8"/>
        <a:srcRect t="3590" b="8659"/>
        <a:stretch/>
      </xdr:blipFill>
      <xdr:spPr bwMode="auto">
        <a:xfrm>
          <a:off x="1543049" y="166316025"/>
          <a:ext cx="552451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371475</xdr:colOff>
      <xdr:row>154</xdr:row>
      <xdr:rowOff>57150</xdr:rowOff>
    </xdr:from>
    <xdr:to>
      <xdr:col>2</xdr:col>
      <xdr:colOff>819150</xdr:colOff>
      <xdr:row>154</xdr:row>
      <xdr:rowOff>1028700</xdr:rowOff>
    </xdr:to>
    <xdr:pic>
      <xdr:nvPicPr>
        <xdr:cNvPr id="223" name="그림 213">
          <a:extLst>
            <a:ext uri="{FF2B5EF4-FFF2-40B4-BE49-F238E27FC236}">
              <a16:creationId xmlns:a16="http://schemas.microsoft.com/office/drawing/2014/main" id="{771ACD2A-C2E8-4FC5-8013-5D6A32B6AA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/>
        <a:srcRect t="4274" b="2956"/>
        <a:stretch/>
      </xdr:blipFill>
      <xdr:spPr bwMode="auto">
        <a:xfrm>
          <a:off x="1619250" y="167401875"/>
          <a:ext cx="44767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438150</xdr:colOff>
      <xdr:row>149</xdr:row>
      <xdr:rowOff>133350</xdr:rowOff>
    </xdr:from>
    <xdr:to>
      <xdr:col>2</xdr:col>
      <xdr:colOff>723900</xdr:colOff>
      <xdr:row>149</xdr:row>
      <xdr:rowOff>1009650</xdr:rowOff>
    </xdr:to>
    <xdr:pic>
      <xdr:nvPicPr>
        <xdr:cNvPr id="224" name="그림 234">
          <a:extLst>
            <a:ext uri="{FF2B5EF4-FFF2-40B4-BE49-F238E27FC236}">
              <a16:creationId xmlns:a16="http://schemas.microsoft.com/office/drawing/2014/main" id="{8F6F0AD8-1ED3-4086-B425-8F23C48E60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0"/>
        <a:stretch/>
      </xdr:blipFill>
      <xdr:spPr bwMode="auto">
        <a:xfrm>
          <a:off x="1685925" y="161953575"/>
          <a:ext cx="285750" cy="876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148</xdr:row>
      <xdr:rowOff>123824</xdr:rowOff>
    </xdr:from>
    <xdr:to>
      <xdr:col>2</xdr:col>
      <xdr:colOff>704849</xdr:colOff>
      <xdr:row>148</xdr:row>
      <xdr:rowOff>1057275</xdr:rowOff>
    </xdr:to>
    <xdr:pic>
      <xdr:nvPicPr>
        <xdr:cNvPr id="225" name="그림 235">
          <a:extLst>
            <a:ext uri="{FF2B5EF4-FFF2-40B4-BE49-F238E27FC236}">
              <a16:creationId xmlns:a16="http://schemas.microsoft.com/office/drawing/2014/main" id="{0BF9041C-124D-4112-946C-F1D98266D7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1"/>
        <a:stretch/>
      </xdr:blipFill>
      <xdr:spPr bwMode="auto">
        <a:xfrm>
          <a:off x="1666875" y="160839149"/>
          <a:ext cx="285749" cy="9334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257175</xdr:colOff>
      <xdr:row>151</xdr:row>
      <xdr:rowOff>85725</xdr:rowOff>
    </xdr:from>
    <xdr:to>
      <xdr:col>2</xdr:col>
      <xdr:colOff>885825</xdr:colOff>
      <xdr:row>151</xdr:row>
      <xdr:rowOff>1028700</xdr:rowOff>
    </xdr:to>
    <xdr:pic>
      <xdr:nvPicPr>
        <xdr:cNvPr id="226" name="그림 246">
          <a:extLst>
            <a:ext uri="{FF2B5EF4-FFF2-40B4-BE49-F238E27FC236}">
              <a16:creationId xmlns:a16="http://schemas.microsoft.com/office/drawing/2014/main" id="{96B2C4B7-895E-4252-B24D-3E45D1F60E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/>
        <a:stretch/>
      </xdr:blipFill>
      <xdr:spPr bwMode="auto">
        <a:xfrm>
          <a:off x="1504950" y="164115750"/>
          <a:ext cx="628650" cy="942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228600</xdr:colOff>
      <xdr:row>152</xdr:row>
      <xdr:rowOff>57150</xdr:rowOff>
    </xdr:from>
    <xdr:to>
      <xdr:col>2</xdr:col>
      <xdr:colOff>904875</xdr:colOff>
      <xdr:row>152</xdr:row>
      <xdr:rowOff>1047750</xdr:rowOff>
    </xdr:to>
    <xdr:pic>
      <xdr:nvPicPr>
        <xdr:cNvPr id="227" name="그림 247">
          <a:extLst>
            <a:ext uri="{FF2B5EF4-FFF2-40B4-BE49-F238E27FC236}">
              <a16:creationId xmlns:a16="http://schemas.microsoft.com/office/drawing/2014/main" id="{3A84527B-9DBD-4E80-B2FA-6FEE4F119E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3"/>
        <a:stretch/>
      </xdr:blipFill>
      <xdr:spPr bwMode="auto">
        <a:xfrm>
          <a:off x="1476375" y="165192075"/>
          <a:ext cx="676275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104775</xdr:colOff>
      <xdr:row>175</xdr:row>
      <xdr:rowOff>180975</xdr:rowOff>
    </xdr:from>
    <xdr:to>
      <xdr:col>2</xdr:col>
      <xdr:colOff>1076325</xdr:colOff>
      <xdr:row>175</xdr:row>
      <xdr:rowOff>1000125</xdr:rowOff>
    </xdr:to>
    <xdr:pic>
      <xdr:nvPicPr>
        <xdr:cNvPr id="228" name="그림 270">
          <a:extLst>
            <a:ext uri="{FF2B5EF4-FFF2-40B4-BE49-F238E27FC236}">
              <a16:creationId xmlns:a16="http://schemas.microsoft.com/office/drawing/2014/main" id="{52C1F6B9-C1C4-40FB-9CEE-749CBA0D48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/>
        <a:stretch/>
      </xdr:blipFill>
      <xdr:spPr bwMode="auto">
        <a:xfrm>
          <a:off x="1352550" y="190728600"/>
          <a:ext cx="971550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95250</xdr:colOff>
      <xdr:row>171</xdr:row>
      <xdr:rowOff>190500</xdr:rowOff>
    </xdr:from>
    <xdr:to>
      <xdr:col>2</xdr:col>
      <xdr:colOff>1057275</xdr:colOff>
      <xdr:row>171</xdr:row>
      <xdr:rowOff>981075</xdr:rowOff>
    </xdr:to>
    <xdr:pic>
      <xdr:nvPicPr>
        <xdr:cNvPr id="229" name="그림 271">
          <a:extLst>
            <a:ext uri="{FF2B5EF4-FFF2-40B4-BE49-F238E27FC236}">
              <a16:creationId xmlns:a16="http://schemas.microsoft.com/office/drawing/2014/main" id="{F23711D1-8AAB-4A26-B749-B895D185BC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/>
        <a:stretch/>
      </xdr:blipFill>
      <xdr:spPr bwMode="auto">
        <a:xfrm>
          <a:off x="1343025" y="186318525"/>
          <a:ext cx="96202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85725</xdr:colOff>
      <xdr:row>172</xdr:row>
      <xdr:rowOff>200025</xdr:rowOff>
    </xdr:from>
    <xdr:to>
      <xdr:col>2</xdr:col>
      <xdr:colOff>1085850</xdr:colOff>
      <xdr:row>172</xdr:row>
      <xdr:rowOff>1038225</xdr:rowOff>
    </xdr:to>
    <xdr:pic>
      <xdr:nvPicPr>
        <xdr:cNvPr id="230" name="그림 390">
          <a:extLst>
            <a:ext uri="{FF2B5EF4-FFF2-40B4-BE49-F238E27FC236}">
              <a16:creationId xmlns:a16="http://schemas.microsoft.com/office/drawing/2014/main" id="{F8EB65ED-6EA7-4958-9CA2-9B6FF8AAD0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6"/>
        <a:stretch/>
      </xdr:blipFill>
      <xdr:spPr bwMode="auto">
        <a:xfrm>
          <a:off x="1333500" y="187432950"/>
          <a:ext cx="1000125" cy="8382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123824</xdr:colOff>
      <xdr:row>173</xdr:row>
      <xdr:rowOff>219075</xdr:rowOff>
    </xdr:from>
    <xdr:to>
      <xdr:col>2</xdr:col>
      <xdr:colOff>1019175</xdr:colOff>
      <xdr:row>173</xdr:row>
      <xdr:rowOff>962025</xdr:rowOff>
    </xdr:to>
    <xdr:pic>
      <xdr:nvPicPr>
        <xdr:cNvPr id="231" name="그림 442">
          <a:extLst>
            <a:ext uri="{FF2B5EF4-FFF2-40B4-BE49-F238E27FC236}">
              <a16:creationId xmlns:a16="http://schemas.microsoft.com/office/drawing/2014/main" id="{94EE699A-910A-45A4-88C2-E77CBD5292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7"/>
        <a:stretch/>
      </xdr:blipFill>
      <xdr:spPr bwMode="auto">
        <a:xfrm>
          <a:off x="1371599" y="188556900"/>
          <a:ext cx="895351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342900</xdr:colOff>
      <xdr:row>178</xdr:row>
      <xdr:rowOff>95250</xdr:rowOff>
    </xdr:from>
    <xdr:to>
      <xdr:col>2</xdr:col>
      <xdr:colOff>742950</xdr:colOff>
      <xdr:row>178</xdr:row>
      <xdr:rowOff>1009650</xdr:rowOff>
    </xdr:to>
    <xdr:pic>
      <xdr:nvPicPr>
        <xdr:cNvPr id="232" name="그림 444">
          <a:extLst>
            <a:ext uri="{FF2B5EF4-FFF2-40B4-BE49-F238E27FC236}">
              <a16:creationId xmlns:a16="http://schemas.microsoft.com/office/drawing/2014/main" id="{2FA99A5D-EE3B-4DB9-9429-E468991293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8"/>
        <a:stretch/>
      </xdr:blipFill>
      <xdr:spPr bwMode="auto">
        <a:xfrm>
          <a:off x="1590675" y="193728975"/>
          <a:ext cx="4000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219075</xdr:colOff>
      <xdr:row>179</xdr:row>
      <xdr:rowOff>38100</xdr:rowOff>
    </xdr:from>
    <xdr:to>
      <xdr:col>2</xdr:col>
      <xdr:colOff>923925</xdr:colOff>
      <xdr:row>179</xdr:row>
      <xdr:rowOff>1066800</xdr:rowOff>
    </xdr:to>
    <xdr:pic>
      <xdr:nvPicPr>
        <xdr:cNvPr id="233" name="그림 48">
          <a:extLst>
            <a:ext uri="{FF2B5EF4-FFF2-40B4-BE49-F238E27FC236}">
              <a16:creationId xmlns:a16="http://schemas.microsoft.com/office/drawing/2014/main" id="{9AF3C1E8-9603-4B88-A3FB-438BE42225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9"/>
        <a:srcRect l="20950" t="523" r="12909" b="3412"/>
        <a:stretch/>
      </xdr:blipFill>
      <xdr:spPr bwMode="auto">
        <a:xfrm>
          <a:off x="1466850" y="194662425"/>
          <a:ext cx="7048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219075</xdr:colOff>
      <xdr:row>180</xdr:row>
      <xdr:rowOff>66675</xdr:rowOff>
    </xdr:from>
    <xdr:to>
      <xdr:col>2</xdr:col>
      <xdr:colOff>885825</xdr:colOff>
      <xdr:row>180</xdr:row>
      <xdr:rowOff>1047750</xdr:rowOff>
    </xdr:to>
    <xdr:pic>
      <xdr:nvPicPr>
        <xdr:cNvPr id="234" name="그림 59">
          <a:extLst>
            <a:ext uri="{FF2B5EF4-FFF2-40B4-BE49-F238E27FC236}">
              <a16:creationId xmlns:a16="http://schemas.microsoft.com/office/drawing/2014/main" id="{D4C48D41-A9D4-4E85-8270-54414EEE5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/>
        <a:srcRect l="11900" t="1575" r="23525" b="3415"/>
        <a:stretch/>
      </xdr:blipFill>
      <xdr:spPr bwMode="auto">
        <a:xfrm>
          <a:off x="1466850" y="195795900"/>
          <a:ext cx="66675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238125</xdr:colOff>
      <xdr:row>186</xdr:row>
      <xdr:rowOff>47625</xdr:rowOff>
    </xdr:from>
    <xdr:to>
      <xdr:col>2</xdr:col>
      <xdr:colOff>885825</xdr:colOff>
      <xdr:row>186</xdr:row>
      <xdr:rowOff>1028700</xdr:rowOff>
    </xdr:to>
    <xdr:pic>
      <xdr:nvPicPr>
        <xdr:cNvPr id="235" name="그림 16">
          <a:extLst>
            <a:ext uri="{FF2B5EF4-FFF2-40B4-BE49-F238E27FC236}">
              <a16:creationId xmlns:a16="http://schemas.microsoft.com/office/drawing/2014/main" id="{FEEBCB7B-FB56-40EE-B722-7A99090383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1"/>
        <a:stretch/>
      </xdr:blipFill>
      <xdr:spPr bwMode="auto">
        <a:xfrm>
          <a:off x="1485900" y="202406250"/>
          <a:ext cx="647700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352424</xdr:colOff>
      <xdr:row>183</xdr:row>
      <xdr:rowOff>1095375</xdr:rowOff>
    </xdr:from>
    <xdr:to>
      <xdr:col>2</xdr:col>
      <xdr:colOff>868680</xdr:colOff>
      <xdr:row>184</xdr:row>
      <xdr:rowOff>1097280</xdr:rowOff>
    </xdr:to>
    <xdr:pic>
      <xdr:nvPicPr>
        <xdr:cNvPr id="236" name="그림 3">
          <a:extLst>
            <a:ext uri="{FF2B5EF4-FFF2-40B4-BE49-F238E27FC236}">
              <a16:creationId xmlns:a16="http://schemas.microsoft.com/office/drawing/2014/main" id="{93EFBC58-8AA1-4312-9C46-24D5FD96F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/>
        <a:stretch/>
      </xdr:blipFill>
      <xdr:spPr bwMode="auto">
        <a:xfrm>
          <a:off x="1600199" y="200139300"/>
          <a:ext cx="514351" cy="11049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342900</xdr:colOff>
      <xdr:row>183</xdr:row>
      <xdr:rowOff>104775</xdr:rowOff>
    </xdr:from>
    <xdr:to>
      <xdr:col>2</xdr:col>
      <xdr:colOff>868680</xdr:colOff>
      <xdr:row>183</xdr:row>
      <xdr:rowOff>1059180</xdr:rowOff>
    </xdr:to>
    <xdr:pic>
      <xdr:nvPicPr>
        <xdr:cNvPr id="237" name="그림 4">
          <a:extLst>
            <a:ext uri="{FF2B5EF4-FFF2-40B4-BE49-F238E27FC236}">
              <a16:creationId xmlns:a16="http://schemas.microsoft.com/office/drawing/2014/main" id="{3FC8D076-BA7F-4527-98D4-8D157BE764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3"/>
        <a:stretch/>
      </xdr:blipFill>
      <xdr:spPr bwMode="auto">
        <a:xfrm>
          <a:off x="1590675" y="199148700"/>
          <a:ext cx="523875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428625</xdr:colOff>
      <xdr:row>182</xdr:row>
      <xdr:rowOff>66675</xdr:rowOff>
    </xdr:from>
    <xdr:to>
      <xdr:col>2</xdr:col>
      <xdr:colOff>762000</xdr:colOff>
      <xdr:row>182</xdr:row>
      <xdr:rowOff>1059180</xdr:rowOff>
    </xdr:to>
    <xdr:pic>
      <xdr:nvPicPr>
        <xdr:cNvPr id="238" name="그림 5">
          <a:extLst>
            <a:ext uri="{FF2B5EF4-FFF2-40B4-BE49-F238E27FC236}">
              <a16:creationId xmlns:a16="http://schemas.microsoft.com/office/drawing/2014/main" id="{2C99DCBE-37F9-4D18-9539-A361CCBC98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4"/>
        <a:stretch/>
      </xdr:blipFill>
      <xdr:spPr bwMode="auto">
        <a:xfrm>
          <a:off x="1676400" y="198005700"/>
          <a:ext cx="333375" cy="990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85725</xdr:colOff>
      <xdr:row>181</xdr:row>
      <xdr:rowOff>47625</xdr:rowOff>
    </xdr:from>
    <xdr:to>
      <xdr:col>2</xdr:col>
      <xdr:colOff>1127760</xdr:colOff>
      <xdr:row>182</xdr:row>
      <xdr:rowOff>-1</xdr:rowOff>
    </xdr:to>
    <xdr:pic>
      <xdr:nvPicPr>
        <xdr:cNvPr id="239" name="그림 6">
          <a:extLst>
            <a:ext uri="{FF2B5EF4-FFF2-40B4-BE49-F238E27FC236}">
              <a16:creationId xmlns:a16="http://schemas.microsoft.com/office/drawing/2014/main" id="{8D3692BE-793F-486F-B802-CE8A090106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5"/>
        <a:stretch/>
      </xdr:blipFill>
      <xdr:spPr bwMode="auto">
        <a:xfrm>
          <a:off x="1333500" y="196881750"/>
          <a:ext cx="1038225" cy="1057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187</xdr:row>
      <xdr:rowOff>38100</xdr:rowOff>
    </xdr:from>
    <xdr:to>
      <xdr:col>2</xdr:col>
      <xdr:colOff>781050</xdr:colOff>
      <xdr:row>187</xdr:row>
      <xdr:rowOff>1066800</xdr:rowOff>
    </xdr:to>
    <xdr:pic>
      <xdr:nvPicPr>
        <xdr:cNvPr id="240" name="그림 399">
          <a:extLst>
            <a:ext uri="{FF2B5EF4-FFF2-40B4-BE49-F238E27FC236}">
              <a16:creationId xmlns:a16="http://schemas.microsoft.com/office/drawing/2014/main" id="{178D6FC6-8879-4ECF-9371-ADC4E2F21D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6"/>
        <a:stretch/>
      </xdr:blipFill>
      <xdr:spPr bwMode="auto">
        <a:xfrm>
          <a:off x="1666875" y="203501625"/>
          <a:ext cx="361950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361950</xdr:colOff>
      <xdr:row>188</xdr:row>
      <xdr:rowOff>28575</xdr:rowOff>
    </xdr:from>
    <xdr:to>
      <xdr:col>2</xdr:col>
      <xdr:colOff>714375</xdr:colOff>
      <xdr:row>188</xdr:row>
      <xdr:rowOff>1057275</xdr:rowOff>
    </xdr:to>
    <xdr:pic>
      <xdr:nvPicPr>
        <xdr:cNvPr id="241" name="그림 400">
          <a:extLst>
            <a:ext uri="{FF2B5EF4-FFF2-40B4-BE49-F238E27FC236}">
              <a16:creationId xmlns:a16="http://schemas.microsoft.com/office/drawing/2014/main" id="{526D88AB-17FE-484A-A6B4-8EEA32DDB4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7"/>
        <a:stretch/>
      </xdr:blipFill>
      <xdr:spPr bwMode="auto">
        <a:xfrm>
          <a:off x="1609725" y="204597000"/>
          <a:ext cx="352425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361950</xdr:colOff>
      <xdr:row>189</xdr:row>
      <xdr:rowOff>38100</xdr:rowOff>
    </xdr:from>
    <xdr:to>
      <xdr:col>2</xdr:col>
      <xdr:colOff>723900</xdr:colOff>
      <xdr:row>189</xdr:row>
      <xdr:rowOff>1076325</xdr:rowOff>
    </xdr:to>
    <xdr:pic>
      <xdr:nvPicPr>
        <xdr:cNvPr id="242" name="그림 401">
          <a:extLst>
            <a:ext uri="{FF2B5EF4-FFF2-40B4-BE49-F238E27FC236}">
              <a16:creationId xmlns:a16="http://schemas.microsoft.com/office/drawing/2014/main" id="{774B7DCC-61EA-46EF-B152-AFA95B939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8"/>
        <a:stretch/>
      </xdr:blipFill>
      <xdr:spPr bwMode="auto">
        <a:xfrm>
          <a:off x="1609725" y="205711425"/>
          <a:ext cx="36195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400050</xdr:colOff>
      <xdr:row>16</xdr:row>
      <xdr:rowOff>103620</xdr:rowOff>
    </xdr:from>
    <xdr:to>
      <xdr:col>2</xdr:col>
      <xdr:colOff>807720</xdr:colOff>
      <xdr:row>16</xdr:row>
      <xdr:rowOff>1027544</xdr:rowOff>
    </xdr:to>
    <xdr:pic>
      <xdr:nvPicPr>
        <xdr:cNvPr id="243" name="Picture 4">
          <a:extLst>
            <a:ext uri="{FF2B5EF4-FFF2-40B4-BE49-F238E27FC236}">
              <a16:creationId xmlns:a16="http://schemas.microsoft.com/office/drawing/2014/main" id="{4F21467B-FF67-430C-9ECE-1FB07041E2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9"/>
        <a:stretch/>
      </xdr:blipFill>
      <xdr:spPr bwMode="auto">
        <a:xfrm>
          <a:off x="1647825" y="16772370"/>
          <a:ext cx="409575" cy="9239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400050</xdr:colOff>
      <xdr:row>15</xdr:row>
      <xdr:rowOff>76200</xdr:rowOff>
    </xdr:from>
    <xdr:to>
      <xdr:col>2</xdr:col>
      <xdr:colOff>800100</xdr:colOff>
      <xdr:row>15</xdr:row>
      <xdr:rowOff>962025</xdr:rowOff>
    </xdr:to>
    <xdr:pic>
      <xdr:nvPicPr>
        <xdr:cNvPr id="244" name="Picture 5">
          <a:extLst>
            <a:ext uri="{FF2B5EF4-FFF2-40B4-BE49-F238E27FC236}">
              <a16:creationId xmlns:a16="http://schemas.microsoft.com/office/drawing/2014/main" id="{7584CCFD-2803-473E-931B-CD5278BBF8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0"/>
        <a:stretch/>
      </xdr:blipFill>
      <xdr:spPr bwMode="auto">
        <a:xfrm>
          <a:off x="1647825" y="15659100"/>
          <a:ext cx="400050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365125</xdr:colOff>
      <xdr:row>185</xdr:row>
      <xdr:rowOff>63500</xdr:rowOff>
    </xdr:from>
    <xdr:to>
      <xdr:col>2</xdr:col>
      <xdr:colOff>833755</xdr:colOff>
      <xdr:row>185</xdr:row>
      <xdr:rowOff>1102178</xdr:rowOff>
    </xdr:to>
    <xdr:pic>
      <xdr:nvPicPr>
        <xdr:cNvPr id="245" name="그림 2">
          <a:extLst>
            <a:ext uri="{FF2B5EF4-FFF2-40B4-BE49-F238E27FC236}">
              <a16:creationId xmlns:a16="http://schemas.microsoft.com/office/drawing/2014/main" id="{0C0852C9-3793-4F2D-A062-D73838F885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1"/>
        <a:stretch/>
      </xdr:blipFill>
      <xdr:spPr bwMode="auto">
        <a:xfrm>
          <a:off x="1612900" y="201317225"/>
          <a:ext cx="466725" cy="1041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428625</xdr:colOff>
      <xdr:row>191</xdr:row>
      <xdr:rowOff>31302</xdr:rowOff>
    </xdr:from>
    <xdr:to>
      <xdr:col>2</xdr:col>
      <xdr:colOff>768573</xdr:colOff>
      <xdr:row>192</xdr:row>
      <xdr:rowOff>5875</xdr:rowOff>
    </xdr:to>
    <xdr:pic>
      <xdr:nvPicPr>
        <xdr:cNvPr id="246" name="그림 245">
          <a:extLst>
            <a:ext uri="{FF2B5EF4-FFF2-40B4-BE49-F238E27FC236}">
              <a16:creationId xmlns:a16="http://schemas.microsoft.com/office/drawing/2014/main" id="{D000D967-3A2E-4A8D-8A6E-79ABB5E419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2"/>
        <a:stretch/>
      </xdr:blipFill>
      <xdr:spPr bwMode="auto">
        <a:xfrm>
          <a:off x="1676400" y="207914427"/>
          <a:ext cx="341853" cy="108137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408682</xdr:colOff>
      <xdr:row>190</xdr:row>
      <xdr:rowOff>13381</xdr:rowOff>
    </xdr:from>
    <xdr:to>
      <xdr:col>2</xdr:col>
      <xdr:colOff>752326</xdr:colOff>
      <xdr:row>190</xdr:row>
      <xdr:rowOff>1091211</xdr:rowOff>
    </xdr:to>
    <xdr:pic>
      <xdr:nvPicPr>
        <xdr:cNvPr id="247" name="그림 246">
          <a:extLst>
            <a:ext uri="{FF2B5EF4-FFF2-40B4-BE49-F238E27FC236}">
              <a16:creationId xmlns:a16="http://schemas.microsoft.com/office/drawing/2014/main" id="{2F2F729D-F80C-4810-B023-F9A6A5739E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/>
        <a:stretch/>
      </xdr:blipFill>
      <xdr:spPr bwMode="auto">
        <a:xfrm>
          <a:off x="1656457" y="206791606"/>
          <a:ext cx="341739" cy="107402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436874</xdr:colOff>
      <xdr:row>192</xdr:row>
      <xdr:rowOff>47625</xdr:rowOff>
    </xdr:from>
    <xdr:to>
      <xdr:col>2</xdr:col>
      <xdr:colOff>766443</xdr:colOff>
      <xdr:row>192</xdr:row>
      <xdr:rowOff>1089659</xdr:rowOff>
    </xdr:to>
    <xdr:pic>
      <xdr:nvPicPr>
        <xdr:cNvPr id="248" name="그림 247">
          <a:extLst>
            <a:ext uri="{FF2B5EF4-FFF2-40B4-BE49-F238E27FC236}">
              <a16:creationId xmlns:a16="http://schemas.microsoft.com/office/drawing/2014/main" id="{E2B2747C-766E-4805-BCB2-BAAA59F98E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4"/>
        <a:stretch/>
      </xdr:blipFill>
      <xdr:spPr bwMode="auto">
        <a:xfrm>
          <a:off x="1684649" y="209035650"/>
          <a:ext cx="331474" cy="103822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428625</xdr:colOff>
      <xdr:row>193</xdr:row>
      <xdr:rowOff>174623</xdr:rowOff>
    </xdr:from>
    <xdr:to>
      <xdr:col>2</xdr:col>
      <xdr:colOff>788777</xdr:colOff>
      <xdr:row>193</xdr:row>
      <xdr:rowOff>955528</xdr:rowOff>
    </xdr:to>
    <xdr:pic>
      <xdr:nvPicPr>
        <xdr:cNvPr id="249" name="그림 248">
          <a:extLst>
            <a:ext uri="{FF2B5EF4-FFF2-40B4-BE49-F238E27FC236}">
              <a16:creationId xmlns:a16="http://schemas.microsoft.com/office/drawing/2014/main" id="{D436CB68-67EE-4287-BFC4-B8D251E5F8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5"/>
        <a:stretch/>
      </xdr:blipFill>
      <xdr:spPr bwMode="auto">
        <a:xfrm>
          <a:off x="1676400" y="210267548"/>
          <a:ext cx="356342" cy="782810"/>
        </a:xfrm>
        <a:prstGeom prst="rect">
          <a:avLst/>
        </a:prstGeom>
      </xdr:spPr>
    </xdr:pic>
    <xdr:clientData/>
  </xdr:twoCellAnchor>
  <xdr:twoCellAnchor>
    <xdr:from>
      <xdr:col>2</xdr:col>
      <xdr:colOff>242454</xdr:colOff>
      <xdr:row>198</xdr:row>
      <xdr:rowOff>0</xdr:rowOff>
    </xdr:from>
    <xdr:to>
      <xdr:col>2</xdr:col>
      <xdr:colOff>883226</xdr:colOff>
      <xdr:row>198</xdr:row>
      <xdr:rowOff>0</xdr:rowOff>
    </xdr:to>
    <xdr:pic>
      <xdr:nvPicPr>
        <xdr:cNvPr id="250" name="그림 249">
          <a:extLst>
            <a:ext uri="{FF2B5EF4-FFF2-40B4-BE49-F238E27FC236}">
              <a16:creationId xmlns:a16="http://schemas.microsoft.com/office/drawing/2014/main" id="{E6305148-730B-4F80-8A39-D4D152852F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6"/>
        <a:stretch/>
      </xdr:blipFill>
      <xdr:spPr bwMode="auto">
        <a:xfrm>
          <a:off x="1490229" y="215684100"/>
          <a:ext cx="640772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365127</xdr:colOff>
      <xdr:row>194</xdr:row>
      <xdr:rowOff>95250</xdr:rowOff>
    </xdr:from>
    <xdr:to>
      <xdr:col>2</xdr:col>
      <xdr:colOff>807720</xdr:colOff>
      <xdr:row>195</xdr:row>
      <xdr:rowOff>1</xdr:rowOff>
    </xdr:to>
    <xdr:pic>
      <xdr:nvPicPr>
        <xdr:cNvPr id="251" name="그림 250">
          <a:extLst>
            <a:ext uri="{FF2B5EF4-FFF2-40B4-BE49-F238E27FC236}">
              <a16:creationId xmlns:a16="http://schemas.microsoft.com/office/drawing/2014/main" id="{B7AD16BB-7E39-4DFB-A340-6CFE60067B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7"/>
        <a:stretch/>
      </xdr:blipFill>
      <xdr:spPr bwMode="auto">
        <a:xfrm>
          <a:off x="1612902" y="211293075"/>
          <a:ext cx="444498" cy="10096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381002</xdr:colOff>
      <xdr:row>195</xdr:row>
      <xdr:rowOff>63502</xdr:rowOff>
    </xdr:from>
    <xdr:to>
      <xdr:col>2</xdr:col>
      <xdr:colOff>827405</xdr:colOff>
      <xdr:row>195</xdr:row>
      <xdr:rowOff>1100665</xdr:rowOff>
    </xdr:to>
    <xdr:pic>
      <xdr:nvPicPr>
        <xdr:cNvPr id="252" name="그림 251">
          <a:extLst>
            <a:ext uri="{FF2B5EF4-FFF2-40B4-BE49-F238E27FC236}">
              <a16:creationId xmlns:a16="http://schemas.microsoft.com/office/drawing/2014/main" id="{3CCD5403-70AB-4888-A479-2BE1429D6E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8"/>
        <a:stretch/>
      </xdr:blipFill>
      <xdr:spPr bwMode="auto">
        <a:xfrm>
          <a:off x="1628777" y="212366227"/>
          <a:ext cx="444498" cy="1037163"/>
        </a:xfrm>
        <a:prstGeom prst="rect">
          <a:avLst/>
        </a:prstGeom>
      </xdr:spPr>
    </xdr:pic>
    <xdr:clientData/>
  </xdr:twoCellAnchor>
  <xdr:twoCellAnchor editAs="oneCell">
    <xdr:from>
      <xdr:col>2</xdr:col>
      <xdr:colOff>365126</xdr:colOff>
      <xdr:row>196</xdr:row>
      <xdr:rowOff>1</xdr:rowOff>
    </xdr:from>
    <xdr:to>
      <xdr:col>2</xdr:col>
      <xdr:colOff>807719</xdr:colOff>
      <xdr:row>196</xdr:row>
      <xdr:rowOff>1035259</xdr:rowOff>
    </xdr:to>
    <xdr:pic>
      <xdr:nvPicPr>
        <xdr:cNvPr id="253" name="그림 252">
          <a:extLst>
            <a:ext uri="{FF2B5EF4-FFF2-40B4-BE49-F238E27FC236}">
              <a16:creationId xmlns:a16="http://schemas.microsoft.com/office/drawing/2014/main" id="{90603A77-C867-49E1-9BC8-B2662FEECF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9"/>
        <a:stretch/>
      </xdr:blipFill>
      <xdr:spPr bwMode="auto">
        <a:xfrm>
          <a:off x="1612901" y="213436201"/>
          <a:ext cx="444498" cy="1037163"/>
        </a:xfrm>
        <a:prstGeom prst="rect">
          <a:avLst/>
        </a:prstGeom>
      </xdr:spPr>
    </xdr:pic>
    <xdr:clientData/>
  </xdr:twoCellAnchor>
  <xdr:twoCellAnchor editAs="oneCell">
    <xdr:from>
      <xdr:col>2</xdr:col>
      <xdr:colOff>301625</xdr:colOff>
      <xdr:row>197</xdr:row>
      <xdr:rowOff>99313</xdr:rowOff>
    </xdr:from>
    <xdr:to>
      <xdr:col>2</xdr:col>
      <xdr:colOff>842642</xdr:colOff>
      <xdr:row>197</xdr:row>
      <xdr:rowOff>1104365</xdr:rowOff>
    </xdr:to>
    <xdr:pic>
      <xdr:nvPicPr>
        <xdr:cNvPr id="254" name="그림 253">
          <a:extLst>
            <a:ext uri="{FF2B5EF4-FFF2-40B4-BE49-F238E27FC236}">
              <a16:creationId xmlns:a16="http://schemas.microsoft.com/office/drawing/2014/main" id="{AFBDE63A-4FE2-434F-90BD-64043C1D8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0"/>
        <a:stretch/>
      </xdr:blipFill>
      <xdr:spPr bwMode="auto">
        <a:xfrm>
          <a:off x="1549400" y="214659463"/>
          <a:ext cx="542922" cy="100505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333376</xdr:colOff>
      <xdr:row>198</xdr:row>
      <xdr:rowOff>68035</xdr:rowOff>
    </xdr:from>
    <xdr:to>
      <xdr:col>2</xdr:col>
      <xdr:colOff>876298</xdr:colOff>
      <xdr:row>198</xdr:row>
      <xdr:rowOff>1074414</xdr:rowOff>
    </xdr:to>
    <xdr:pic>
      <xdr:nvPicPr>
        <xdr:cNvPr id="255" name="그림 254">
          <a:extLst>
            <a:ext uri="{FF2B5EF4-FFF2-40B4-BE49-F238E27FC236}">
              <a16:creationId xmlns:a16="http://schemas.microsoft.com/office/drawing/2014/main" id="{A805D80B-7657-4DAA-BC79-7FB1C81C75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1"/>
        <a:stretch/>
      </xdr:blipFill>
      <xdr:spPr bwMode="auto">
        <a:xfrm>
          <a:off x="1581151" y="215752135"/>
          <a:ext cx="542922" cy="1008284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317500</xdr:colOff>
      <xdr:row>199</xdr:row>
      <xdr:rowOff>52159</xdr:rowOff>
    </xdr:from>
    <xdr:to>
      <xdr:col>2</xdr:col>
      <xdr:colOff>864233</xdr:colOff>
      <xdr:row>199</xdr:row>
      <xdr:rowOff>1062349</xdr:rowOff>
    </xdr:to>
    <xdr:pic>
      <xdr:nvPicPr>
        <xdr:cNvPr id="256" name="그림 255">
          <a:extLst>
            <a:ext uri="{FF2B5EF4-FFF2-40B4-BE49-F238E27FC236}">
              <a16:creationId xmlns:a16="http://schemas.microsoft.com/office/drawing/2014/main" id="{FD4916DC-A109-4AE0-8BBE-44E1319B3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2"/>
        <a:stretch/>
      </xdr:blipFill>
      <xdr:spPr bwMode="auto">
        <a:xfrm>
          <a:off x="1565275" y="216860209"/>
          <a:ext cx="542923" cy="1008285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201</xdr:row>
      <xdr:rowOff>79375</xdr:rowOff>
    </xdr:from>
    <xdr:to>
      <xdr:col>2</xdr:col>
      <xdr:colOff>704849</xdr:colOff>
      <xdr:row>201</xdr:row>
      <xdr:rowOff>1033789</xdr:rowOff>
    </xdr:to>
    <xdr:pic>
      <xdr:nvPicPr>
        <xdr:cNvPr id="257" name="그림 256">
          <a:extLst>
            <a:ext uri="{FF2B5EF4-FFF2-40B4-BE49-F238E27FC236}">
              <a16:creationId xmlns:a16="http://schemas.microsoft.com/office/drawing/2014/main" id="{C26BB6F4-2290-48E5-AC60-C2EDF47AE1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3"/>
        <a:stretch/>
      </xdr:blipFill>
      <xdr:spPr bwMode="auto">
        <a:xfrm>
          <a:off x="1628775" y="219135325"/>
          <a:ext cx="323849" cy="954414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202</xdr:row>
      <xdr:rowOff>79375</xdr:rowOff>
    </xdr:from>
    <xdr:to>
      <xdr:col>2</xdr:col>
      <xdr:colOff>704849</xdr:colOff>
      <xdr:row>202</xdr:row>
      <xdr:rowOff>1033789</xdr:rowOff>
    </xdr:to>
    <xdr:pic>
      <xdr:nvPicPr>
        <xdr:cNvPr id="258" name="그림 257">
          <a:extLst>
            <a:ext uri="{FF2B5EF4-FFF2-40B4-BE49-F238E27FC236}">
              <a16:creationId xmlns:a16="http://schemas.microsoft.com/office/drawing/2014/main" id="{82E1514A-3450-439D-87BB-D8481C7604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3"/>
        <a:stretch/>
      </xdr:blipFill>
      <xdr:spPr bwMode="auto">
        <a:xfrm>
          <a:off x="1628775" y="220259275"/>
          <a:ext cx="323849" cy="954414"/>
        </a:xfrm>
        <a:prstGeom prst="rect">
          <a:avLst/>
        </a:prstGeom>
      </xdr:spPr>
    </xdr:pic>
    <xdr:clientData/>
  </xdr:twoCellAnchor>
  <xdr:twoCellAnchor>
    <xdr:from>
      <xdr:col>2</xdr:col>
      <xdr:colOff>174623</xdr:colOff>
      <xdr:row>203</xdr:row>
      <xdr:rowOff>285750</xdr:rowOff>
    </xdr:from>
    <xdr:to>
      <xdr:col>2</xdr:col>
      <xdr:colOff>898525</xdr:colOff>
      <xdr:row>203</xdr:row>
      <xdr:rowOff>819150</xdr:rowOff>
    </xdr:to>
    <xdr:pic>
      <xdr:nvPicPr>
        <xdr:cNvPr id="259" name="그림 354">
          <a:extLst>
            <a:ext uri="{FF2B5EF4-FFF2-40B4-BE49-F238E27FC236}">
              <a16:creationId xmlns:a16="http://schemas.microsoft.com/office/drawing/2014/main" id="{40578E48-374E-433A-AD44-5E4E09CF1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/>
        <a:stretch/>
      </xdr:blipFill>
      <xdr:spPr bwMode="auto">
        <a:xfrm>
          <a:off x="1422398" y="221589600"/>
          <a:ext cx="723902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190500</xdr:colOff>
      <xdr:row>205</xdr:row>
      <xdr:rowOff>111125</xdr:rowOff>
    </xdr:from>
    <xdr:to>
      <xdr:col>2</xdr:col>
      <xdr:colOff>1021006</xdr:colOff>
      <xdr:row>205</xdr:row>
      <xdr:rowOff>1065793</xdr:rowOff>
    </xdr:to>
    <xdr:pic>
      <xdr:nvPicPr>
        <xdr:cNvPr id="260" name="그림 259">
          <a:extLst>
            <a:ext uri="{FF2B5EF4-FFF2-40B4-BE49-F238E27FC236}">
              <a16:creationId xmlns:a16="http://schemas.microsoft.com/office/drawing/2014/main" id="{5C11A794-EAFF-4924-9A9C-2C63A1FF2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4"/>
        <a:stretch/>
      </xdr:blipFill>
      <xdr:spPr bwMode="auto">
        <a:xfrm>
          <a:off x="1438275" y="223672400"/>
          <a:ext cx="830506" cy="954668"/>
        </a:xfrm>
        <a:prstGeom prst="rect">
          <a:avLst/>
        </a:prstGeom>
      </xdr:spPr>
    </xdr:pic>
    <xdr:clientData/>
  </xdr:twoCellAnchor>
  <xdr:twoCellAnchor>
    <xdr:from>
      <xdr:col>2</xdr:col>
      <xdr:colOff>258330</xdr:colOff>
      <xdr:row>206</xdr:row>
      <xdr:rowOff>120363</xdr:rowOff>
    </xdr:from>
    <xdr:to>
      <xdr:col>2</xdr:col>
      <xdr:colOff>889266</xdr:colOff>
      <xdr:row>206</xdr:row>
      <xdr:rowOff>1069511</xdr:rowOff>
    </xdr:to>
    <xdr:pic>
      <xdr:nvPicPr>
        <xdr:cNvPr id="261" name="그림 260">
          <a:extLst>
            <a:ext uri="{FF2B5EF4-FFF2-40B4-BE49-F238E27FC236}">
              <a16:creationId xmlns:a16="http://schemas.microsoft.com/office/drawing/2014/main" id="{63563194-367B-4C28-8F09-9EEAE30C79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5"/>
        <a:stretch/>
      </xdr:blipFill>
      <xdr:spPr bwMode="auto">
        <a:xfrm>
          <a:off x="1506105" y="224805588"/>
          <a:ext cx="630936" cy="949148"/>
        </a:xfrm>
        <a:prstGeom prst="rect">
          <a:avLst/>
        </a:prstGeom>
      </xdr:spPr>
    </xdr:pic>
    <xdr:clientData/>
  </xdr:twoCellAnchor>
  <xdr:twoCellAnchor>
    <xdr:from>
      <xdr:col>2</xdr:col>
      <xdr:colOff>193388</xdr:colOff>
      <xdr:row>207</xdr:row>
      <xdr:rowOff>24250</xdr:rowOff>
    </xdr:from>
    <xdr:to>
      <xdr:col>2</xdr:col>
      <xdr:colOff>908276</xdr:colOff>
      <xdr:row>207</xdr:row>
      <xdr:rowOff>1091240</xdr:rowOff>
    </xdr:to>
    <xdr:pic>
      <xdr:nvPicPr>
        <xdr:cNvPr id="262" name="그림 261">
          <a:extLst>
            <a:ext uri="{FF2B5EF4-FFF2-40B4-BE49-F238E27FC236}">
              <a16:creationId xmlns:a16="http://schemas.microsoft.com/office/drawing/2014/main" id="{90D4A62B-7F54-42C3-AD7A-1B63B13E4C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6"/>
        <a:stretch/>
      </xdr:blipFill>
      <xdr:spPr bwMode="auto">
        <a:xfrm>
          <a:off x="1441163" y="225833425"/>
          <a:ext cx="714888" cy="1066990"/>
        </a:xfrm>
        <a:prstGeom prst="rect">
          <a:avLst/>
        </a:prstGeom>
      </xdr:spPr>
    </xdr:pic>
    <xdr:clientData/>
  </xdr:twoCellAnchor>
  <xdr:twoCellAnchor>
    <xdr:from>
      <xdr:col>2</xdr:col>
      <xdr:colOff>243899</xdr:colOff>
      <xdr:row>208</xdr:row>
      <xdr:rowOff>71006</xdr:rowOff>
    </xdr:from>
    <xdr:to>
      <xdr:col>2</xdr:col>
      <xdr:colOff>936625</xdr:colOff>
      <xdr:row>208</xdr:row>
      <xdr:rowOff>1106171</xdr:rowOff>
    </xdr:to>
    <xdr:pic>
      <xdr:nvPicPr>
        <xdr:cNvPr id="263" name="그림 262">
          <a:extLst>
            <a:ext uri="{FF2B5EF4-FFF2-40B4-BE49-F238E27FC236}">
              <a16:creationId xmlns:a16="http://schemas.microsoft.com/office/drawing/2014/main" id="{29FFED53-24B3-4504-9237-7AB0205C0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7"/>
        <a:stretch/>
      </xdr:blipFill>
      <xdr:spPr bwMode="auto">
        <a:xfrm>
          <a:off x="1491674" y="227004131"/>
          <a:ext cx="692726" cy="1035165"/>
        </a:xfrm>
        <a:prstGeom prst="rect">
          <a:avLst/>
        </a:prstGeom>
      </xdr:spPr>
    </xdr:pic>
    <xdr:clientData/>
  </xdr:twoCellAnchor>
  <xdr:twoCellAnchor>
    <xdr:from>
      <xdr:col>2</xdr:col>
      <xdr:colOff>412750</xdr:colOff>
      <xdr:row>204</xdr:row>
      <xdr:rowOff>128151</xdr:rowOff>
    </xdr:from>
    <xdr:to>
      <xdr:col>2</xdr:col>
      <xdr:colOff>793750</xdr:colOff>
      <xdr:row>204</xdr:row>
      <xdr:rowOff>1109227</xdr:rowOff>
    </xdr:to>
    <xdr:pic>
      <xdr:nvPicPr>
        <xdr:cNvPr id="264" name="그림 377">
          <a:extLst>
            <a:ext uri="{FF2B5EF4-FFF2-40B4-BE49-F238E27FC236}">
              <a16:creationId xmlns:a16="http://schemas.microsoft.com/office/drawing/2014/main" id="{5F479C59-C1E6-4199-A881-71257DCB52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/>
        <a:stretch/>
      </xdr:blipFill>
      <xdr:spPr bwMode="auto">
        <a:xfrm>
          <a:off x="1660525" y="222565476"/>
          <a:ext cx="381000" cy="9810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8</xdr:row>
      <xdr:rowOff>66675</xdr:rowOff>
    </xdr:from>
    <xdr:to>
      <xdr:col>2</xdr:col>
      <xdr:colOff>857250</xdr:colOff>
      <xdr:row>8</xdr:row>
      <xdr:rowOff>1019175</xdr:rowOff>
    </xdr:to>
    <xdr:pic>
      <xdr:nvPicPr>
        <xdr:cNvPr id="265" name="그림 37">
          <a:extLst>
            <a:ext uri="{FF2B5EF4-FFF2-40B4-BE49-F238E27FC236}">
              <a16:creationId xmlns:a16="http://schemas.microsoft.com/office/drawing/2014/main" id="{313D9E60-D3D6-47A1-A891-5E7566D481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8"/>
        <a:stretch/>
      </xdr:blipFill>
      <xdr:spPr bwMode="auto">
        <a:xfrm>
          <a:off x="1666875" y="8048625"/>
          <a:ext cx="4381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419100</xdr:colOff>
      <xdr:row>8</xdr:row>
      <xdr:rowOff>66675</xdr:rowOff>
    </xdr:from>
    <xdr:to>
      <xdr:col>2</xdr:col>
      <xdr:colOff>857250</xdr:colOff>
      <xdr:row>8</xdr:row>
      <xdr:rowOff>1019175</xdr:rowOff>
    </xdr:to>
    <xdr:pic>
      <xdr:nvPicPr>
        <xdr:cNvPr id="266" name="그림 223">
          <a:extLst>
            <a:ext uri="{FF2B5EF4-FFF2-40B4-BE49-F238E27FC236}">
              <a16:creationId xmlns:a16="http://schemas.microsoft.com/office/drawing/2014/main" id="{F53A30A1-AF4F-45E8-BD2D-3384D9AE81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8"/>
        <a:stretch/>
      </xdr:blipFill>
      <xdr:spPr bwMode="auto">
        <a:xfrm>
          <a:off x="1666875" y="8048625"/>
          <a:ext cx="43815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388903</xdr:colOff>
      <xdr:row>209</xdr:row>
      <xdr:rowOff>111125</xdr:rowOff>
    </xdr:from>
    <xdr:to>
      <xdr:col>2</xdr:col>
      <xdr:colOff>762000</xdr:colOff>
      <xdr:row>209</xdr:row>
      <xdr:rowOff>1107483</xdr:rowOff>
    </xdr:to>
    <xdr:pic>
      <xdr:nvPicPr>
        <xdr:cNvPr id="267" name="그림 266">
          <a:extLst>
            <a:ext uri="{FF2B5EF4-FFF2-40B4-BE49-F238E27FC236}">
              <a16:creationId xmlns:a16="http://schemas.microsoft.com/office/drawing/2014/main" id="{BA18F5B0-BF40-47B0-AE48-F469093C2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9"/>
        <a:stretch/>
      </xdr:blipFill>
      <xdr:spPr bwMode="auto">
        <a:xfrm>
          <a:off x="1636678" y="228196775"/>
          <a:ext cx="373097" cy="996358"/>
        </a:xfrm>
        <a:prstGeom prst="rect">
          <a:avLst/>
        </a:prstGeom>
      </xdr:spPr>
    </xdr:pic>
    <xdr:clientData/>
  </xdr:twoCellAnchor>
  <xdr:twoCellAnchor>
    <xdr:from>
      <xdr:col>2</xdr:col>
      <xdr:colOff>349249</xdr:colOff>
      <xdr:row>211</xdr:row>
      <xdr:rowOff>79375</xdr:rowOff>
    </xdr:from>
    <xdr:to>
      <xdr:col>2</xdr:col>
      <xdr:colOff>842818</xdr:colOff>
      <xdr:row>211</xdr:row>
      <xdr:rowOff>1025381</xdr:rowOff>
    </xdr:to>
    <xdr:pic>
      <xdr:nvPicPr>
        <xdr:cNvPr id="268" name="그림 267">
          <a:extLst>
            <a:ext uri="{FF2B5EF4-FFF2-40B4-BE49-F238E27FC236}">
              <a16:creationId xmlns:a16="http://schemas.microsoft.com/office/drawing/2014/main" id="{659B3191-E953-4EAE-BF09-A8316FF86C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0"/>
        <a:srcRect t="-1" r="-3938" b="16468"/>
        <a:stretch/>
      </xdr:blipFill>
      <xdr:spPr bwMode="auto">
        <a:xfrm>
          <a:off x="1597024" y="230470075"/>
          <a:ext cx="493569" cy="946006"/>
        </a:xfrm>
        <a:prstGeom prst="rect">
          <a:avLst/>
        </a:prstGeom>
      </xdr:spPr>
    </xdr:pic>
    <xdr:clientData/>
  </xdr:twoCellAnchor>
  <xdr:twoCellAnchor>
    <xdr:from>
      <xdr:col>2</xdr:col>
      <xdr:colOff>158750</xdr:colOff>
      <xdr:row>210</xdr:row>
      <xdr:rowOff>333374</xdr:rowOff>
    </xdr:from>
    <xdr:to>
      <xdr:col>2</xdr:col>
      <xdr:colOff>1032949</xdr:colOff>
      <xdr:row>210</xdr:row>
      <xdr:rowOff>952499</xdr:rowOff>
    </xdr:to>
    <xdr:pic>
      <xdr:nvPicPr>
        <xdr:cNvPr id="269" name="그림 268">
          <a:extLst>
            <a:ext uri="{FF2B5EF4-FFF2-40B4-BE49-F238E27FC236}">
              <a16:creationId xmlns:a16="http://schemas.microsoft.com/office/drawing/2014/main" id="{52011852-8D82-43D6-80D6-9B9C8236F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1"/>
        <a:srcRect t="-1" b="27879"/>
        <a:stretch/>
      </xdr:blipFill>
      <xdr:spPr bwMode="auto">
        <a:xfrm>
          <a:off x="1406525" y="229571549"/>
          <a:ext cx="874199" cy="619125"/>
        </a:xfrm>
        <a:prstGeom prst="rect">
          <a:avLst/>
        </a:prstGeom>
      </xdr:spPr>
    </xdr:pic>
    <xdr:clientData/>
  </xdr:twoCellAnchor>
  <xdr:twoCellAnchor>
    <xdr:from>
      <xdr:col>2</xdr:col>
      <xdr:colOff>390525</xdr:colOff>
      <xdr:row>212</xdr:row>
      <xdr:rowOff>158750</xdr:rowOff>
    </xdr:from>
    <xdr:to>
      <xdr:col>2</xdr:col>
      <xdr:colOff>762000</xdr:colOff>
      <xdr:row>212</xdr:row>
      <xdr:rowOff>1044575</xdr:rowOff>
    </xdr:to>
    <xdr:pic>
      <xdr:nvPicPr>
        <xdr:cNvPr id="270" name="그림 352">
          <a:extLst>
            <a:ext uri="{FF2B5EF4-FFF2-40B4-BE49-F238E27FC236}">
              <a16:creationId xmlns:a16="http://schemas.microsoft.com/office/drawing/2014/main" id="{F34CED28-6705-42BC-B5C9-70C078AB13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/>
        <a:stretch/>
      </xdr:blipFill>
      <xdr:spPr bwMode="auto">
        <a:xfrm>
          <a:off x="1638300" y="231701975"/>
          <a:ext cx="371475" cy="8858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381000</xdr:colOff>
      <xdr:row>213</xdr:row>
      <xdr:rowOff>120070</xdr:rowOff>
    </xdr:from>
    <xdr:to>
      <xdr:col>2</xdr:col>
      <xdr:colOff>742950</xdr:colOff>
      <xdr:row>213</xdr:row>
      <xdr:rowOff>1018019</xdr:rowOff>
    </xdr:to>
    <xdr:pic>
      <xdr:nvPicPr>
        <xdr:cNvPr id="271" name="그림 353">
          <a:extLst>
            <a:ext uri="{FF2B5EF4-FFF2-40B4-BE49-F238E27FC236}">
              <a16:creationId xmlns:a16="http://schemas.microsoft.com/office/drawing/2014/main" id="{8E5D0505-9FBB-4AA7-9BA6-0F35D4C6DA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7"/>
        <a:stretch/>
      </xdr:blipFill>
      <xdr:spPr bwMode="auto">
        <a:xfrm>
          <a:off x="1628775" y="232815820"/>
          <a:ext cx="361950" cy="8979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222251</xdr:colOff>
      <xdr:row>215</xdr:row>
      <xdr:rowOff>47626</xdr:rowOff>
    </xdr:from>
    <xdr:to>
      <xdr:col>2</xdr:col>
      <xdr:colOff>920751</xdr:colOff>
      <xdr:row>215</xdr:row>
      <xdr:rowOff>1061280</xdr:rowOff>
    </xdr:to>
    <xdr:pic>
      <xdr:nvPicPr>
        <xdr:cNvPr id="272" name="그림 271">
          <a:extLst>
            <a:ext uri="{FF2B5EF4-FFF2-40B4-BE49-F238E27FC236}">
              <a16:creationId xmlns:a16="http://schemas.microsoft.com/office/drawing/2014/main" id="{56AEB639-C28E-4CE2-B06C-F08CC1B6B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/>
        <a:stretch/>
      </xdr:blipFill>
      <xdr:spPr bwMode="auto">
        <a:xfrm>
          <a:off x="1470026" y="235048426"/>
          <a:ext cx="698500" cy="1013654"/>
        </a:xfrm>
        <a:prstGeom prst="rect">
          <a:avLst/>
        </a:prstGeom>
      </xdr:spPr>
    </xdr:pic>
    <xdr:clientData/>
  </xdr:twoCellAnchor>
  <xdr:twoCellAnchor editAs="oneCell">
    <xdr:from>
      <xdr:col>2</xdr:col>
      <xdr:colOff>56643</xdr:colOff>
      <xdr:row>216</xdr:row>
      <xdr:rowOff>276732</xdr:rowOff>
    </xdr:from>
    <xdr:to>
      <xdr:col>2</xdr:col>
      <xdr:colOff>1091607</xdr:colOff>
      <xdr:row>216</xdr:row>
      <xdr:rowOff>749934</xdr:rowOff>
    </xdr:to>
    <xdr:pic>
      <xdr:nvPicPr>
        <xdr:cNvPr id="273" name="그림 272">
          <a:extLst>
            <a:ext uri="{FF2B5EF4-FFF2-40B4-BE49-F238E27FC236}">
              <a16:creationId xmlns:a16="http://schemas.microsoft.com/office/drawing/2014/main" id="{8E01AAD7-1722-4248-9BC7-8B4D45638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3"/>
        <a:stretch/>
      </xdr:blipFill>
      <xdr:spPr bwMode="auto">
        <a:xfrm rot="16199998">
          <a:off x="1585299" y="236149176"/>
          <a:ext cx="469392" cy="1031154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214</xdr:row>
      <xdr:rowOff>251710</xdr:rowOff>
    </xdr:from>
    <xdr:to>
      <xdr:col>2</xdr:col>
      <xdr:colOff>1102209</xdr:colOff>
      <xdr:row>214</xdr:row>
      <xdr:rowOff>984250</xdr:rowOff>
    </xdr:to>
    <xdr:pic>
      <xdr:nvPicPr>
        <xdr:cNvPr id="274" name="그림 353">
          <a:extLst>
            <a:ext uri="{FF2B5EF4-FFF2-40B4-BE49-F238E27FC236}">
              <a16:creationId xmlns:a16="http://schemas.microsoft.com/office/drawing/2014/main" id="{7FA960C5-F5D5-4E61-A442-2C695A3281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/>
        <a:stretch/>
      </xdr:blipFill>
      <xdr:spPr bwMode="auto">
        <a:xfrm>
          <a:off x="1358900" y="234099985"/>
          <a:ext cx="991084" cy="7325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415636</xdr:colOff>
      <xdr:row>217</xdr:row>
      <xdr:rowOff>69273</xdr:rowOff>
    </xdr:from>
    <xdr:to>
      <xdr:col>2</xdr:col>
      <xdr:colOff>766280</xdr:colOff>
      <xdr:row>217</xdr:row>
      <xdr:rowOff>1058315</xdr:rowOff>
    </xdr:to>
    <xdr:pic>
      <xdr:nvPicPr>
        <xdr:cNvPr id="275" name="그림 274">
          <a:extLst>
            <a:ext uri="{FF2B5EF4-FFF2-40B4-BE49-F238E27FC236}">
              <a16:creationId xmlns:a16="http://schemas.microsoft.com/office/drawing/2014/main" id="{F689CD9B-620D-4DF0-A99F-2414BD399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5"/>
        <a:stretch/>
      </xdr:blipFill>
      <xdr:spPr bwMode="auto">
        <a:xfrm>
          <a:off x="1663411" y="237375123"/>
          <a:ext cx="352549" cy="987137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415637</xdr:colOff>
      <xdr:row>218</xdr:row>
      <xdr:rowOff>86591</xdr:rowOff>
    </xdr:from>
    <xdr:to>
      <xdr:col>2</xdr:col>
      <xdr:colOff>761999</xdr:colOff>
      <xdr:row>218</xdr:row>
      <xdr:rowOff>1058310</xdr:rowOff>
    </xdr:to>
    <xdr:pic>
      <xdr:nvPicPr>
        <xdr:cNvPr id="276" name="그림 275">
          <a:extLst>
            <a:ext uri="{FF2B5EF4-FFF2-40B4-BE49-F238E27FC236}">
              <a16:creationId xmlns:a16="http://schemas.microsoft.com/office/drawing/2014/main" id="{A99EA991-2C8B-421C-A2D8-FBDA01210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/>
        <a:stretch/>
      </xdr:blipFill>
      <xdr:spPr bwMode="auto">
        <a:xfrm>
          <a:off x="1663412" y="238564016"/>
          <a:ext cx="346362" cy="969814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415636</xdr:colOff>
      <xdr:row>219</xdr:row>
      <xdr:rowOff>86591</xdr:rowOff>
    </xdr:from>
    <xdr:to>
      <xdr:col>2</xdr:col>
      <xdr:colOff>761999</xdr:colOff>
      <xdr:row>219</xdr:row>
      <xdr:rowOff>1058312</xdr:rowOff>
    </xdr:to>
    <xdr:pic>
      <xdr:nvPicPr>
        <xdr:cNvPr id="277" name="그림 276">
          <a:extLst>
            <a:ext uri="{FF2B5EF4-FFF2-40B4-BE49-F238E27FC236}">
              <a16:creationId xmlns:a16="http://schemas.microsoft.com/office/drawing/2014/main" id="{01EA597D-C8BA-43F3-99D4-3D02BF9984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/>
        <a:stretch/>
      </xdr:blipFill>
      <xdr:spPr bwMode="auto">
        <a:xfrm>
          <a:off x="1663411" y="239735591"/>
          <a:ext cx="346363" cy="969816"/>
        </a:xfrm>
        <a:prstGeom prst="rect">
          <a:avLst/>
        </a:prstGeom>
      </xdr:spPr>
    </xdr:pic>
    <xdr:clientData/>
  </xdr:twoCellAnchor>
  <xdr:twoCellAnchor editAs="oneCell">
    <xdr:from>
      <xdr:col>2</xdr:col>
      <xdr:colOff>415638</xdr:colOff>
      <xdr:row>220</xdr:row>
      <xdr:rowOff>69273</xdr:rowOff>
    </xdr:from>
    <xdr:to>
      <xdr:col>2</xdr:col>
      <xdr:colOff>766281</xdr:colOff>
      <xdr:row>220</xdr:row>
      <xdr:rowOff>1058312</xdr:rowOff>
    </xdr:to>
    <xdr:pic>
      <xdr:nvPicPr>
        <xdr:cNvPr id="278" name="그림 277">
          <a:extLst>
            <a:ext uri="{FF2B5EF4-FFF2-40B4-BE49-F238E27FC236}">
              <a16:creationId xmlns:a16="http://schemas.microsoft.com/office/drawing/2014/main" id="{022A5AA5-04E8-4EE9-915C-E65CC1029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/>
        <a:stretch/>
      </xdr:blipFill>
      <xdr:spPr bwMode="auto">
        <a:xfrm>
          <a:off x="1663413" y="240889848"/>
          <a:ext cx="352548" cy="98713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221</xdr:row>
      <xdr:rowOff>34637</xdr:rowOff>
    </xdr:from>
    <xdr:to>
      <xdr:col>2</xdr:col>
      <xdr:colOff>761952</xdr:colOff>
      <xdr:row>221</xdr:row>
      <xdr:rowOff>1101303</xdr:rowOff>
    </xdr:to>
    <xdr:pic>
      <xdr:nvPicPr>
        <xdr:cNvPr id="279" name="그림 278">
          <a:extLst>
            <a:ext uri="{FF2B5EF4-FFF2-40B4-BE49-F238E27FC236}">
              <a16:creationId xmlns:a16="http://schemas.microsoft.com/office/drawing/2014/main" id="{C2DA782C-71BD-402E-9E54-B6D42D4599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/>
        <a:stretch/>
      </xdr:blipFill>
      <xdr:spPr bwMode="auto">
        <a:xfrm>
          <a:off x="1628775" y="242026787"/>
          <a:ext cx="380952" cy="106666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222</xdr:row>
      <xdr:rowOff>34637</xdr:rowOff>
    </xdr:from>
    <xdr:to>
      <xdr:col>2</xdr:col>
      <xdr:colOff>761953</xdr:colOff>
      <xdr:row>222</xdr:row>
      <xdr:rowOff>1101303</xdr:rowOff>
    </xdr:to>
    <xdr:pic>
      <xdr:nvPicPr>
        <xdr:cNvPr id="280" name="그림 279">
          <a:extLst>
            <a:ext uri="{FF2B5EF4-FFF2-40B4-BE49-F238E27FC236}">
              <a16:creationId xmlns:a16="http://schemas.microsoft.com/office/drawing/2014/main" id="{F9D3CA4F-E38B-43F0-9CC4-FCBE4CE1E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/>
        <a:stretch/>
      </xdr:blipFill>
      <xdr:spPr bwMode="auto">
        <a:xfrm>
          <a:off x="1628775" y="243198362"/>
          <a:ext cx="380953" cy="1066666"/>
        </a:xfrm>
        <a:prstGeom prst="rect">
          <a:avLst/>
        </a:prstGeom>
      </xdr:spPr>
    </xdr:pic>
    <xdr:clientData/>
  </xdr:twoCellAnchor>
  <xdr:twoCellAnchor editAs="oneCell">
    <xdr:from>
      <xdr:col>2</xdr:col>
      <xdr:colOff>398319</xdr:colOff>
      <xdr:row>223</xdr:row>
      <xdr:rowOff>34638</xdr:rowOff>
    </xdr:from>
    <xdr:to>
      <xdr:col>2</xdr:col>
      <xdr:colOff>783081</xdr:colOff>
      <xdr:row>223</xdr:row>
      <xdr:rowOff>1101305</xdr:rowOff>
    </xdr:to>
    <xdr:pic>
      <xdr:nvPicPr>
        <xdr:cNvPr id="281" name="그림 280">
          <a:extLst>
            <a:ext uri="{FF2B5EF4-FFF2-40B4-BE49-F238E27FC236}">
              <a16:creationId xmlns:a16="http://schemas.microsoft.com/office/drawing/2014/main" id="{092A57F8-E78E-403F-BABD-BAB5A1CECE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/>
        <a:stretch/>
      </xdr:blipFill>
      <xdr:spPr bwMode="auto">
        <a:xfrm>
          <a:off x="1646094" y="244369938"/>
          <a:ext cx="380952" cy="10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224</xdr:row>
      <xdr:rowOff>1</xdr:rowOff>
    </xdr:from>
    <xdr:to>
      <xdr:col>2</xdr:col>
      <xdr:colOff>761952</xdr:colOff>
      <xdr:row>224</xdr:row>
      <xdr:rowOff>1066668</xdr:rowOff>
    </xdr:to>
    <xdr:pic>
      <xdr:nvPicPr>
        <xdr:cNvPr id="282" name="그림 281">
          <a:extLst>
            <a:ext uri="{FF2B5EF4-FFF2-40B4-BE49-F238E27FC236}">
              <a16:creationId xmlns:a16="http://schemas.microsoft.com/office/drawing/2014/main" id="{9291AE4A-0533-453B-B172-28C62D6777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2"/>
        <a:stretch/>
      </xdr:blipFill>
      <xdr:spPr bwMode="auto">
        <a:xfrm>
          <a:off x="1628775" y="245506876"/>
          <a:ext cx="380952" cy="106666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227</xdr:row>
      <xdr:rowOff>86591</xdr:rowOff>
    </xdr:from>
    <xdr:to>
      <xdr:col>2</xdr:col>
      <xdr:colOff>0</xdr:colOff>
      <xdr:row>228</xdr:row>
      <xdr:rowOff>1026262</xdr:rowOff>
    </xdr:to>
    <xdr:pic>
      <xdr:nvPicPr>
        <xdr:cNvPr id="283" name="그림 282">
          <a:extLst>
            <a:ext uri="{FF2B5EF4-FFF2-40B4-BE49-F238E27FC236}">
              <a16:creationId xmlns:a16="http://schemas.microsoft.com/office/drawing/2014/main" id="{4867B2CD-FC92-4BF9-84B1-B55792A8E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/>
        <a:stretch/>
      </xdr:blipFill>
      <xdr:spPr bwMode="auto">
        <a:xfrm>
          <a:off x="1247775" y="249108191"/>
          <a:ext cx="0" cy="2111246"/>
        </a:xfrm>
        <a:prstGeom prst="rect">
          <a:avLst/>
        </a:prstGeom>
      </xdr:spPr>
    </xdr:pic>
    <xdr:clientData/>
  </xdr:twoCellAnchor>
  <xdr:twoCellAnchor>
    <xdr:from>
      <xdr:col>2</xdr:col>
      <xdr:colOff>380998</xdr:colOff>
      <xdr:row>227</xdr:row>
      <xdr:rowOff>35653</xdr:rowOff>
    </xdr:from>
    <xdr:to>
      <xdr:col>2</xdr:col>
      <xdr:colOff>726297</xdr:colOff>
      <xdr:row>227</xdr:row>
      <xdr:rowOff>1074744</xdr:rowOff>
    </xdr:to>
    <xdr:pic>
      <xdr:nvPicPr>
        <xdr:cNvPr id="284" name="그림 283">
          <a:extLst>
            <a:ext uri="{FF2B5EF4-FFF2-40B4-BE49-F238E27FC236}">
              <a16:creationId xmlns:a16="http://schemas.microsoft.com/office/drawing/2014/main" id="{6A814E35-4B36-4CDD-AD7A-5A58DACE3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/>
        <a:stretch/>
      </xdr:blipFill>
      <xdr:spPr bwMode="auto">
        <a:xfrm>
          <a:off x="1628773" y="249057253"/>
          <a:ext cx="345299" cy="1039091"/>
        </a:xfrm>
        <a:prstGeom prst="rect">
          <a:avLst/>
        </a:prstGeom>
      </xdr:spPr>
    </xdr:pic>
    <xdr:clientData/>
  </xdr:twoCellAnchor>
  <xdr:twoCellAnchor>
    <xdr:from>
      <xdr:col>2</xdr:col>
      <xdr:colOff>416655</xdr:colOff>
      <xdr:row>228</xdr:row>
      <xdr:rowOff>71307</xdr:rowOff>
    </xdr:from>
    <xdr:to>
      <xdr:col>2</xdr:col>
      <xdr:colOff>728381</xdr:colOff>
      <xdr:row>228</xdr:row>
      <xdr:rowOff>1070402</xdr:rowOff>
    </xdr:to>
    <xdr:pic>
      <xdr:nvPicPr>
        <xdr:cNvPr id="285" name="그림 284">
          <a:extLst>
            <a:ext uri="{FF2B5EF4-FFF2-40B4-BE49-F238E27FC236}">
              <a16:creationId xmlns:a16="http://schemas.microsoft.com/office/drawing/2014/main" id="{848CE915-2F46-48EB-A898-136899B1B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5"/>
        <a:stretch/>
      </xdr:blipFill>
      <xdr:spPr bwMode="auto">
        <a:xfrm>
          <a:off x="1664430" y="250264482"/>
          <a:ext cx="311726" cy="999095"/>
        </a:xfrm>
        <a:prstGeom prst="rect">
          <a:avLst/>
        </a:prstGeom>
      </xdr:spPr>
    </xdr:pic>
    <xdr:clientData/>
  </xdr:twoCellAnchor>
  <xdr:twoCellAnchor>
    <xdr:from>
      <xdr:col>2</xdr:col>
      <xdr:colOff>396875</xdr:colOff>
      <xdr:row>90</xdr:row>
      <xdr:rowOff>63500</xdr:rowOff>
    </xdr:from>
    <xdr:to>
      <xdr:col>2</xdr:col>
      <xdr:colOff>796924</xdr:colOff>
      <xdr:row>90</xdr:row>
      <xdr:rowOff>1025524</xdr:rowOff>
    </xdr:to>
    <xdr:pic>
      <xdr:nvPicPr>
        <xdr:cNvPr id="286" name="그림 335">
          <a:extLst>
            <a:ext uri="{FF2B5EF4-FFF2-40B4-BE49-F238E27FC236}">
              <a16:creationId xmlns:a16="http://schemas.microsoft.com/office/drawing/2014/main" id="{4D4FC4CC-5D43-4B23-A448-2435FDF3B4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6"/>
        <a:stretch/>
      </xdr:blipFill>
      <xdr:spPr bwMode="auto">
        <a:xfrm>
          <a:off x="1644650" y="97094675"/>
          <a:ext cx="400049" cy="9620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158750</xdr:colOff>
      <xdr:row>229</xdr:row>
      <xdr:rowOff>111123</xdr:rowOff>
    </xdr:from>
    <xdr:to>
      <xdr:col>2</xdr:col>
      <xdr:colOff>1015575</xdr:colOff>
      <xdr:row>229</xdr:row>
      <xdr:rowOff>1097278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D4136027-C223-470A-AA92-694ADFECE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7"/>
        <a:stretch/>
      </xdr:blipFill>
      <xdr:spPr bwMode="auto">
        <a:xfrm>
          <a:off x="1406525" y="251475873"/>
          <a:ext cx="853015" cy="984250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32</xdr:row>
      <xdr:rowOff>57150</xdr:rowOff>
    </xdr:from>
    <xdr:to>
      <xdr:col>2</xdr:col>
      <xdr:colOff>828675</xdr:colOff>
      <xdr:row>33</xdr:row>
      <xdr:rowOff>9525</xdr:rowOff>
    </xdr:to>
    <xdr:pic>
      <xdr:nvPicPr>
        <xdr:cNvPr id="288" name="그림 54">
          <a:extLst>
            <a:ext uri="{FF2B5EF4-FFF2-40B4-BE49-F238E27FC236}">
              <a16:creationId xmlns:a16="http://schemas.microsoft.com/office/drawing/2014/main" id="{2586E591-572E-41A3-B6B2-F5A934B66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8"/>
        <a:stretch/>
      </xdr:blipFill>
      <xdr:spPr bwMode="auto">
        <a:xfrm>
          <a:off x="1590675" y="34099500"/>
          <a:ext cx="485775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111123</xdr:colOff>
      <xdr:row>231</xdr:row>
      <xdr:rowOff>79372</xdr:rowOff>
    </xdr:from>
    <xdr:to>
      <xdr:col>2</xdr:col>
      <xdr:colOff>1077593</xdr:colOff>
      <xdr:row>231</xdr:row>
      <xdr:rowOff>1051557</xdr:rowOff>
    </xdr:to>
    <xdr:pic>
      <xdr:nvPicPr>
        <xdr:cNvPr id="289" name="그림 288">
          <a:extLst>
            <a:ext uri="{FF2B5EF4-FFF2-40B4-BE49-F238E27FC236}">
              <a16:creationId xmlns:a16="http://schemas.microsoft.com/office/drawing/2014/main" id="{D3CA16B0-6C7C-42A3-B45E-711424470C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9"/>
        <a:stretch/>
      </xdr:blipFill>
      <xdr:spPr bwMode="auto">
        <a:xfrm>
          <a:off x="1358898" y="253787272"/>
          <a:ext cx="968375" cy="968375"/>
        </a:xfrm>
        <a:prstGeom prst="rect">
          <a:avLst/>
        </a:prstGeom>
      </xdr:spPr>
    </xdr:pic>
    <xdr:clientData/>
  </xdr:twoCellAnchor>
  <xdr:twoCellAnchor editAs="oneCell">
    <xdr:from>
      <xdr:col>2</xdr:col>
      <xdr:colOff>100748</xdr:colOff>
      <xdr:row>232</xdr:row>
      <xdr:rowOff>253998</xdr:rowOff>
    </xdr:from>
    <xdr:to>
      <xdr:col>2</xdr:col>
      <xdr:colOff>1051559</xdr:colOff>
      <xdr:row>232</xdr:row>
      <xdr:rowOff>941754</xdr:rowOff>
    </xdr:to>
    <xdr:pic>
      <xdr:nvPicPr>
        <xdr:cNvPr id="290" name="그림 289">
          <a:extLst>
            <a:ext uri="{FF2B5EF4-FFF2-40B4-BE49-F238E27FC236}">
              <a16:creationId xmlns:a16="http://schemas.microsoft.com/office/drawing/2014/main" id="{A3567BFC-0A7F-4778-8DD6-4B77D2CF6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0"/>
        <a:stretch/>
      </xdr:blipFill>
      <xdr:spPr bwMode="auto">
        <a:xfrm>
          <a:off x="1348523" y="255104898"/>
          <a:ext cx="947001" cy="683946"/>
        </a:xfrm>
        <a:prstGeom prst="rect">
          <a:avLst/>
        </a:prstGeom>
      </xdr:spPr>
    </xdr:pic>
    <xdr:clientData/>
  </xdr:twoCellAnchor>
  <xdr:twoCellAnchor editAs="oneCell">
    <xdr:from>
      <xdr:col>2</xdr:col>
      <xdr:colOff>100748</xdr:colOff>
      <xdr:row>233</xdr:row>
      <xdr:rowOff>245250</xdr:rowOff>
    </xdr:from>
    <xdr:to>
      <xdr:col>2</xdr:col>
      <xdr:colOff>1051559</xdr:colOff>
      <xdr:row>233</xdr:row>
      <xdr:rowOff>933003</xdr:rowOff>
    </xdr:to>
    <xdr:pic>
      <xdr:nvPicPr>
        <xdr:cNvPr id="291" name="그림 290">
          <a:extLst>
            <a:ext uri="{FF2B5EF4-FFF2-40B4-BE49-F238E27FC236}">
              <a16:creationId xmlns:a16="http://schemas.microsoft.com/office/drawing/2014/main" id="{686BFA9B-A392-49DF-8C75-5FECB82C7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1"/>
        <a:stretch/>
      </xdr:blipFill>
      <xdr:spPr bwMode="auto">
        <a:xfrm>
          <a:off x="1348523" y="256239150"/>
          <a:ext cx="947001" cy="683943"/>
        </a:xfrm>
        <a:prstGeom prst="rect">
          <a:avLst/>
        </a:prstGeom>
      </xdr:spPr>
    </xdr:pic>
    <xdr:clientData/>
  </xdr:twoCellAnchor>
  <xdr:twoCellAnchor editAs="oneCell">
    <xdr:from>
      <xdr:col>2</xdr:col>
      <xdr:colOff>100748</xdr:colOff>
      <xdr:row>234</xdr:row>
      <xdr:rowOff>220623</xdr:rowOff>
    </xdr:from>
    <xdr:to>
      <xdr:col>2</xdr:col>
      <xdr:colOff>1051559</xdr:colOff>
      <xdr:row>234</xdr:row>
      <xdr:rowOff>906473</xdr:rowOff>
    </xdr:to>
    <xdr:pic>
      <xdr:nvPicPr>
        <xdr:cNvPr id="292" name="그림 291">
          <a:extLst>
            <a:ext uri="{FF2B5EF4-FFF2-40B4-BE49-F238E27FC236}">
              <a16:creationId xmlns:a16="http://schemas.microsoft.com/office/drawing/2014/main" id="{D3FDD37D-5EB2-4323-9868-C3EE78A26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2"/>
        <a:stretch/>
      </xdr:blipFill>
      <xdr:spPr bwMode="auto">
        <a:xfrm>
          <a:off x="1348523" y="257357523"/>
          <a:ext cx="947001" cy="683945"/>
        </a:xfrm>
        <a:prstGeom prst="rect">
          <a:avLst/>
        </a:prstGeom>
      </xdr:spPr>
    </xdr:pic>
    <xdr:clientData/>
  </xdr:twoCellAnchor>
  <xdr:twoCellAnchor editAs="oneCell">
    <xdr:from>
      <xdr:col>2</xdr:col>
      <xdr:colOff>100748</xdr:colOff>
      <xdr:row>235</xdr:row>
      <xdr:rowOff>243622</xdr:rowOff>
    </xdr:from>
    <xdr:to>
      <xdr:col>2</xdr:col>
      <xdr:colOff>1051559</xdr:colOff>
      <xdr:row>235</xdr:row>
      <xdr:rowOff>925663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3C7890BE-508A-46EE-817F-519A64E874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3"/>
        <a:stretch/>
      </xdr:blipFill>
      <xdr:spPr bwMode="auto">
        <a:xfrm>
          <a:off x="1348523" y="258523522"/>
          <a:ext cx="947001" cy="683946"/>
        </a:xfrm>
        <a:prstGeom prst="rect">
          <a:avLst/>
        </a:prstGeom>
      </xdr:spPr>
    </xdr:pic>
    <xdr:clientData/>
  </xdr:twoCellAnchor>
  <xdr:twoCellAnchor editAs="oneCell">
    <xdr:from>
      <xdr:col>2</xdr:col>
      <xdr:colOff>100748</xdr:colOff>
      <xdr:row>236</xdr:row>
      <xdr:rowOff>187248</xdr:rowOff>
    </xdr:from>
    <xdr:to>
      <xdr:col>2</xdr:col>
      <xdr:colOff>1051559</xdr:colOff>
      <xdr:row>236</xdr:row>
      <xdr:rowOff>873098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C49D8ECB-ADC7-4589-BC13-48982C4417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4"/>
        <a:stretch/>
      </xdr:blipFill>
      <xdr:spPr bwMode="auto">
        <a:xfrm>
          <a:off x="1348523" y="259610148"/>
          <a:ext cx="947001" cy="683945"/>
        </a:xfrm>
        <a:prstGeom prst="rect">
          <a:avLst/>
        </a:prstGeom>
      </xdr:spPr>
    </xdr:pic>
    <xdr:clientData/>
  </xdr:twoCellAnchor>
  <xdr:twoCellAnchor editAs="oneCell">
    <xdr:from>
      <xdr:col>2</xdr:col>
      <xdr:colOff>411548</xdr:colOff>
      <xdr:row>237</xdr:row>
      <xdr:rowOff>139697</xdr:rowOff>
    </xdr:from>
    <xdr:to>
      <xdr:col>2</xdr:col>
      <xdr:colOff>709414</xdr:colOff>
      <xdr:row>237</xdr:row>
      <xdr:rowOff>1021078</xdr:rowOff>
    </xdr:to>
    <xdr:pic>
      <xdr:nvPicPr>
        <xdr:cNvPr id="295" name="그림 294">
          <a:extLst>
            <a:ext uri="{FF2B5EF4-FFF2-40B4-BE49-F238E27FC236}">
              <a16:creationId xmlns:a16="http://schemas.microsoft.com/office/drawing/2014/main" id="{5C2364CD-B479-4818-94D0-BDA8DAD03E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5"/>
        <a:stretch/>
      </xdr:blipFill>
      <xdr:spPr bwMode="auto">
        <a:xfrm>
          <a:off x="1659323" y="260705597"/>
          <a:ext cx="294056" cy="879476"/>
        </a:xfrm>
        <a:prstGeom prst="rect">
          <a:avLst/>
        </a:prstGeom>
      </xdr:spPr>
    </xdr:pic>
    <xdr:clientData/>
  </xdr:twoCellAnchor>
  <xdr:twoCellAnchor editAs="oneCell">
    <xdr:from>
      <xdr:col>2</xdr:col>
      <xdr:colOff>405309</xdr:colOff>
      <xdr:row>238</xdr:row>
      <xdr:rowOff>102375</xdr:rowOff>
    </xdr:from>
    <xdr:to>
      <xdr:col>2</xdr:col>
      <xdr:colOff>713748</xdr:colOff>
      <xdr:row>238</xdr:row>
      <xdr:rowOff>1021078</xdr:rowOff>
    </xdr:to>
    <xdr:pic>
      <xdr:nvPicPr>
        <xdr:cNvPr id="296" name="그림 295">
          <a:extLst>
            <a:ext uri="{FF2B5EF4-FFF2-40B4-BE49-F238E27FC236}">
              <a16:creationId xmlns:a16="http://schemas.microsoft.com/office/drawing/2014/main" id="{8DBC18F7-81C1-44A8-A77D-CDA2FD618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6"/>
        <a:stretch/>
      </xdr:blipFill>
      <xdr:spPr bwMode="auto">
        <a:xfrm>
          <a:off x="1653084" y="261811275"/>
          <a:ext cx="306534" cy="916798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190499</xdr:colOff>
      <xdr:row>240</xdr:row>
      <xdr:rowOff>86590</xdr:rowOff>
    </xdr:from>
    <xdr:to>
      <xdr:col>2</xdr:col>
      <xdr:colOff>917861</xdr:colOff>
      <xdr:row>240</xdr:row>
      <xdr:rowOff>1058311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2508602C-E1F1-4130-93C5-E5B529BB8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7"/>
        <a:stretch/>
      </xdr:blipFill>
      <xdr:spPr bwMode="auto">
        <a:xfrm>
          <a:off x="1438274" y="264081490"/>
          <a:ext cx="727362" cy="969816"/>
        </a:xfrm>
        <a:prstGeom prst="rect">
          <a:avLst/>
        </a:prstGeom>
      </xdr:spPr>
    </xdr:pic>
    <xdr:clientData/>
  </xdr:twoCellAnchor>
  <xdr:twoCellAnchor editAs="oneCell">
    <xdr:from>
      <xdr:col>2</xdr:col>
      <xdr:colOff>138543</xdr:colOff>
      <xdr:row>239</xdr:row>
      <xdr:rowOff>103908</xdr:rowOff>
    </xdr:from>
    <xdr:to>
      <xdr:col>2</xdr:col>
      <xdr:colOff>952569</xdr:colOff>
      <xdr:row>239</xdr:row>
      <xdr:rowOff>1037185</xdr:rowOff>
    </xdr:to>
    <xdr:pic>
      <xdr:nvPicPr>
        <xdr:cNvPr id="298" name="그림 297">
          <a:extLst>
            <a:ext uri="{FF2B5EF4-FFF2-40B4-BE49-F238E27FC236}">
              <a16:creationId xmlns:a16="http://schemas.microsoft.com/office/drawing/2014/main" id="{0E275E6A-7423-4834-9B86-B5FF894CD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8"/>
        <a:stretch/>
      </xdr:blipFill>
      <xdr:spPr bwMode="auto">
        <a:xfrm>
          <a:off x="1386318" y="262955808"/>
          <a:ext cx="814026" cy="935182"/>
        </a:xfrm>
        <a:prstGeom prst="rect">
          <a:avLst/>
        </a:prstGeom>
      </xdr:spPr>
    </xdr:pic>
    <xdr:clientData/>
  </xdr:twoCellAnchor>
  <xdr:twoCellAnchor editAs="oneCell">
    <xdr:from>
      <xdr:col>2</xdr:col>
      <xdr:colOff>397682</xdr:colOff>
      <xdr:row>241</xdr:row>
      <xdr:rowOff>103908</xdr:rowOff>
    </xdr:from>
    <xdr:to>
      <xdr:col>2</xdr:col>
      <xdr:colOff>761232</xdr:colOff>
      <xdr:row>241</xdr:row>
      <xdr:rowOff>1058312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F09AC541-AE85-456D-850E-8F0309846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9"/>
        <a:stretch/>
      </xdr:blipFill>
      <xdr:spPr bwMode="auto">
        <a:xfrm>
          <a:off x="1645457" y="265241808"/>
          <a:ext cx="363550" cy="952499"/>
        </a:xfrm>
        <a:prstGeom prst="rect">
          <a:avLst/>
        </a:prstGeom>
      </xdr:spPr>
    </xdr:pic>
    <xdr:clientData/>
  </xdr:twoCellAnchor>
  <xdr:twoCellAnchor editAs="oneCell">
    <xdr:from>
      <xdr:col>2</xdr:col>
      <xdr:colOff>380998</xdr:colOff>
      <xdr:row>242</xdr:row>
      <xdr:rowOff>51953</xdr:rowOff>
    </xdr:from>
    <xdr:to>
      <xdr:col>2</xdr:col>
      <xdr:colOff>781726</xdr:colOff>
      <xdr:row>242</xdr:row>
      <xdr:rowOff>1071819</xdr:rowOff>
    </xdr:to>
    <xdr:pic>
      <xdr:nvPicPr>
        <xdr:cNvPr id="300" name="그림 299">
          <a:extLst>
            <a:ext uri="{FF2B5EF4-FFF2-40B4-BE49-F238E27FC236}">
              <a16:creationId xmlns:a16="http://schemas.microsoft.com/office/drawing/2014/main" id="{29DAC2A4-0555-435E-A580-F1FA5C27C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0"/>
        <a:stretch/>
      </xdr:blipFill>
      <xdr:spPr bwMode="auto">
        <a:xfrm>
          <a:off x="1628773" y="266332853"/>
          <a:ext cx="396918" cy="1021771"/>
        </a:xfrm>
        <a:prstGeom prst="rect">
          <a:avLst/>
        </a:prstGeom>
      </xdr:spPr>
    </xdr:pic>
    <xdr:clientData/>
  </xdr:twoCellAnchor>
  <xdr:twoCellAnchor editAs="oneCell">
    <xdr:from>
      <xdr:col>2</xdr:col>
      <xdr:colOff>387630</xdr:colOff>
      <xdr:row>243</xdr:row>
      <xdr:rowOff>51953</xdr:rowOff>
    </xdr:from>
    <xdr:to>
      <xdr:col>2</xdr:col>
      <xdr:colOff>769379</xdr:colOff>
      <xdr:row>243</xdr:row>
      <xdr:rowOff>1071821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58F24DE5-EFE2-405F-AE75-EC950A1085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1"/>
        <a:stretch/>
      </xdr:blipFill>
      <xdr:spPr bwMode="auto">
        <a:xfrm>
          <a:off x="1635405" y="267475853"/>
          <a:ext cx="383654" cy="1021773"/>
        </a:xfrm>
        <a:prstGeom prst="rect">
          <a:avLst/>
        </a:prstGeom>
      </xdr:spPr>
    </xdr:pic>
    <xdr:clientData/>
  </xdr:twoCellAnchor>
  <xdr:twoCellAnchor editAs="oneCell">
    <xdr:from>
      <xdr:col>2</xdr:col>
      <xdr:colOff>405264</xdr:colOff>
      <xdr:row>244</xdr:row>
      <xdr:rowOff>69272</xdr:rowOff>
    </xdr:from>
    <xdr:to>
      <xdr:col>2</xdr:col>
      <xdr:colOff>755554</xdr:colOff>
      <xdr:row>244</xdr:row>
      <xdr:rowOff>1023676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D383CC9C-3E75-4163-A3BA-70082DAB4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2"/>
        <a:stretch/>
      </xdr:blipFill>
      <xdr:spPr bwMode="auto">
        <a:xfrm>
          <a:off x="1653039" y="268636172"/>
          <a:ext cx="348385" cy="952499"/>
        </a:xfrm>
        <a:prstGeom prst="rect">
          <a:avLst/>
        </a:prstGeom>
      </xdr:spPr>
    </xdr:pic>
    <xdr:clientData/>
  </xdr:twoCellAnchor>
  <xdr:twoCellAnchor editAs="oneCell">
    <xdr:from>
      <xdr:col>2</xdr:col>
      <xdr:colOff>396477</xdr:colOff>
      <xdr:row>245</xdr:row>
      <xdr:rowOff>34634</xdr:rowOff>
    </xdr:from>
    <xdr:to>
      <xdr:col>2</xdr:col>
      <xdr:colOff>762438</xdr:colOff>
      <xdr:row>245</xdr:row>
      <xdr:rowOff>1037183</xdr:rowOff>
    </xdr:to>
    <xdr:pic>
      <xdr:nvPicPr>
        <xdr:cNvPr id="303" name="그림 302">
          <a:extLst>
            <a:ext uri="{FF2B5EF4-FFF2-40B4-BE49-F238E27FC236}">
              <a16:creationId xmlns:a16="http://schemas.microsoft.com/office/drawing/2014/main" id="{DDB4783B-795C-46E6-9DF2-6830D0E103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3"/>
        <a:stretch/>
      </xdr:blipFill>
      <xdr:spPr bwMode="auto">
        <a:xfrm>
          <a:off x="1644252" y="269744534"/>
          <a:ext cx="365961" cy="1004454"/>
        </a:xfrm>
        <a:prstGeom prst="rect">
          <a:avLst/>
        </a:prstGeom>
      </xdr:spPr>
    </xdr:pic>
    <xdr:clientData/>
  </xdr:twoCellAnchor>
  <xdr:twoCellAnchor editAs="oneCell">
    <xdr:from>
      <xdr:col>2</xdr:col>
      <xdr:colOff>467589</xdr:colOff>
      <xdr:row>246</xdr:row>
      <xdr:rowOff>121225</xdr:rowOff>
    </xdr:from>
    <xdr:to>
      <xdr:col>2</xdr:col>
      <xdr:colOff>711949</xdr:colOff>
      <xdr:row>246</xdr:row>
      <xdr:rowOff>1085022</xdr:rowOff>
    </xdr:to>
    <xdr:pic>
      <xdr:nvPicPr>
        <xdr:cNvPr id="304" name="그림 303">
          <a:extLst>
            <a:ext uri="{FF2B5EF4-FFF2-40B4-BE49-F238E27FC236}">
              <a16:creationId xmlns:a16="http://schemas.microsoft.com/office/drawing/2014/main" id="{D7AEBA1C-2E54-4FC6-A267-D47E822682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4"/>
        <a:stretch/>
      </xdr:blipFill>
      <xdr:spPr bwMode="auto">
        <a:xfrm>
          <a:off x="1715364" y="270974125"/>
          <a:ext cx="242455" cy="959987"/>
        </a:xfrm>
        <a:prstGeom prst="rect">
          <a:avLst/>
        </a:prstGeom>
      </xdr:spPr>
    </xdr:pic>
    <xdr:clientData/>
  </xdr:twoCellAnchor>
  <xdr:oneCellAnchor>
    <xdr:from>
      <xdr:col>2</xdr:col>
      <xdr:colOff>467589</xdr:colOff>
      <xdr:row>248</xdr:row>
      <xdr:rowOff>126272</xdr:rowOff>
    </xdr:from>
    <xdr:ext cx="200413" cy="895496"/>
    <xdr:pic>
      <xdr:nvPicPr>
        <xdr:cNvPr id="305" name="그림 304">
          <a:extLst>
            <a:ext uri="{FF2B5EF4-FFF2-40B4-BE49-F238E27FC236}">
              <a16:creationId xmlns:a16="http://schemas.microsoft.com/office/drawing/2014/main" id="{0FD74137-A0DE-4571-B28A-45DA04F74B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5"/>
        <a:stretch/>
      </xdr:blipFill>
      <xdr:spPr bwMode="auto">
        <a:xfrm>
          <a:off x="1715364" y="273265172"/>
          <a:ext cx="200413" cy="895496"/>
        </a:xfrm>
        <a:prstGeom prst="rect">
          <a:avLst/>
        </a:prstGeom>
      </xdr:spPr>
    </xdr:pic>
    <xdr:clientData/>
  </xdr:oneCellAnchor>
  <xdr:twoCellAnchor>
    <xdr:from>
      <xdr:col>2</xdr:col>
      <xdr:colOff>415635</xdr:colOff>
      <xdr:row>247</xdr:row>
      <xdr:rowOff>103907</xdr:rowOff>
    </xdr:from>
    <xdr:to>
      <xdr:col>2</xdr:col>
      <xdr:colOff>779319</xdr:colOff>
      <xdr:row>247</xdr:row>
      <xdr:rowOff>1013112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228FDAE7-2734-43C4-BB5E-53945DD2C0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6"/>
        <a:stretch/>
      </xdr:blipFill>
      <xdr:spPr bwMode="auto">
        <a:xfrm>
          <a:off x="1663410" y="272099807"/>
          <a:ext cx="363684" cy="909205"/>
        </a:xfrm>
        <a:prstGeom prst="rect">
          <a:avLst/>
        </a:prstGeom>
      </xdr:spPr>
    </xdr:pic>
    <xdr:clientData/>
  </xdr:twoCellAnchor>
  <xdr:twoCellAnchor editAs="oneCell">
    <xdr:from>
      <xdr:col>2</xdr:col>
      <xdr:colOff>34634</xdr:colOff>
      <xdr:row>230</xdr:row>
      <xdr:rowOff>155860</xdr:rowOff>
    </xdr:from>
    <xdr:to>
      <xdr:col>2</xdr:col>
      <xdr:colOff>1129488</xdr:colOff>
      <xdr:row>230</xdr:row>
      <xdr:rowOff>960380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4ADB36E4-FFF6-4877-856B-57BEDE4DB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7"/>
        <a:stretch/>
      </xdr:blipFill>
      <xdr:spPr bwMode="auto">
        <a:xfrm>
          <a:off x="1282409" y="252692185"/>
          <a:ext cx="1091044" cy="80642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238123</xdr:colOff>
      <xdr:row>249</xdr:row>
      <xdr:rowOff>47623</xdr:rowOff>
    </xdr:from>
    <xdr:to>
      <xdr:col>2</xdr:col>
      <xdr:colOff>986154</xdr:colOff>
      <xdr:row>249</xdr:row>
      <xdr:rowOff>1132400</xdr:rowOff>
    </xdr:to>
    <xdr:pic>
      <xdr:nvPicPr>
        <xdr:cNvPr id="308" name="그림 307">
          <a:extLst>
            <a:ext uri="{FF2B5EF4-FFF2-40B4-BE49-F238E27FC236}">
              <a16:creationId xmlns:a16="http://schemas.microsoft.com/office/drawing/2014/main" id="{7F16085F-22D8-4F7B-9E54-E0B1E5CF7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8"/>
        <a:stretch/>
      </xdr:blipFill>
      <xdr:spPr bwMode="auto">
        <a:xfrm>
          <a:off x="1485898" y="274329523"/>
          <a:ext cx="746126" cy="1082872"/>
        </a:xfrm>
        <a:prstGeom prst="rect">
          <a:avLst/>
        </a:prstGeom>
      </xdr:spPr>
    </xdr:pic>
    <xdr:clientData/>
  </xdr:twoCellAnchor>
  <xdr:twoCellAnchor editAs="oneCell">
    <xdr:from>
      <xdr:col>2</xdr:col>
      <xdr:colOff>155861</xdr:colOff>
      <xdr:row>253</xdr:row>
      <xdr:rowOff>190498</xdr:rowOff>
    </xdr:from>
    <xdr:to>
      <xdr:col>2</xdr:col>
      <xdr:colOff>1002548</xdr:colOff>
      <xdr:row>253</xdr:row>
      <xdr:rowOff>1030539</xdr:rowOff>
    </xdr:to>
    <xdr:pic>
      <xdr:nvPicPr>
        <xdr:cNvPr id="309" name="그림 308">
          <a:extLst>
            <a:ext uri="{FF2B5EF4-FFF2-40B4-BE49-F238E27FC236}">
              <a16:creationId xmlns:a16="http://schemas.microsoft.com/office/drawing/2014/main" id="{4AD10BC1-FFA1-41CA-8EF7-04F2115FE3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9"/>
        <a:stretch/>
      </xdr:blipFill>
      <xdr:spPr bwMode="auto">
        <a:xfrm>
          <a:off x="1403636" y="279044398"/>
          <a:ext cx="848592" cy="840041"/>
        </a:xfrm>
        <a:prstGeom prst="rect">
          <a:avLst/>
        </a:prstGeom>
      </xdr:spPr>
    </xdr:pic>
    <xdr:clientData/>
  </xdr:twoCellAnchor>
  <xdr:twoCellAnchor editAs="oneCell">
    <xdr:from>
      <xdr:col>2</xdr:col>
      <xdr:colOff>155860</xdr:colOff>
      <xdr:row>254</xdr:row>
      <xdr:rowOff>138543</xdr:rowOff>
    </xdr:from>
    <xdr:to>
      <xdr:col>2</xdr:col>
      <xdr:colOff>1027134</xdr:colOff>
      <xdr:row>254</xdr:row>
      <xdr:rowOff>1023675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2EFBD5FC-842D-4F34-823C-FDFE8B5373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0"/>
        <a:stretch/>
      </xdr:blipFill>
      <xdr:spPr bwMode="auto">
        <a:xfrm>
          <a:off x="1403635" y="280135443"/>
          <a:ext cx="871274" cy="883227"/>
        </a:xfrm>
        <a:prstGeom prst="rect">
          <a:avLst/>
        </a:prstGeom>
      </xdr:spPr>
    </xdr:pic>
    <xdr:clientData/>
  </xdr:twoCellAnchor>
  <xdr:twoCellAnchor>
    <xdr:from>
      <xdr:col>2</xdr:col>
      <xdr:colOff>398316</xdr:colOff>
      <xdr:row>251</xdr:row>
      <xdr:rowOff>138544</xdr:rowOff>
    </xdr:from>
    <xdr:to>
      <xdr:col>2</xdr:col>
      <xdr:colOff>727362</xdr:colOff>
      <xdr:row>251</xdr:row>
      <xdr:rowOff>1059870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E178E9A6-021F-4B5B-A32C-EF0E1C9537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1"/>
        <a:stretch/>
      </xdr:blipFill>
      <xdr:spPr bwMode="auto">
        <a:xfrm>
          <a:off x="1646091" y="276706444"/>
          <a:ext cx="329046" cy="921326"/>
        </a:xfrm>
        <a:prstGeom prst="rect">
          <a:avLst/>
        </a:prstGeom>
      </xdr:spPr>
    </xdr:pic>
    <xdr:clientData/>
  </xdr:twoCellAnchor>
  <xdr:twoCellAnchor editAs="oneCell">
    <xdr:from>
      <xdr:col>2</xdr:col>
      <xdr:colOff>121226</xdr:colOff>
      <xdr:row>252</xdr:row>
      <xdr:rowOff>259771</xdr:rowOff>
    </xdr:from>
    <xdr:to>
      <xdr:col>2</xdr:col>
      <xdr:colOff>1016017</xdr:colOff>
      <xdr:row>252</xdr:row>
      <xdr:rowOff>952758</xdr:rowOff>
    </xdr:to>
    <xdr:pic>
      <xdr:nvPicPr>
        <xdr:cNvPr id="312" name="그림 311">
          <a:extLst>
            <a:ext uri="{FF2B5EF4-FFF2-40B4-BE49-F238E27FC236}">
              <a16:creationId xmlns:a16="http://schemas.microsoft.com/office/drawing/2014/main" id="{7FBFA6C1-58B8-4866-AFCD-88500A6EB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2"/>
        <a:stretch/>
      </xdr:blipFill>
      <xdr:spPr bwMode="auto">
        <a:xfrm>
          <a:off x="1369001" y="277970671"/>
          <a:ext cx="890981" cy="692987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346364</xdr:colOff>
      <xdr:row>250</xdr:row>
      <xdr:rowOff>138543</xdr:rowOff>
    </xdr:from>
    <xdr:to>
      <xdr:col>2</xdr:col>
      <xdr:colOff>748490</xdr:colOff>
      <xdr:row>250</xdr:row>
      <xdr:rowOff>1039487</xdr:rowOff>
    </xdr:to>
    <xdr:pic>
      <xdr:nvPicPr>
        <xdr:cNvPr id="313" name="그림 312">
          <a:extLst>
            <a:ext uri="{FF2B5EF4-FFF2-40B4-BE49-F238E27FC236}">
              <a16:creationId xmlns:a16="http://schemas.microsoft.com/office/drawing/2014/main" id="{392D0E82-AADD-4B94-BD04-FA6705650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3"/>
        <a:stretch/>
      </xdr:blipFill>
      <xdr:spPr bwMode="auto">
        <a:xfrm>
          <a:off x="1594139" y="275563443"/>
          <a:ext cx="398316" cy="902849"/>
        </a:xfrm>
        <a:prstGeom prst="rect">
          <a:avLst/>
        </a:prstGeom>
      </xdr:spPr>
    </xdr:pic>
    <xdr:clientData/>
  </xdr:twoCellAnchor>
  <xdr:twoCellAnchor editAs="oneCell">
    <xdr:from>
      <xdr:col>2</xdr:col>
      <xdr:colOff>239566</xdr:colOff>
      <xdr:row>258</xdr:row>
      <xdr:rowOff>229464</xdr:rowOff>
    </xdr:from>
    <xdr:to>
      <xdr:col>2</xdr:col>
      <xdr:colOff>758414</xdr:colOff>
      <xdr:row>258</xdr:row>
      <xdr:rowOff>1053771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E247F65B-D418-4739-A6AB-C25AD7651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4"/>
        <a:stretch/>
      </xdr:blipFill>
      <xdr:spPr bwMode="auto">
        <a:xfrm>
          <a:off x="1487341" y="284798364"/>
          <a:ext cx="516943" cy="820497"/>
        </a:xfrm>
        <a:prstGeom prst="rect">
          <a:avLst/>
        </a:prstGeom>
      </xdr:spPr>
    </xdr:pic>
    <xdr:clientData/>
  </xdr:twoCellAnchor>
  <xdr:twoCellAnchor editAs="oneCell">
    <xdr:from>
      <xdr:col>2</xdr:col>
      <xdr:colOff>256887</xdr:colOff>
      <xdr:row>257</xdr:row>
      <xdr:rowOff>206373</xdr:rowOff>
    </xdr:from>
    <xdr:to>
      <xdr:col>2</xdr:col>
      <xdr:colOff>783939</xdr:colOff>
      <xdr:row>257</xdr:row>
      <xdr:rowOff>1035741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162F6621-2BAB-48DF-A779-2EB0D2CA06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5"/>
        <a:stretch/>
      </xdr:blipFill>
      <xdr:spPr bwMode="auto">
        <a:xfrm>
          <a:off x="1504662" y="283632273"/>
          <a:ext cx="523242" cy="831273"/>
        </a:xfrm>
        <a:prstGeom prst="rect">
          <a:avLst/>
        </a:prstGeom>
      </xdr:spPr>
    </xdr:pic>
    <xdr:clientData/>
  </xdr:twoCellAnchor>
  <xdr:twoCellAnchor editAs="oneCell">
    <xdr:from>
      <xdr:col>2</xdr:col>
      <xdr:colOff>229465</xdr:colOff>
      <xdr:row>256</xdr:row>
      <xdr:rowOff>126999</xdr:rowOff>
    </xdr:from>
    <xdr:to>
      <xdr:col>2</xdr:col>
      <xdr:colOff>729786</xdr:colOff>
      <xdr:row>256</xdr:row>
      <xdr:rowOff>925333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39CDDFD2-B5B6-4E5D-934F-C8589C0939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6"/>
        <a:stretch/>
      </xdr:blipFill>
      <xdr:spPr bwMode="auto">
        <a:xfrm>
          <a:off x="1477240" y="282409899"/>
          <a:ext cx="502226" cy="800239"/>
        </a:xfrm>
        <a:prstGeom prst="rect">
          <a:avLst/>
        </a:prstGeom>
      </xdr:spPr>
    </xdr:pic>
    <xdr:clientData/>
  </xdr:twoCellAnchor>
  <xdr:twoCellAnchor>
    <xdr:from>
      <xdr:col>2</xdr:col>
      <xdr:colOff>305845</xdr:colOff>
      <xdr:row>225</xdr:row>
      <xdr:rowOff>104774</xdr:rowOff>
    </xdr:from>
    <xdr:to>
      <xdr:col>2</xdr:col>
      <xdr:colOff>719696</xdr:colOff>
      <xdr:row>225</xdr:row>
      <xdr:rowOff>1091909</xdr:rowOff>
    </xdr:to>
    <xdr:pic>
      <xdr:nvPicPr>
        <xdr:cNvPr id="317" name="그림 340">
          <a:extLst>
            <a:ext uri="{FF2B5EF4-FFF2-40B4-BE49-F238E27FC236}">
              <a16:creationId xmlns:a16="http://schemas.microsoft.com/office/drawing/2014/main" id="{BA31F20D-6B97-4350-9987-A68301368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7"/>
        <a:stretch/>
      </xdr:blipFill>
      <xdr:spPr bwMode="auto">
        <a:xfrm>
          <a:off x="1553620" y="246783224"/>
          <a:ext cx="413851" cy="987135"/>
        </a:xfrm>
        <a:prstGeom prst="rect">
          <a:avLst/>
        </a:prstGeom>
      </xdr:spPr>
    </xdr:pic>
    <xdr:clientData/>
  </xdr:twoCellAnchor>
  <xdr:twoCellAnchor editAs="oneCell">
    <xdr:from>
      <xdr:col>2</xdr:col>
      <xdr:colOff>294821</xdr:colOff>
      <xdr:row>259</xdr:row>
      <xdr:rowOff>79375</xdr:rowOff>
    </xdr:from>
    <xdr:to>
      <xdr:col>2</xdr:col>
      <xdr:colOff>709909</xdr:colOff>
      <xdr:row>259</xdr:row>
      <xdr:rowOff>1020173</xdr:rowOff>
    </xdr:to>
    <xdr:pic>
      <xdr:nvPicPr>
        <xdr:cNvPr id="318" name="그림 317">
          <a:extLst>
            <a:ext uri="{FF2B5EF4-FFF2-40B4-BE49-F238E27FC236}">
              <a16:creationId xmlns:a16="http://schemas.microsoft.com/office/drawing/2014/main" id="{0702785C-0A32-46CD-91E7-A6EF60DA37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8"/>
        <a:stretch/>
      </xdr:blipFill>
      <xdr:spPr bwMode="auto">
        <a:xfrm>
          <a:off x="1542596" y="285791275"/>
          <a:ext cx="411278" cy="938893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265</xdr:row>
      <xdr:rowOff>158750</xdr:rowOff>
    </xdr:from>
    <xdr:to>
      <xdr:col>2</xdr:col>
      <xdr:colOff>760501</xdr:colOff>
      <xdr:row>265</xdr:row>
      <xdr:rowOff>1015999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4F9420D6-3336-43C2-BAF8-18D471596C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9"/>
        <a:stretch/>
      </xdr:blipFill>
      <xdr:spPr bwMode="auto">
        <a:xfrm>
          <a:off x="1628775" y="292728650"/>
          <a:ext cx="379501" cy="857249"/>
        </a:xfrm>
        <a:prstGeom prst="rect">
          <a:avLst/>
        </a:prstGeom>
      </xdr:spPr>
    </xdr:pic>
    <xdr:clientData/>
  </xdr:twoCellAnchor>
  <xdr:twoCellAnchor>
    <xdr:from>
      <xdr:col>2</xdr:col>
      <xdr:colOff>365126</xdr:colOff>
      <xdr:row>264</xdr:row>
      <xdr:rowOff>73229</xdr:rowOff>
    </xdr:from>
    <xdr:to>
      <xdr:col>2</xdr:col>
      <xdr:colOff>765595</xdr:colOff>
      <xdr:row>264</xdr:row>
      <xdr:rowOff>1016000</xdr:rowOff>
    </xdr:to>
    <xdr:pic>
      <xdr:nvPicPr>
        <xdr:cNvPr id="320" name="그림 319">
          <a:extLst>
            <a:ext uri="{FF2B5EF4-FFF2-40B4-BE49-F238E27FC236}">
              <a16:creationId xmlns:a16="http://schemas.microsoft.com/office/drawing/2014/main" id="{A005414D-F9CD-4A8C-8E51-C0E7F84908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0"/>
        <a:stretch/>
      </xdr:blipFill>
      <xdr:spPr bwMode="auto">
        <a:xfrm>
          <a:off x="1612901" y="291500129"/>
          <a:ext cx="400469" cy="942771"/>
        </a:xfrm>
        <a:prstGeom prst="rect">
          <a:avLst/>
        </a:prstGeom>
      </xdr:spPr>
    </xdr:pic>
    <xdr:clientData/>
  </xdr:twoCellAnchor>
  <xdr:twoCellAnchor>
    <xdr:from>
      <xdr:col>2</xdr:col>
      <xdr:colOff>378980</xdr:colOff>
      <xdr:row>260</xdr:row>
      <xdr:rowOff>162854</xdr:rowOff>
    </xdr:from>
    <xdr:to>
      <xdr:col>2</xdr:col>
      <xdr:colOff>763083</xdr:colOff>
      <xdr:row>260</xdr:row>
      <xdr:rowOff>1039956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8D3382BC-1981-4B77-866D-465C31728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1"/>
        <a:stretch/>
      </xdr:blipFill>
      <xdr:spPr bwMode="auto">
        <a:xfrm>
          <a:off x="1626755" y="287017754"/>
          <a:ext cx="384103" cy="877102"/>
        </a:xfrm>
        <a:prstGeom prst="rect">
          <a:avLst/>
        </a:prstGeom>
      </xdr:spPr>
    </xdr:pic>
    <xdr:clientData/>
  </xdr:twoCellAnchor>
  <xdr:twoCellAnchor>
    <xdr:from>
      <xdr:col>2</xdr:col>
      <xdr:colOff>365125</xdr:colOff>
      <xdr:row>261</xdr:row>
      <xdr:rowOff>111125</xdr:rowOff>
    </xdr:from>
    <xdr:to>
      <xdr:col>2</xdr:col>
      <xdr:colOff>748581</xdr:colOff>
      <xdr:row>261</xdr:row>
      <xdr:rowOff>1016000</xdr:rowOff>
    </xdr:to>
    <xdr:pic>
      <xdr:nvPicPr>
        <xdr:cNvPr id="322" name="그림 321">
          <a:extLst>
            <a:ext uri="{FF2B5EF4-FFF2-40B4-BE49-F238E27FC236}">
              <a16:creationId xmlns:a16="http://schemas.microsoft.com/office/drawing/2014/main" id="{CB86D42A-EB13-4B5B-BEE3-D4347D47B1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2"/>
        <a:stretch/>
      </xdr:blipFill>
      <xdr:spPr bwMode="auto">
        <a:xfrm>
          <a:off x="1612900" y="288109025"/>
          <a:ext cx="383456" cy="904875"/>
        </a:xfrm>
        <a:prstGeom prst="rect">
          <a:avLst/>
        </a:prstGeom>
      </xdr:spPr>
    </xdr:pic>
    <xdr:clientData/>
  </xdr:twoCellAnchor>
  <xdr:twoCellAnchor>
    <xdr:from>
      <xdr:col>2</xdr:col>
      <xdr:colOff>365125</xdr:colOff>
      <xdr:row>262</xdr:row>
      <xdr:rowOff>79375</xdr:rowOff>
    </xdr:from>
    <xdr:to>
      <xdr:col>2</xdr:col>
      <xdr:colOff>777874</xdr:colOff>
      <xdr:row>262</xdr:row>
      <xdr:rowOff>1050299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99B4E4B5-E88F-46A4-BC0D-0781EF4DE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3"/>
        <a:stretch/>
      </xdr:blipFill>
      <xdr:spPr bwMode="auto">
        <a:xfrm>
          <a:off x="1612900" y="289220275"/>
          <a:ext cx="412749" cy="970924"/>
        </a:xfrm>
        <a:prstGeom prst="rect">
          <a:avLst/>
        </a:prstGeom>
      </xdr:spPr>
    </xdr:pic>
    <xdr:clientData/>
  </xdr:twoCellAnchor>
  <xdr:twoCellAnchor>
    <xdr:from>
      <xdr:col>2</xdr:col>
      <xdr:colOff>365125</xdr:colOff>
      <xdr:row>263</xdr:row>
      <xdr:rowOff>66539</xdr:rowOff>
    </xdr:from>
    <xdr:to>
      <xdr:col>2</xdr:col>
      <xdr:colOff>793750</xdr:colOff>
      <xdr:row>263</xdr:row>
      <xdr:rowOff>1055673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D0AF6409-9B57-4F34-86BA-20CD8E54A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4"/>
        <a:stretch/>
      </xdr:blipFill>
      <xdr:spPr bwMode="auto">
        <a:xfrm>
          <a:off x="1612900" y="290350439"/>
          <a:ext cx="428625" cy="989134"/>
        </a:xfrm>
        <a:prstGeom prst="rect">
          <a:avLst/>
        </a:prstGeom>
      </xdr:spPr>
    </xdr:pic>
    <xdr:clientData/>
  </xdr:twoCellAnchor>
  <xdr:twoCellAnchor>
    <xdr:from>
      <xdr:col>2</xdr:col>
      <xdr:colOff>349249</xdr:colOff>
      <xdr:row>268</xdr:row>
      <xdr:rowOff>79376</xdr:rowOff>
    </xdr:from>
    <xdr:to>
      <xdr:col>2</xdr:col>
      <xdr:colOff>769516</xdr:colOff>
      <xdr:row>268</xdr:row>
      <xdr:rowOff>1063626</xdr:rowOff>
    </xdr:to>
    <xdr:pic>
      <xdr:nvPicPr>
        <xdr:cNvPr id="325" name="그림 324">
          <a:extLst>
            <a:ext uri="{FF2B5EF4-FFF2-40B4-BE49-F238E27FC236}">
              <a16:creationId xmlns:a16="http://schemas.microsoft.com/office/drawing/2014/main" id="{9ACDFE8E-841A-4E46-AB32-80363880F4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5"/>
        <a:stretch/>
      </xdr:blipFill>
      <xdr:spPr bwMode="auto">
        <a:xfrm>
          <a:off x="1597024" y="296078276"/>
          <a:ext cx="420267" cy="984250"/>
        </a:xfrm>
        <a:prstGeom prst="rect">
          <a:avLst/>
        </a:prstGeom>
      </xdr:spPr>
    </xdr:pic>
    <xdr:clientData/>
  </xdr:twoCellAnchor>
  <xdr:twoCellAnchor>
    <xdr:from>
      <xdr:col>2</xdr:col>
      <xdr:colOff>349249</xdr:colOff>
      <xdr:row>269</xdr:row>
      <xdr:rowOff>79376</xdr:rowOff>
    </xdr:from>
    <xdr:to>
      <xdr:col>2</xdr:col>
      <xdr:colOff>747530</xdr:colOff>
      <xdr:row>269</xdr:row>
      <xdr:rowOff>1031876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855615C9-A019-4713-B1CD-DDFB2CED6D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6"/>
        <a:stretch/>
      </xdr:blipFill>
      <xdr:spPr bwMode="auto">
        <a:xfrm>
          <a:off x="1597024" y="297221276"/>
          <a:ext cx="398281" cy="952500"/>
        </a:xfrm>
        <a:prstGeom prst="rect">
          <a:avLst/>
        </a:prstGeom>
      </xdr:spPr>
    </xdr:pic>
    <xdr:clientData/>
  </xdr:twoCellAnchor>
  <xdr:twoCellAnchor>
    <xdr:from>
      <xdr:col>2</xdr:col>
      <xdr:colOff>349249</xdr:colOff>
      <xdr:row>267</xdr:row>
      <xdr:rowOff>63500</xdr:rowOff>
    </xdr:from>
    <xdr:to>
      <xdr:col>2</xdr:col>
      <xdr:colOff>760595</xdr:colOff>
      <xdr:row>267</xdr:row>
      <xdr:rowOff>1031875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28E840CD-703C-4C47-86EE-D1FE9399D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7"/>
        <a:stretch/>
      </xdr:blipFill>
      <xdr:spPr bwMode="auto">
        <a:xfrm>
          <a:off x="1597024" y="294919400"/>
          <a:ext cx="411346" cy="968375"/>
        </a:xfrm>
        <a:prstGeom prst="rect">
          <a:avLst/>
        </a:prstGeom>
      </xdr:spPr>
    </xdr:pic>
    <xdr:clientData/>
  </xdr:twoCellAnchor>
  <xdr:twoCellAnchor>
    <xdr:from>
      <xdr:col>2</xdr:col>
      <xdr:colOff>349249</xdr:colOff>
      <xdr:row>266</xdr:row>
      <xdr:rowOff>47625</xdr:rowOff>
    </xdr:from>
    <xdr:to>
      <xdr:col>2</xdr:col>
      <xdr:colOff>775023</xdr:colOff>
      <xdr:row>266</xdr:row>
      <xdr:rowOff>1047750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6CFA0B75-3A8E-45BE-AB1C-9AA99A8905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8"/>
        <a:stretch/>
      </xdr:blipFill>
      <xdr:spPr bwMode="auto">
        <a:xfrm>
          <a:off x="1597024" y="293760525"/>
          <a:ext cx="425774" cy="1000125"/>
        </a:xfrm>
        <a:prstGeom prst="rect">
          <a:avLst/>
        </a:prstGeom>
      </xdr:spPr>
    </xdr:pic>
    <xdr:clientData/>
  </xdr:twoCellAnchor>
  <xdr:twoCellAnchor>
    <xdr:from>
      <xdr:col>2</xdr:col>
      <xdr:colOff>349251</xdr:colOff>
      <xdr:row>271</xdr:row>
      <xdr:rowOff>70434</xdr:rowOff>
    </xdr:from>
    <xdr:to>
      <xdr:col>2</xdr:col>
      <xdr:colOff>762000</xdr:colOff>
      <xdr:row>271</xdr:row>
      <xdr:rowOff>1055356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B0E75ED1-24CE-4663-BA40-1E27853A56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9"/>
        <a:stretch/>
      </xdr:blipFill>
      <xdr:spPr bwMode="auto">
        <a:xfrm>
          <a:off x="1597026" y="299498334"/>
          <a:ext cx="412749" cy="984922"/>
        </a:xfrm>
        <a:prstGeom prst="rect">
          <a:avLst/>
        </a:prstGeom>
      </xdr:spPr>
    </xdr:pic>
    <xdr:clientData/>
  </xdr:twoCellAnchor>
  <xdr:twoCellAnchor>
    <xdr:from>
      <xdr:col>2</xdr:col>
      <xdr:colOff>333375</xdr:colOff>
      <xdr:row>270</xdr:row>
      <xdr:rowOff>47625</xdr:rowOff>
    </xdr:from>
    <xdr:to>
      <xdr:col>2</xdr:col>
      <xdr:colOff>762000</xdr:colOff>
      <xdr:row>270</xdr:row>
      <xdr:rowOff>1045552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D4740F25-A9CE-4EAC-8428-E2C88685F2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0"/>
        <a:stretch/>
      </xdr:blipFill>
      <xdr:spPr bwMode="auto">
        <a:xfrm>
          <a:off x="1581150" y="298332525"/>
          <a:ext cx="428625" cy="997927"/>
        </a:xfrm>
        <a:prstGeom prst="rect">
          <a:avLst/>
        </a:prstGeom>
      </xdr:spPr>
    </xdr:pic>
    <xdr:clientData/>
  </xdr:twoCellAnchor>
  <xdr:twoCellAnchor editAs="oneCell">
    <xdr:from>
      <xdr:col>2</xdr:col>
      <xdr:colOff>412750</xdr:colOff>
      <xdr:row>150</xdr:row>
      <xdr:rowOff>63500</xdr:rowOff>
    </xdr:from>
    <xdr:to>
      <xdr:col>2</xdr:col>
      <xdr:colOff>794521</xdr:colOff>
      <xdr:row>151</xdr:row>
      <xdr:rowOff>19686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98B38889-CF62-4D8D-A209-0FB88D8882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1"/>
        <a:stretch/>
      </xdr:blipFill>
      <xdr:spPr bwMode="auto">
        <a:xfrm>
          <a:off x="1660525" y="162988625"/>
          <a:ext cx="379866" cy="1057275"/>
        </a:xfrm>
        <a:prstGeom prst="rect">
          <a:avLst/>
        </a:prstGeom>
      </xdr:spPr>
    </xdr:pic>
    <xdr:clientData/>
  </xdr:twoCellAnchor>
  <xdr:twoCellAnchor>
    <xdr:from>
      <xdr:col>2</xdr:col>
      <xdr:colOff>103909</xdr:colOff>
      <xdr:row>226</xdr:row>
      <xdr:rowOff>86593</xdr:rowOff>
    </xdr:from>
    <xdr:to>
      <xdr:col>2</xdr:col>
      <xdr:colOff>1056409</xdr:colOff>
      <xdr:row>226</xdr:row>
      <xdr:rowOff>1026265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5188B4F1-2DAA-45DF-AF3C-F5B8B1DB41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/>
        <a:stretch/>
      </xdr:blipFill>
      <xdr:spPr bwMode="auto">
        <a:xfrm>
          <a:off x="1351684" y="247936618"/>
          <a:ext cx="952500" cy="939672"/>
        </a:xfrm>
        <a:prstGeom prst="rect">
          <a:avLst/>
        </a:prstGeom>
      </xdr:spPr>
    </xdr:pic>
    <xdr:clientData/>
  </xdr:twoCellAnchor>
  <xdr:twoCellAnchor>
    <xdr:from>
      <xdr:col>2</xdr:col>
      <xdr:colOff>111125</xdr:colOff>
      <xdr:row>272</xdr:row>
      <xdr:rowOff>349249</xdr:rowOff>
    </xdr:from>
    <xdr:to>
      <xdr:col>2</xdr:col>
      <xdr:colOff>983900</xdr:colOff>
      <xdr:row>272</xdr:row>
      <xdr:rowOff>819897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17EF867C-9A15-4983-BEE4-EB13357396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2"/>
        <a:stretch/>
      </xdr:blipFill>
      <xdr:spPr bwMode="auto">
        <a:xfrm>
          <a:off x="1358900" y="300920149"/>
          <a:ext cx="872775" cy="470648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200</xdr:row>
      <xdr:rowOff>79375</xdr:rowOff>
    </xdr:from>
    <xdr:to>
      <xdr:col>2</xdr:col>
      <xdr:colOff>915762</xdr:colOff>
      <xdr:row>200</xdr:row>
      <xdr:rowOff>880598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F61067A7-EDB7-40DB-8253-1588C26771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3"/>
        <a:stretch/>
      </xdr:blipFill>
      <xdr:spPr bwMode="auto">
        <a:xfrm>
          <a:off x="1390650" y="218011375"/>
          <a:ext cx="772887" cy="801223"/>
        </a:xfrm>
        <a:prstGeom prst="rect">
          <a:avLst/>
        </a:prstGeom>
      </xdr:spPr>
    </xdr:pic>
    <xdr:clientData fLocksWithSheet="0"/>
  </xdr:twoCellAnchor>
  <xdr:twoCellAnchor>
    <xdr:from>
      <xdr:col>2</xdr:col>
      <xdr:colOff>311727</xdr:colOff>
      <xdr:row>273</xdr:row>
      <xdr:rowOff>107585</xdr:rowOff>
    </xdr:from>
    <xdr:to>
      <xdr:col>2</xdr:col>
      <xdr:colOff>813955</xdr:colOff>
      <xdr:row>273</xdr:row>
      <xdr:rowOff>1143000</xdr:rowOff>
    </xdr:to>
    <xdr:pic>
      <xdr:nvPicPr>
        <xdr:cNvPr id="335" name="그림 334">
          <a:extLst>
            <a:ext uri="{FF2B5EF4-FFF2-40B4-BE49-F238E27FC236}">
              <a16:creationId xmlns:a16="http://schemas.microsoft.com/office/drawing/2014/main" id="{9B225FB0-3A04-410C-9754-509EC19BE9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4"/>
        <a:stretch/>
      </xdr:blipFill>
      <xdr:spPr bwMode="auto">
        <a:xfrm>
          <a:off x="1559502" y="301821485"/>
          <a:ext cx="502228" cy="1035415"/>
        </a:xfrm>
        <a:prstGeom prst="rect">
          <a:avLst/>
        </a:prstGeom>
      </xdr:spPr>
    </xdr:pic>
    <xdr:clientData/>
  </xdr:twoCellAnchor>
  <xdr:twoCellAnchor>
    <xdr:from>
      <xdr:col>2</xdr:col>
      <xdr:colOff>207818</xdr:colOff>
      <xdr:row>274</xdr:row>
      <xdr:rowOff>51954</xdr:rowOff>
    </xdr:from>
    <xdr:to>
      <xdr:col>2</xdr:col>
      <xdr:colOff>901672</xdr:colOff>
      <xdr:row>274</xdr:row>
      <xdr:rowOff>1092738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F68E19E3-0B5E-41BB-88E8-BD3FDB36A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5"/>
        <a:stretch/>
      </xdr:blipFill>
      <xdr:spPr bwMode="auto">
        <a:xfrm>
          <a:off x="1455593" y="302908854"/>
          <a:ext cx="693854" cy="1040784"/>
        </a:xfrm>
        <a:prstGeom prst="rect">
          <a:avLst/>
        </a:prstGeom>
      </xdr:spPr>
    </xdr:pic>
    <xdr:clientData/>
  </xdr:twoCellAnchor>
  <xdr:twoCellAnchor>
    <xdr:from>
      <xdr:col>2</xdr:col>
      <xdr:colOff>242455</xdr:colOff>
      <xdr:row>275</xdr:row>
      <xdr:rowOff>34637</xdr:rowOff>
    </xdr:from>
    <xdr:to>
      <xdr:col>2</xdr:col>
      <xdr:colOff>941061</xdr:colOff>
      <xdr:row>275</xdr:row>
      <xdr:rowOff>1070667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EE0143C5-E5D1-4457-8A91-9CD344E200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6"/>
        <a:stretch/>
      </xdr:blipFill>
      <xdr:spPr bwMode="auto">
        <a:xfrm>
          <a:off x="1490230" y="304034537"/>
          <a:ext cx="698606" cy="1036030"/>
        </a:xfrm>
        <a:prstGeom prst="rect">
          <a:avLst/>
        </a:prstGeom>
      </xdr:spPr>
    </xdr:pic>
    <xdr:clientData/>
  </xdr:twoCellAnchor>
  <xdr:twoCellAnchor>
    <xdr:from>
      <xdr:col>2</xdr:col>
      <xdr:colOff>277092</xdr:colOff>
      <xdr:row>276</xdr:row>
      <xdr:rowOff>69274</xdr:rowOff>
    </xdr:from>
    <xdr:to>
      <xdr:col>2</xdr:col>
      <xdr:colOff>956690</xdr:colOff>
      <xdr:row>276</xdr:row>
      <xdr:rowOff>1076790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06522469-A171-479D-8347-F1A8747A70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7"/>
        <a:stretch/>
      </xdr:blipFill>
      <xdr:spPr bwMode="auto">
        <a:xfrm>
          <a:off x="1524867" y="305212174"/>
          <a:ext cx="679598" cy="1007516"/>
        </a:xfrm>
        <a:prstGeom prst="rect">
          <a:avLst/>
        </a:prstGeom>
      </xdr:spPr>
    </xdr:pic>
    <xdr:clientData/>
  </xdr:twoCellAnchor>
  <xdr:twoCellAnchor>
    <xdr:from>
      <xdr:col>2</xdr:col>
      <xdr:colOff>277090</xdr:colOff>
      <xdr:row>277</xdr:row>
      <xdr:rowOff>103909</xdr:rowOff>
    </xdr:from>
    <xdr:to>
      <xdr:col>2</xdr:col>
      <xdr:colOff>947183</xdr:colOff>
      <xdr:row>277</xdr:row>
      <xdr:rowOff>1125682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0C9D0805-B99A-4161-9F17-245FCEDACE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8"/>
        <a:stretch/>
      </xdr:blipFill>
      <xdr:spPr bwMode="auto">
        <a:xfrm>
          <a:off x="1524865" y="306389809"/>
          <a:ext cx="670093" cy="1021773"/>
        </a:xfrm>
        <a:prstGeom prst="rect">
          <a:avLst/>
        </a:prstGeom>
      </xdr:spPr>
    </xdr:pic>
    <xdr:clientData/>
  </xdr:twoCellAnchor>
  <xdr:twoCellAnchor>
    <xdr:from>
      <xdr:col>2</xdr:col>
      <xdr:colOff>294409</xdr:colOff>
      <xdr:row>278</xdr:row>
      <xdr:rowOff>86591</xdr:rowOff>
    </xdr:from>
    <xdr:to>
      <xdr:col>2</xdr:col>
      <xdr:colOff>964502</xdr:colOff>
      <xdr:row>278</xdr:row>
      <xdr:rowOff>1113116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6437D19B-C6F3-41DA-8A65-0FF1B03B20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9"/>
        <a:stretch/>
      </xdr:blipFill>
      <xdr:spPr bwMode="auto">
        <a:xfrm>
          <a:off x="1542184" y="307515491"/>
          <a:ext cx="670093" cy="1026525"/>
        </a:xfrm>
        <a:prstGeom prst="rect">
          <a:avLst/>
        </a:prstGeom>
      </xdr:spPr>
    </xdr:pic>
    <xdr:clientData/>
  </xdr:twoCellAnchor>
  <xdr:twoCellAnchor>
    <xdr:from>
      <xdr:col>2</xdr:col>
      <xdr:colOff>329045</xdr:colOff>
      <xdr:row>279</xdr:row>
      <xdr:rowOff>86591</xdr:rowOff>
    </xdr:from>
    <xdr:to>
      <xdr:col>2</xdr:col>
      <xdr:colOff>994385</xdr:colOff>
      <xdr:row>279</xdr:row>
      <xdr:rowOff>1108364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9AF72679-0133-4B2B-BD97-0F9D9D0CE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0"/>
        <a:stretch/>
      </xdr:blipFill>
      <xdr:spPr bwMode="auto">
        <a:xfrm>
          <a:off x="1576820" y="308658491"/>
          <a:ext cx="665340" cy="1021773"/>
        </a:xfrm>
        <a:prstGeom prst="rect">
          <a:avLst/>
        </a:prstGeom>
      </xdr:spPr>
    </xdr:pic>
    <xdr:clientData/>
  </xdr:twoCellAnchor>
  <xdr:twoCellAnchor>
    <xdr:from>
      <xdr:col>2</xdr:col>
      <xdr:colOff>329045</xdr:colOff>
      <xdr:row>280</xdr:row>
      <xdr:rowOff>173182</xdr:rowOff>
    </xdr:from>
    <xdr:to>
      <xdr:col>2</xdr:col>
      <xdr:colOff>774938</xdr:colOff>
      <xdr:row>280</xdr:row>
      <xdr:rowOff>1143001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DF802F31-3E7E-4CE5-AD07-139FE33A3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1"/>
        <a:stretch/>
      </xdr:blipFill>
      <xdr:spPr bwMode="auto">
        <a:xfrm>
          <a:off x="1576820" y="309888082"/>
          <a:ext cx="445893" cy="969819"/>
        </a:xfrm>
        <a:prstGeom prst="rect">
          <a:avLst/>
        </a:prstGeom>
      </xdr:spPr>
    </xdr:pic>
    <xdr:clientData/>
  </xdr:twoCellAnchor>
  <xdr:twoCellAnchor>
    <xdr:from>
      <xdr:col>2</xdr:col>
      <xdr:colOff>346362</xdr:colOff>
      <xdr:row>281</xdr:row>
      <xdr:rowOff>69272</xdr:rowOff>
    </xdr:from>
    <xdr:to>
      <xdr:col>2</xdr:col>
      <xdr:colOff>730244</xdr:colOff>
      <xdr:row>281</xdr:row>
      <xdr:rowOff>1108362</xdr:rowOff>
    </xdr:to>
    <xdr:pic>
      <xdr:nvPicPr>
        <xdr:cNvPr id="343" name="그림 342">
          <a:extLst>
            <a:ext uri="{FF2B5EF4-FFF2-40B4-BE49-F238E27FC236}">
              <a16:creationId xmlns:a16="http://schemas.microsoft.com/office/drawing/2014/main" id="{7DF184B4-35FB-458C-9F89-F329904A0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2"/>
        <a:stretch/>
      </xdr:blipFill>
      <xdr:spPr bwMode="auto">
        <a:xfrm>
          <a:off x="1594137" y="310927172"/>
          <a:ext cx="383882" cy="1039090"/>
        </a:xfrm>
        <a:prstGeom prst="rect">
          <a:avLst/>
        </a:prstGeom>
      </xdr:spPr>
    </xdr:pic>
    <xdr:clientData/>
  </xdr:twoCellAnchor>
  <xdr:twoCellAnchor>
    <xdr:from>
      <xdr:col>2</xdr:col>
      <xdr:colOff>329045</xdr:colOff>
      <xdr:row>282</xdr:row>
      <xdr:rowOff>69274</xdr:rowOff>
    </xdr:from>
    <xdr:to>
      <xdr:col>2</xdr:col>
      <xdr:colOff>727363</xdr:colOff>
      <xdr:row>282</xdr:row>
      <xdr:rowOff>1140540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F538B120-4979-48CE-9E7C-3D8966BA3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3"/>
        <a:stretch/>
      </xdr:blipFill>
      <xdr:spPr bwMode="auto">
        <a:xfrm>
          <a:off x="1576820" y="312070174"/>
          <a:ext cx="398318" cy="1071266"/>
        </a:xfrm>
        <a:prstGeom prst="rect">
          <a:avLst/>
        </a:prstGeom>
      </xdr:spPr>
    </xdr:pic>
    <xdr:clientData/>
  </xdr:twoCellAnchor>
  <xdr:twoCellAnchor>
    <xdr:from>
      <xdr:col>2</xdr:col>
      <xdr:colOff>69272</xdr:colOff>
      <xdr:row>283</xdr:row>
      <xdr:rowOff>155863</xdr:rowOff>
    </xdr:from>
    <xdr:to>
      <xdr:col>2</xdr:col>
      <xdr:colOff>1091043</xdr:colOff>
      <xdr:row>283</xdr:row>
      <xdr:rowOff>1031668</xdr:rowOff>
    </xdr:to>
    <xdr:pic>
      <xdr:nvPicPr>
        <xdr:cNvPr id="345" name="내용 개체 틀 4">
          <a:extLst>
            <a:ext uri="{FF2B5EF4-FFF2-40B4-BE49-F238E27FC236}">
              <a16:creationId xmlns:a16="http://schemas.microsoft.com/office/drawing/2014/main" id="{82F47893-D24D-44C4-B922-9F2D65D25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4"/>
        <a:stretch/>
      </xdr:blipFill>
      <xdr:spPr bwMode="auto">
        <a:xfrm>
          <a:off x="1317047" y="313299763"/>
          <a:ext cx="1021771" cy="875805"/>
        </a:xfrm>
        <a:prstGeom prst="rect">
          <a:avLst/>
        </a:prstGeom>
      </xdr:spPr>
    </xdr:pic>
    <xdr:clientData/>
  </xdr:twoCellAnchor>
  <xdr:twoCellAnchor>
    <xdr:from>
      <xdr:col>2</xdr:col>
      <xdr:colOff>69274</xdr:colOff>
      <xdr:row>284</xdr:row>
      <xdr:rowOff>190500</xdr:rowOff>
    </xdr:from>
    <xdr:to>
      <xdr:col>2</xdr:col>
      <xdr:colOff>1094990</xdr:colOff>
      <xdr:row>284</xdr:row>
      <xdr:rowOff>1058413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037A613C-BB9B-458B-AB33-9FC0142569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5"/>
        <a:stretch/>
      </xdr:blipFill>
      <xdr:spPr bwMode="auto">
        <a:xfrm>
          <a:off x="1317049" y="314477400"/>
          <a:ext cx="1025716" cy="867913"/>
        </a:xfrm>
        <a:prstGeom prst="rect">
          <a:avLst/>
        </a:prstGeom>
      </xdr:spPr>
    </xdr:pic>
    <xdr:clientData/>
  </xdr:twoCellAnchor>
  <xdr:twoCellAnchor>
    <xdr:from>
      <xdr:col>2</xdr:col>
      <xdr:colOff>63899</xdr:colOff>
      <xdr:row>285</xdr:row>
      <xdr:rowOff>156827</xdr:rowOff>
    </xdr:from>
    <xdr:to>
      <xdr:col>2</xdr:col>
      <xdr:colOff>1097508</xdr:colOff>
      <xdr:row>285</xdr:row>
      <xdr:rowOff>997127</xdr:rowOff>
    </xdr:to>
    <xdr:pic>
      <xdr:nvPicPr>
        <xdr:cNvPr id="347" name="그림 346">
          <a:extLst>
            <a:ext uri="{FF2B5EF4-FFF2-40B4-BE49-F238E27FC236}">
              <a16:creationId xmlns:a16="http://schemas.microsoft.com/office/drawing/2014/main" id="{BB9EF538-E64E-48CF-AEE9-FDAA0F9099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6"/>
        <a:stretch/>
      </xdr:blipFill>
      <xdr:spPr bwMode="auto">
        <a:xfrm>
          <a:off x="1311674" y="315586727"/>
          <a:ext cx="1033609" cy="840300"/>
        </a:xfrm>
        <a:prstGeom prst="rect">
          <a:avLst/>
        </a:prstGeom>
      </xdr:spPr>
    </xdr:pic>
    <xdr:clientData/>
  </xdr:twoCellAnchor>
  <xdr:twoCellAnchor>
    <xdr:from>
      <xdr:col>2</xdr:col>
      <xdr:colOff>438150</xdr:colOff>
      <xdr:row>83</xdr:row>
      <xdr:rowOff>95250</xdr:rowOff>
    </xdr:from>
    <xdr:to>
      <xdr:col>2</xdr:col>
      <xdr:colOff>733425</xdr:colOff>
      <xdr:row>83</xdr:row>
      <xdr:rowOff>1009650</xdr:rowOff>
    </xdr:to>
    <xdr:pic>
      <xdr:nvPicPr>
        <xdr:cNvPr id="348" name="그림 315">
          <a:extLst>
            <a:ext uri="{FF2B5EF4-FFF2-40B4-BE49-F238E27FC236}">
              <a16:creationId xmlns:a16="http://schemas.microsoft.com/office/drawing/2014/main" id="{EBCF1FC5-370D-480A-936E-69C0A3D6CE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7"/>
        <a:stretch/>
      </xdr:blipFill>
      <xdr:spPr bwMode="auto">
        <a:xfrm>
          <a:off x="1685925" y="89515950"/>
          <a:ext cx="295275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225136</xdr:colOff>
      <xdr:row>286</xdr:row>
      <xdr:rowOff>138545</xdr:rowOff>
    </xdr:from>
    <xdr:to>
      <xdr:col>2</xdr:col>
      <xdr:colOff>881321</xdr:colOff>
      <xdr:row>286</xdr:row>
      <xdr:rowOff>1088564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22A1B4D9-6DAF-46DE-BF3A-86B636BED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8"/>
        <a:stretch/>
      </xdr:blipFill>
      <xdr:spPr bwMode="auto">
        <a:xfrm>
          <a:off x="1472911" y="316711445"/>
          <a:ext cx="658090" cy="946209"/>
        </a:xfrm>
        <a:prstGeom prst="rect">
          <a:avLst/>
        </a:prstGeom>
      </xdr:spPr>
    </xdr:pic>
    <xdr:clientData/>
  </xdr:twoCellAnchor>
  <xdr:twoCellAnchor>
    <xdr:from>
      <xdr:col>2</xdr:col>
      <xdr:colOff>86591</xdr:colOff>
      <xdr:row>291</xdr:row>
      <xdr:rowOff>294409</xdr:rowOff>
    </xdr:from>
    <xdr:to>
      <xdr:col>2</xdr:col>
      <xdr:colOff>1004455</xdr:colOff>
      <xdr:row>291</xdr:row>
      <xdr:rowOff>977884</xdr:rowOff>
    </xdr:to>
    <xdr:pic>
      <xdr:nvPicPr>
        <xdr:cNvPr id="350" name="그림 349">
          <a:extLst>
            <a:ext uri="{FF2B5EF4-FFF2-40B4-BE49-F238E27FC236}">
              <a16:creationId xmlns:a16="http://schemas.microsoft.com/office/drawing/2014/main" id="{25B82FFA-5004-43EB-83E6-7F5AE49728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9"/>
        <a:stretch/>
      </xdr:blipFill>
      <xdr:spPr bwMode="auto">
        <a:xfrm>
          <a:off x="1334366" y="322582309"/>
          <a:ext cx="917864" cy="683475"/>
        </a:xfrm>
        <a:prstGeom prst="rect">
          <a:avLst/>
        </a:prstGeom>
      </xdr:spPr>
    </xdr:pic>
    <xdr:clientData/>
  </xdr:twoCellAnchor>
  <xdr:twoCellAnchor>
    <xdr:from>
      <xdr:col>2</xdr:col>
      <xdr:colOff>294409</xdr:colOff>
      <xdr:row>287</xdr:row>
      <xdr:rowOff>155864</xdr:rowOff>
    </xdr:from>
    <xdr:to>
      <xdr:col>2</xdr:col>
      <xdr:colOff>854535</xdr:colOff>
      <xdr:row>287</xdr:row>
      <xdr:rowOff>1032163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8FCF4154-9F17-47C7-949F-71072315BB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0"/>
        <a:stretch/>
      </xdr:blipFill>
      <xdr:spPr bwMode="auto">
        <a:xfrm>
          <a:off x="1542184" y="317871764"/>
          <a:ext cx="560126" cy="876299"/>
        </a:xfrm>
        <a:prstGeom prst="rect">
          <a:avLst/>
        </a:prstGeom>
      </xdr:spPr>
    </xdr:pic>
    <xdr:clientData/>
  </xdr:twoCellAnchor>
  <xdr:twoCellAnchor>
    <xdr:from>
      <xdr:col>2</xdr:col>
      <xdr:colOff>155863</xdr:colOff>
      <xdr:row>288</xdr:row>
      <xdr:rowOff>155864</xdr:rowOff>
    </xdr:from>
    <xdr:to>
      <xdr:col>2</xdr:col>
      <xdr:colOff>1022637</xdr:colOff>
      <xdr:row>288</xdr:row>
      <xdr:rowOff>940200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EE8CAF2C-8456-4833-BA99-400CC519C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1"/>
        <a:stretch/>
      </xdr:blipFill>
      <xdr:spPr bwMode="auto">
        <a:xfrm>
          <a:off x="1403638" y="319014764"/>
          <a:ext cx="866774" cy="784336"/>
        </a:xfrm>
        <a:prstGeom prst="rect">
          <a:avLst/>
        </a:prstGeom>
      </xdr:spPr>
    </xdr:pic>
    <xdr:clientData/>
  </xdr:twoCellAnchor>
  <xdr:twoCellAnchor>
    <xdr:from>
      <xdr:col>2</xdr:col>
      <xdr:colOff>277091</xdr:colOff>
      <xdr:row>289</xdr:row>
      <xdr:rowOff>173182</xdr:rowOff>
    </xdr:from>
    <xdr:to>
      <xdr:col>2</xdr:col>
      <xdr:colOff>829541</xdr:colOff>
      <xdr:row>289</xdr:row>
      <xdr:rowOff>984560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EA562469-F588-4083-A08B-A23F2596F1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2"/>
        <a:stretch/>
      </xdr:blipFill>
      <xdr:spPr bwMode="auto">
        <a:xfrm>
          <a:off x="1524866" y="320175082"/>
          <a:ext cx="552450" cy="811378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290</xdr:row>
      <xdr:rowOff>138545</xdr:rowOff>
    </xdr:from>
    <xdr:to>
      <xdr:col>2</xdr:col>
      <xdr:colOff>781049</xdr:colOff>
      <xdr:row>290</xdr:row>
      <xdr:rowOff>999578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67CAF846-7D43-4019-BEC6-66FE95515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3"/>
        <a:stretch/>
      </xdr:blipFill>
      <xdr:spPr bwMode="auto">
        <a:xfrm>
          <a:off x="1628775" y="321283445"/>
          <a:ext cx="400049" cy="861033"/>
        </a:xfrm>
        <a:prstGeom prst="rect">
          <a:avLst/>
        </a:prstGeom>
      </xdr:spPr>
    </xdr:pic>
    <xdr:clientData/>
  </xdr:twoCellAnchor>
  <xdr:twoCellAnchor>
    <xdr:from>
      <xdr:col>2</xdr:col>
      <xdr:colOff>415638</xdr:colOff>
      <xdr:row>293</xdr:row>
      <xdr:rowOff>121227</xdr:rowOff>
    </xdr:from>
    <xdr:to>
      <xdr:col>2</xdr:col>
      <xdr:colOff>714856</xdr:colOff>
      <xdr:row>293</xdr:row>
      <xdr:rowOff>1091047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8D1D36E8-D336-42DC-AD1C-EAF4B7FB8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4"/>
        <a:stretch/>
      </xdr:blipFill>
      <xdr:spPr bwMode="auto">
        <a:xfrm>
          <a:off x="1663413" y="324695127"/>
          <a:ext cx="299218" cy="969820"/>
        </a:xfrm>
        <a:prstGeom prst="rect">
          <a:avLst/>
        </a:prstGeom>
      </xdr:spPr>
    </xdr:pic>
    <xdr:clientData/>
  </xdr:twoCellAnchor>
  <xdr:twoCellAnchor>
    <xdr:from>
      <xdr:col>2</xdr:col>
      <xdr:colOff>415636</xdr:colOff>
      <xdr:row>292</xdr:row>
      <xdr:rowOff>86591</xdr:rowOff>
    </xdr:from>
    <xdr:to>
      <xdr:col>2</xdr:col>
      <xdr:colOff>718423</xdr:colOff>
      <xdr:row>292</xdr:row>
      <xdr:rowOff>1091046</xdr:rowOff>
    </xdr:to>
    <xdr:pic>
      <xdr:nvPicPr>
        <xdr:cNvPr id="356" name="그림 355">
          <a:extLst>
            <a:ext uri="{FF2B5EF4-FFF2-40B4-BE49-F238E27FC236}">
              <a16:creationId xmlns:a16="http://schemas.microsoft.com/office/drawing/2014/main" id="{78FB854F-12E7-40D3-947D-A4F46FC81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5"/>
        <a:stretch/>
      </xdr:blipFill>
      <xdr:spPr bwMode="auto">
        <a:xfrm>
          <a:off x="1663411" y="323517491"/>
          <a:ext cx="302787" cy="1004455"/>
        </a:xfrm>
        <a:prstGeom prst="rect">
          <a:avLst/>
        </a:prstGeom>
      </xdr:spPr>
    </xdr:pic>
    <xdr:clientData/>
  </xdr:twoCellAnchor>
  <xdr:twoCellAnchor>
    <xdr:from>
      <xdr:col>2</xdr:col>
      <xdr:colOff>432952</xdr:colOff>
      <xdr:row>294</xdr:row>
      <xdr:rowOff>64904</xdr:rowOff>
    </xdr:from>
    <xdr:to>
      <xdr:col>2</xdr:col>
      <xdr:colOff>675408</xdr:colOff>
      <xdr:row>294</xdr:row>
      <xdr:rowOff>1129014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C57EB07A-7039-4B9E-A2BF-BFD1AE554C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6"/>
        <a:stretch/>
      </xdr:blipFill>
      <xdr:spPr bwMode="auto">
        <a:xfrm>
          <a:off x="1680727" y="325781804"/>
          <a:ext cx="242456" cy="1064110"/>
        </a:xfrm>
        <a:prstGeom prst="rect">
          <a:avLst/>
        </a:prstGeom>
      </xdr:spPr>
    </xdr:pic>
    <xdr:clientData/>
  </xdr:twoCellAnchor>
  <xdr:twoCellAnchor>
    <xdr:from>
      <xdr:col>2</xdr:col>
      <xdr:colOff>450273</xdr:colOff>
      <xdr:row>295</xdr:row>
      <xdr:rowOff>103909</xdr:rowOff>
    </xdr:from>
    <xdr:to>
      <xdr:col>2</xdr:col>
      <xdr:colOff>689671</xdr:colOff>
      <xdr:row>295</xdr:row>
      <xdr:rowOff>1146333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2E498311-98BC-4822-A474-75B3D872D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7"/>
        <a:stretch/>
      </xdr:blipFill>
      <xdr:spPr bwMode="auto">
        <a:xfrm>
          <a:off x="1698048" y="326963809"/>
          <a:ext cx="239398" cy="1042424"/>
        </a:xfrm>
        <a:prstGeom prst="rect">
          <a:avLst/>
        </a:prstGeom>
      </xdr:spPr>
    </xdr:pic>
    <xdr:clientData/>
  </xdr:twoCellAnchor>
  <xdr:twoCellAnchor>
    <xdr:from>
      <xdr:col>2</xdr:col>
      <xdr:colOff>329045</xdr:colOff>
      <xdr:row>296</xdr:row>
      <xdr:rowOff>86591</xdr:rowOff>
    </xdr:from>
    <xdr:to>
      <xdr:col>2</xdr:col>
      <xdr:colOff>779316</xdr:colOff>
      <xdr:row>296</xdr:row>
      <xdr:rowOff>1105147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6D0CD96C-E3B8-4E7E-8A3C-AA28DF3E4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8"/>
        <a:stretch/>
      </xdr:blipFill>
      <xdr:spPr bwMode="auto">
        <a:xfrm>
          <a:off x="1576820" y="328089491"/>
          <a:ext cx="450271" cy="1018556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255</xdr:row>
      <xdr:rowOff>114300</xdr:rowOff>
    </xdr:from>
    <xdr:to>
      <xdr:col>2</xdr:col>
      <xdr:colOff>1009650</xdr:colOff>
      <xdr:row>255</xdr:row>
      <xdr:rowOff>1074489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AD857C46-275A-4691-8C15-1988D24B0B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9"/>
        <a:stretch/>
      </xdr:blipFill>
      <xdr:spPr bwMode="auto">
        <a:xfrm>
          <a:off x="1343025" y="281254200"/>
          <a:ext cx="914400" cy="960189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297</xdr:row>
      <xdr:rowOff>103909</xdr:rowOff>
    </xdr:from>
    <xdr:to>
      <xdr:col>2</xdr:col>
      <xdr:colOff>714374</xdr:colOff>
      <xdr:row>297</xdr:row>
      <xdr:rowOff>1085249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E011E6FB-B4E6-41F1-BEE7-301E20CB2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0"/>
        <a:stretch/>
      </xdr:blipFill>
      <xdr:spPr bwMode="auto">
        <a:xfrm>
          <a:off x="1628775" y="329249809"/>
          <a:ext cx="333374" cy="981340"/>
        </a:xfrm>
        <a:prstGeom prst="rect">
          <a:avLst/>
        </a:prstGeom>
      </xdr:spPr>
    </xdr:pic>
    <xdr:clientData/>
  </xdr:twoCellAnchor>
  <xdr:twoCellAnchor>
    <xdr:from>
      <xdr:col>2</xdr:col>
      <xdr:colOff>173182</xdr:colOff>
      <xdr:row>298</xdr:row>
      <xdr:rowOff>121227</xdr:rowOff>
    </xdr:from>
    <xdr:to>
      <xdr:col>2</xdr:col>
      <xdr:colOff>917862</xdr:colOff>
      <xdr:row>298</xdr:row>
      <xdr:rowOff>1135396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781FAFE1-CE46-46BB-BE4B-472EF69F80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1"/>
        <a:stretch/>
      </xdr:blipFill>
      <xdr:spPr bwMode="auto">
        <a:xfrm>
          <a:off x="1420957" y="330410127"/>
          <a:ext cx="744680" cy="1014169"/>
        </a:xfrm>
        <a:prstGeom prst="rect">
          <a:avLst/>
        </a:prstGeom>
      </xdr:spPr>
    </xdr:pic>
    <xdr:clientData/>
  </xdr:twoCellAnchor>
  <xdr:twoCellAnchor>
    <xdr:from>
      <xdr:col>2</xdr:col>
      <xdr:colOff>363683</xdr:colOff>
      <xdr:row>299</xdr:row>
      <xdr:rowOff>69273</xdr:rowOff>
    </xdr:from>
    <xdr:to>
      <xdr:col>2</xdr:col>
      <xdr:colOff>819949</xdr:colOff>
      <xdr:row>299</xdr:row>
      <xdr:rowOff>1143000</xdr:rowOff>
    </xdr:to>
    <xdr:pic>
      <xdr:nvPicPr>
        <xdr:cNvPr id="363" name="그림 362">
          <a:extLst>
            <a:ext uri="{FF2B5EF4-FFF2-40B4-BE49-F238E27FC236}">
              <a16:creationId xmlns:a16="http://schemas.microsoft.com/office/drawing/2014/main" id="{8186F133-1128-4B5B-9946-7EABFBDF2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2"/>
        <a:stretch/>
      </xdr:blipFill>
      <xdr:spPr bwMode="auto">
        <a:xfrm>
          <a:off x="1611458" y="331501173"/>
          <a:ext cx="456266" cy="1073727"/>
        </a:xfrm>
        <a:prstGeom prst="rect">
          <a:avLst/>
        </a:prstGeom>
      </xdr:spPr>
    </xdr:pic>
    <xdr:clientData/>
  </xdr:twoCellAnchor>
  <xdr:twoCellAnchor>
    <xdr:from>
      <xdr:col>2</xdr:col>
      <xdr:colOff>69273</xdr:colOff>
      <xdr:row>300</xdr:row>
      <xdr:rowOff>311727</xdr:rowOff>
    </xdr:from>
    <xdr:to>
      <xdr:col>2</xdr:col>
      <xdr:colOff>1091045</xdr:colOff>
      <xdr:row>300</xdr:row>
      <xdr:rowOff>935183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DEBCDA65-6738-42BA-AEB0-3F759EB0824F}"/>
            </a:ext>
          </a:extLst>
        </xdr:cNvPr>
        <xdr:cNvGrpSpPr/>
      </xdr:nvGrpSpPr>
      <xdr:grpSpPr bwMode="auto">
        <a:xfrm>
          <a:off x="1321130" y="333645906"/>
          <a:ext cx="1021772" cy="623456"/>
          <a:chOff x="1856762" y="1247449"/>
          <a:chExt cx="8783276" cy="4667901"/>
        </a:xfrm>
      </xdr:grpSpPr>
      <xdr:pic>
        <xdr:nvPicPr>
          <xdr:cNvPr id="365" name="그림 364">
            <a:extLst>
              <a:ext uri="{FF2B5EF4-FFF2-40B4-BE49-F238E27FC236}">
                <a16:creationId xmlns:a16="http://schemas.microsoft.com/office/drawing/2014/main" id="{C4B29445-3B41-D05E-C47D-0B565E76E70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83"/>
          <a:stretch/>
        </xdr:blipFill>
        <xdr:spPr bwMode="auto">
          <a:xfrm>
            <a:off x="1856762" y="1247449"/>
            <a:ext cx="8783276" cy="4667901"/>
          </a:xfrm>
          <a:prstGeom prst="rect">
            <a:avLst/>
          </a:prstGeom>
        </xdr:spPr>
      </xdr:pic>
      <xdr:pic>
        <xdr:nvPicPr>
          <xdr:cNvPr id="366" name="그림 365">
            <a:extLst>
              <a:ext uri="{FF2B5EF4-FFF2-40B4-BE49-F238E27FC236}">
                <a16:creationId xmlns:a16="http://schemas.microsoft.com/office/drawing/2014/main" id="{7D493910-8F6A-756F-B83F-715A46DC259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84"/>
          <a:stretch/>
        </xdr:blipFill>
        <xdr:spPr bwMode="auto">
          <a:xfrm>
            <a:off x="4570344" y="4606907"/>
            <a:ext cx="981212" cy="247685"/>
          </a:xfrm>
          <a:prstGeom prst="rect">
            <a:avLst/>
          </a:prstGeom>
        </xdr:spPr>
      </xdr:pic>
      <xdr:pic>
        <xdr:nvPicPr>
          <xdr:cNvPr id="367" name="그림 366">
            <a:extLst>
              <a:ext uri="{FF2B5EF4-FFF2-40B4-BE49-F238E27FC236}">
                <a16:creationId xmlns:a16="http://schemas.microsoft.com/office/drawing/2014/main" id="{38FCFDB4-7C32-F508-6A12-8E7BEF26C8E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84"/>
          <a:stretch/>
        </xdr:blipFill>
        <xdr:spPr bwMode="auto">
          <a:xfrm>
            <a:off x="4593363" y="5037256"/>
            <a:ext cx="981212" cy="247685"/>
          </a:xfrm>
          <a:prstGeom prst="rect">
            <a:avLst/>
          </a:prstGeom>
        </xdr:spPr>
      </xdr:pic>
      <xdr:pic>
        <xdr:nvPicPr>
          <xdr:cNvPr id="368" name="그림 367">
            <a:extLst>
              <a:ext uri="{FF2B5EF4-FFF2-40B4-BE49-F238E27FC236}">
                <a16:creationId xmlns:a16="http://schemas.microsoft.com/office/drawing/2014/main" id="{D9A6416F-3B68-A3CC-FA4C-00B86A28B5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85"/>
          <a:stretch/>
        </xdr:blipFill>
        <xdr:spPr bwMode="auto">
          <a:xfrm>
            <a:off x="3988132" y="2152632"/>
            <a:ext cx="4520535" cy="2578117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311727</xdr:colOff>
      <xdr:row>301</xdr:row>
      <xdr:rowOff>155864</xdr:rowOff>
    </xdr:from>
    <xdr:to>
      <xdr:col>2</xdr:col>
      <xdr:colOff>812406</xdr:colOff>
      <xdr:row>301</xdr:row>
      <xdr:rowOff>1125683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2E79C011-A14A-430F-8D7B-6578A48F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6"/>
        <a:stretch/>
      </xdr:blipFill>
      <xdr:spPr bwMode="auto">
        <a:xfrm>
          <a:off x="1559502" y="333873764"/>
          <a:ext cx="500679" cy="969819"/>
        </a:xfrm>
        <a:prstGeom prst="rect">
          <a:avLst/>
        </a:prstGeom>
      </xdr:spPr>
    </xdr:pic>
    <xdr:clientData/>
  </xdr:twoCellAnchor>
  <xdr:twoCellAnchor>
    <xdr:from>
      <xdr:col>2</xdr:col>
      <xdr:colOff>415636</xdr:colOff>
      <xdr:row>302</xdr:row>
      <xdr:rowOff>225136</xdr:rowOff>
    </xdr:from>
    <xdr:to>
      <xdr:col>2</xdr:col>
      <xdr:colOff>732632</xdr:colOff>
      <xdr:row>302</xdr:row>
      <xdr:rowOff>1073726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CA38BDCD-F92C-4FD9-8B73-CE19260F51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7"/>
        <a:stretch/>
      </xdr:blipFill>
      <xdr:spPr bwMode="auto">
        <a:xfrm>
          <a:off x="1663411" y="335086036"/>
          <a:ext cx="316996" cy="848590"/>
        </a:xfrm>
        <a:prstGeom prst="rect">
          <a:avLst/>
        </a:prstGeom>
      </xdr:spPr>
    </xdr:pic>
    <xdr:clientData/>
  </xdr:twoCellAnchor>
  <xdr:twoCellAnchor>
    <xdr:from>
      <xdr:col>2</xdr:col>
      <xdr:colOff>133351</xdr:colOff>
      <xdr:row>303</xdr:row>
      <xdr:rowOff>285750</xdr:rowOff>
    </xdr:from>
    <xdr:to>
      <xdr:col>2</xdr:col>
      <xdr:colOff>966721</xdr:colOff>
      <xdr:row>303</xdr:row>
      <xdr:rowOff>990599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30EFEFCF-D96E-4C6D-A713-2BFA132AE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8"/>
        <a:stretch/>
      </xdr:blipFill>
      <xdr:spPr bwMode="auto">
        <a:xfrm>
          <a:off x="1381126" y="336289650"/>
          <a:ext cx="833370" cy="704849"/>
        </a:xfrm>
        <a:prstGeom prst="rect">
          <a:avLst/>
        </a:prstGeom>
      </xdr:spPr>
    </xdr:pic>
    <xdr:clientData/>
  </xdr:twoCellAnchor>
  <xdr:twoCellAnchor>
    <xdr:from>
      <xdr:col>2</xdr:col>
      <xdr:colOff>133351</xdr:colOff>
      <xdr:row>304</xdr:row>
      <xdr:rowOff>209551</xdr:rowOff>
    </xdr:from>
    <xdr:to>
      <xdr:col>2</xdr:col>
      <xdr:colOff>966165</xdr:colOff>
      <xdr:row>304</xdr:row>
      <xdr:rowOff>914401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4ED1A85D-D97A-4B28-A80F-BFF77250A3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9"/>
        <a:stretch/>
      </xdr:blipFill>
      <xdr:spPr bwMode="auto">
        <a:xfrm>
          <a:off x="1381126" y="337356451"/>
          <a:ext cx="832814" cy="70485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305</xdr:row>
      <xdr:rowOff>266701</xdr:rowOff>
    </xdr:from>
    <xdr:to>
      <xdr:col>2</xdr:col>
      <xdr:colOff>967317</xdr:colOff>
      <xdr:row>305</xdr:row>
      <xdr:rowOff>952501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BBC575AE-E992-4FD1-9C28-B66D11667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0"/>
        <a:stretch/>
      </xdr:blipFill>
      <xdr:spPr bwMode="auto">
        <a:xfrm>
          <a:off x="1400175" y="338556601"/>
          <a:ext cx="814917" cy="685800"/>
        </a:xfrm>
        <a:prstGeom prst="rect">
          <a:avLst/>
        </a:prstGeom>
      </xdr:spPr>
    </xdr:pic>
    <xdr:clientData/>
  </xdr:twoCellAnchor>
  <xdr:twoCellAnchor>
    <xdr:from>
      <xdr:col>2</xdr:col>
      <xdr:colOff>326232</xdr:colOff>
      <xdr:row>30</xdr:row>
      <xdr:rowOff>1028700</xdr:rowOff>
    </xdr:from>
    <xdr:to>
      <xdr:col>2</xdr:col>
      <xdr:colOff>881855</xdr:colOff>
      <xdr:row>31</xdr:row>
      <xdr:rowOff>1080622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9279B5DD-8691-4389-BC66-F42D8A12A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1"/>
        <a:stretch/>
      </xdr:blipFill>
      <xdr:spPr bwMode="auto">
        <a:xfrm>
          <a:off x="1574007" y="32899350"/>
          <a:ext cx="555623" cy="1137772"/>
        </a:xfrm>
        <a:prstGeom prst="rect">
          <a:avLst/>
        </a:prstGeom>
      </xdr:spPr>
    </xdr:pic>
    <xdr:clientData/>
  </xdr:twoCellAnchor>
  <xdr:twoCellAnchor>
    <xdr:from>
      <xdr:col>2</xdr:col>
      <xdr:colOff>285750</xdr:colOff>
      <xdr:row>34</xdr:row>
      <xdr:rowOff>4296</xdr:rowOff>
    </xdr:from>
    <xdr:to>
      <xdr:col>2</xdr:col>
      <xdr:colOff>811743</xdr:colOff>
      <xdr:row>34</xdr:row>
      <xdr:rowOff>1081393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4D2C27EC-1876-4E83-BE2A-F9E01DAD31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2"/>
        <a:stretch/>
      </xdr:blipFill>
      <xdr:spPr bwMode="auto">
        <a:xfrm>
          <a:off x="1533525" y="36218346"/>
          <a:ext cx="525993" cy="1077097"/>
        </a:xfrm>
        <a:prstGeom prst="rect">
          <a:avLst/>
        </a:prstGeom>
      </xdr:spPr>
    </xdr:pic>
    <xdr:clientData/>
  </xdr:twoCellAnchor>
  <xdr:twoCellAnchor>
    <xdr:from>
      <xdr:col>2</xdr:col>
      <xdr:colOff>323849</xdr:colOff>
      <xdr:row>33</xdr:row>
      <xdr:rowOff>0</xdr:rowOff>
    </xdr:from>
    <xdr:to>
      <xdr:col>2</xdr:col>
      <xdr:colOff>809626</xdr:colOff>
      <xdr:row>33</xdr:row>
      <xdr:rowOff>1028700</xdr:rowOff>
    </xdr:to>
    <xdr:pic>
      <xdr:nvPicPr>
        <xdr:cNvPr id="376" name="그림 238">
          <a:extLst>
            <a:ext uri="{FF2B5EF4-FFF2-40B4-BE49-F238E27FC236}">
              <a16:creationId xmlns:a16="http://schemas.microsoft.com/office/drawing/2014/main" id="{D768D06B-1452-4F1E-88F1-FB0C74BFF9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3"/>
        <a:stretch/>
      </xdr:blipFill>
      <xdr:spPr bwMode="auto">
        <a:xfrm>
          <a:off x="1571624" y="35128200"/>
          <a:ext cx="485777" cy="10287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323849</xdr:colOff>
      <xdr:row>40</xdr:row>
      <xdr:rowOff>1055986</xdr:rowOff>
    </xdr:from>
    <xdr:to>
      <xdr:col>2</xdr:col>
      <xdr:colOff>862050</xdr:colOff>
      <xdr:row>42</xdr:row>
      <xdr:rowOff>38099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8B705FF4-21D0-4D6A-ABD9-6EDBA3DD6C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4"/>
        <a:stretch/>
      </xdr:blipFill>
      <xdr:spPr bwMode="auto">
        <a:xfrm>
          <a:off x="1571624" y="43785136"/>
          <a:ext cx="538201" cy="1153813"/>
        </a:xfrm>
        <a:prstGeom prst="rect">
          <a:avLst/>
        </a:prstGeom>
      </xdr:spPr>
    </xdr:pic>
    <xdr:clientData/>
  </xdr:twoCellAnchor>
  <xdr:twoCellAnchor>
    <xdr:from>
      <xdr:col>2</xdr:col>
      <xdr:colOff>321450</xdr:colOff>
      <xdr:row>40</xdr:row>
      <xdr:rowOff>5837</xdr:rowOff>
    </xdr:from>
    <xdr:to>
      <xdr:col>2</xdr:col>
      <xdr:colOff>859650</xdr:colOff>
      <xdr:row>41</xdr:row>
      <xdr:rowOff>73799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FE6E439C-CD41-4373-81CF-1B88F82F88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5"/>
        <a:stretch/>
      </xdr:blipFill>
      <xdr:spPr bwMode="auto">
        <a:xfrm>
          <a:off x="1569225" y="42734987"/>
          <a:ext cx="538200" cy="1153812"/>
        </a:xfrm>
        <a:prstGeom prst="rect">
          <a:avLst/>
        </a:prstGeom>
      </xdr:spPr>
    </xdr:pic>
    <xdr:clientData/>
  </xdr:twoCellAnchor>
  <xdr:twoCellAnchor>
    <xdr:from>
      <xdr:col>2</xdr:col>
      <xdr:colOff>319050</xdr:colOff>
      <xdr:row>42</xdr:row>
      <xdr:rowOff>3437</xdr:rowOff>
    </xdr:from>
    <xdr:to>
      <xdr:col>2</xdr:col>
      <xdr:colOff>857250</xdr:colOff>
      <xdr:row>42</xdr:row>
      <xdr:rowOff>1009650</xdr:rowOff>
    </xdr:to>
    <xdr:pic>
      <xdr:nvPicPr>
        <xdr:cNvPr id="379" name="그림 378">
          <a:extLst>
            <a:ext uri="{FF2B5EF4-FFF2-40B4-BE49-F238E27FC236}">
              <a16:creationId xmlns:a16="http://schemas.microsoft.com/office/drawing/2014/main" id="{331A7945-090F-4A3F-B0F3-EFA21D7B3A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6"/>
        <a:stretch/>
      </xdr:blipFill>
      <xdr:spPr bwMode="auto">
        <a:xfrm>
          <a:off x="1566825" y="44904287"/>
          <a:ext cx="538200" cy="1006213"/>
        </a:xfrm>
        <a:prstGeom prst="rect">
          <a:avLst/>
        </a:prstGeom>
      </xdr:spPr>
    </xdr:pic>
    <xdr:clientData/>
  </xdr:twoCellAnchor>
  <xdr:twoCellAnchor>
    <xdr:from>
      <xdr:col>2</xdr:col>
      <xdr:colOff>179615</xdr:colOff>
      <xdr:row>19</xdr:row>
      <xdr:rowOff>74014</xdr:rowOff>
    </xdr:from>
    <xdr:to>
      <xdr:col>2</xdr:col>
      <xdr:colOff>865414</xdr:colOff>
      <xdr:row>19</xdr:row>
      <xdr:rowOff>1053194</xdr:rowOff>
    </xdr:to>
    <xdr:pic>
      <xdr:nvPicPr>
        <xdr:cNvPr id="380" name="그림 379">
          <a:extLst>
            <a:ext uri="{FF2B5EF4-FFF2-40B4-BE49-F238E27FC236}">
              <a16:creationId xmlns:a16="http://schemas.microsoft.com/office/drawing/2014/main" id="{863319AE-188F-493A-824D-9F7F8C62FB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7"/>
        <a:stretch/>
      </xdr:blipFill>
      <xdr:spPr bwMode="auto">
        <a:xfrm>
          <a:off x="1431472" y="20035693"/>
          <a:ext cx="685799" cy="979180"/>
        </a:xfrm>
        <a:prstGeom prst="rect">
          <a:avLst/>
        </a:prstGeom>
      </xdr:spPr>
    </xdr:pic>
    <xdr:clientData/>
  </xdr:twoCellAnchor>
  <xdr:twoCellAnchor>
    <xdr:from>
      <xdr:col>2</xdr:col>
      <xdr:colOff>217714</xdr:colOff>
      <xdr:row>17</xdr:row>
      <xdr:rowOff>95250</xdr:rowOff>
    </xdr:from>
    <xdr:to>
      <xdr:col>2</xdr:col>
      <xdr:colOff>846364</xdr:colOff>
      <xdr:row>17</xdr:row>
      <xdr:rowOff>1052822</xdr:rowOff>
    </xdr:to>
    <xdr:pic>
      <xdr:nvPicPr>
        <xdr:cNvPr id="381" name="그림 380">
          <a:extLst>
            <a:ext uri="{FF2B5EF4-FFF2-40B4-BE49-F238E27FC236}">
              <a16:creationId xmlns:a16="http://schemas.microsoft.com/office/drawing/2014/main" id="{195E9F4E-8244-4F93-9328-4E640223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469571" y="17879786"/>
          <a:ext cx="628650" cy="957572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18</xdr:row>
      <xdr:rowOff>54428</xdr:rowOff>
    </xdr:from>
    <xdr:to>
      <xdr:col>2</xdr:col>
      <xdr:colOff>839927</xdr:colOff>
      <xdr:row>18</xdr:row>
      <xdr:rowOff>1045028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182122BB-C552-4A07-BE51-6E835C877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442357" y="18927535"/>
          <a:ext cx="649427" cy="990600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20</xdr:row>
      <xdr:rowOff>81643</xdr:rowOff>
    </xdr:from>
    <xdr:to>
      <xdr:col>2</xdr:col>
      <xdr:colOff>903808</xdr:colOff>
      <xdr:row>20</xdr:row>
      <xdr:rowOff>976993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F997DD53-B14D-472E-906A-4633C3F1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357" y="21131893"/>
          <a:ext cx="713308" cy="895350"/>
        </a:xfrm>
        <a:prstGeom prst="rect">
          <a:avLst/>
        </a:prstGeom>
      </xdr:spPr>
    </xdr:pic>
    <xdr:clientData/>
  </xdr:twoCellAnchor>
  <xdr:twoCellAnchor>
    <xdr:from>
      <xdr:col>2</xdr:col>
      <xdr:colOff>122464</xdr:colOff>
      <xdr:row>21</xdr:row>
      <xdr:rowOff>68036</xdr:rowOff>
    </xdr:from>
    <xdr:to>
      <xdr:col>2</xdr:col>
      <xdr:colOff>857250</xdr:colOff>
      <xdr:row>21</xdr:row>
      <xdr:rowOff>1004682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2A1CFE07-A4EB-4813-9582-D010388C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374321" y="22206857"/>
          <a:ext cx="734786" cy="936646"/>
        </a:xfrm>
        <a:prstGeom prst="rect">
          <a:avLst/>
        </a:prstGeom>
      </xdr:spPr>
    </xdr:pic>
    <xdr:clientData/>
  </xdr:twoCellAnchor>
  <xdr:twoCellAnchor>
    <xdr:from>
      <xdr:col>2</xdr:col>
      <xdr:colOff>149680</xdr:colOff>
      <xdr:row>22</xdr:row>
      <xdr:rowOff>13608</xdr:rowOff>
    </xdr:from>
    <xdr:to>
      <xdr:col>2</xdr:col>
      <xdr:colOff>854850</xdr:colOff>
      <xdr:row>22</xdr:row>
      <xdr:rowOff>1005272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1A5880D1-E6E6-4313-9137-43840D63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401537" y="23241001"/>
          <a:ext cx="705170" cy="991664"/>
        </a:xfrm>
        <a:prstGeom prst="rect">
          <a:avLst/>
        </a:prstGeom>
      </xdr:spPr>
    </xdr:pic>
    <xdr:clientData/>
  </xdr:twoCellAnchor>
  <xdr:twoCellAnchor>
    <xdr:from>
      <xdr:col>2</xdr:col>
      <xdr:colOff>244928</xdr:colOff>
      <xdr:row>25</xdr:row>
      <xdr:rowOff>81643</xdr:rowOff>
    </xdr:from>
    <xdr:to>
      <xdr:col>2</xdr:col>
      <xdr:colOff>860968</xdr:colOff>
      <xdr:row>25</xdr:row>
      <xdr:rowOff>1015094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861DC7DB-6661-49A4-BE26-6D29F93FC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496785" y="26574750"/>
          <a:ext cx="616040" cy="933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3D59-02C8-4440-83C6-370907090422}">
  <dimension ref="A1:T306"/>
  <sheetViews>
    <sheetView tabSelected="1" topLeftCell="A18" zoomScale="70" zoomScaleNormal="70" workbookViewId="0">
      <selection activeCell="U187" sqref="U187"/>
    </sheetView>
  </sheetViews>
  <sheetFormatPr defaultRowHeight="18" x14ac:dyDescent="0.2"/>
  <cols>
    <col min="1" max="1" width="6.75" style="2" customWidth="1"/>
    <col min="2" max="2" width="9.625" style="2" customWidth="1"/>
    <col min="3" max="3" width="15" style="2" customWidth="1"/>
    <col min="4" max="4" width="46.25" style="1" customWidth="1"/>
    <col min="5" max="5" width="33.5" style="3" customWidth="1"/>
    <col min="6" max="6" width="15.875" style="4" customWidth="1"/>
    <col min="7" max="7" width="21" style="5" customWidth="1"/>
    <col min="8" max="8" width="23.75" style="6" customWidth="1"/>
    <col min="9" max="9" width="19.875" style="4" customWidth="1"/>
    <col min="10" max="10" width="15.625" style="2" customWidth="1"/>
    <col min="11" max="11" width="12" style="2" hidden="1" customWidth="1"/>
    <col min="12" max="12" width="15.625" style="2" customWidth="1"/>
    <col min="13" max="13" width="17.375" style="2" customWidth="1"/>
    <col min="14" max="14" width="15.625" style="8" customWidth="1"/>
    <col min="15" max="16" width="21.625" style="6" hidden="1" customWidth="1"/>
    <col min="17" max="17" width="18.25" style="6" hidden="1" customWidth="1"/>
    <col min="18" max="18" width="21.625" style="6" hidden="1" customWidth="1"/>
    <col min="19" max="19" width="23.25" style="9" customWidth="1"/>
    <col min="20" max="20" width="24.5" style="1" customWidth="1"/>
    <col min="21" max="106" width="9" style="1"/>
    <col min="107" max="107" width="3.125" style="1" customWidth="1"/>
    <col min="108" max="108" width="6.75" style="1" customWidth="1"/>
    <col min="109" max="109" width="9.625" style="1" customWidth="1"/>
    <col min="110" max="110" width="15" style="1" customWidth="1"/>
    <col min="111" max="111" width="46.5" style="1" customWidth="1"/>
    <col min="112" max="119" width="0" style="1" hidden="1" customWidth="1"/>
    <col min="120" max="120" width="15.625" style="1" customWidth="1"/>
    <col min="121" max="121" width="12.875" style="1" customWidth="1"/>
    <col min="122" max="127" width="14.875" style="1" customWidth="1"/>
    <col min="128" max="129" width="9" style="1"/>
    <col min="130" max="130" width="12.625" style="1" bestFit="1" customWidth="1"/>
    <col min="131" max="131" width="11.25" style="1" bestFit="1" customWidth="1"/>
    <col min="132" max="132" width="12.625" style="1" bestFit="1" customWidth="1"/>
    <col min="133" max="133" width="13.75" style="1" customWidth="1"/>
    <col min="134" max="362" width="9" style="1"/>
    <col min="363" max="363" width="3.125" style="1" customWidth="1"/>
    <col min="364" max="364" width="6.75" style="1" customWidth="1"/>
    <col min="365" max="365" width="9.625" style="1" customWidth="1"/>
    <col min="366" max="366" width="15" style="1" customWidth="1"/>
    <col min="367" max="367" width="46.5" style="1" customWidth="1"/>
    <col min="368" max="375" width="0" style="1" hidden="1" customWidth="1"/>
    <col min="376" max="376" width="15.625" style="1" customWidth="1"/>
    <col min="377" max="377" width="12.875" style="1" customWidth="1"/>
    <col min="378" max="383" width="14.875" style="1" customWidth="1"/>
    <col min="384" max="385" width="9" style="1"/>
    <col min="386" max="386" width="12.625" style="1" bestFit="1" customWidth="1"/>
    <col min="387" max="387" width="11.25" style="1" bestFit="1" customWidth="1"/>
    <col min="388" max="388" width="12.625" style="1" bestFit="1" customWidth="1"/>
    <col min="389" max="389" width="13.75" style="1" customWidth="1"/>
    <col min="390" max="618" width="9" style="1"/>
    <col min="619" max="619" width="3.125" style="1" customWidth="1"/>
    <col min="620" max="620" width="6.75" style="1" customWidth="1"/>
    <col min="621" max="621" width="9.625" style="1" customWidth="1"/>
    <col min="622" max="622" width="15" style="1" customWidth="1"/>
    <col min="623" max="623" width="46.5" style="1" customWidth="1"/>
    <col min="624" max="631" width="0" style="1" hidden="1" customWidth="1"/>
    <col min="632" max="632" width="15.625" style="1" customWidth="1"/>
    <col min="633" max="633" width="12.875" style="1" customWidth="1"/>
    <col min="634" max="639" width="14.875" style="1" customWidth="1"/>
    <col min="640" max="641" width="9" style="1"/>
    <col min="642" max="642" width="12.625" style="1" bestFit="1" customWidth="1"/>
    <col min="643" max="643" width="11.25" style="1" bestFit="1" customWidth="1"/>
    <col min="644" max="644" width="12.625" style="1" bestFit="1" customWidth="1"/>
    <col min="645" max="645" width="13.75" style="1" customWidth="1"/>
    <col min="646" max="874" width="9" style="1"/>
    <col min="875" max="875" width="3.125" style="1" customWidth="1"/>
    <col min="876" max="876" width="6.75" style="1" customWidth="1"/>
    <col min="877" max="877" width="9.625" style="1" customWidth="1"/>
    <col min="878" max="878" width="15" style="1" customWidth="1"/>
    <col min="879" max="879" width="46.5" style="1" customWidth="1"/>
    <col min="880" max="887" width="0" style="1" hidden="1" customWidth="1"/>
    <col min="888" max="888" width="15.625" style="1" customWidth="1"/>
    <col min="889" max="889" width="12.875" style="1" customWidth="1"/>
    <col min="890" max="895" width="14.875" style="1" customWidth="1"/>
    <col min="896" max="897" width="9" style="1"/>
    <col min="898" max="898" width="12.625" style="1" bestFit="1" customWidth="1"/>
    <col min="899" max="899" width="11.25" style="1" bestFit="1" customWidth="1"/>
    <col min="900" max="900" width="12.625" style="1" bestFit="1" customWidth="1"/>
    <col min="901" max="901" width="13.75" style="1" customWidth="1"/>
    <col min="902" max="1130" width="9" style="1"/>
    <col min="1131" max="1131" width="3.125" style="1" customWidth="1"/>
    <col min="1132" max="1132" width="6.75" style="1" customWidth="1"/>
    <col min="1133" max="1133" width="9.625" style="1" customWidth="1"/>
    <col min="1134" max="1134" width="15" style="1" customWidth="1"/>
    <col min="1135" max="1135" width="46.5" style="1" customWidth="1"/>
    <col min="1136" max="1143" width="0" style="1" hidden="1" customWidth="1"/>
    <col min="1144" max="1144" width="15.625" style="1" customWidth="1"/>
    <col min="1145" max="1145" width="12.875" style="1" customWidth="1"/>
    <col min="1146" max="1151" width="14.875" style="1" customWidth="1"/>
    <col min="1152" max="1153" width="9" style="1"/>
    <col min="1154" max="1154" width="12.625" style="1" bestFit="1" customWidth="1"/>
    <col min="1155" max="1155" width="11.25" style="1" bestFit="1" customWidth="1"/>
    <col min="1156" max="1156" width="12.625" style="1" bestFit="1" customWidth="1"/>
    <col min="1157" max="1157" width="13.75" style="1" customWidth="1"/>
    <col min="1158" max="1386" width="9" style="1"/>
    <col min="1387" max="1387" width="3.125" style="1" customWidth="1"/>
    <col min="1388" max="1388" width="6.75" style="1" customWidth="1"/>
    <col min="1389" max="1389" width="9.625" style="1" customWidth="1"/>
    <col min="1390" max="1390" width="15" style="1" customWidth="1"/>
    <col min="1391" max="1391" width="46.5" style="1" customWidth="1"/>
    <col min="1392" max="1399" width="0" style="1" hidden="1" customWidth="1"/>
    <col min="1400" max="1400" width="15.625" style="1" customWidth="1"/>
    <col min="1401" max="1401" width="12.875" style="1" customWidth="1"/>
    <col min="1402" max="1407" width="14.875" style="1" customWidth="1"/>
    <col min="1408" max="1409" width="9" style="1"/>
    <col min="1410" max="1410" width="12.625" style="1" bestFit="1" customWidth="1"/>
    <col min="1411" max="1411" width="11.25" style="1" bestFit="1" customWidth="1"/>
    <col min="1412" max="1412" width="12.625" style="1" bestFit="1" customWidth="1"/>
    <col min="1413" max="1413" width="13.75" style="1" customWidth="1"/>
    <col min="1414" max="1642" width="9" style="1"/>
    <col min="1643" max="1643" width="3.125" style="1" customWidth="1"/>
    <col min="1644" max="1644" width="6.75" style="1" customWidth="1"/>
    <col min="1645" max="1645" width="9.625" style="1" customWidth="1"/>
    <col min="1646" max="1646" width="15" style="1" customWidth="1"/>
    <col min="1647" max="1647" width="46.5" style="1" customWidth="1"/>
    <col min="1648" max="1655" width="0" style="1" hidden="1" customWidth="1"/>
    <col min="1656" max="1656" width="15.625" style="1" customWidth="1"/>
    <col min="1657" max="1657" width="12.875" style="1" customWidth="1"/>
    <col min="1658" max="1663" width="14.875" style="1" customWidth="1"/>
    <col min="1664" max="1665" width="9" style="1"/>
    <col min="1666" max="1666" width="12.625" style="1" bestFit="1" customWidth="1"/>
    <col min="1667" max="1667" width="11.25" style="1" bestFit="1" customWidth="1"/>
    <col min="1668" max="1668" width="12.625" style="1" bestFit="1" customWidth="1"/>
    <col min="1669" max="1669" width="13.75" style="1" customWidth="1"/>
    <col min="1670" max="1898" width="9" style="1"/>
    <col min="1899" max="1899" width="3.125" style="1" customWidth="1"/>
    <col min="1900" max="1900" width="6.75" style="1" customWidth="1"/>
    <col min="1901" max="1901" width="9.625" style="1" customWidth="1"/>
    <col min="1902" max="1902" width="15" style="1" customWidth="1"/>
    <col min="1903" max="1903" width="46.5" style="1" customWidth="1"/>
    <col min="1904" max="1911" width="0" style="1" hidden="1" customWidth="1"/>
    <col min="1912" max="1912" width="15.625" style="1" customWidth="1"/>
    <col min="1913" max="1913" width="12.875" style="1" customWidth="1"/>
    <col min="1914" max="1919" width="14.875" style="1" customWidth="1"/>
    <col min="1920" max="1921" width="9" style="1"/>
    <col min="1922" max="1922" width="12.625" style="1" bestFit="1" customWidth="1"/>
    <col min="1923" max="1923" width="11.25" style="1" bestFit="1" customWidth="1"/>
    <col min="1924" max="1924" width="12.625" style="1" bestFit="1" customWidth="1"/>
    <col min="1925" max="1925" width="13.75" style="1" customWidth="1"/>
    <col min="1926" max="2154" width="9" style="1"/>
    <col min="2155" max="2155" width="3.125" style="1" customWidth="1"/>
    <col min="2156" max="2156" width="6.75" style="1" customWidth="1"/>
    <col min="2157" max="2157" width="9.625" style="1" customWidth="1"/>
    <col min="2158" max="2158" width="15" style="1" customWidth="1"/>
    <col min="2159" max="2159" width="46.5" style="1" customWidth="1"/>
    <col min="2160" max="2167" width="0" style="1" hidden="1" customWidth="1"/>
    <col min="2168" max="2168" width="15.625" style="1" customWidth="1"/>
    <col min="2169" max="2169" width="12.875" style="1" customWidth="1"/>
    <col min="2170" max="2175" width="14.875" style="1" customWidth="1"/>
    <col min="2176" max="2177" width="9" style="1"/>
    <col min="2178" max="2178" width="12.625" style="1" bestFit="1" customWidth="1"/>
    <col min="2179" max="2179" width="11.25" style="1" bestFit="1" customWidth="1"/>
    <col min="2180" max="2180" width="12.625" style="1" bestFit="1" customWidth="1"/>
    <col min="2181" max="2181" width="13.75" style="1" customWidth="1"/>
    <col min="2182" max="2410" width="9" style="1"/>
    <col min="2411" max="2411" width="3.125" style="1" customWidth="1"/>
    <col min="2412" max="2412" width="6.75" style="1" customWidth="1"/>
    <col min="2413" max="2413" width="9.625" style="1" customWidth="1"/>
    <col min="2414" max="2414" width="15" style="1" customWidth="1"/>
    <col min="2415" max="2415" width="46.5" style="1" customWidth="1"/>
    <col min="2416" max="2423" width="0" style="1" hidden="1" customWidth="1"/>
    <col min="2424" max="2424" width="15.625" style="1" customWidth="1"/>
    <col min="2425" max="2425" width="12.875" style="1" customWidth="1"/>
    <col min="2426" max="2431" width="14.875" style="1" customWidth="1"/>
    <col min="2432" max="2433" width="9" style="1"/>
    <col min="2434" max="2434" width="12.625" style="1" bestFit="1" customWidth="1"/>
    <col min="2435" max="2435" width="11.25" style="1" bestFit="1" customWidth="1"/>
    <col min="2436" max="2436" width="12.625" style="1" bestFit="1" customWidth="1"/>
    <col min="2437" max="2437" width="13.75" style="1" customWidth="1"/>
    <col min="2438" max="2666" width="9" style="1"/>
    <col min="2667" max="2667" width="3.125" style="1" customWidth="1"/>
    <col min="2668" max="2668" width="6.75" style="1" customWidth="1"/>
    <col min="2669" max="2669" width="9.625" style="1" customWidth="1"/>
    <col min="2670" max="2670" width="15" style="1" customWidth="1"/>
    <col min="2671" max="2671" width="46.5" style="1" customWidth="1"/>
    <col min="2672" max="2679" width="0" style="1" hidden="1" customWidth="1"/>
    <col min="2680" max="2680" width="15.625" style="1" customWidth="1"/>
    <col min="2681" max="2681" width="12.875" style="1" customWidth="1"/>
    <col min="2682" max="2687" width="14.875" style="1" customWidth="1"/>
    <col min="2688" max="2689" width="9" style="1"/>
    <col min="2690" max="2690" width="12.625" style="1" bestFit="1" customWidth="1"/>
    <col min="2691" max="2691" width="11.25" style="1" bestFit="1" customWidth="1"/>
    <col min="2692" max="2692" width="12.625" style="1" bestFit="1" customWidth="1"/>
    <col min="2693" max="2693" width="13.75" style="1" customWidth="1"/>
    <col min="2694" max="2922" width="9" style="1"/>
    <col min="2923" max="2923" width="3.125" style="1" customWidth="1"/>
    <col min="2924" max="2924" width="6.75" style="1" customWidth="1"/>
    <col min="2925" max="2925" width="9.625" style="1" customWidth="1"/>
    <col min="2926" max="2926" width="15" style="1" customWidth="1"/>
    <col min="2927" max="2927" width="46.5" style="1" customWidth="1"/>
    <col min="2928" max="2935" width="0" style="1" hidden="1" customWidth="1"/>
    <col min="2936" max="2936" width="15.625" style="1" customWidth="1"/>
    <col min="2937" max="2937" width="12.875" style="1" customWidth="1"/>
    <col min="2938" max="2943" width="14.875" style="1" customWidth="1"/>
    <col min="2944" max="2945" width="9" style="1"/>
    <col min="2946" max="2946" width="12.625" style="1" bestFit="1" customWidth="1"/>
    <col min="2947" max="2947" width="11.25" style="1" bestFit="1" customWidth="1"/>
    <col min="2948" max="2948" width="12.625" style="1" bestFit="1" customWidth="1"/>
    <col min="2949" max="2949" width="13.75" style="1" customWidth="1"/>
    <col min="2950" max="3178" width="9" style="1"/>
    <col min="3179" max="3179" width="3.125" style="1" customWidth="1"/>
    <col min="3180" max="3180" width="6.75" style="1" customWidth="1"/>
    <col min="3181" max="3181" width="9.625" style="1" customWidth="1"/>
    <col min="3182" max="3182" width="15" style="1" customWidth="1"/>
    <col min="3183" max="3183" width="46.5" style="1" customWidth="1"/>
    <col min="3184" max="3191" width="0" style="1" hidden="1" customWidth="1"/>
    <col min="3192" max="3192" width="15.625" style="1" customWidth="1"/>
    <col min="3193" max="3193" width="12.875" style="1" customWidth="1"/>
    <col min="3194" max="3199" width="14.875" style="1" customWidth="1"/>
    <col min="3200" max="3201" width="9" style="1"/>
    <col min="3202" max="3202" width="12.625" style="1" bestFit="1" customWidth="1"/>
    <col min="3203" max="3203" width="11.25" style="1" bestFit="1" customWidth="1"/>
    <col min="3204" max="3204" width="12.625" style="1" bestFit="1" customWidth="1"/>
    <col min="3205" max="3205" width="13.75" style="1" customWidth="1"/>
    <col min="3206" max="3434" width="9" style="1"/>
    <col min="3435" max="3435" width="3.125" style="1" customWidth="1"/>
    <col min="3436" max="3436" width="6.75" style="1" customWidth="1"/>
    <col min="3437" max="3437" width="9.625" style="1" customWidth="1"/>
    <col min="3438" max="3438" width="15" style="1" customWidth="1"/>
    <col min="3439" max="3439" width="46.5" style="1" customWidth="1"/>
    <col min="3440" max="3447" width="0" style="1" hidden="1" customWidth="1"/>
    <col min="3448" max="3448" width="15.625" style="1" customWidth="1"/>
    <col min="3449" max="3449" width="12.875" style="1" customWidth="1"/>
    <col min="3450" max="3455" width="14.875" style="1" customWidth="1"/>
    <col min="3456" max="3457" width="9" style="1"/>
    <col min="3458" max="3458" width="12.625" style="1" bestFit="1" customWidth="1"/>
    <col min="3459" max="3459" width="11.25" style="1" bestFit="1" customWidth="1"/>
    <col min="3460" max="3460" width="12.625" style="1" bestFit="1" customWidth="1"/>
    <col min="3461" max="3461" width="13.75" style="1" customWidth="1"/>
    <col min="3462" max="3690" width="9" style="1"/>
    <col min="3691" max="3691" width="3.125" style="1" customWidth="1"/>
    <col min="3692" max="3692" width="6.75" style="1" customWidth="1"/>
    <col min="3693" max="3693" width="9.625" style="1" customWidth="1"/>
    <col min="3694" max="3694" width="15" style="1" customWidth="1"/>
    <col min="3695" max="3695" width="46.5" style="1" customWidth="1"/>
    <col min="3696" max="3703" width="0" style="1" hidden="1" customWidth="1"/>
    <col min="3704" max="3704" width="15.625" style="1" customWidth="1"/>
    <col min="3705" max="3705" width="12.875" style="1" customWidth="1"/>
    <col min="3706" max="3711" width="14.875" style="1" customWidth="1"/>
    <col min="3712" max="3713" width="9" style="1"/>
    <col min="3714" max="3714" width="12.625" style="1" bestFit="1" customWidth="1"/>
    <col min="3715" max="3715" width="11.25" style="1" bestFit="1" customWidth="1"/>
    <col min="3716" max="3716" width="12.625" style="1" bestFit="1" customWidth="1"/>
    <col min="3717" max="3717" width="13.75" style="1" customWidth="1"/>
    <col min="3718" max="3946" width="9" style="1"/>
    <col min="3947" max="3947" width="3.125" style="1" customWidth="1"/>
    <col min="3948" max="3948" width="6.75" style="1" customWidth="1"/>
    <col min="3949" max="3949" width="9.625" style="1" customWidth="1"/>
    <col min="3950" max="3950" width="15" style="1" customWidth="1"/>
    <col min="3951" max="3951" width="46.5" style="1" customWidth="1"/>
    <col min="3952" max="3959" width="0" style="1" hidden="1" customWidth="1"/>
    <col min="3960" max="3960" width="15.625" style="1" customWidth="1"/>
    <col min="3961" max="3961" width="12.875" style="1" customWidth="1"/>
    <col min="3962" max="3967" width="14.875" style="1" customWidth="1"/>
    <col min="3968" max="3969" width="9" style="1"/>
    <col min="3970" max="3970" width="12.625" style="1" bestFit="1" customWidth="1"/>
    <col min="3971" max="3971" width="11.25" style="1" bestFit="1" customWidth="1"/>
    <col min="3972" max="3972" width="12.625" style="1" bestFit="1" customWidth="1"/>
    <col min="3973" max="3973" width="13.75" style="1" customWidth="1"/>
    <col min="3974" max="4202" width="9" style="1"/>
    <col min="4203" max="4203" width="3.125" style="1" customWidth="1"/>
    <col min="4204" max="4204" width="6.75" style="1" customWidth="1"/>
    <col min="4205" max="4205" width="9.625" style="1" customWidth="1"/>
    <col min="4206" max="4206" width="15" style="1" customWidth="1"/>
    <col min="4207" max="4207" width="46.5" style="1" customWidth="1"/>
    <col min="4208" max="4215" width="0" style="1" hidden="1" customWidth="1"/>
    <col min="4216" max="4216" width="15.625" style="1" customWidth="1"/>
    <col min="4217" max="4217" width="12.875" style="1" customWidth="1"/>
    <col min="4218" max="4223" width="14.875" style="1" customWidth="1"/>
    <col min="4224" max="4225" width="9" style="1"/>
    <col min="4226" max="4226" width="12.625" style="1" bestFit="1" customWidth="1"/>
    <col min="4227" max="4227" width="11.25" style="1" bestFit="1" customWidth="1"/>
    <col min="4228" max="4228" width="12.625" style="1" bestFit="1" customWidth="1"/>
    <col min="4229" max="4229" width="13.75" style="1" customWidth="1"/>
    <col min="4230" max="4458" width="9" style="1"/>
    <col min="4459" max="4459" width="3.125" style="1" customWidth="1"/>
    <col min="4460" max="4460" width="6.75" style="1" customWidth="1"/>
    <col min="4461" max="4461" width="9.625" style="1" customWidth="1"/>
    <col min="4462" max="4462" width="15" style="1" customWidth="1"/>
    <col min="4463" max="4463" width="46.5" style="1" customWidth="1"/>
    <col min="4464" max="4471" width="0" style="1" hidden="1" customWidth="1"/>
    <col min="4472" max="4472" width="15.625" style="1" customWidth="1"/>
    <col min="4473" max="4473" width="12.875" style="1" customWidth="1"/>
    <col min="4474" max="4479" width="14.875" style="1" customWidth="1"/>
    <col min="4480" max="4481" width="9" style="1"/>
    <col min="4482" max="4482" width="12.625" style="1" bestFit="1" customWidth="1"/>
    <col min="4483" max="4483" width="11.25" style="1" bestFit="1" customWidth="1"/>
    <col min="4484" max="4484" width="12.625" style="1" bestFit="1" customWidth="1"/>
    <col min="4485" max="4485" width="13.75" style="1" customWidth="1"/>
    <col min="4486" max="4714" width="9" style="1"/>
    <col min="4715" max="4715" width="3.125" style="1" customWidth="1"/>
    <col min="4716" max="4716" width="6.75" style="1" customWidth="1"/>
    <col min="4717" max="4717" width="9.625" style="1" customWidth="1"/>
    <col min="4718" max="4718" width="15" style="1" customWidth="1"/>
    <col min="4719" max="4719" width="46.5" style="1" customWidth="1"/>
    <col min="4720" max="4727" width="0" style="1" hidden="1" customWidth="1"/>
    <col min="4728" max="4728" width="15.625" style="1" customWidth="1"/>
    <col min="4729" max="4729" width="12.875" style="1" customWidth="1"/>
    <col min="4730" max="4735" width="14.875" style="1" customWidth="1"/>
    <col min="4736" max="4737" width="9" style="1"/>
    <col min="4738" max="4738" width="12.625" style="1" bestFit="1" customWidth="1"/>
    <col min="4739" max="4739" width="11.25" style="1" bestFit="1" customWidth="1"/>
    <col min="4740" max="4740" width="12.625" style="1" bestFit="1" customWidth="1"/>
    <col min="4741" max="4741" width="13.75" style="1" customWidth="1"/>
    <col min="4742" max="4970" width="9" style="1"/>
    <col min="4971" max="4971" width="3.125" style="1" customWidth="1"/>
    <col min="4972" max="4972" width="6.75" style="1" customWidth="1"/>
    <col min="4973" max="4973" width="9.625" style="1" customWidth="1"/>
    <col min="4974" max="4974" width="15" style="1" customWidth="1"/>
    <col min="4975" max="4975" width="46.5" style="1" customWidth="1"/>
    <col min="4976" max="4983" width="0" style="1" hidden="1" customWidth="1"/>
    <col min="4984" max="4984" width="15.625" style="1" customWidth="1"/>
    <col min="4985" max="4985" width="12.875" style="1" customWidth="1"/>
    <col min="4986" max="4991" width="14.875" style="1" customWidth="1"/>
    <col min="4992" max="4993" width="9" style="1"/>
    <col min="4994" max="4994" width="12.625" style="1" bestFit="1" customWidth="1"/>
    <col min="4995" max="4995" width="11.25" style="1" bestFit="1" customWidth="1"/>
    <col min="4996" max="4996" width="12.625" style="1" bestFit="1" customWidth="1"/>
    <col min="4997" max="4997" width="13.75" style="1" customWidth="1"/>
    <col min="4998" max="5226" width="9" style="1"/>
    <col min="5227" max="5227" width="3.125" style="1" customWidth="1"/>
    <col min="5228" max="5228" width="6.75" style="1" customWidth="1"/>
    <col min="5229" max="5229" width="9.625" style="1" customWidth="1"/>
    <col min="5230" max="5230" width="15" style="1" customWidth="1"/>
    <col min="5231" max="5231" width="46.5" style="1" customWidth="1"/>
    <col min="5232" max="5239" width="0" style="1" hidden="1" customWidth="1"/>
    <col min="5240" max="5240" width="15.625" style="1" customWidth="1"/>
    <col min="5241" max="5241" width="12.875" style="1" customWidth="1"/>
    <col min="5242" max="5247" width="14.875" style="1" customWidth="1"/>
    <col min="5248" max="5249" width="9" style="1"/>
    <col min="5250" max="5250" width="12.625" style="1" bestFit="1" customWidth="1"/>
    <col min="5251" max="5251" width="11.25" style="1" bestFit="1" customWidth="1"/>
    <col min="5252" max="5252" width="12.625" style="1" bestFit="1" customWidth="1"/>
    <col min="5253" max="5253" width="13.75" style="1" customWidth="1"/>
    <col min="5254" max="5482" width="9" style="1"/>
    <col min="5483" max="5483" width="3.125" style="1" customWidth="1"/>
    <col min="5484" max="5484" width="6.75" style="1" customWidth="1"/>
    <col min="5485" max="5485" width="9.625" style="1" customWidth="1"/>
    <col min="5486" max="5486" width="15" style="1" customWidth="1"/>
    <col min="5487" max="5487" width="46.5" style="1" customWidth="1"/>
    <col min="5488" max="5495" width="0" style="1" hidden="1" customWidth="1"/>
    <col min="5496" max="5496" width="15.625" style="1" customWidth="1"/>
    <col min="5497" max="5497" width="12.875" style="1" customWidth="1"/>
    <col min="5498" max="5503" width="14.875" style="1" customWidth="1"/>
    <col min="5504" max="5505" width="9" style="1"/>
    <col min="5506" max="5506" width="12.625" style="1" bestFit="1" customWidth="1"/>
    <col min="5507" max="5507" width="11.25" style="1" bestFit="1" customWidth="1"/>
    <col min="5508" max="5508" width="12.625" style="1" bestFit="1" customWidth="1"/>
    <col min="5509" max="5509" width="13.75" style="1" customWidth="1"/>
    <col min="5510" max="5738" width="9" style="1"/>
    <col min="5739" max="5739" width="3.125" style="1" customWidth="1"/>
    <col min="5740" max="5740" width="6.75" style="1" customWidth="1"/>
    <col min="5741" max="5741" width="9.625" style="1" customWidth="1"/>
    <col min="5742" max="5742" width="15" style="1" customWidth="1"/>
    <col min="5743" max="5743" width="46.5" style="1" customWidth="1"/>
    <col min="5744" max="5751" width="0" style="1" hidden="1" customWidth="1"/>
    <col min="5752" max="5752" width="15.625" style="1" customWidth="1"/>
    <col min="5753" max="5753" width="12.875" style="1" customWidth="1"/>
    <col min="5754" max="5759" width="14.875" style="1" customWidth="1"/>
    <col min="5760" max="5761" width="9" style="1"/>
    <col min="5762" max="5762" width="12.625" style="1" bestFit="1" customWidth="1"/>
    <col min="5763" max="5763" width="11.25" style="1" bestFit="1" customWidth="1"/>
    <col min="5764" max="5764" width="12.625" style="1" bestFit="1" customWidth="1"/>
    <col min="5765" max="5765" width="13.75" style="1" customWidth="1"/>
    <col min="5766" max="5994" width="9" style="1"/>
    <col min="5995" max="5995" width="3.125" style="1" customWidth="1"/>
    <col min="5996" max="5996" width="6.75" style="1" customWidth="1"/>
    <col min="5997" max="5997" width="9.625" style="1" customWidth="1"/>
    <col min="5998" max="5998" width="15" style="1" customWidth="1"/>
    <col min="5999" max="5999" width="46.5" style="1" customWidth="1"/>
    <col min="6000" max="6007" width="0" style="1" hidden="1" customWidth="1"/>
    <col min="6008" max="6008" width="15.625" style="1" customWidth="1"/>
    <col min="6009" max="6009" width="12.875" style="1" customWidth="1"/>
    <col min="6010" max="6015" width="14.875" style="1" customWidth="1"/>
    <col min="6016" max="6017" width="9" style="1"/>
    <col min="6018" max="6018" width="12.625" style="1" bestFit="1" customWidth="1"/>
    <col min="6019" max="6019" width="11.25" style="1" bestFit="1" customWidth="1"/>
    <col min="6020" max="6020" width="12.625" style="1" bestFit="1" customWidth="1"/>
    <col min="6021" max="6021" width="13.75" style="1" customWidth="1"/>
    <col min="6022" max="6250" width="9" style="1"/>
    <col min="6251" max="6251" width="3.125" style="1" customWidth="1"/>
    <col min="6252" max="6252" width="6.75" style="1" customWidth="1"/>
    <col min="6253" max="6253" width="9.625" style="1" customWidth="1"/>
    <col min="6254" max="6254" width="15" style="1" customWidth="1"/>
    <col min="6255" max="6255" width="46.5" style="1" customWidth="1"/>
    <col min="6256" max="6263" width="0" style="1" hidden="1" customWidth="1"/>
    <col min="6264" max="6264" width="15.625" style="1" customWidth="1"/>
    <col min="6265" max="6265" width="12.875" style="1" customWidth="1"/>
    <col min="6266" max="6271" width="14.875" style="1" customWidth="1"/>
    <col min="6272" max="6273" width="9" style="1"/>
    <col min="6274" max="6274" width="12.625" style="1" bestFit="1" customWidth="1"/>
    <col min="6275" max="6275" width="11.25" style="1" bestFit="1" customWidth="1"/>
    <col min="6276" max="6276" width="12.625" style="1" bestFit="1" customWidth="1"/>
    <col min="6277" max="6277" width="13.75" style="1" customWidth="1"/>
    <col min="6278" max="6506" width="9" style="1"/>
    <col min="6507" max="6507" width="3.125" style="1" customWidth="1"/>
    <col min="6508" max="6508" width="6.75" style="1" customWidth="1"/>
    <col min="6509" max="6509" width="9.625" style="1" customWidth="1"/>
    <col min="6510" max="6510" width="15" style="1" customWidth="1"/>
    <col min="6511" max="6511" width="46.5" style="1" customWidth="1"/>
    <col min="6512" max="6519" width="0" style="1" hidden="1" customWidth="1"/>
    <col min="6520" max="6520" width="15.625" style="1" customWidth="1"/>
    <col min="6521" max="6521" width="12.875" style="1" customWidth="1"/>
    <col min="6522" max="6527" width="14.875" style="1" customWidth="1"/>
    <col min="6528" max="6529" width="9" style="1"/>
    <col min="6530" max="6530" width="12.625" style="1" bestFit="1" customWidth="1"/>
    <col min="6531" max="6531" width="11.25" style="1" bestFit="1" customWidth="1"/>
    <col min="6532" max="6532" width="12.625" style="1" bestFit="1" customWidth="1"/>
    <col min="6533" max="6533" width="13.75" style="1" customWidth="1"/>
    <col min="6534" max="6762" width="9" style="1"/>
    <col min="6763" max="6763" width="3.125" style="1" customWidth="1"/>
    <col min="6764" max="6764" width="6.75" style="1" customWidth="1"/>
    <col min="6765" max="6765" width="9.625" style="1" customWidth="1"/>
    <col min="6766" max="6766" width="15" style="1" customWidth="1"/>
    <col min="6767" max="6767" width="46.5" style="1" customWidth="1"/>
    <col min="6768" max="6775" width="0" style="1" hidden="1" customWidth="1"/>
    <col min="6776" max="6776" width="15.625" style="1" customWidth="1"/>
    <col min="6777" max="6777" width="12.875" style="1" customWidth="1"/>
    <col min="6778" max="6783" width="14.875" style="1" customWidth="1"/>
    <col min="6784" max="6785" width="9" style="1"/>
    <col min="6786" max="6786" width="12.625" style="1" bestFit="1" customWidth="1"/>
    <col min="6787" max="6787" width="11.25" style="1" bestFit="1" customWidth="1"/>
    <col min="6788" max="6788" width="12.625" style="1" bestFit="1" customWidth="1"/>
    <col min="6789" max="6789" width="13.75" style="1" customWidth="1"/>
    <col min="6790" max="7018" width="9" style="1"/>
    <col min="7019" max="7019" width="3.125" style="1" customWidth="1"/>
    <col min="7020" max="7020" width="6.75" style="1" customWidth="1"/>
    <col min="7021" max="7021" width="9.625" style="1" customWidth="1"/>
    <col min="7022" max="7022" width="15" style="1" customWidth="1"/>
    <col min="7023" max="7023" width="46.5" style="1" customWidth="1"/>
    <col min="7024" max="7031" width="0" style="1" hidden="1" customWidth="1"/>
    <col min="7032" max="7032" width="15.625" style="1" customWidth="1"/>
    <col min="7033" max="7033" width="12.875" style="1" customWidth="1"/>
    <col min="7034" max="7039" width="14.875" style="1" customWidth="1"/>
    <col min="7040" max="7041" width="9" style="1"/>
    <col min="7042" max="7042" width="12.625" style="1" bestFit="1" customWidth="1"/>
    <col min="7043" max="7043" width="11.25" style="1" bestFit="1" customWidth="1"/>
    <col min="7044" max="7044" width="12.625" style="1" bestFit="1" customWidth="1"/>
    <col min="7045" max="7045" width="13.75" style="1" customWidth="1"/>
    <col min="7046" max="7274" width="9" style="1"/>
    <col min="7275" max="7275" width="3.125" style="1" customWidth="1"/>
    <col min="7276" max="7276" width="6.75" style="1" customWidth="1"/>
    <col min="7277" max="7277" width="9.625" style="1" customWidth="1"/>
    <col min="7278" max="7278" width="15" style="1" customWidth="1"/>
    <col min="7279" max="7279" width="46.5" style="1" customWidth="1"/>
    <col min="7280" max="7287" width="0" style="1" hidden="1" customWidth="1"/>
    <col min="7288" max="7288" width="15.625" style="1" customWidth="1"/>
    <col min="7289" max="7289" width="12.875" style="1" customWidth="1"/>
    <col min="7290" max="7295" width="14.875" style="1" customWidth="1"/>
    <col min="7296" max="7297" width="9" style="1"/>
    <col min="7298" max="7298" width="12.625" style="1" bestFit="1" customWidth="1"/>
    <col min="7299" max="7299" width="11.25" style="1" bestFit="1" customWidth="1"/>
    <col min="7300" max="7300" width="12.625" style="1" bestFit="1" customWidth="1"/>
    <col min="7301" max="7301" width="13.75" style="1" customWidth="1"/>
    <col min="7302" max="7530" width="9" style="1"/>
    <col min="7531" max="7531" width="3.125" style="1" customWidth="1"/>
    <col min="7532" max="7532" width="6.75" style="1" customWidth="1"/>
    <col min="7533" max="7533" width="9.625" style="1" customWidth="1"/>
    <col min="7534" max="7534" width="15" style="1" customWidth="1"/>
    <col min="7535" max="7535" width="46.5" style="1" customWidth="1"/>
    <col min="7536" max="7543" width="0" style="1" hidden="1" customWidth="1"/>
    <col min="7544" max="7544" width="15.625" style="1" customWidth="1"/>
    <col min="7545" max="7545" width="12.875" style="1" customWidth="1"/>
    <col min="7546" max="7551" width="14.875" style="1" customWidth="1"/>
    <col min="7552" max="7553" width="9" style="1"/>
    <col min="7554" max="7554" width="12.625" style="1" bestFit="1" customWidth="1"/>
    <col min="7555" max="7555" width="11.25" style="1" bestFit="1" customWidth="1"/>
    <col min="7556" max="7556" width="12.625" style="1" bestFit="1" customWidth="1"/>
    <col min="7557" max="7557" width="13.75" style="1" customWidth="1"/>
    <col min="7558" max="7786" width="9" style="1"/>
    <col min="7787" max="7787" width="3.125" style="1" customWidth="1"/>
    <col min="7788" max="7788" width="6.75" style="1" customWidth="1"/>
    <col min="7789" max="7789" width="9.625" style="1" customWidth="1"/>
    <col min="7790" max="7790" width="15" style="1" customWidth="1"/>
    <col min="7791" max="7791" width="46.5" style="1" customWidth="1"/>
    <col min="7792" max="7799" width="0" style="1" hidden="1" customWidth="1"/>
    <col min="7800" max="7800" width="15.625" style="1" customWidth="1"/>
    <col min="7801" max="7801" width="12.875" style="1" customWidth="1"/>
    <col min="7802" max="7807" width="14.875" style="1" customWidth="1"/>
    <col min="7808" max="7809" width="9" style="1"/>
    <col min="7810" max="7810" width="12.625" style="1" bestFit="1" customWidth="1"/>
    <col min="7811" max="7811" width="11.25" style="1" bestFit="1" customWidth="1"/>
    <col min="7812" max="7812" width="12.625" style="1" bestFit="1" customWidth="1"/>
    <col min="7813" max="7813" width="13.75" style="1" customWidth="1"/>
    <col min="7814" max="8042" width="9" style="1"/>
    <col min="8043" max="8043" width="3.125" style="1" customWidth="1"/>
    <col min="8044" max="8044" width="6.75" style="1" customWidth="1"/>
    <col min="8045" max="8045" width="9.625" style="1" customWidth="1"/>
    <col min="8046" max="8046" width="15" style="1" customWidth="1"/>
    <col min="8047" max="8047" width="46.5" style="1" customWidth="1"/>
    <col min="8048" max="8055" width="0" style="1" hidden="1" customWidth="1"/>
    <col min="8056" max="8056" width="15.625" style="1" customWidth="1"/>
    <col min="8057" max="8057" width="12.875" style="1" customWidth="1"/>
    <col min="8058" max="8063" width="14.875" style="1" customWidth="1"/>
    <col min="8064" max="8065" width="9" style="1"/>
    <col min="8066" max="8066" width="12.625" style="1" bestFit="1" customWidth="1"/>
    <col min="8067" max="8067" width="11.25" style="1" bestFit="1" customWidth="1"/>
    <col min="8068" max="8068" width="12.625" style="1" bestFit="1" customWidth="1"/>
    <col min="8069" max="8069" width="13.75" style="1" customWidth="1"/>
    <col min="8070" max="8298" width="9" style="1"/>
    <col min="8299" max="8299" width="3.125" style="1" customWidth="1"/>
    <col min="8300" max="8300" width="6.75" style="1" customWidth="1"/>
    <col min="8301" max="8301" width="9.625" style="1" customWidth="1"/>
    <col min="8302" max="8302" width="15" style="1" customWidth="1"/>
    <col min="8303" max="8303" width="46.5" style="1" customWidth="1"/>
    <col min="8304" max="8311" width="0" style="1" hidden="1" customWidth="1"/>
    <col min="8312" max="8312" width="15.625" style="1" customWidth="1"/>
    <col min="8313" max="8313" width="12.875" style="1" customWidth="1"/>
    <col min="8314" max="8319" width="14.875" style="1" customWidth="1"/>
    <col min="8320" max="8321" width="9" style="1"/>
    <col min="8322" max="8322" width="12.625" style="1" bestFit="1" customWidth="1"/>
    <col min="8323" max="8323" width="11.25" style="1" bestFit="1" customWidth="1"/>
    <col min="8324" max="8324" width="12.625" style="1" bestFit="1" customWidth="1"/>
    <col min="8325" max="8325" width="13.75" style="1" customWidth="1"/>
    <col min="8326" max="8554" width="9" style="1"/>
    <col min="8555" max="8555" width="3.125" style="1" customWidth="1"/>
    <col min="8556" max="8556" width="6.75" style="1" customWidth="1"/>
    <col min="8557" max="8557" width="9.625" style="1" customWidth="1"/>
    <col min="8558" max="8558" width="15" style="1" customWidth="1"/>
    <col min="8559" max="8559" width="46.5" style="1" customWidth="1"/>
    <col min="8560" max="8567" width="0" style="1" hidden="1" customWidth="1"/>
    <col min="8568" max="8568" width="15.625" style="1" customWidth="1"/>
    <col min="8569" max="8569" width="12.875" style="1" customWidth="1"/>
    <col min="8570" max="8575" width="14.875" style="1" customWidth="1"/>
    <col min="8576" max="8577" width="9" style="1"/>
    <col min="8578" max="8578" width="12.625" style="1" bestFit="1" customWidth="1"/>
    <col min="8579" max="8579" width="11.25" style="1" bestFit="1" customWidth="1"/>
    <col min="8580" max="8580" width="12.625" style="1" bestFit="1" customWidth="1"/>
    <col min="8581" max="8581" width="13.75" style="1" customWidth="1"/>
    <col min="8582" max="8810" width="9" style="1"/>
    <col min="8811" max="8811" width="3.125" style="1" customWidth="1"/>
    <col min="8812" max="8812" width="6.75" style="1" customWidth="1"/>
    <col min="8813" max="8813" width="9.625" style="1" customWidth="1"/>
    <col min="8814" max="8814" width="15" style="1" customWidth="1"/>
    <col min="8815" max="8815" width="46.5" style="1" customWidth="1"/>
    <col min="8816" max="8823" width="0" style="1" hidden="1" customWidth="1"/>
    <col min="8824" max="8824" width="15.625" style="1" customWidth="1"/>
    <col min="8825" max="8825" width="12.875" style="1" customWidth="1"/>
    <col min="8826" max="8831" width="14.875" style="1" customWidth="1"/>
    <col min="8832" max="8833" width="9" style="1"/>
    <col min="8834" max="8834" width="12.625" style="1" bestFit="1" customWidth="1"/>
    <col min="8835" max="8835" width="11.25" style="1" bestFit="1" customWidth="1"/>
    <col min="8836" max="8836" width="12.625" style="1" bestFit="1" customWidth="1"/>
    <col min="8837" max="8837" width="13.75" style="1" customWidth="1"/>
    <col min="8838" max="9066" width="9" style="1"/>
    <col min="9067" max="9067" width="3.125" style="1" customWidth="1"/>
    <col min="9068" max="9068" width="6.75" style="1" customWidth="1"/>
    <col min="9069" max="9069" width="9.625" style="1" customWidth="1"/>
    <col min="9070" max="9070" width="15" style="1" customWidth="1"/>
    <col min="9071" max="9071" width="46.5" style="1" customWidth="1"/>
    <col min="9072" max="9079" width="0" style="1" hidden="1" customWidth="1"/>
    <col min="9080" max="9080" width="15.625" style="1" customWidth="1"/>
    <col min="9081" max="9081" width="12.875" style="1" customWidth="1"/>
    <col min="9082" max="9087" width="14.875" style="1" customWidth="1"/>
    <col min="9088" max="9089" width="9" style="1"/>
    <col min="9090" max="9090" width="12.625" style="1" bestFit="1" customWidth="1"/>
    <col min="9091" max="9091" width="11.25" style="1" bestFit="1" customWidth="1"/>
    <col min="9092" max="9092" width="12.625" style="1" bestFit="1" customWidth="1"/>
    <col min="9093" max="9093" width="13.75" style="1" customWidth="1"/>
    <col min="9094" max="9322" width="9" style="1"/>
    <col min="9323" max="9323" width="3.125" style="1" customWidth="1"/>
    <col min="9324" max="9324" width="6.75" style="1" customWidth="1"/>
    <col min="9325" max="9325" width="9.625" style="1" customWidth="1"/>
    <col min="9326" max="9326" width="15" style="1" customWidth="1"/>
    <col min="9327" max="9327" width="46.5" style="1" customWidth="1"/>
    <col min="9328" max="9335" width="0" style="1" hidden="1" customWidth="1"/>
    <col min="9336" max="9336" width="15.625" style="1" customWidth="1"/>
    <col min="9337" max="9337" width="12.875" style="1" customWidth="1"/>
    <col min="9338" max="9343" width="14.875" style="1" customWidth="1"/>
    <col min="9344" max="9345" width="9" style="1"/>
    <col min="9346" max="9346" width="12.625" style="1" bestFit="1" customWidth="1"/>
    <col min="9347" max="9347" width="11.25" style="1" bestFit="1" customWidth="1"/>
    <col min="9348" max="9348" width="12.625" style="1" bestFit="1" customWidth="1"/>
    <col min="9349" max="9349" width="13.75" style="1" customWidth="1"/>
    <col min="9350" max="9578" width="9" style="1"/>
    <col min="9579" max="9579" width="3.125" style="1" customWidth="1"/>
    <col min="9580" max="9580" width="6.75" style="1" customWidth="1"/>
    <col min="9581" max="9581" width="9.625" style="1" customWidth="1"/>
    <col min="9582" max="9582" width="15" style="1" customWidth="1"/>
    <col min="9583" max="9583" width="46.5" style="1" customWidth="1"/>
    <col min="9584" max="9591" width="0" style="1" hidden="1" customWidth="1"/>
    <col min="9592" max="9592" width="15.625" style="1" customWidth="1"/>
    <col min="9593" max="9593" width="12.875" style="1" customWidth="1"/>
    <col min="9594" max="9599" width="14.875" style="1" customWidth="1"/>
    <col min="9600" max="9601" width="9" style="1"/>
    <col min="9602" max="9602" width="12.625" style="1" bestFit="1" customWidth="1"/>
    <col min="9603" max="9603" width="11.25" style="1" bestFit="1" customWidth="1"/>
    <col min="9604" max="9604" width="12.625" style="1" bestFit="1" customWidth="1"/>
    <col min="9605" max="9605" width="13.75" style="1" customWidth="1"/>
    <col min="9606" max="9834" width="9" style="1"/>
    <col min="9835" max="9835" width="3.125" style="1" customWidth="1"/>
    <col min="9836" max="9836" width="6.75" style="1" customWidth="1"/>
    <col min="9837" max="9837" width="9.625" style="1" customWidth="1"/>
    <col min="9838" max="9838" width="15" style="1" customWidth="1"/>
    <col min="9839" max="9839" width="46.5" style="1" customWidth="1"/>
    <col min="9840" max="9847" width="0" style="1" hidden="1" customWidth="1"/>
    <col min="9848" max="9848" width="15.625" style="1" customWidth="1"/>
    <col min="9849" max="9849" width="12.875" style="1" customWidth="1"/>
    <col min="9850" max="9855" width="14.875" style="1" customWidth="1"/>
    <col min="9856" max="9857" width="9" style="1"/>
    <col min="9858" max="9858" width="12.625" style="1" bestFit="1" customWidth="1"/>
    <col min="9859" max="9859" width="11.25" style="1" bestFit="1" customWidth="1"/>
    <col min="9860" max="9860" width="12.625" style="1" bestFit="1" customWidth="1"/>
    <col min="9861" max="9861" width="13.75" style="1" customWidth="1"/>
    <col min="9862" max="10090" width="9" style="1"/>
    <col min="10091" max="10091" width="3.125" style="1" customWidth="1"/>
    <col min="10092" max="10092" width="6.75" style="1" customWidth="1"/>
    <col min="10093" max="10093" width="9.625" style="1" customWidth="1"/>
    <col min="10094" max="10094" width="15" style="1" customWidth="1"/>
    <col min="10095" max="10095" width="46.5" style="1" customWidth="1"/>
    <col min="10096" max="10103" width="0" style="1" hidden="1" customWidth="1"/>
    <col min="10104" max="10104" width="15.625" style="1" customWidth="1"/>
    <col min="10105" max="10105" width="12.875" style="1" customWidth="1"/>
    <col min="10106" max="10111" width="14.875" style="1" customWidth="1"/>
    <col min="10112" max="10113" width="9" style="1"/>
    <col min="10114" max="10114" width="12.625" style="1" bestFit="1" customWidth="1"/>
    <col min="10115" max="10115" width="11.25" style="1" bestFit="1" customWidth="1"/>
    <col min="10116" max="10116" width="12.625" style="1" bestFit="1" customWidth="1"/>
    <col min="10117" max="10117" width="13.75" style="1" customWidth="1"/>
    <col min="10118" max="10346" width="9" style="1"/>
    <col min="10347" max="10347" width="3.125" style="1" customWidth="1"/>
    <col min="10348" max="10348" width="6.75" style="1" customWidth="1"/>
    <col min="10349" max="10349" width="9.625" style="1" customWidth="1"/>
    <col min="10350" max="10350" width="15" style="1" customWidth="1"/>
    <col min="10351" max="10351" width="46.5" style="1" customWidth="1"/>
    <col min="10352" max="10359" width="0" style="1" hidden="1" customWidth="1"/>
    <col min="10360" max="10360" width="15.625" style="1" customWidth="1"/>
    <col min="10361" max="10361" width="12.875" style="1" customWidth="1"/>
    <col min="10362" max="10367" width="14.875" style="1" customWidth="1"/>
    <col min="10368" max="10369" width="9" style="1"/>
    <col min="10370" max="10370" width="12.625" style="1" bestFit="1" customWidth="1"/>
    <col min="10371" max="10371" width="11.25" style="1" bestFit="1" customWidth="1"/>
    <col min="10372" max="10372" width="12.625" style="1" bestFit="1" customWidth="1"/>
    <col min="10373" max="10373" width="13.75" style="1" customWidth="1"/>
    <col min="10374" max="10602" width="9" style="1"/>
    <col min="10603" max="10603" width="3.125" style="1" customWidth="1"/>
    <col min="10604" max="10604" width="6.75" style="1" customWidth="1"/>
    <col min="10605" max="10605" width="9.625" style="1" customWidth="1"/>
    <col min="10606" max="10606" width="15" style="1" customWidth="1"/>
    <col min="10607" max="10607" width="46.5" style="1" customWidth="1"/>
    <col min="10608" max="10615" width="0" style="1" hidden="1" customWidth="1"/>
    <col min="10616" max="10616" width="15.625" style="1" customWidth="1"/>
    <col min="10617" max="10617" width="12.875" style="1" customWidth="1"/>
    <col min="10618" max="10623" width="14.875" style="1" customWidth="1"/>
    <col min="10624" max="10625" width="9" style="1"/>
    <col min="10626" max="10626" width="12.625" style="1" bestFit="1" customWidth="1"/>
    <col min="10627" max="10627" width="11.25" style="1" bestFit="1" customWidth="1"/>
    <col min="10628" max="10628" width="12.625" style="1" bestFit="1" customWidth="1"/>
    <col min="10629" max="10629" width="13.75" style="1" customWidth="1"/>
    <col min="10630" max="10858" width="9" style="1"/>
    <col min="10859" max="10859" width="3.125" style="1" customWidth="1"/>
    <col min="10860" max="10860" width="6.75" style="1" customWidth="1"/>
    <col min="10861" max="10861" width="9.625" style="1" customWidth="1"/>
    <col min="10862" max="10862" width="15" style="1" customWidth="1"/>
    <col min="10863" max="10863" width="46.5" style="1" customWidth="1"/>
    <col min="10864" max="10871" width="0" style="1" hidden="1" customWidth="1"/>
    <col min="10872" max="10872" width="15.625" style="1" customWidth="1"/>
    <col min="10873" max="10873" width="12.875" style="1" customWidth="1"/>
    <col min="10874" max="10879" width="14.875" style="1" customWidth="1"/>
    <col min="10880" max="10881" width="9" style="1"/>
    <col min="10882" max="10882" width="12.625" style="1" bestFit="1" customWidth="1"/>
    <col min="10883" max="10883" width="11.25" style="1" bestFit="1" customWidth="1"/>
    <col min="10884" max="10884" width="12.625" style="1" bestFit="1" customWidth="1"/>
    <col min="10885" max="10885" width="13.75" style="1" customWidth="1"/>
    <col min="10886" max="11114" width="9" style="1"/>
    <col min="11115" max="11115" width="3.125" style="1" customWidth="1"/>
    <col min="11116" max="11116" width="6.75" style="1" customWidth="1"/>
    <col min="11117" max="11117" width="9.625" style="1" customWidth="1"/>
    <col min="11118" max="11118" width="15" style="1" customWidth="1"/>
    <col min="11119" max="11119" width="46.5" style="1" customWidth="1"/>
    <col min="11120" max="11127" width="0" style="1" hidden="1" customWidth="1"/>
    <col min="11128" max="11128" width="15.625" style="1" customWidth="1"/>
    <col min="11129" max="11129" width="12.875" style="1" customWidth="1"/>
    <col min="11130" max="11135" width="14.875" style="1" customWidth="1"/>
    <col min="11136" max="11137" width="9" style="1"/>
    <col min="11138" max="11138" width="12.625" style="1" bestFit="1" customWidth="1"/>
    <col min="11139" max="11139" width="11.25" style="1" bestFit="1" customWidth="1"/>
    <col min="11140" max="11140" width="12.625" style="1" bestFit="1" customWidth="1"/>
    <col min="11141" max="11141" width="13.75" style="1" customWidth="1"/>
    <col min="11142" max="11370" width="9" style="1"/>
    <col min="11371" max="11371" width="3.125" style="1" customWidth="1"/>
    <col min="11372" max="11372" width="6.75" style="1" customWidth="1"/>
    <col min="11373" max="11373" width="9.625" style="1" customWidth="1"/>
    <col min="11374" max="11374" width="15" style="1" customWidth="1"/>
    <col min="11375" max="11375" width="46.5" style="1" customWidth="1"/>
    <col min="11376" max="11383" width="0" style="1" hidden="1" customWidth="1"/>
    <col min="11384" max="11384" width="15.625" style="1" customWidth="1"/>
    <col min="11385" max="11385" width="12.875" style="1" customWidth="1"/>
    <col min="11386" max="11391" width="14.875" style="1" customWidth="1"/>
    <col min="11392" max="11393" width="9" style="1"/>
    <col min="11394" max="11394" width="12.625" style="1" bestFit="1" customWidth="1"/>
    <col min="11395" max="11395" width="11.25" style="1" bestFit="1" customWidth="1"/>
    <col min="11396" max="11396" width="12.625" style="1" bestFit="1" customWidth="1"/>
    <col min="11397" max="11397" width="13.75" style="1" customWidth="1"/>
    <col min="11398" max="11626" width="9" style="1"/>
    <col min="11627" max="11627" width="3.125" style="1" customWidth="1"/>
    <col min="11628" max="11628" width="6.75" style="1" customWidth="1"/>
    <col min="11629" max="11629" width="9.625" style="1" customWidth="1"/>
    <col min="11630" max="11630" width="15" style="1" customWidth="1"/>
    <col min="11631" max="11631" width="46.5" style="1" customWidth="1"/>
    <col min="11632" max="11639" width="0" style="1" hidden="1" customWidth="1"/>
    <col min="11640" max="11640" width="15.625" style="1" customWidth="1"/>
    <col min="11641" max="11641" width="12.875" style="1" customWidth="1"/>
    <col min="11642" max="11647" width="14.875" style="1" customWidth="1"/>
    <col min="11648" max="11649" width="9" style="1"/>
    <col min="11650" max="11650" width="12.625" style="1" bestFit="1" customWidth="1"/>
    <col min="11651" max="11651" width="11.25" style="1" bestFit="1" customWidth="1"/>
    <col min="11652" max="11652" width="12.625" style="1" bestFit="1" customWidth="1"/>
    <col min="11653" max="11653" width="13.75" style="1" customWidth="1"/>
    <col min="11654" max="11882" width="9" style="1"/>
    <col min="11883" max="11883" width="3.125" style="1" customWidth="1"/>
    <col min="11884" max="11884" width="6.75" style="1" customWidth="1"/>
    <col min="11885" max="11885" width="9.625" style="1" customWidth="1"/>
    <col min="11886" max="11886" width="15" style="1" customWidth="1"/>
    <col min="11887" max="11887" width="46.5" style="1" customWidth="1"/>
    <col min="11888" max="11895" width="0" style="1" hidden="1" customWidth="1"/>
    <col min="11896" max="11896" width="15.625" style="1" customWidth="1"/>
    <col min="11897" max="11897" width="12.875" style="1" customWidth="1"/>
    <col min="11898" max="11903" width="14.875" style="1" customWidth="1"/>
    <col min="11904" max="11905" width="9" style="1"/>
    <col min="11906" max="11906" width="12.625" style="1" bestFit="1" customWidth="1"/>
    <col min="11907" max="11907" width="11.25" style="1" bestFit="1" customWidth="1"/>
    <col min="11908" max="11908" width="12.625" style="1" bestFit="1" customWidth="1"/>
    <col min="11909" max="11909" width="13.75" style="1" customWidth="1"/>
    <col min="11910" max="12138" width="9" style="1"/>
    <col min="12139" max="12139" width="3.125" style="1" customWidth="1"/>
    <col min="12140" max="12140" width="6.75" style="1" customWidth="1"/>
    <col min="12141" max="12141" width="9.625" style="1" customWidth="1"/>
    <col min="12142" max="12142" width="15" style="1" customWidth="1"/>
    <col min="12143" max="12143" width="46.5" style="1" customWidth="1"/>
    <col min="12144" max="12151" width="0" style="1" hidden="1" customWidth="1"/>
    <col min="12152" max="12152" width="15.625" style="1" customWidth="1"/>
    <col min="12153" max="12153" width="12.875" style="1" customWidth="1"/>
    <col min="12154" max="12159" width="14.875" style="1" customWidth="1"/>
    <col min="12160" max="12161" width="9" style="1"/>
    <col min="12162" max="12162" width="12.625" style="1" bestFit="1" customWidth="1"/>
    <col min="12163" max="12163" width="11.25" style="1" bestFit="1" customWidth="1"/>
    <col min="12164" max="12164" width="12.625" style="1" bestFit="1" customWidth="1"/>
    <col min="12165" max="12165" width="13.75" style="1" customWidth="1"/>
    <col min="12166" max="12394" width="9" style="1"/>
    <col min="12395" max="12395" width="3.125" style="1" customWidth="1"/>
    <col min="12396" max="12396" width="6.75" style="1" customWidth="1"/>
    <col min="12397" max="12397" width="9.625" style="1" customWidth="1"/>
    <col min="12398" max="12398" width="15" style="1" customWidth="1"/>
    <col min="12399" max="12399" width="46.5" style="1" customWidth="1"/>
    <col min="12400" max="12407" width="0" style="1" hidden="1" customWidth="1"/>
    <col min="12408" max="12408" width="15.625" style="1" customWidth="1"/>
    <col min="12409" max="12409" width="12.875" style="1" customWidth="1"/>
    <col min="12410" max="12415" width="14.875" style="1" customWidth="1"/>
    <col min="12416" max="12417" width="9" style="1"/>
    <col min="12418" max="12418" width="12.625" style="1" bestFit="1" customWidth="1"/>
    <col min="12419" max="12419" width="11.25" style="1" bestFit="1" customWidth="1"/>
    <col min="12420" max="12420" width="12.625" style="1" bestFit="1" customWidth="1"/>
    <col min="12421" max="12421" width="13.75" style="1" customWidth="1"/>
    <col min="12422" max="12650" width="9" style="1"/>
    <col min="12651" max="12651" width="3.125" style="1" customWidth="1"/>
    <col min="12652" max="12652" width="6.75" style="1" customWidth="1"/>
    <col min="12653" max="12653" width="9.625" style="1" customWidth="1"/>
    <col min="12654" max="12654" width="15" style="1" customWidth="1"/>
    <col min="12655" max="12655" width="46.5" style="1" customWidth="1"/>
    <col min="12656" max="12663" width="0" style="1" hidden="1" customWidth="1"/>
    <col min="12664" max="12664" width="15.625" style="1" customWidth="1"/>
    <col min="12665" max="12665" width="12.875" style="1" customWidth="1"/>
    <col min="12666" max="12671" width="14.875" style="1" customWidth="1"/>
    <col min="12672" max="12673" width="9" style="1"/>
    <col min="12674" max="12674" width="12.625" style="1" bestFit="1" customWidth="1"/>
    <col min="12675" max="12675" width="11.25" style="1" bestFit="1" customWidth="1"/>
    <col min="12676" max="12676" width="12.625" style="1" bestFit="1" customWidth="1"/>
    <col min="12677" max="12677" width="13.75" style="1" customWidth="1"/>
    <col min="12678" max="12906" width="9" style="1"/>
    <col min="12907" max="12907" width="3.125" style="1" customWidth="1"/>
    <col min="12908" max="12908" width="6.75" style="1" customWidth="1"/>
    <col min="12909" max="12909" width="9.625" style="1" customWidth="1"/>
    <col min="12910" max="12910" width="15" style="1" customWidth="1"/>
    <col min="12911" max="12911" width="46.5" style="1" customWidth="1"/>
    <col min="12912" max="12919" width="0" style="1" hidden="1" customWidth="1"/>
    <col min="12920" max="12920" width="15.625" style="1" customWidth="1"/>
    <col min="12921" max="12921" width="12.875" style="1" customWidth="1"/>
    <col min="12922" max="12927" width="14.875" style="1" customWidth="1"/>
    <col min="12928" max="12929" width="9" style="1"/>
    <col min="12930" max="12930" width="12.625" style="1" bestFit="1" customWidth="1"/>
    <col min="12931" max="12931" width="11.25" style="1" bestFit="1" customWidth="1"/>
    <col min="12932" max="12932" width="12.625" style="1" bestFit="1" customWidth="1"/>
    <col min="12933" max="12933" width="13.75" style="1" customWidth="1"/>
    <col min="12934" max="13162" width="9" style="1"/>
    <col min="13163" max="13163" width="3.125" style="1" customWidth="1"/>
    <col min="13164" max="13164" width="6.75" style="1" customWidth="1"/>
    <col min="13165" max="13165" width="9.625" style="1" customWidth="1"/>
    <col min="13166" max="13166" width="15" style="1" customWidth="1"/>
    <col min="13167" max="13167" width="46.5" style="1" customWidth="1"/>
    <col min="13168" max="13175" width="0" style="1" hidden="1" customWidth="1"/>
    <col min="13176" max="13176" width="15.625" style="1" customWidth="1"/>
    <col min="13177" max="13177" width="12.875" style="1" customWidth="1"/>
    <col min="13178" max="13183" width="14.875" style="1" customWidth="1"/>
    <col min="13184" max="13185" width="9" style="1"/>
    <col min="13186" max="13186" width="12.625" style="1" bestFit="1" customWidth="1"/>
    <col min="13187" max="13187" width="11.25" style="1" bestFit="1" customWidth="1"/>
    <col min="13188" max="13188" width="12.625" style="1" bestFit="1" customWidth="1"/>
    <col min="13189" max="13189" width="13.75" style="1" customWidth="1"/>
    <col min="13190" max="13418" width="9" style="1"/>
    <col min="13419" max="13419" width="3.125" style="1" customWidth="1"/>
    <col min="13420" max="13420" width="6.75" style="1" customWidth="1"/>
    <col min="13421" max="13421" width="9.625" style="1" customWidth="1"/>
    <col min="13422" max="13422" width="15" style="1" customWidth="1"/>
    <col min="13423" max="13423" width="46.5" style="1" customWidth="1"/>
    <col min="13424" max="13431" width="0" style="1" hidden="1" customWidth="1"/>
    <col min="13432" max="13432" width="15.625" style="1" customWidth="1"/>
    <col min="13433" max="13433" width="12.875" style="1" customWidth="1"/>
    <col min="13434" max="13439" width="14.875" style="1" customWidth="1"/>
    <col min="13440" max="13441" width="9" style="1"/>
    <col min="13442" max="13442" width="12.625" style="1" bestFit="1" customWidth="1"/>
    <col min="13443" max="13443" width="11.25" style="1" bestFit="1" customWidth="1"/>
    <col min="13444" max="13444" width="12.625" style="1" bestFit="1" customWidth="1"/>
    <col min="13445" max="13445" width="13.75" style="1" customWidth="1"/>
    <col min="13446" max="13674" width="9" style="1"/>
    <col min="13675" max="13675" width="3.125" style="1" customWidth="1"/>
    <col min="13676" max="13676" width="6.75" style="1" customWidth="1"/>
    <col min="13677" max="13677" width="9.625" style="1" customWidth="1"/>
    <col min="13678" max="13678" width="15" style="1" customWidth="1"/>
    <col min="13679" max="13679" width="46.5" style="1" customWidth="1"/>
    <col min="13680" max="13687" width="0" style="1" hidden="1" customWidth="1"/>
    <col min="13688" max="13688" width="15.625" style="1" customWidth="1"/>
    <col min="13689" max="13689" width="12.875" style="1" customWidth="1"/>
    <col min="13690" max="13695" width="14.875" style="1" customWidth="1"/>
    <col min="13696" max="13697" width="9" style="1"/>
    <col min="13698" max="13698" width="12.625" style="1" bestFit="1" customWidth="1"/>
    <col min="13699" max="13699" width="11.25" style="1" bestFit="1" customWidth="1"/>
    <col min="13700" max="13700" width="12.625" style="1" bestFit="1" customWidth="1"/>
    <col min="13701" max="13701" width="13.75" style="1" customWidth="1"/>
    <col min="13702" max="13930" width="9" style="1"/>
    <col min="13931" max="13931" width="3.125" style="1" customWidth="1"/>
    <col min="13932" max="13932" width="6.75" style="1" customWidth="1"/>
    <col min="13933" max="13933" width="9.625" style="1" customWidth="1"/>
    <col min="13934" max="13934" width="15" style="1" customWidth="1"/>
    <col min="13935" max="13935" width="46.5" style="1" customWidth="1"/>
    <col min="13936" max="13943" width="0" style="1" hidden="1" customWidth="1"/>
    <col min="13944" max="13944" width="15.625" style="1" customWidth="1"/>
    <col min="13945" max="13945" width="12.875" style="1" customWidth="1"/>
    <col min="13946" max="13951" width="14.875" style="1" customWidth="1"/>
    <col min="13952" max="13953" width="9" style="1"/>
    <col min="13954" max="13954" width="12.625" style="1" bestFit="1" customWidth="1"/>
    <col min="13955" max="13955" width="11.25" style="1" bestFit="1" customWidth="1"/>
    <col min="13956" max="13956" width="12.625" style="1" bestFit="1" customWidth="1"/>
    <col min="13957" max="13957" width="13.75" style="1" customWidth="1"/>
    <col min="13958" max="14186" width="9" style="1"/>
    <col min="14187" max="14187" width="3.125" style="1" customWidth="1"/>
    <col min="14188" max="14188" width="6.75" style="1" customWidth="1"/>
    <col min="14189" max="14189" width="9.625" style="1" customWidth="1"/>
    <col min="14190" max="14190" width="15" style="1" customWidth="1"/>
    <col min="14191" max="14191" width="46.5" style="1" customWidth="1"/>
    <col min="14192" max="14199" width="0" style="1" hidden="1" customWidth="1"/>
    <col min="14200" max="14200" width="15.625" style="1" customWidth="1"/>
    <col min="14201" max="14201" width="12.875" style="1" customWidth="1"/>
    <col min="14202" max="14207" width="14.875" style="1" customWidth="1"/>
    <col min="14208" max="14209" width="9" style="1"/>
    <col min="14210" max="14210" width="12.625" style="1" bestFit="1" customWidth="1"/>
    <col min="14211" max="14211" width="11.25" style="1" bestFit="1" customWidth="1"/>
    <col min="14212" max="14212" width="12.625" style="1" bestFit="1" customWidth="1"/>
    <col min="14213" max="14213" width="13.75" style="1" customWidth="1"/>
    <col min="14214" max="14442" width="9" style="1"/>
    <col min="14443" max="14443" width="3.125" style="1" customWidth="1"/>
    <col min="14444" max="14444" width="6.75" style="1" customWidth="1"/>
    <col min="14445" max="14445" width="9.625" style="1" customWidth="1"/>
    <col min="14446" max="14446" width="15" style="1" customWidth="1"/>
    <col min="14447" max="14447" width="46.5" style="1" customWidth="1"/>
    <col min="14448" max="14455" width="0" style="1" hidden="1" customWidth="1"/>
    <col min="14456" max="14456" width="15.625" style="1" customWidth="1"/>
    <col min="14457" max="14457" width="12.875" style="1" customWidth="1"/>
    <col min="14458" max="14463" width="14.875" style="1" customWidth="1"/>
    <col min="14464" max="14465" width="9" style="1"/>
    <col min="14466" max="14466" width="12.625" style="1" bestFit="1" customWidth="1"/>
    <col min="14467" max="14467" width="11.25" style="1" bestFit="1" customWidth="1"/>
    <col min="14468" max="14468" width="12.625" style="1" bestFit="1" customWidth="1"/>
    <col min="14469" max="14469" width="13.75" style="1" customWidth="1"/>
    <col min="14470" max="14698" width="9" style="1"/>
    <col min="14699" max="14699" width="3.125" style="1" customWidth="1"/>
    <col min="14700" max="14700" width="6.75" style="1" customWidth="1"/>
    <col min="14701" max="14701" width="9.625" style="1" customWidth="1"/>
    <col min="14702" max="14702" width="15" style="1" customWidth="1"/>
    <col min="14703" max="14703" width="46.5" style="1" customWidth="1"/>
    <col min="14704" max="14711" width="0" style="1" hidden="1" customWidth="1"/>
    <col min="14712" max="14712" width="15.625" style="1" customWidth="1"/>
    <col min="14713" max="14713" width="12.875" style="1" customWidth="1"/>
    <col min="14714" max="14719" width="14.875" style="1" customWidth="1"/>
    <col min="14720" max="14721" width="9" style="1"/>
    <col min="14722" max="14722" width="12.625" style="1" bestFit="1" customWidth="1"/>
    <col min="14723" max="14723" width="11.25" style="1" bestFit="1" customWidth="1"/>
    <col min="14724" max="14724" width="12.625" style="1" bestFit="1" customWidth="1"/>
    <col min="14725" max="14725" width="13.75" style="1" customWidth="1"/>
    <col min="14726" max="14954" width="9" style="1"/>
    <col min="14955" max="14955" width="3.125" style="1" customWidth="1"/>
    <col min="14956" max="14956" width="6.75" style="1" customWidth="1"/>
    <col min="14957" max="14957" width="9.625" style="1" customWidth="1"/>
    <col min="14958" max="14958" width="15" style="1" customWidth="1"/>
    <col min="14959" max="14959" width="46.5" style="1" customWidth="1"/>
    <col min="14960" max="14967" width="0" style="1" hidden="1" customWidth="1"/>
    <col min="14968" max="14968" width="15.625" style="1" customWidth="1"/>
    <col min="14969" max="14969" width="12.875" style="1" customWidth="1"/>
    <col min="14970" max="14975" width="14.875" style="1" customWidth="1"/>
    <col min="14976" max="14977" width="9" style="1"/>
    <col min="14978" max="14978" width="12.625" style="1" bestFit="1" customWidth="1"/>
    <col min="14979" max="14979" width="11.25" style="1" bestFit="1" customWidth="1"/>
    <col min="14980" max="14980" width="12.625" style="1" bestFit="1" customWidth="1"/>
    <col min="14981" max="14981" width="13.75" style="1" customWidth="1"/>
    <col min="14982" max="15210" width="9" style="1"/>
    <col min="15211" max="15211" width="3.125" style="1" customWidth="1"/>
    <col min="15212" max="15212" width="6.75" style="1" customWidth="1"/>
    <col min="15213" max="15213" width="9.625" style="1" customWidth="1"/>
    <col min="15214" max="15214" width="15" style="1" customWidth="1"/>
    <col min="15215" max="15215" width="46.5" style="1" customWidth="1"/>
    <col min="15216" max="15223" width="0" style="1" hidden="1" customWidth="1"/>
    <col min="15224" max="15224" width="15.625" style="1" customWidth="1"/>
    <col min="15225" max="15225" width="12.875" style="1" customWidth="1"/>
    <col min="15226" max="15231" width="14.875" style="1" customWidth="1"/>
    <col min="15232" max="15233" width="9" style="1"/>
    <col min="15234" max="15234" width="12.625" style="1" bestFit="1" customWidth="1"/>
    <col min="15235" max="15235" width="11.25" style="1" bestFit="1" customWidth="1"/>
    <col min="15236" max="15236" width="12.625" style="1" bestFit="1" customWidth="1"/>
    <col min="15237" max="15237" width="13.75" style="1" customWidth="1"/>
    <col min="15238" max="15466" width="9" style="1"/>
    <col min="15467" max="15467" width="3.125" style="1" customWidth="1"/>
    <col min="15468" max="15468" width="6.75" style="1" customWidth="1"/>
    <col min="15469" max="15469" width="9.625" style="1" customWidth="1"/>
    <col min="15470" max="15470" width="15" style="1" customWidth="1"/>
    <col min="15471" max="15471" width="46.5" style="1" customWidth="1"/>
    <col min="15472" max="15479" width="0" style="1" hidden="1" customWidth="1"/>
    <col min="15480" max="15480" width="15.625" style="1" customWidth="1"/>
    <col min="15481" max="15481" width="12.875" style="1" customWidth="1"/>
    <col min="15482" max="15487" width="14.875" style="1" customWidth="1"/>
    <col min="15488" max="15489" width="9" style="1"/>
    <col min="15490" max="15490" width="12.625" style="1" bestFit="1" customWidth="1"/>
    <col min="15491" max="15491" width="11.25" style="1" bestFit="1" customWidth="1"/>
    <col min="15492" max="15492" width="12.625" style="1" bestFit="1" customWidth="1"/>
    <col min="15493" max="15493" width="13.75" style="1" customWidth="1"/>
    <col min="15494" max="15722" width="9" style="1"/>
    <col min="15723" max="15723" width="3.125" style="1" customWidth="1"/>
    <col min="15724" max="15724" width="6.75" style="1" customWidth="1"/>
    <col min="15725" max="15725" width="9.625" style="1" customWidth="1"/>
    <col min="15726" max="15726" width="15" style="1" customWidth="1"/>
    <col min="15727" max="15727" width="46.5" style="1" customWidth="1"/>
    <col min="15728" max="15735" width="0" style="1" hidden="1" customWidth="1"/>
    <col min="15736" max="15736" width="15.625" style="1" customWidth="1"/>
    <col min="15737" max="15737" width="12.875" style="1" customWidth="1"/>
    <col min="15738" max="15743" width="14.875" style="1" customWidth="1"/>
    <col min="15744" max="15745" width="9" style="1"/>
    <col min="15746" max="15746" width="12.625" style="1" bestFit="1" customWidth="1"/>
    <col min="15747" max="15747" width="11.25" style="1" bestFit="1" customWidth="1"/>
    <col min="15748" max="15748" width="12.625" style="1" bestFit="1" customWidth="1"/>
    <col min="15749" max="15749" width="13.75" style="1" customWidth="1"/>
    <col min="15750" max="15978" width="9" style="1"/>
    <col min="15979" max="15979" width="3.125" style="1" customWidth="1"/>
    <col min="15980" max="15980" width="6.75" style="1" customWidth="1"/>
    <col min="15981" max="15981" width="9.625" style="1" customWidth="1"/>
    <col min="15982" max="15982" width="15" style="1" customWidth="1"/>
    <col min="15983" max="15983" width="46.5" style="1" customWidth="1"/>
    <col min="15984" max="15991" width="0" style="1" hidden="1" customWidth="1"/>
    <col min="15992" max="15992" width="15.625" style="1" customWidth="1"/>
    <col min="15993" max="15993" width="12.875" style="1" customWidth="1"/>
    <col min="15994" max="15999" width="14.875" style="1" customWidth="1"/>
    <col min="16000" max="16001" width="9" style="1"/>
    <col min="16002" max="16002" width="12.625" style="1" bestFit="1" customWidth="1"/>
    <col min="16003" max="16003" width="11.25" style="1" bestFit="1" customWidth="1"/>
    <col min="16004" max="16004" width="12.625" style="1" bestFit="1" customWidth="1"/>
    <col min="16005" max="16005" width="13.75" style="1" customWidth="1"/>
    <col min="16006" max="16384" width="9" style="1"/>
  </cols>
  <sheetData>
    <row r="1" spans="1:20" ht="71.25" customHeight="1" x14ac:dyDescent="0.2">
      <c r="A1" s="92" t="s">
        <v>968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</row>
    <row r="2" spans="1:20" s="7" customFormat="1" ht="69" customHeight="1" x14ac:dyDescent="0.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6</v>
      </c>
      <c r="H2" s="11" t="s">
        <v>7</v>
      </c>
      <c r="I2" s="10" t="s">
        <v>8</v>
      </c>
      <c r="J2" s="10" t="s">
        <v>9</v>
      </c>
      <c r="K2" s="12" t="s">
        <v>10</v>
      </c>
      <c r="L2" s="10" t="s">
        <v>11</v>
      </c>
      <c r="M2" s="10" t="s">
        <v>12</v>
      </c>
      <c r="N2" s="13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87" t="s">
        <v>966</v>
      </c>
      <c r="T2" s="12" t="s">
        <v>965</v>
      </c>
    </row>
    <row r="3" spans="1:20" ht="85.5" customHeight="1" x14ac:dyDescent="0.2">
      <c r="A3" s="15">
        <v>1</v>
      </c>
      <c r="B3" s="16" t="s">
        <v>18</v>
      </c>
      <c r="C3" s="15"/>
      <c r="D3" s="17" t="s">
        <v>19</v>
      </c>
      <c r="E3" s="18" t="s">
        <v>20</v>
      </c>
      <c r="F3" s="18" t="s">
        <v>21</v>
      </c>
      <c r="G3" s="19">
        <v>8809628883987</v>
      </c>
      <c r="H3" s="20" t="s">
        <v>22</v>
      </c>
      <c r="I3" s="21" t="s">
        <v>23</v>
      </c>
      <c r="J3" s="15">
        <v>150</v>
      </c>
      <c r="K3" s="22">
        <v>6.0999999999999999E-2</v>
      </c>
      <c r="L3" s="15">
        <v>19.04</v>
      </c>
      <c r="M3" s="15" t="s">
        <v>24</v>
      </c>
      <c r="N3" s="23">
        <v>3000</v>
      </c>
      <c r="O3" s="24">
        <v>4495353</v>
      </c>
      <c r="P3" s="19"/>
      <c r="Q3" s="19"/>
      <c r="R3" s="25"/>
      <c r="S3" s="88">
        <v>880</v>
      </c>
      <c r="T3" s="26"/>
    </row>
    <row r="4" spans="1:20" ht="85.5" customHeight="1" x14ac:dyDescent="0.2">
      <c r="A4" s="15">
        <v>2</v>
      </c>
      <c r="B4" s="16" t="s">
        <v>18</v>
      </c>
      <c r="C4" s="15"/>
      <c r="D4" s="17" t="s">
        <v>25</v>
      </c>
      <c r="E4" s="18" t="s">
        <v>26</v>
      </c>
      <c r="F4" s="18" t="s">
        <v>21</v>
      </c>
      <c r="G4" s="19">
        <v>8809628883994</v>
      </c>
      <c r="H4" s="20" t="s">
        <v>27</v>
      </c>
      <c r="I4" s="21" t="s">
        <v>23</v>
      </c>
      <c r="J4" s="15">
        <v>150</v>
      </c>
      <c r="K4" s="22">
        <v>6.0999999999999999E-2</v>
      </c>
      <c r="L4" s="15">
        <v>19.04</v>
      </c>
      <c r="M4" s="15" t="s">
        <v>24</v>
      </c>
      <c r="N4" s="23">
        <v>3000</v>
      </c>
      <c r="O4" s="24">
        <v>5487114</v>
      </c>
      <c r="P4" s="19"/>
      <c r="Q4" s="19"/>
      <c r="R4" s="25"/>
      <c r="S4" s="88">
        <v>880</v>
      </c>
      <c r="T4" s="26"/>
    </row>
    <row r="5" spans="1:20" ht="85.5" customHeight="1" x14ac:dyDescent="0.2">
      <c r="A5" s="15">
        <v>3</v>
      </c>
      <c r="B5" s="16" t="s">
        <v>18</v>
      </c>
      <c r="C5" s="15"/>
      <c r="D5" s="17" t="s">
        <v>28</v>
      </c>
      <c r="E5" s="18" t="s">
        <v>29</v>
      </c>
      <c r="F5" s="18" t="s">
        <v>21</v>
      </c>
      <c r="G5" s="19">
        <v>8809628884007</v>
      </c>
      <c r="H5" s="20" t="s">
        <v>30</v>
      </c>
      <c r="I5" s="21" t="s">
        <v>23</v>
      </c>
      <c r="J5" s="15">
        <v>150</v>
      </c>
      <c r="K5" s="22">
        <v>6.0999999999999999E-2</v>
      </c>
      <c r="L5" s="15">
        <v>19.04</v>
      </c>
      <c r="M5" s="15" t="s">
        <v>24</v>
      </c>
      <c r="N5" s="23">
        <v>3000</v>
      </c>
      <c r="O5" s="24">
        <v>4577309</v>
      </c>
      <c r="P5" s="19"/>
      <c r="Q5" s="19"/>
      <c r="R5" s="25"/>
      <c r="S5" s="88">
        <v>880</v>
      </c>
      <c r="T5" s="26"/>
    </row>
    <row r="6" spans="1:20" ht="85.5" customHeight="1" x14ac:dyDescent="0.2">
      <c r="A6" s="15">
        <v>4</v>
      </c>
      <c r="B6" s="16" t="s">
        <v>18</v>
      </c>
      <c r="C6" s="15"/>
      <c r="D6" s="17" t="s">
        <v>31</v>
      </c>
      <c r="E6" s="18" t="s">
        <v>32</v>
      </c>
      <c r="F6" s="18" t="s">
        <v>21</v>
      </c>
      <c r="G6" s="19">
        <v>8809628884045</v>
      </c>
      <c r="H6" s="20" t="s">
        <v>33</v>
      </c>
      <c r="I6" s="21" t="s">
        <v>23</v>
      </c>
      <c r="J6" s="15">
        <v>150</v>
      </c>
      <c r="K6" s="22">
        <v>6.0999999999999999E-2</v>
      </c>
      <c r="L6" s="15">
        <v>19.04</v>
      </c>
      <c r="M6" s="15" t="s">
        <v>24</v>
      </c>
      <c r="N6" s="23">
        <v>3000</v>
      </c>
      <c r="O6" s="24">
        <v>5487071</v>
      </c>
      <c r="P6" s="19"/>
      <c r="Q6" s="19"/>
      <c r="R6" s="25"/>
      <c r="S6" s="88">
        <v>880</v>
      </c>
      <c r="T6" s="26"/>
    </row>
    <row r="7" spans="1:20" ht="85.5" customHeight="1" x14ac:dyDescent="0.2">
      <c r="A7" s="15">
        <v>5</v>
      </c>
      <c r="B7" s="16" t="s">
        <v>18</v>
      </c>
      <c r="C7" s="15"/>
      <c r="D7" s="17" t="s">
        <v>34</v>
      </c>
      <c r="E7" s="18" t="s">
        <v>35</v>
      </c>
      <c r="F7" s="18" t="s">
        <v>21</v>
      </c>
      <c r="G7" s="19">
        <v>8809628884014</v>
      </c>
      <c r="H7" s="20" t="s">
        <v>36</v>
      </c>
      <c r="I7" s="21" t="s">
        <v>23</v>
      </c>
      <c r="J7" s="15">
        <v>150</v>
      </c>
      <c r="K7" s="22">
        <v>6.0999999999999999E-2</v>
      </c>
      <c r="L7" s="15">
        <v>19.04</v>
      </c>
      <c r="M7" s="15" t="s">
        <v>24</v>
      </c>
      <c r="N7" s="23">
        <v>3000</v>
      </c>
      <c r="O7" s="24">
        <v>4577335</v>
      </c>
      <c r="P7" s="19"/>
      <c r="Q7" s="19"/>
      <c r="R7" s="25"/>
      <c r="S7" s="88">
        <v>880</v>
      </c>
      <c r="T7" s="26"/>
    </row>
    <row r="8" spans="1:20" ht="85.5" customHeight="1" x14ac:dyDescent="0.2">
      <c r="A8" s="15">
        <v>6</v>
      </c>
      <c r="B8" s="16" t="s">
        <v>18</v>
      </c>
      <c r="C8" s="15"/>
      <c r="D8" s="17" t="s">
        <v>37</v>
      </c>
      <c r="E8" s="18" t="s">
        <v>38</v>
      </c>
      <c r="F8" s="18" t="s">
        <v>21</v>
      </c>
      <c r="G8" s="19">
        <v>8809628884052</v>
      </c>
      <c r="H8" s="20" t="s">
        <v>39</v>
      </c>
      <c r="I8" s="21" t="s">
        <v>23</v>
      </c>
      <c r="J8" s="15">
        <v>150</v>
      </c>
      <c r="K8" s="22">
        <f t="shared" ref="K8:K10" si="0">0.67*0.27*0.335</f>
        <v>6.0601500000000016E-2</v>
      </c>
      <c r="L8" s="15">
        <v>19.04</v>
      </c>
      <c r="M8" s="15" t="s">
        <v>24</v>
      </c>
      <c r="N8" s="23">
        <v>3000</v>
      </c>
      <c r="O8" s="19"/>
      <c r="P8" s="19"/>
      <c r="Q8" s="19"/>
      <c r="R8" s="25"/>
      <c r="S8" s="88">
        <v>880</v>
      </c>
      <c r="T8" s="26"/>
    </row>
    <row r="9" spans="1:20" ht="85.5" customHeight="1" x14ac:dyDescent="0.2">
      <c r="A9" s="15">
        <v>7</v>
      </c>
      <c r="B9" s="16" t="s">
        <v>18</v>
      </c>
      <c r="C9" s="15"/>
      <c r="D9" s="17" t="s">
        <v>40</v>
      </c>
      <c r="E9" s="27" t="s">
        <v>41</v>
      </c>
      <c r="F9" s="18" t="s">
        <v>21</v>
      </c>
      <c r="G9" s="19">
        <v>8809628884038</v>
      </c>
      <c r="H9" s="20" t="s">
        <v>42</v>
      </c>
      <c r="I9" s="21" t="s">
        <v>23</v>
      </c>
      <c r="J9" s="15">
        <v>150</v>
      </c>
      <c r="K9" s="22">
        <f t="shared" si="0"/>
        <v>6.0601500000000016E-2</v>
      </c>
      <c r="L9" s="15">
        <v>19.04</v>
      </c>
      <c r="M9" s="15" t="s">
        <v>24</v>
      </c>
      <c r="N9" s="23">
        <v>3000</v>
      </c>
      <c r="O9" s="28"/>
      <c r="P9" s="28"/>
      <c r="Q9" s="28"/>
      <c r="R9" s="28"/>
      <c r="S9" s="88">
        <v>880</v>
      </c>
      <c r="T9" s="91" t="s">
        <v>967</v>
      </c>
    </row>
    <row r="10" spans="1:20" ht="85.5" customHeight="1" x14ac:dyDescent="0.2">
      <c r="A10" s="15">
        <v>8</v>
      </c>
      <c r="B10" s="16" t="s">
        <v>18</v>
      </c>
      <c r="C10" s="15"/>
      <c r="D10" s="17" t="s">
        <v>43</v>
      </c>
      <c r="E10" s="18" t="s">
        <v>44</v>
      </c>
      <c r="F10" s="18" t="s">
        <v>21</v>
      </c>
      <c r="G10" s="19">
        <v>8809628884465</v>
      </c>
      <c r="H10" s="20" t="s">
        <v>45</v>
      </c>
      <c r="I10" s="21" t="s">
        <v>23</v>
      </c>
      <c r="J10" s="15">
        <v>150</v>
      </c>
      <c r="K10" s="22">
        <f t="shared" si="0"/>
        <v>6.0601500000000016E-2</v>
      </c>
      <c r="L10" s="15">
        <v>19.04</v>
      </c>
      <c r="M10" s="15" t="s">
        <v>24</v>
      </c>
      <c r="N10" s="23">
        <v>3000</v>
      </c>
      <c r="O10" s="19"/>
      <c r="P10" s="19"/>
      <c r="Q10" s="19"/>
      <c r="R10" s="25"/>
      <c r="S10" s="88">
        <v>880</v>
      </c>
      <c r="T10" s="26"/>
    </row>
    <row r="11" spans="1:20" ht="85.5" customHeight="1" x14ac:dyDescent="0.2">
      <c r="A11" s="15">
        <v>9</v>
      </c>
      <c r="B11" s="16" t="s">
        <v>18</v>
      </c>
      <c r="C11" s="15"/>
      <c r="D11" s="17" t="s">
        <v>46</v>
      </c>
      <c r="E11" s="18" t="s">
        <v>47</v>
      </c>
      <c r="F11" s="18" t="s">
        <v>48</v>
      </c>
      <c r="G11" s="19">
        <v>8809628884410</v>
      </c>
      <c r="H11" s="20" t="s">
        <v>49</v>
      </c>
      <c r="I11" s="21" t="s">
        <v>50</v>
      </c>
      <c r="J11" s="15">
        <v>150</v>
      </c>
      <c r="K11" s="22">
        <v>6.0999999999999999E-2</v>
      </c>
      <c r="L11" s="15">
        <v>19.23</v>
      </c>
      <c r="M11" s="15" t="s">
        <v>24</v>
      </c>
      <c r="N11" s="23">
        <v>4000</v>
      </c>
      <c r="O11" s="24">
        <v>4495241</v>
      </c>
      <c r="P11" s="19"/>
      <c r="Q11" s="19"/>
      <c r="R11" s="25"/>
      <c r="S11" s="88">
        <v>1120</v>
      </c>
      <c r="T11" s="26"/>
    </row>
    <row r="12" spans="1:20" ht="85.5" customHeight="1" x14ac:dyDescent="0.2">
      <c r="A12" s="15">
        <v>10</v>
      </c>
      <c r="B12" s="16" t="s">
        <v>18</v>
      </c>
      <c r="C12" s="15"/>
      <c r="D12" s="17" t="s">
        <v>51</v>
      </c>
      <c r="E12" s="18" t="s">
        <v>52</v>
      </c>
      <c r="F12" s="18" t="s">
        <v>48</v>
      </c>
      <c r="G12" s="19">
        <v>8809628884069</v>
      </c>
      <c r="H12" s="20" t="s">
        <v>53</v>
      </c>
      <c r="I12" s="21" t="s">
        <v>50</v>
      </c>
      <c r="J12" s="15">
        <v>150</v>
      </c>
      <c r="K12" s="22">
        <v>6.0999999999999999E-2</v>
      </c>
      <c r="L12" s="15">
        <v>19.23</v>
      </c>
      <c r="M12" s="15" t="s">
        <v>24</v>
      </c>
      <c r="N12" s="23">
        <v>4000</v>
      </c>
      <c r="O12" s="24">
        <v>4497644</v>
      </c>
      <c r="P12" s="19"/>
      <c r="Q12" s="19"/>
      <c r="R12" s="25"/>
      <c r="S12" s="88">
        <v>1120</v>
      </c>
      <c r="T12" s="26"/>
    </row>
    <row r="13" spans="1:20" ht="85.5" customHeight="1" x14ac:dyDescent="0.2">
      <c r="A13" s="15">
        <v>11</v>
      </c>
      <c r="B13" s="16" t="s">
        <v>18</v>
      </c>
      <c r="C13" s="15"/>
      <c r="D13" s="17" t="s">
        <v>54</v>
      </c>
      <c r="E13" s="18" t="s">
        <v>55</v>
      </c>
      <c r="F13" s="18" t="s">
        <v>48</v>
      </c>
      <c r="G13" s="19">
        <v>8809628884076</v>
      </c>
      <c r="H13" s="20" t="s">
        <v>56</v>
      </c>
      <c r="I13" s="21" t="s">
        <v>50</v>
      </c>
      <c r="J13" s="15">
        <v>150</v>
      </c>
      <c r="K13" s="22">
        <v>6.0999999999999999E-2</v>
      </c>
      <c r="L13" s="15">
        <v>19.23</v>
      </c>
      <c r="M13" s="15" t="s">
        <v>24</v>
      </c>
      <c r="N13" s="23">
        <v>4000</v>
      </c>
      <c r="O13" s="24">
        <v>4495159</v>
      </c>
      <c r="P13" s="19"/>
      <c r="Q13" s="19"/>
      <c r="R13" s="25"/>
      <c r="S13" s="88">
        <v>1120</v>
      </c>
      <c r="T13" s="26"/>
    </row>
    <row r="14" spans="1:20" ht="85.5" customHeight="1" x14ac:dyDescent="0.2">
      <c r="A14" s="15">
        <v>12</v>
      </c>
      <c r="B14" s="16" t="s">
        <v>18</v>
      </c>
      <c r="C14" s="15"/>
      <c r="D14" s="17" t="s">
        <v>57</v>
      </c>
      <c r="E14" s="18" t="s">
        <v>58</v>
      </c>
      <c r="F14" s="18" t="s">
        <v>48</v>
      </c>
      <c r="G14" s="19">
        <v>8809628884434</v>
      </c>
      <c r="H14" s="20" t="s">
        <v>59</v>
      </c>
      <c r="I14" s="21" t="s">
        <v>50</v>
      </c>
      <c r="J14" s="15">
        <v>150</v>
      </c>
      <c r="K14" s="22">
        <v>6.0999999999999999E-2</v>
      </c>
      <c r="L14" s="15">
        <v>19.23</v>
      </c>
      <c r="M14" s="15" t="s">
        <v>24</v>
      </c>
      <c r="N14" s="23">
        <v>4000</v>
      </c>
      <c r="O14" s="24">
        <v>4577371</v>
      </c>
      <c r="P14" s="19"/>
      <c r="Q14" s="19"/>
      <c r="R14" s="25"/>
      <c r="S14" s="88">
        <v>1120</v>
      </c>
      <c r="T14" s="26"/>
    </row>
    <row r="15" spans="1:20" ht="85.5" customHeight="1" x14ac:dyDescent="0.2">
      <c r="A15" s="15">
        <v>13</v>
      </c>
      <c r="B15" s="16" t="s">
        <v>18</v>
      </c>
      <c r="C15" s="15"/>
      <c r="D15" s="17" t="s">
        <v>60</v>
      </c>
      <c r="E15" s="18" t="s">
        <v>61</v>
      </c>
      <c r="F15" s="18" t="s">
        <v>48</v>
      </c>
      <c r="G15" s="19">
        <v>8809628884090</v>
      </c>
      <c r="H15" s="20" t="s">
        <v>62</v>
      </c>
      <c r="I15" s="21" t="s">
        <v>50</v>
      </c>
      <c r="J15" s="15">
        <v>150</v>
      </c>
      <c r="K15" s="22">
        <v>6.0999999999999999E-2</v>
      </c>
      <c r="L15" s="15">
        <v>19.23</v>
      </c>
      <c r="M15" s="15" t="s">
        <v>24</v>
      </c>
      <c r="N15" s="23">
        <v>4000</v>
      </c>
      <c r="O15" s="19"/>
      <c r="P15" s="19"/>
      <c r="Q15" s="19"/>
      <c r="R15" s="25"/>
      <c r="S15" s="88">
        <v>1120</v>
      </c>
      <c r="T15" s="26"/>
    </row>
    <row r="16" spans="1:20" ht="85.5" customHeight="1" x14ac:dyDescent="0.2">
      <c r="A16" s="15">
        <v>14</v>
      </c>
      <c r="B16" s="16" t="s">
        <v>18</v>
      </c>
      <c r="C16" s="15"/>
      <c r="D16" s="17" t="s">
        <v>63</v>
      </c>
      <c r="E16" s="18" t="s">
        <v>64</v>
      </c>
      <c r="F16" s="18" t="s">
        <v>48</v>
      </c>
      <c r="G16" s="19">
        <v>8809628884441</v>
      </c>
      <c r="H16" s="20" t="s">
        <v>65</v>
      </c>
      <c r="I16" s="21" t="s">
        <v>50</v>
      </c>
      <c r="J16" s="15">
        <v>150</v>
      </c>
      <c r="K16" s="22">
        <v>6.0999999999999999E-2</v>
      </c>
      <c r="L16" s="15">
        <v>19.23</v>
      </c>
      <c r="M16" s="15" t="s">
        <v>24</v>
      </c>
      <c r="N16" s="23">
        <v>4000</v>
      </c>
      <c r="O16" s="19"/>
      <c r="P16" s="19"/>
      <c r="Q16" s="19"/>
      <c r="R16" s="19"/>
      <c r="S16" s="88">
        <v>1120</v>
      </c>
      <c r="T16" s="26"/>
    </row>
    <row r="17" spans="1:20" ht="85.5" customHeight="1" x14ac:dyDescent="0.2">
      <c r="A17" s="15">
        <v>15</v>
      </c>
      <c r="B17" s="16" t="s">
        <v>18</v>
      </c>
      <c r="C17" s="15"/>
      <c r="D17" s="17" t="s">
        <v>66</v>
      </c>
      <c r="E17" s="18" t="s">
        <v>67</v>
      </c>
      <c r="F17" s="18" t="s">
        <v>48</v>
      </c>
      <c r="G17" s="19">
        <v>8809628884458</v>
      </c>
      <c r="H17" s="20" t="s">
        <v>68</v>
      </c>
      <c r="I17" s="21" t="s">
        <v>50</v>
      </c>
      <c r="J17" s="15">
        <v>150</v>
      </c>
      <c r="K17" s="22">
        <v>6.0999999999999999E-2</v>
      </c>
      <c r="L17" s="15">
        <v>19.23</v>
      </c>
      <c r="M17" s="15" t="s">
        <v>24</v>
      </c>
      <c r="N17" s="23">
        <v>4000</v>
      </c>
      <c r="O17" s="19"/>
      <c r="P17" s="19"/>
      <c r="Q17" s="19"/>
      <c r="R17" s="19"/>
      <c r="S17" s="88">
        <v>1120</v>
      </c>
      <c r="T17" s="26"/>
    </row>
    <row r="18" spans="1:20" ht="85.5" customHeight="1" x14ac:dyDescent="0.2">
      <c r="A18" s="15">
        <v>16</v>
      </c>
      <c r="B18" s="30" t="s">
        <v>18</v>
      </c>
      <c r="C18" s="29"/>
      <c r="D18" s="31" t="s">
        <v>69</v>
      </c>
      <c r="E18" s="18" t="s">
        <v>70</v>
      </c>
      <c r="F18" s="18" t="s">
        <v>71</v>
      </c>
      <c r="G18" s="19">
        <v>8809628882621</v>
      </c>
      <c r="H18" s="19">
        <v>8809628882621</v>
      </c>
      <c r="I18" s="21" t="s">
        <v>72</v>
      </c>
      <c r="J18" s="15">
        <v>600</v>
      </c>
      <c r="K18" s="22">
        <f t="shared" ref="K18:K26" si="1">0.25*0.57*0.36</f>
        <v>5.1299999999999991E-2</v>
      </c>
      <c r="L18" s="15">
        <v>19.899999999999999</v>
      </c>
      <c r="M18" s="15" t="s">
        <v>73</v>
      </c>
      <c r="N18" s="23">
        <v>1000</v>
      </c>
      <c r="O18" s="24">
        <v>4161795</v>
      </c>
      <c r="P18" s="19"/>
      <c r="Q18" s="19"/>
      <c r="R18" s="25"/>
      <c r="S18" s="88">
        <v>170</v>
      </c>
      <c r="T18" s="26"/>
    </row>
    <row r="19" spans="1:20" ht="85.5" customHeight="1" x14ac:dyDescent="0.2">
      <c r="A19" s="15">
        <v>17</v>
      </c>
      <c r="B19" s="30" t="s">
        <v>18</v>
      </c>
      <c r="C19" s="29"/>
      <c r="D19" s="31" t="s">
        <v>74</v>
      </c>
      <c r="E19" s="18" t="s">
        <v>75</v>
      </c>
      <c r="F19" s="18" t="s">
        <v>71</v>
      </c>
      <c r="G19" s="19">
        <v>8809628882638</v>
      </c>
      <c r="H19" s="19">
        <v>8809628882638</v>
      </c>
      <c r="I19" s="21" t="s">
        <v>72</v>
      </c>
      <c r="J19" s="15">
        <v>600</v>
      </c>
      <c r="K19" s="22">
        <f t="shared" si="1"/>
        <v>5.1299999999999991E-2</v>
      </c>
      <c r="L19" s="15">
        <v>19.899999999999999</v>
      </c>
      <c r="M19" s="15" t="s">
        <v>73</v>
      </c>
      <c r="N19" s="23">
        <v>1000</v>
      </c>
      <c r="O19" s="24">
        <v>4161800</v>
      </c>
      <c r="P19" s="19"/>
      <c r="Q19" s="19"/>
      <c r="R19" s="25"/>
      <c r="S19" s="88">
        <v>170</v>
      </c>
      <c r="T19" s="26"/>
    </row>
    <row r="20" spans="1:20" ht="85.5" customHeight="1" x14ac:dyDescent="0.2">
      <c r="A20" s="15">
        <v>18</v>
      </c>
      <c r="B20" s="16" t="s">
        <v>18</v>
      </c>
      <c r="C20" s="15"/>
      <c r="D20" s="17" t="s">
        <v>76</v>
      </c>
      <c r="E20" s="18" t="s">
        <v>77</v>
      </c>
      <c r="F20" s="18" t="s">
        <v>71</v>
      </c>
      <c r="G20" s="19">
        <v>8809628882645</v>
      </c>
      <c r="H20" s="19">
        <v>8809628882645</v>
      </c>
      <c r="I20" s="21" t="s">
        <v>72</v>
      </c>
      <c r="J20" s="15">
        <v>600</v>
      </c>
      <c r="K20" s="22">
        <f t="shared" si="1"/>
        <v>5.1299999999999991E-2</v>
      </c>
      <c r="L20" s="15">
        <v>19.899999999999999</v>
      </c>
      <c r="M20" s="15" t="s">
        <v>73</v>
      </c>
      <c r="N20" s="23">
        <v>1000</v>
      </c>
      <c r="O20" s="24">
        <v>4161798</v>
      </c>
      <c r="P20" s="19"/>
      <c r="Q20" s="19"/>
      <c r="R20" s="25"/>
      <c r="S20" s="88">
        <v>170</v>
      </c>
      <c r="T20" s="26"/>
    </row>
    <row r="21" spans="1:20" ht="85.5" customHeight="1" x14ac:dyDescent="0.2">
      <c r="A21" s="15">
        <v>19</v>
      </c>
      <c r="B21" s="30" t="s">
        <v>18</v>
      </c>
      <c r="C21" s="29"/>
      <c r="D21" s="31" t="s">
        <v>78</v>
      </c>
      <c r="E21" s="18" t="s">
        <v>79</v>
      </c>
      <c r="F21" s="18" t="s">
        <v>71</v>
      </c>
      <c r="G21" s="19">
        <v>8809628882652</v>
      </c>
      <c r="H21" s="19">
        <v>8809628882652</v>
      </c>
      <c r="I21" s="21" t="s">
        <v>72</v>
      </c>
      <c r="J21" s="15">
        <v>600</v>
      </c>
      <c r="K21" s="22">
        <f t="shared" si="1"/>
        <v>5.1299999999999991E-2</v>
      </c>
      <c r="L21" s="15">
        <v>19.899999999999999</v>
      </c>
      <c r="M21" s="15" t="s">
        <v>73</v>
      </c>
      <c r="N21" s="23">
        <v>1000</v>
      </c>
      <c r="O21" s="24">
        <v>4161796</v>
      </c>
      <c r="P21" s="19"/>
      <c r="Q21" s="19"/>
      <c r="R21" s="25"/>
      <c r="S21" s="88">
        <v>170</v>
      </c>
      <c r="T21" s="26"/>
    </row>
    <row r="22" spans="1:20" ht="85.5" customHeight="1" x14ac:dyDescent="0.2">
      <c r="A22" s="15">
        <v>20</v>
      </c>
      <c r="B22" s="30" t="s">
        <v>18</v>
      </c>
      <c r="C22" s="29"/>
      <c r="D22" s="31" t="s">
        <v>80</v>
      </c>
      <c r="E22" s="18" t="s">
        <v>81</v>
      </c>
      <c r="F22" s="18" t="s">
        <v>71</v>
      </c>
      <c r="G22" s="19">
        <v>8809628882669</v>
      </c>
      <c r="H22" s="19">
        <v>8809628882669</v>
      </c>
      <c r="I22" s="21" t="s">
        <v>72</v>
      </c>
      <c r="J22" s="15">
        <v>600</v>
      </c>
      <c r="K22" s="22">
        <f t="shared" si="1"/>
        <v>5.1299999999999991E-2</v>
      </c>
      <c r="L22" s="15">
        <v>19.899999999999999</v>
      </c>
      <c r="M22" s="15" t="s">
        <v>73</v>
      </c>
      <c r="N22" s="23">
        <v>1000</v>
      </c>
      <c r="O22" s="24">
        <v>4161791</v>
      </c>
      <c r="P22" s="19"/>
      <c r="Q22" s="19"/>
      <c r="R22" s="25"/>
      <c r="S22" s="88">
        <v>170</v>
      </c>
      <c r="T22" s="26"/>
    </row>
    <row r="23" spans="1:20" ht="85.5" customHeight="1" x14ac:dyDescent="0.2">
      <c r="A23" s="15">
        <v>21</v>
      </c>
      <c r="B23" s="30" t="s">
        <v>18</v>
      </c>
      <c r="C23" s="29"/>
      <c r="D23" s="31" t="s">
        <v>82</v>
      </c>
      <c r="E23" s="18" t="s">
        <v>83</v>
      </c>
      <c r="F23" s="18" t="s">
        <v>71</v>
      </c>
      <c r="G23" s="19">
        <v>8809628882676</v>
      </c>
      <c r="H23" s="19">
        <v>8809628882676</v>
      </c>
      <c r="I23" s="21" t="s">
        <v>72</v>
      </c>
      <c r="J23" s="15">
        <v>600</v>
      </c>
      <c r="K23" s="22">
        <f t="shared" si="1"/>
        <v>5.1299999999999991E-2</v>
      </c>
      <c r="L23" s="15">
        <v>19.899999999999999</v>
      </c>
      <c r="M23" s="15" t="s">
        <v>73</v>
      </c>
      <c r="N23" s="23">
        <v>1000</v>
      </c>
      <c r="O23" s="24">
        <v>4161793</v>
      </c>
      <c r="P23" s="19"/>
      <c r="Q23" s="19"/>
      <c r="R23" s="25"/>
      <c r="S23" s="88">
        <v>170</v>
      </c>
      <c r="T23" s="26"/>
    </row>
    <row r="24" spans="1:20" ht="85.5" customHeight="1" x14ac:dyDescent="0.2">
      <c r="A24" s="15">
        <v>22</v>
      </c>
      <c r="B24" s="16" t="s">
        <v>18</v>
      </c>
      <c r="C24" s="15"/>
      <c r="D24" s="17" t="s">
        <v>84</v>
      </c>
      <c r="E24" s="18" t="s">
        <v>85</v>
      </c>
      <c r="F24" s="18" t="s">
        <v>71</v>
      </c>
      <c r="G24" s="19">
        <v>8809628882683</v>
      </c>
      <c r="H24" s="19">
        <v>8809628882683</v>
      </c>
      <c r="I24" s="21" t="s">
        <v>72</v>
      </c>
      <c r="J24" s="15">
        <v>600</v>
      </c>
      <c r="K24" s="22">
        <f t="shared" si="1"/>
        <v>5.1299999999999991E-2</v>
      </c>
      <c r="L24" s="15">
        <v>19.899999999999999</v>
      </c>
      <c r="M24" s="15" t="s">
        <v>73</v>
      </c>
      <c r="N24" s="23">
        <v>1000</v>
      </c>
      <c r="O24" s="24">
        <v>4161799</v>
      </c>
      <c r="P24" s="19"/>
      <c r="Q24" s="19"/>
      <c r="R24" s="25"/>
      <c r="S24" s="88">
        <v>170</v>
      </c>
      <c r="T24" s="93" t="s">
        <v>969</v>
      </c>
    </row>
    <row r="25" spans="1:20" ht="85.5" customHeight="1" x14ac:dyDescent="0.2">
      <c r="A25" s="15">
        <v>23</v>
      </c>
      <c r="B25" s="16" t="s">
        <v>18</v>
      </c>
      <c r="C25" s="15"/>
      <c r="D25" s="17" t="s">
        <v>86</v>
      </c>
      <c r="E25" s="18" t="s">
        <v>87</v>
      </c>
      <c r="F25" s="18" t="s">
        <v>71</v>
      </c>
      <c r="G25" s="19">
        <v>8809628882690</v>
      </c>
      <c r="H25" s="19">
        <v>8809628882690</v>
      </c>
      <c r="I25" s="21" t="s">
        <v>72</v>
      </c>
      <c r="J25" s="15">
        <v>600</v>
      </c>
      <c r="K25" s="22">
        <f t="shared" si="1"/>
        <v>5.1299999999999991E-2</v>
      </c>
      <c r="L25" s="15">
        <v>19.899999999999999</v>
      </c>
      <c r="M25" s="15" t="s">
        <v>73</v>
      </c>
      <c r="N25" s="23">
        <v>1000</v>
      </c>
      <c r="O25" s="24">
        <v>4161794</v>
      </c>
      <c r="P25" s="19"/>
      <c r="Q25" s="19"/>
      <c r="R25" s="25"/>
      <c r="S25" s="88">
        <v>170</v>
      </c>
      <c r="T25" s="93" t="s">
        <v>969</v>
      </c>
    </row>
    <row r="26" spans="1:20" ht="85.5" customHeight="1" x14ac:dyDescent="0.2">
      <c r="A26" s="15">
        <v>24</v>
      </c>
      <c r="B26" s="30" t="s">
        <v>18</v>
      </c>
      <c r="C26" s="29"/>
      <c r="D26" s="31" t="s">
        <v>88</v>
      </c>
      <c r="E26" s="18" t="s">
        <v>89</v>
      </c>
      <c r="F26" s="18" t="s">
        <v>71</v>
      </c>
      <c r="G26" s="19">
        <v>8809628882706</v>
      </c>
      <c r="H26" s="19">
        <v>8809628882706</v>
      </c>
      <c r="I26" s="21" t="s">
        <v>72</v>
      </c>
      <c r="J26" s="15">
        <v>600</v>
      </c>
      <c r="K26" s="22">
        <f t="shared" si="1"/>
        <v>5.1299999999999991E-2</v>
      </c>
      <c r="L26" s="15">
        <v>19.899999999999999</v>
      </c>
      <c r="M26" s="15" t="s">
        <v>73</v>
      </c>
      <c r="N26" s="23">
        <v>1000</v>
      </c>
      <c r="O26" s="24">
        <v>4161801</v>
      </c>
      <c r="P26" s="19"/>
      <c r="Q26" s="19"/>
      <c r="R26" s="19"/>
      <c r="S26" s="88">
        <v>170</v>
      </c>
      <c r="T26" s="26"/>
    </row>
    <row r="27" spans="1:20" ht="85.5" customHeight="1" x14ac:dyDescent="0.2">
      <c r="A27" s="15">
        <v>25</v>
      </c>
      <c r="B27" s="16" t="s">
        <v>18</v>
      </c>
      <c r="C27" s="15"/>
      <c r="D27" s="17" t="s">
        <v>90</v>
      </c>
      <c r="E27" s="32" t="s">
        <v>91</v>
      </c>
      <c r="F27" s="18" t="s">
        <v>92</v>
      </c>
      <c r="G27" s="19">
        <v>8809628882195</v>
      </c>
      <c r="H27" s="20" t="s">
        <v>93</v>
      </c>
      <c r="I27" s="21" t="s">
        <v>72</v>
      </c>
      <c r="J27" s="15">
        <v>40</v>
      </c>
      <c r="K27" s="22">
        <f t="shared" ref="K27:K30" si="2">0.51*0.41*0.22</f>
        <v>4.6001999999999994E-2</v>
      </c>
      <c r="L27" s="15">
        <v>14.8</v>
      </c>
      <c r="M27" s="15" t="s">
        <v>94</v>
      </c>
      <c r="N27" s="33">
        <v>30000</v>
      </c>
      <c r="O27" s="19"/>
      <c r="P27" s="19"/>
      <c r="Q27" s="19"/>
      <c r="R27" s="19"/>
      <c r="S27" s="88">
        <v>2700</v>
      </c>
      <c r="T27" s="91" t="s">
        <v>967</v>
      </c>
    </row>
    <row r="28" spans="1:20" ht="85.5" customHeight="1" x14ac:dyDescent="0.2">
      <c r="A28" s="15">
        <v>26</v>
      </c>
      <c r="B28" s="16" t="s">
        <v>18</v>
      </c>
      <c r="C28" s="15"/>
      <c r="D28" s="17" t="s">
        <v>95</v>
      </c>
      <c r="E28" s="32" t="s">
        <v>96</v>
      </c>
      <c r="F28" s="18" t="s">
        <v>92</v>
      </c>
      <c r="G28" s="19">
        <v>8809628882096</v>
      </c>
      <c r="H28" s="20" t="s">
        <v>97</v>
      </c>
      <c r="I28" s="21" t="s">
        <v>72</v>
      </c>
      <c r="J28" s="15">
        <v>40</v>
      </c>
      <c r="K28" s="22">
        <f t="shared" si="2"/>
        <v>4.6001999999999994E-2</v>
      </c>
      <c r="L28" s="15">
        <v>14.8</v>
      </c>
      <c r="M28" s="15" t="s">
        <v>94</v>
      </c>
      <c r="N28" s="33">
        <v>30000</v>
      </c>
      <c r="O28" s="19"/>
      <c r="P28" s="19"/>
      <c r="Q28" s="19"/>
      <c r="R28" s="19"/>
      <c r="S28" s="88">
        <v>2700</v>
      </c>
      <c r="T28" s="91" t="s">
        <v>967</v>
      </c>
    </row>
    <row r="29" spans="1:20" ht="85.5" customHeight="1" x14ac:dyDescent="0.2">
      <c r="A29" s="15">
        <v>27</v>
      </c>
      <c r="B29" s="16" t="s">
        <v>18</v>
      </c>
      <c r="C29" s="15"/>
      <c r="D29" s="17" t="s">
        <v>98</v>
      </c>
      <c r="E29" s="32" t="s">
        <v>99</v>
      </c>
      <c r="F29" s="18" t="s">
        <v>92</v>
      </c>
      <c r="G29" s="19">
        <v>8809628882171</v>
      </c>
      <c r="H29" s="20" t="s">
        <v>100</v>
      </c>
      <c r="I29" s="21" t="s">
        <v>72</v>
      </c>
      <c r="J29" s="15">
        <v>40</v>
      </c>
      <c r="K29" s="22">
        <f t="shared" si="2"/>
        <v>4.6001999999999994E-2</v>
      </c>
      <c r="L29" s="15">
        <v>14.8</v>
      </c>
      <c r="M29" s="15" t="s">
        <v>94</v>
      </c>
      <c r="N29" s="33">
        <v>30000</v>
      </c>
      <c r="O29" s="19"/>
      <c r="P29" s="19"/>
      <c r="Q29" s="19"/>
      <c r="R29" s="19"/>
      <c r="S29" s="88">
        <v>2700</v>
      </c>
      <c r="T29" s="91" t="s">
        <v>967</v>
      </c>
    </row>
    <row r="30" spans="1:20" ht="85.5" customHeight="1" x14ac:dyDescent="0.2">
      <c r="A30" s="15">
        <v>28</v>
      </c>
      <c r="B30" s="16" t="s">
        <v>18</v>
      </c>
      <c r="C30" s="15"/>
      <c r="D30" s="17" t="s">
        <v>101</v>
      </c>
      <c r="E30" s="32" t="s">
        <v>102</v>
      </c>
      <c r="F30" s="18" t="s">
        <v>92</v>
      </c>
      <c r="G30" s="19">
        <v>8809628882157</v>
      </c>
      <c r="H30" s="20" t="s">
        <v>103</v>
      </c>
      <c r="I30" s="21" t="s">
        <v>72</v>
      </c>
      <c r="J30" s="15">
        <v>40</v>
      </c>
      <c r="K30" s="22">
        <f t="shared" si="2"/>
        <v>4.6001999999999994E-2</v>
      </c>
      <c r="L30" s="15">
        <v>14.8</v>
      </c>
      <c r="M30" s="15" t="s">
        <v>94</v>
      </c>
      <c r="N30" s="33">
        <v>30000</v>
      </c>
      <c r="O30" s="19"/>
      <c r="P30" s="19"/>
      <c r="Q30" s="19"/>
      <c r="R30" s="19"/>
      <c r="S30" s="88">
        <v>2700</v>
      </c>
      <c r="T30" s="91" t="s">
        <v>967</v>
      </c>
    </row>
    <row r="31" spans="1:20" ht="85.5" customHeight="1" x14ac:dyDescent="0.2">
      <c r="A31" s="15">
        <v>29</v>
      </c>
      <c r="B31" s="16" t="s">
        <v>18</v>
      </c>
      <c r="C31" s="15"/>
      <c r="D31" s="17" t="s">
        <v>104</v>
      </c>
      <c r="E31" s="27" t="s">
        <v>105</v>
      </c>
      <c r="F31" s="18" t="s">
        <v>106</v>
      </c>
      <c r="G31" s="19">
        <v>8809628880788</v>
      </c>
      <c r="H31" s="19">
        <v>8809628880788</v>
      </c>
      <c r="I31" s="21" t="s">
        <v>107</v>
      </c>
      <c r="J31" s="15">
        <v>240</v>
      </c>
      <c r="K31" s="22">
        <f>0.39*0.24*0.28</f>
        <v>2.6208000000000002E-2</v>
      </c>
      <c r="L31" s="15">
        <v>5.95</v>
      </c>
      <c r="M31" s="15" t="s">
        <v>108</v>
      </c>
      <c r="N31" s="33">
        <v>10000</v>
      </c>
      <c r="O31" s="24">
        <v>4495607</v>
      </c>
      <c r="P31" s="19"/>
      <c r="Q31" s="19"/>
      <c r="R31" s="19"/>
      <c r="S31" s="88">
        <v>820</v>
      </c>
      <c r="T31" s="91" t="s">
        <v>967</v>
      </c>
    </row>
    <row r="32" spans="1:20" ht="85.5" customHeight="1" x14ac:dyDescent="0.2">
      <c r="A32" s="15">
        <v>30</v>
      </c>
      <c r="B32" s="16" t="s">
        <v>18</v>
      </c>
      <c r="C32" s="34"/>
      <c r="D32" s="35" t="s">
        <v>109</v>
      </c>
      <c r="E32" s="35" t="s">
        <v>110</v>
      </c>
      <c r="F32" s="36" t="s">
        <v>111</v>
      </c>
      <c r="G32" s="20">
        <v>8809628882355</v>
      </c>
      <c r="H32" s="20" t="s">
        <v>112</v>
      </c>
      <c r="I32" s="37" t="s">
        <v>113</v>
      </c>
      <c r="J32" s="38">
        <v>80</v>
      </c>
      <c r="K32" s="39">
        <f>0.52*0.265*0.415</f>
        <v>5.7187000000000002E-2</v>
      </c>
      <c r="L32" s="38">
        <v>23.65</v>
      </c>
      <c r="M32" s="38" t="s">
        <v>114</v>
      </c>
      <c r="N32" s="33">
        <v>16000</v>
      </c>
      <c r="O32" s="19"/>
      <c r="P32" s="19"/>
      <c r="Q32" s="19"/>
      <c r="R32" s="19"/>
      <c r="S32" s="88">
        <v>2580</v>
      </c>
      <c r="T32" s="26"/>
    </row>
    <row r="33" spans="1:20" ht="85.5" customHeight="1" x14ac:dyDescent="0.2">
      <c r="A33" s="15">
        <v>31</v>
      </c>
      <c r="B33" s="16" t="s">
        <v>18</v>
      </c>
      <c r="C33" s="40"/>
      <c r="D33" s="17" t="s">
        <v>115</v>
      </c>
      <c r="E33" s="27" t="s">
        <v>116</v>
      </c>
      <c r="F33" s="18" t="s">
        <v>111</v>
      </c>
      <c r="G33" s="19">
        <v>8809628882416</v>
      </c>
      <c r="H33" s="19" t="s">
        <v>117</v>
      </c>
      <c r="I33" s="21" t="s">
        <v>113</v>
      </c>
      <c r="J33" s="15">
        <v>80</v>
      </c>
      <c r="K33" s="22">
        <f t="shared" ref="K33:K34" si="3">0.52*0.335*0.415</f>
        <v>7.229300000000001E-2</v>
      </c>
      <c r="L33" s="15">
        <v>18.95</v>
      </c>
      <c r="M33" s="15" t="s">
        <v>118</v>
      </c>
      <c r="N33" s="33">
        <v>16000</v>
      </c>
      <c r="O33" s="19"/>
      <c r="P33" s="19"/>
      <c r="Q33" s="19"/>
      <c r="R33" s="19"/>
      <c r="S33" s="88">
        <v>2110</v>
      </c>
      <c r="T33" s="91" t="s">
        <v>967</v>
      </c>
    </row>
    <row r="34" spans="1:20" ht="85.5" customHeight="1" x14ac:dyDescent="0.2">
      <c r="A34" s="15">
        <v>32</v>
      </c>
      <c r="B34" s="16" t="s">
        <v>18</v>
      </c>
      <c r="C34" s="40"/>
      <c r="D34" s="17" t="s">
        <v>119</v>
      </c>
      <c r="E34" s="27" t="s">
        <v>120</v>
      </c>
      <c r="F34" s="18" t="s">
        <v>111</v>
      </c>
      <c r="G34" s="19">
        <v>8809628882362</v>
      </c>
      <c r="H34" s="20" t="s">
        <v>121</v>
      </c>
      <c r="I34" s="21" t="s">
        <v>113</v>
      </c>
      <c r="J34" s="15">
        <v>80</v>
      </c>
      <c r="K34" s="22">
        <f t="shared" si="3"/>
        <v>7.229300000000001E-2</v>
      </c>
      <c r="L34" s="15">
        <v>23.65</v>
      </c>
      <c r="M34" s="15" t="s">
        <v>118</v>
      </c>
      <c r="N34" s="33">
        <v>16000</v>
      </c>
      <c r="O34" s="24">
        <v>4495717</v>
      </c>
      <c r="P34" s="19"/>
      <c r="Q34" s="19"/>
      <c r="R34" s="19"/>
      <c r="S34" s="88">
        <v>2110</v>
      </c>
      <c r="T34" s="91" t="s">
        <v>967</v>
      </c>
    </row>
    <row r="35" spans="1:20" ht="85.5" customHeight="1" x14ac:dyDescent="0.2">
      <c r="A35" s="15">
        <v>33</v>
      </c>
      <c r="B35" s="16" t="s">
        <v>18</v>
      </c>
      <c r="C35" s="34"/>
      <c r="D35" s="35" t="s">
        <v>122</v>
      </c>
      <c r="E35" s="35" t="s">
        <v>123</v>
      </c>
      <c r="F35" s="36" t="s">
        <v>111</v>
      </c>
      <c r="G35" s="20">
        <v>8809628882379</v>
      </c>
      <c r="H35" s="20" t="s">
        <v>124</v>
      </c>
      <c r="I35" s="37" t="s">
        <v>113</v>
      </c>
      <c r="J35" s="38">
        <v>80</v>
      </c>
      <c r="K35" s="39">
        <f t="shared" ref="K35:K36" si="4">0.52*0.265*0.415</f>
        <v>5.7187000000000002E-2</v>
      </c>
      <c r="L35" s="38">
        <v>18.95</v>
      </c>
      <c r="M35" s="38" t="s">
        <v>114</v>
      </c>
      <c r="N35" s="33">
        <v>16000</v>
      </c>
      <c r="O35" s="24">
        <v>4497728</v>
      </c>
      <c r="P35" s="19"/>
      <c r="Q35" s="19"/>
      <c r="R35" s="19"/>
      <c r="S35" s="88">
        <v>2580</v>
      </c>
      <c r="T35" s="26"/>
    </row>
    <row r="36" spans="1:20" ht="85.5" customHeight="1" x14ac:dyDescent="0.2">
      <c r="A36" s="15">
        <v>34</v>
      </c>
      <c r="B36" s="16" t="s">
        <v>18</v>
      </c>
      <c r="C36" s="40"/>
      <c r="D36" s="17" t="s">
        <v>125</v>
      </c>
      <c r="E36" s="27" t="s">
        <v>126</v>
      </c>
      <c r="F36" s="18" t="s">
        <v>111</v>
      </c>
      <c r="G36" s="19">
        <v>8809628882386</v>
      </c>
      <c r="H36" s="20" t="s">
        <v>127</v>
      </c>
      <c r="I36" s="21" t="s">
        <v>113</v>
      </c>
      <c r="J36" s="15">
        <v>80</v>
      </c>
      <c r="K36" s="22">
        <f t="shared" si="4"/>
        <v>5.7187000000000002E-2</v>
      </c>
      <c r="L36" s="15">
        <v>23.65</v>
      </c>
      <c r="M36" s="15" t="s">
        <v>114</v>
      </c>
      <c r="N36" s="33">
        <v>16000</v>
      </c>
      <c r="O36" s="19"/>
      <c r="P36" s="19"/>
      <c r="Q36" s="19"/>
      <c r="R36" s="19"/>
      <c r="S36" s="88">
        <v>2110</v>
      </c>
      <c r="T36" s="91" t="s">
        <v>967</v>
      </c>
    </row>
    <row r="37" spans="1:20" ht="85.5" customHeight="1" x14ac:dyDescent="0.2">
      <c r="A37" s="15">
        <v>35</v>
      </c>
      <c r="B37" s="16" t="s">
        <v>18</v>
      </c>
      <c r="C37" s="40"/>
      <c r="D37" s="17" t="s">
        <v>128</v>
      </c>
      <c r="E37" s="18" t="s">
        <v>129</v>
      </c>
      <c r="F37" s="18" t="s">
        <v>130</v>
      </c>
      <c r="G37" s="19">
        <v>8809628883031</v>
      </c>
      <c r="H37" s="20" t="s">
        <v>131</v>
      </c>
      <c r="I37" s="21" t="s">
        <v>132</v>
      </c>
      <c r="J37" s="15">
        <v>45</v>
      </c>
      <c r="K37" s="22">
        <f>0.43*0.33*0.125</f>
        <v>1.77375E-2</v>
      </c>
      <c r="L37" s="15">
        <v>16.920000000000002</v>
      </c>
      <c r="M37" s="15" t="s">
        <v>133</v>
      </c>
      <c r="N37" s="33">
        <v>6000</v>
      </c>
      <c r="O37" s="24">
        <v>4974248</v>
      </c>
      <c r="P37" s="24" t="s">
        <v>134</v>
      </c>
      <c r="Q37" s="19"/>
      <c r="R37" s="19"/>
      <c r="S37" s="88">
        <v>1640</v>
      </c>
      <c r="T37" s="26"/>
    </row>
    <row r="38" spans="1:20" ht="85.5" customHeight="1" x14ac:dyDescent="0.2">
      <c r="A38" s="15">
        <v>36</v>
      </c>
      <c r="B38" s="16" t="s">
        <v>18</v>
      </c>
      <c r="C38" s="40"/>
      <c r="D38" s="17" t="s">
        <v>135</v>
      </c>
      <c r="E38" s="27" t="s">
        <v>136</v>
      </c>
      <c r="F38" s="18" t="s">
        <v>130</v>
      </c>
      <c r="G38" s="19">
        <v>8809628883048</v>
      </c>
      <c r="H38" s="19" t="s">
        <v>137</v>
      </c>
      <c r="I38" s="21" t="s">
        <v>132</v>
      </c>
      <c r="J38" s="15">
        <v>45</v>
      </c>
      <c r="K38" s="22">
        <f>0.525*0.315*0.175</f>
        <v>2.8940625000000001E-2</v>
      </c>
      <c r="L38" s="15">
        <v>16.920000000000002</v>
      </c>
      <c r="M38" s="15" t="s">
        <v>133</v>
      </c>
      <c r="N38" s="33">
        <v>6000</v>
      </c>
      <c r="O38" s="19"/>
      <c r="P38" s="19"/>
      <c r="Q38" s="19"/>
      <c r="R38" s="19"/>
      <c r="S38" s="88">
        <v>1640</v>
      </c>
      <c r="T38" s="91" t="s">
        <v>967</v>
      </c>
    </row>
    <row r="39" spans="1:20" ht="85.5" customHeight="1" x14ac:dyDescent="0.2">
      <c r="A39" s="15">
        <v>37</v>
      </c>
      <c r="B39" s="16" t="s">
        <v>18</v>
      </c>
      <c r="C39" s="40"/>
      <c r="D39" s="17" t="s">
        <v>138</v>
      </c>
      <c r="E39" s="18" t="s">
        <v>139</v>
      </c>
      <c r="F39" s="18" t="s">
        <v>140</v>
      </c>
      <c r="G39" s="19">
        <v>8809628880498</v>
      </c>
      <c r="H39" s="19">
        <v>8809628880498</v>
      </c>
      <c r="I39" s="21" t="s">
        <v>23</v>
      </c>
      <c r="J39" s="15">
        <v>120</v>
      </c>
      <c r="K39" s="22">
        <f t="shared" ref="K39:K40" si="5">0.38*0.335*0.165</f>
        <v>2.1004499999999999E-2</v>
      </c>
      <c r="L39" s="15">
        <v>7.48</v>
      </c>
      <c r="M39" s="15" t="s">
        <v>141</v>
      </c>
      <c r="N39" s="33">
        <v>7000</v>
      </c>
      <c r="O39" s="24">
        <v>5487186</v>
      </c>
      <c r="P39" s="19"/>
      <c r="Q39" s="19"/>
      <c r="R39" s="19"/>
      <c r="S39" s="88">
        <v>880</v>
      </c>
      <c r="T39" s="26"/>
    </row>
    <row r="40" spans="1:20" ht="85.5" customHeight="1" x14ac:dyDescent="0.2">
      <c r="A40" s="15">
        <v>38</v>
      </c>
      <c r="B40" s="16" t="s">
        <v>18</v>
      </c>
      <c r="C40" s="40"/>
      <c r="D40" s="17" t="s">
        <v>142</v>
      </c>
      <c r="E40" s="18" t="s">
        <v>143</v>
      </c>
      <c r="F40" s="18" t="s">
        <v>140</v>
      </c>
      <c r="G40" s="19">
        <v>8809628880504</v>
      </c>
      <c r="H40" s="19">
        <v>8809628880504</v>
      </c>
      <c r="I40" s="21" t="s">
        <v>23</v>
      </c>
      <c r="J40" s="15">
        <v>120</v>
      </c>
      <c r="K40" s="22">
        <f t="shared" si="5"/>
        <v>2.1004499999999999E-2</v>
      </c>
      <c r="L40" s="15">
        <v>7.48</v>
      </c>
      <c r="M40" s="15" t="s">
        <v>141</v>
      </c>
      <c r="N40" s="33">
        <v>7000</v>
      </c>
      <c r="O40" s="24">
        <v>5487188</v>
      </c>
      <c r="P40" s="19"/>
      <c r="Q40" s="19"/>
      <c r="R40" s="19"/>
      <c r="S40" s="88">
        <v>880</v>
      </c>
      <c r="T40" s="26"/>
    </row>
    <row r="41" spans="1:20" ht="85.5" customHeight="1" x14ac:dyDescent="0.2">
      <c r="A41" s="15">
        <v>39</v>
      </c>
      <c r="B41" s="16" t="s">
        <v>18</v>
      </c>
      <c r="C41" s="40"/>
      <c r="D41" s="17" t="s">
        <v>144</v>
      </c>
      <c r="E41" s="18" t="s">
        <v>145</v>
      </c>
      <c r="F41" s="18" t="s">
        <v>140</v>
      </c>
      <c r="G41" s="19">
        <v>8809628883130</v>
      </c>
      <c r="H41" s="20" t="s">
        <v>146</v>
      </c>
      <c r="I41" s="21" t="s">
        <v>147</v>
      </c>
      <c r="J41" s="15">
        <v>100</v>
      </c>
      <c r="K41" s="22">
        <f t="shared" ref="K41:K43" si="6">0.53*0.34*0.15</f>
        <v>2.7030000000000002E-2</v>
      </c>
      <c r="L41" s="15">
        <v>9.5</v>
      </c>
      <c r="M41" s="41" t="s">
        <v>148</v>
      </c>
      <c r="N41" s="33">
        <v>19000</v>
      </c>
      <c r="O41" s="24">
        <v>4495698</v>
      </c>
      <c r="P41" s="19"/>
      <c r="Q41" s="19"/>
      <c r="R41" s="19"/>
      <c r="S41" s="88">
        <v>3160</v>
      </c>
      <c r="T41" s="26"/>
    </row>
    <row r="42" spans="1:20" ht="85.5" customHeight="1" x14ac:dyDescent="0.2">
      <c r="A42" s="15">
        <v>40</v>
      </c>
      <c r="B42" s="16" t="s">
        <v>18</v>
      </c>
      <c r="C42" s="40"/>
      <c r="D42" s="17" t="s">
        <v>149</v>
      </c>
      <c r="E42" s="18" t="s">
        <v>150</v>
      </c>
      <c r="F42" s="18" t="s">
        <v>140</v>
      </c>
      <c r="G42" s="19">
        <v>8809628883147</v>
      </c>
      <c r="H42" s="20" t="s">
        <v>151</v>
      </c>
      <c r="I42" s="21" t="s">
        <v>147</v>
      </c>
      <c r="J42" s="15">
        <v>100</v>
      </c>
      <c r="K42" s="22">
        <f t="shared" si="6"/>
        <v>2.7030000000000002E-2</v>
      </c>
      <c r="L42" s="15">
        <v>9.5</v>
      </c>
      <c r="M42" s="41" t="s">
        <v>148</v>
      </c>
      <c r="N42" s="33">
        <v>19000</v>
      </c>
      <c r="O42" s="24">
        <v>4495702</v>
      </c>
      <c r="P42" s="19"/>
      <c r="Q42" s="19"/>
      <c r="R42" s="19"/>
      <c r="S42" s="88">
        <v>3160</v>
      </c>
      <c r="T42" s="26"/>
    </row>
    <row r="43" spans="1:20" ht="85.5" customHeight="1" x14ac:dyDescent="0.2">
      <c r="A43" s="15">
        <v>41</v>
      </c>
      <c r="B43" s="16" t="s">
        <v>18</v>
      </c>
      <c r="C43" s="40"/>
      <c r="D43" s="17" t="s">
        <v>152</v>
      </c>
      <c r="E43" s="18" t="s">
        <v>153</v>
      </c>
      <c r="F43" s="18" t="s">
        <v>140</v>
      </c>
      <c r="G43" s="19">
        <v>8809628883154</v>
      </c>
      <c r="H43" s="20" t="s">
        <v>154</v>
      </c>
      <c r="I43" s="21" t="s">
        <v>147</v>
      </c>
      <c r="J43" s="15">
        <v>100</v>
      </c>
      <c r="K43" s="22">
        <f t="shared" si="6"/>
        <v>2.7030000000000002E-2</v>
      </c>
      <c r="L43" s="15">
        <v>9.5</v>
      </c>
      <c r="M43" s="41" t="s">
        <v>148</v>
      </c>
      <c r="N43" s="33">
        <v>19000</v>
      </c>
      <c r="O43" s="24">
        <v>4495682</v>
      </c>
      <c r="P43" s="19"/>
      <c r="Q43" s="19"/>
      <c r="R43" s="19"/>
      <c r="S43" s="88">
        <v>3160</v>
      </c>
      <c r="T43" s="26"/>
    </row>
    <row r="44" spans="1:20" ht="85.5" customHeight="1" x14ac:dyDescent="0.2">
      <c r="A44" s="15">
        <v>42</v>
      </c>
      <c r="B44" s="16" t="s">
        <v>18</v>
      </c>
      <c r="C44" s="40"/>
      <c r="D44" s="17" t="s">
        <v>155</v>
      </c>
      <c r="E44" s="18" t="s">
        <v>156</v>
      </c>
      <c r="F44" s="18" t="s">
        <v>157</v>
      </c>
      <c r="G44" s="19">
        <v>8809628883161</v>
      </c>
      <c r="H44" s="19">
        <v>8809628883161</v>
      </c>
      <c r="I44" s="21" t="s">
        <v>158</v>
      </c>
      <c r="J44" s="15">
        <v>50</v>
      </c>
      <c r="K44" s="22">
        <f t="shared" ref="K44:K48" si="7">0.365*0.365*0.135</f>
        <v>1.7985374999999998E-2</v>
      </c>
      <c r="L44" s="15">
        <v>8.2799999999999994</v>
      </c>
      <c r="M44" s="41" t="s">
        <v>159</v>
      </c>
      <c r="N44" s="33">
        <v>22000</v>
      </c>
      <c r="O44" s="24">
        <v>4495365</v>
      </c>
      <c r="P44" s="19"/>
      <c r="Q44" s="19"/>
      <c r="R44" s="25"/>
      <c r="S44" s="88">
        <v>3280</v>
      </c>
      <c r="T44" s="26"/>
    </row>
    <row r="45" spans="1:20" ht="85.5" customHeight="1" x14ac:dyDescent="0.2">
      <c r="A45" s="15">
        <v>43</v>
      </c>
      <c r="B45" s="16" t="s">
        <v>18</v>
      </c>
      <c r="C45" s="40"/>
      <c r="D45" s="17" t="s">
        <v>160</v>
      </c>
      <c r="E45" s="18" t="s">
        <v>161</v>
      </c>
      <c r="F45" s="18" t="s">
        <v>157</v>
      </c>
      <c r="G45" s="19">
        <v>8809628883178</v>
      </c>
      <c r="H45" s="19">
        <v>8809628883178</v>
      </c>
      <c r="I45" s="21" t="s">
        <v>158</v>
      </c>
      <c r="J45" s="15">
        <v>50</v>
      </c>
      <c r="K45" s="22">
        <f t="shared" si="7"/>
        <v>1.7985374999999998E-2</v>
      </c>
      <c r="L45" s="15">
        <v>8.2899999999999991</v>
      </c>
      <c r="M45" s="41" t="s">
        <v>159</v>
      </c>
      <c r="N45" s="33">
        <v>22000</v>
      </c>
      <c r="O45" s="24">
        <v>4495513</v>
      </c>
      <c r="P45" s="19"/>
      <c r="Q45" s="19"/>
      <c r="R45" s="25"/>
      <c r="S45" s="88">
        <v>3280</v>
      </c>
      <c r="T45" s="26"/>
    </row>
    <row r="46" spans="1:20" ht="85.5" customHeight="1" x14ac:dyDescent="0.2">
      <c r="A46" s="15">
        <v>44</v>
      </c>
      <c r="B46" s="16" t="s">
        <v>18</v>
      </c>
      <c r="C46" s="40"/>
      <c r="D46" s="17" t="s">
        <v>162</v>
      </c>
      <c r="E46" s="18" t="s">
        <v>163</v>
      </c>
      <c r="F46" s="18" t="s">
        <v>157</v>
      </c>
      <c r="G46" s="19">
        <v>8809628883185</v>
      </c>
      <c r="H46" s="19">
        <v>8809628883185</v>
      </c>
      <c r="I46" s="21" t="s">
        <v>158</v>
      </c>
      <c r="J46" s="15">
        <v>50</v>
      </c>
      <c r="K46" s="22">
        <f t="shared" si="7"/>
        <v>1.7985374999999998E-2</v>
      </c>
      <c r="L46" s="15">
        <v>8.3000000000000007</v>
      </c>
      <c r="M46" s="41" t="s">
        <v>159</v>
      </c>
      <c r="N46" s="33">
        <v>22000</v>
      </c>
      <c r="O46" s="24">
        <v>4495414</v>
      </c>
      <c r="P46" s="19"/>
      <c r="Q46" s="19"/>
      <c r="R46" s="25"/>
      <c r="S46" s="88">
        <v>3280</v>
      </c>
      <c r="T46" s="26"/>
    </row>
    <row r="47" spans="1:20" ht="85.5" customHeight="1" x14ac:dyDescent="0.2">
      <c r="A47" s="15">
        <v>45</v>
      </c>
      <c r="B47" s="16" t="s">
        <v>18</v>
      </c>
      <c r="C47" s="40"/>
      <c r="D47" s="17" t="s">
        <v>164</v>
      </c>
      <c r="E47" s="18" t="s">
        <v>165</v>
      </c>
      <c r="F47" s="18" t="s">
        <v>157</v>
      </c>
      <c r="G47" s="19">
        <v>8809628883192</v>
      </c>
      <c r="H47" s="19">
        <v>8809628883192</v>
      </c>
      <c r="I47" s="21" t="s">
        <v>158</v>
      </c>
      <c r="J47" s="15">
        <v>50</v>
      </c>
      <c r="K47" s="22">
        <f t="shared" si="7"/>
        <v>1.7985374999999998E-2</v>
      </c>
      <c r="L47" s="15">
        <v>8.2899999999999991</v>
      </c>
      <c r="M47" s="41" t="s">
        <v>159</v>
      </c>
      <c r="N47" s="33">
        <v>22000</v>
      </c>
      <c r="O47" s="24">
        <v>4495444</v>
      </c>
      <c r="P47" s="19"/>
      <c r="Q47" s="19"/>
      <c r="R47" s="19"/>
      <c r="S47" s="88">
        <v>3280</v>
      </c>
      <c r="T47" s="26"/>
    </row>
    <row r="48" spans="1:20" ht="85.5" customHeight="1" x14ac:dyDescent="0.2">
      <c r="A48" s="15">
        <v>46</v>
      </c>
      <c r="B48" s="16" t="s">
        <v>18</v>
      </c>
      <c r="C48" s="40"/>
      <c r="D48" s="17" t="s">
        <v>166</v>
      </c>
      <c r="E48" s="18" t="s">
        <v>167</v>
      </c>
      <c r="F48" s="18" t="s">
        <v>157</v>
      </c>
      <c r="G48" s="19">
        <v>8809628883208</v>
      </c>
      <c r="H48" s="19">
        <v>8809628883208</v>
      </c>
      <c r="I48" s="21" t="s">
        <v>158</v>
      </c>
      <c r="J48" s="15">
        <v>50</v>
      </c>
      <c r="K48" s="22">
        <f t="shared" si="7"/>
        <v>1.7985374999999998E-2</v>
      </c>
      <c r="L48" s="15">
        <v>8.34</v>
      </c>
      <c r="M48" s="41" t="s">
        <v>159</v>
      </c>
      <c r="N48" s="33">
        <v>22000</v>
      </c>
      <c r="O48" s="24">
        <v>4495490</v>
      </c>
      <c r="P48" s="19"/>
      <c r="Q48" s="19"/>
      <c r="R48" s="19"/>
      <c r="S48" s="88">
        <v>3280</v>
      </c>
      <c r="T48" s="26"/>
    </row>
    <row r="49" spans="1:20" ht="85.5" customHeight="1" x14ac:dyDescent="0.2">
      <c r="A49" s="15">
        <v>47</v>
      </c>
      <c r="B49" s="16" t="s">
        <v>18</v>
      </c>
      <c r="C49" s="40"/>
      <c r="D49" s="17" t="s">
        <v>168</v>
      </c>
      <c r="E49" s="32" t="s">
        <v>169</v>
      </c>
      <c r="F49" s="18" t="s">
        <v>170</v>
      </c>
      <c r="G49" s="19">
        <v>8809628882959</v>
      </c>
      <c r="H49" s="20" t="s">
        <v>171</v>
      </c>
      <c r="I49" s="21" t="s">
        <v>172</v>
      </c>
      <c r="J49" s="15">
        <v>40</v>
      </c>
      <c r="K49" s="22">
        <v>2.1000000000000001E-2</v>
      </c>
      <c r="L49" s="15">
        <v>9.5</v>
      </c>
      <c r="M49" s="15" t="s">
        <v>173</v>
      </c>
      <c r="N49" s="33">
        <v>29000</v>
      </c>
      <c r="O49" s="19"/>
      <c r="P49" s="19"/>
      <c r="Q49" s="42" t="s">
        <v>174</v>
      </c>
      <c r="R49" s="19"/>
      <c r="S49" s="88">
        <v>4100</v>
      </c>
      <c r="T49" s="91" t="s">
        <v>967</v>
      </c>
    </row>
    <row r="50" spans="1:20" ht="85.5" customHeight="1" x14ac:dyDescent="0.2">
      <c r="A50" s="15">
        <v>48</v>
      </c>
      <c r="B50" s="16" t="s">
        <v>18</v>
      </c>
      <c r="C50" s="40"/>
      <c r="D50" s="17" t="s">
        <v>175</v>
      </c>
      <c r="E50" s="18" t="s">
        <v>176</v>
      </c>
      <c r="F50" s="18" t="s">
        <v>177</v>
      </c>
      <c r="G50" s="19">
        <v>8809628885493</v>
      </c>
      <c r="H50" s="19">
        <v>8809628885493</v>
      </c>
      <c r="I50" s="21" t="s">
        <v>172</v>
      </c>
      <c r="J50" s="15">
        <v>40</v>
      </c>
      <c r="K50" s="22">
        <v>2.1000000000000001E-2</v>
      </c>
      <c r="L50" s="15">
        <v>9.5500000000000007</v>
      </c>
      <c r="M50" s="15" t="s">
        <v>173</v>
      </c>
      <c r="N50" s="33">
        <v>29000</v>
      </c>
      <c r="O50" s="24">
        <v>4970670</v>
      </c>
      <c r="P50" s="24" t="s">
        <v>178</v>
      </c>
      <c r="Q50" s="42" t="s">
        <v>179</v>
      </c>
      <c r="R50" s="19"/>
      <c r="S50" s="88">
        <v>4100</v>
      </c>
      <c r="T50" s="26"/>
    </row>
    <row r="51" spans="1:20" ht="85.5" customHeight="1" x14ac:dyDescent="0.2">
      <c r="A51" s="15">
        <v>49</v>
      </c>
      <c r="B51" s="16" t="s">
        <v>18</v>
      </c>
      <c r="C51" s="40"/>
      <c r="D51" s="17" t="s">
        <v>180</v>
      </c>
      <c r="E51" s="18" t="s">
        <v>181</v>
      </c>
      <c r="F51" s="18" t="s">
        <v>157</v>
      </c>
      <c r="G51" s="19">
        <v>8809628883703</v>
      </c>
      <c r="H51" s="19">
        <v>8809628883703</v>
      </c>
      <c r="I51" s="21" t="s">
        <v>182</v>
      </c>
      <c r="J51" s="15">
        <v>100</v>
      </c>
      <c r="K51" s="22">
        <v>2.5000000000000001E-2</v>
      </c>
      <c r="L51" s="15">
        <v>5.95</v>
      </c>
      <c r="M51" s="41" t="s">
        <v>183</v>
      </c>
      <c r="N51" s="33">
        <v>25000</v>
      </c>
      <c r="O51" s="19"/>
      <c r="P51" s="19"/>
      <c r="Q51" s="42" t="s">
        <v>184</v>
      </c>
      <c r="R51" s="19"/>
      <c r="S51" s="88">
        <v>2580</v>
      </c>
      <c r="T51" s="26"/>
    </row>
    <row r="52" spans="1:20" ht="85.5" customHeight="1" x14ac:dyDescent="0.2">
      <c r="A52" s="15">
        <v>50</v>
      </c>
      <c r="B52" s="16" t="s">
        <v>18</v>
      </c>
      <c r="C52" s="40"/>
      <c r="D52" s="17" t="s">
        <v>185</v>
      </c>
      <c r="E52" s="18" t="s">
        <v>186</v>
      </c>
      <c r="F52" s="18" t="s">
        <v>187</v>
      </c>
      <c r="G52" s="19">
        <v>8809628883642</v>
      </c>
      <c r="H52" s="20" t="s">
        <v>188</v>
      </c>
      <c r="I52" s="21" t="s">
        <v>72</v>
      </c>
      <c r="J52" s="15">
        <v>40</v>
      </c>
      <c r="K52" s="22">
        <f t="shared" ref="K52:K55" si="8">0.34*0.57*0.27</f>
        <v>5.2326000000000004E-2</v>
      </c>
      <c r="L52" s="15">
        <v>14.16</v>
      </c>
      <c r="M52" s="41" t="s">
        <v>189</v>
      </c>
      <c r="N52" s="33">
        <v>20000</v>
      </c>
      <c r="O52" s="24">
        <v>5487177</v>
      </c>
      <c r="P52" s="19"/>
      <c r="Q52" s="19"/>
      <c r="R52" s="19"/>
      <c r="S52" s="88">
        <v>2700</v>
      </c>
      <c r="T52" s="26"/>
    </row>
    <row r="53" spans="1:20" ht="85.5" customHeight="1" x14ac:dyDescent="0.2">
      <c r="A53" s="15">
        <v>51</v>
      </c>
      <c r="B53" s="16" t="s">
        <v>18</v>
      </c>
      <c r="C53" s="40"/>
      <c r="D53" s="17" t="s">
        <v>190</v>
      </c>
      <c r="E53" s="18" t="s">
        <v>191</v>
      </c>
      <c r="F53" s="18" t="s">
        <v>187</v>
      </c>
      <c r="G53" s="19">
        <v>8809628883659</v>
      </c>
      <c r="H53" s="20" t="s">
        <v>192</v>
      </c>
      <c r="I53" s="21" t="s">
        <v>72</v>
      </c>
      <c r="J53" s="15">
        <v>40</v>
      </c>
      <c r="K53" s="22">
        <f t="shared" si="8"/>
        <v>5.2326000000000004E-2</v>
      </c>
      <c r="L53" s="15">
        <v>13.85</v>
      </c>
      <c r="M53" s="41" t="s">
        <v>189</v>
      </c>
      <c r="N53" s="33">
        <v>20000</v>
      </c>
      <c r="O53" s="24">
        <v>5487171</v>
      </c>
      <c r="P53" s="19"/>
      <c r="Q53" s="19"/>
      <c r="R53" s="19"/>
      <c r="S53" s="88">
        <v>2700</v>
      </c>
      <c r="T53" s="26"/>
    </row>
    <row r="54" spans="1:20" ht="85.5" customHeight="1" x14ac:dyDescent="0.2">
      <c r="A54" s="15">
        <v>52</v>
      </c>
      <c r="B54" s="16" t="s">
        <v>18</v>
      </c>
      <c r="C54" s="40"/>
      <c r="D54" s="17" t="s">
        <v>193</v>
      </c>
      <c r="E54" s="18" t="s">
        <v>194</v>
      </c>
      <c r="F54" s="18" t="s">
        <v>187</v>
      </c>
      <c r="G54" s="19">
        <v>8809628883680</v>
      </c>
      <c r="H54" s="20" t="s">
        <v>195</v>
      </c>
      <c r="I54" s="21" t="s">
        <v>72</v>
      </c>
      <c r="J54" s="15">
        <v>40</v>
      </c>
      <c r="K54" s="22">
        <f t="shared" si="8"/>
        <v>5.2326000000000004E-2</v>
      </c>
      <c r="L54" s="15">
        <v>13.85</v>
      </c>
      <c r="M54" s="41" t="s">
        <v>189</v>
      </c>
      <c r="N54" s="33">
        <v>20000</v>
      </c>
      <c r="O54" s="24">
        <v>5487170</v>
      </c>
      <c r="P54" s="19"/>
      <c r="Q54" s="19"/>
      <c r="R54" s="19"/>
      <c r="S54" s="88">
        <v>2700</v>
      </c>
      <c r="T54" s="26"/>
    </row>
    <row r="55" spans="1:20" ht="85.5" customHeight="1" x14ac:dyDescent="0.2">
      <c r="A55" s="15">
        <v>53</v>
      </c>
      <c r="B55" s="16" t="s">
        <v>18</v>
      </c>
      <c r="C55" s="40"/>
      <c r="D55" s="17" t="s">
        <v>196</v>
      </c>
      <c r="E55" s="18" t="s">
        <v>197</v>
      </c>
      <c r="F55" s="18" t="s">
        <v>187</v>
      </c>
      <c r="G55" s="19">
        <v>8809628883666</v>
      </c>
      <c r="H55" s="20" t="s">
        <v>198</v>
      </c>
      <c r="I55" s="21" t="s">
        <v>72</v>
      </c>
      <c r="J55" s="15">
        <v>40</v>
      </c>
      <c r="K55" s="22">
        <f t="shared" si="8"/>
        <v>5.2326000000000004E-2</v>
      </c>
      <c r="L55" s="15">
        <v>13.85</v>
      </c>
      <c r="M55" s="41" t="s">
        <v>189</v>
      </c>
      <c r="N55" s="33">
        <v>20000</v>
      </c>
      <c r="O55" s="19"/>
      <c r="P55" s="19"/>
      <c r="Q55" s="19"/>
      <c r="R55" s="19"/>
      <c r="S55" s="88">
        <v>2700</v>
      </c>
      <c r="T55" s="26"/>
    </row>
    <row r="56" spans="1:20" ht="85.5" customHeight="1" x14ac:dyDescent="0.2">
      <c r="A56" s="15">
        <v>54</v>
      </c>
      <c r="B56" s="16" t="s">
        <v>18</v>
      </c>
      <c r="C56" s="40"/>
      <c r="D56" s="17" t="s">
        <v>199</v>
      </c>
      <c r="E56" s="18" t="s">
        <v>200</v>
      </c>
      <c r="F56" s="18" t="s">
        <v>130</v>
      </c>
      <c r="G56" s="19">
        <v>8809628884168</v>
      </c>
      <c r="H56" s="20">
        <v>8809628884168</v>
      </c>
      <c r="I56" s="21" t="s">
        <v>172</v>
      </c>
      <c r="J56" s="15">
        <v>50</v>
      </c>
      <c r="K56" s="22">
        <f t="shared" ref="K56:K60" si="9">0.565*0.29*0.21</f>
        <v>3.4408499999999995E-2</v>
      </c>
      <c r="L56" s="41">
        <v>17.5</v>
      </c>
      <c r="M56" s="41" t="s">
        <v>201</v>
      </c>
      <c r="N56" s="33">
        <v>15000</v>
      </c>
      <c r="O56" s="24">
        <v>4160735</v>
      </c>
      <c r="P56" s="19"/>
      <c r="Q56" s="19"/>
      <c r="R56" s="25"/>
      <c r="S56" s="88">
        <v>2460</v>
      </c>
      <c r="T56" s="26"/>
    </row>
    <row r="57" spans="1:20" ht="85.5" customHeight="1" x14ac:dyDescent="0.2">
      <c r="A57" s="15">
        <v>55</v>
      </c>
      <c r="B57" s="16" t="s">
        <v>18</v>
      </c>
      <c r="C57" s="40"/>
      <c r="D57" s="17" t="s">
        <v>202</v>
      </c>
      <c r="E57" s="18" t="s">
        <v>203</v>
      </c>
      <c r="F57" s="18" t="s">
        <v>130</v>
      </c>
      <c r="G57" s="19">
        <v>8809628884175</v>
      </c>
      <c r="H57" s="20">
        <v>8809628884175</v>
      </c>
      <c r="I57" s="21" t="s">
        <v>172</v>
      </c>
      <c r="J57" s="15">
        <v>50</v>
      </c>
      <c r="K57" s="22">
        <f t="shared" si="9"/>
        <v>3.4408499999999995E-2</v>
      </c>
      <c r="L57" s="41">
        <v>17.5</v>
      </c>
      <c r="M57" s="41" t="s">
        <v>201</v>
      </c>
      <c r="N57" s="33">
        <v>15000</v>
      </c>
      <c r="O57" s="24">
        <v>4160738</v>
      </c>
      <c r="P57" s="19"/>
      <c r="Q57" s="19"/>
      <c r="R57" s="25"/>
      <c r="S57" s="88">
        <v>2460</v>
      </c>
      <c r="T57" s="26"/>
    </row>
    <row r="58" spans="1:20" ht="85.5" customHeight="1" x14ac:dyDescent="0.2">
      <c r="A58" s="15">
        <v>56</v>
      </c>
      <c r="B58" s="16" t="s">
        <v>18</v>
      </c>
      <c r="C58" s="40"/>
      <c r="D58" s="17" t="s">
        <v>204</v>
      </c>
      <c r="E58" s="18" t="s">
        <v>205</v>
      </c>
      <c r="F58" s="18" t="s">
        <v>130</v>
      </c>
      <c r="G58" s="19">
        <v>8809628884182</v>
      </c>
      <c r="H58" s="20">
        <v>8809628884182</v>
      </c>
      <c r="I58" s="21" t="s">
        <v>172</v>
      </c>
      <c r="J58" s="15">
        <v>50</v>
      </c>
      <c r="K58" s="22">
        <f t="shared" si="9"/>
        <v>3.4408499999999995E-2</v>
      </c>
      <c r="L58" s="41">
        <v>17.5</v>
      </c>
      <c r="M58" s="41" t="s">
        <v>201</v>
      </c>
      <c r="N58" s="33">
        <v>15000</v>
      </c>
      <c r="O58" s="24">
        <v>4495119</v>
      </c>
      <c r="P58" s="19"/>
      <c r="Q58" s="19"/>
      <c r="R58" s="25"/>
      <c r="S58" s="88">
        <v>2460</v>
      </c>
      <c r="T58" s="26"/>
    </row>
    <row r="59" spans="1:20" ht="85.5" customHeight="1" x14ac:dyDescent="0.2">
      <c r="A59" s="15">
        <v>57</v>
      </c>
      <c r="B59" s="16" t="s">
        <v>18</v>
      </c>
      <c r="C59" s="40"/>
      <c r="D59" s="17" t="s">
        <v>206</v>
      </c>
      <c r="E59" s="27" t="s">
        <v>207</v>
      </c>
      <c r="F59" s="18" t="s">
        <v>130</v>
      </c>
      <c r="G59" s="19">
        <v>8809628884199</v>
      </c>
      <c r="H59" s="20">
        <v>8809628884199</v>
      </c>
      <c r="I59" s="21" t="s">
        <v>172</v>
      </c>
      <c r="J59" s="15">
        <v>50</v>
      </c>
      <c r="K59" s="22">
        <f t="shared" si="9"/>
        <v>3.4408499999999995E-2</v>
      </c>
      <c r="L59" s="41">
        <v>17.5</v>
      </c>
      <c r="M59" s="41" t="s">
        <v>201</v>
      </c>
      <c r="N59" s="33">
        <v>15000</v>
      </c>
      <c r="O59" s="24">
        <v>4495424</v>
      </c>
      <c r="P59" s="19"/>
      <c r="Q59" s="19"/>
      <c r="R59" s="25"/>
      <c r="S59" s="88">
        <v>2460</v>
      </c>
      <c r="T59" s="91" t="s">
        <v>967</v>
      </c>
    </row>
    <row r="60" spans="1:20" ht="85.5" customHeight="1" x14ac:dyDescent="0.2">
      <c r="A60" s="15">
        <v>58</v>
      </c>
      <c r="B60" s="16" t="s">
        <v>18</v>
      </c>
      <c r="C60" s="40"/>
      <c r="D60" s="17" t="s">
        <v>208</v>
      </c>
      <c r="E60" s="18" t="s">
        <v>209</v>
      </c>
      <c r="F60" s="18" t="s">
        <v>130</v>
      </c>
      <c r="G60" s="19">
        <v>8809628884205</v>
      </c>
      <c r="H60" s="20">
        <v>8809628884205</v>
      </c>
      <c r="I60" s="21" t="s">
        <v>172</v>
      </c>
      <c r="J60" s="15">
        <v>50</v>
      </c>
      <c r="K60" s="22">
        <f t="shared" si="9"/>
        <v>3.4408499999999995E-2</v>
      </c>
      <c r="L60" s="41">
        <v>17.5</v>
      </c>
      <c r="M60" s="41" t="s">
        <v>201</v>
      </c>
      <c r="N60" s="33">
        <v>15000</v>
      </c>
      <c r="O60" s="24">
        <v>4160741</v>
      </c>
      <c r="P60" s="19"/>
      <c r="Q60" s="19"/>
      <c r="R60" s="19"/>
      <c r="S60" s="88">
        <v>2460</v>
      </c>
      <c r="T60" s="26"/>
    </row>
    <row r="61" spans="1:20" ht="85.5" customHeight="1" x14ac:dyDescent="0.2">
      <c r="A61" s="15">
        <v>59</v>
      </c>
      <c r="B61" s="16" t="s">
        <v>18</v>
      </c>
      <c r="C61" s="40"/>
      <c r="D61" s="17" t="s">
        <v>210</v>
      </c>
      <c r="E61" s="18" t="s">
        <v>211</v>
      </c>
      <c r="F61" s="18" t="s">
        <v>212</v>
      </c>
      <c r="G61" s="19">
        <v>8809628884212</v>
      </c>
      <c r="H61" s="19">
        <v>8809628884212</v>
      </c>
      <c r="I61" s="21" t="s">
        <v>107</v>
      </c>
      <c r="J61" s="15">
        <v>200</v>
      </c>
      <c r="K61" s="22">
        <f t="shared" ref="K61:K64" si="10">0.63*0.32*0.175</f>
        <v>3.5279999999999999E-2</v>
      </c>
      <c r="L61" s="41">
        <v>12.5</v>
      </c>
      <c r="M61" s="41" t="s">
        <v>213</v>
      </c>
      <c r="N61" s="43">
        <v>18000</v>
      </c>
      <c r="O61" s="24">
        <v>4160737</v>
      </c>
      <c r="P61" s="19"/>
      <c r="Q61" s="19"/>
      <c r="R61" s="44"/>
      <c r="S61" s="88">
        <v>1640</v>
      </c>
      <c r="T61" s="26"/>
    </row>
    <row r="62" spans="1:20" ht="85.5" customHeight="1" x14ac:dyDescent="0.2">
      <c r="A62" s="15">
        <v>60</v>
      </c>
      <c r="B62" s="16" t="s">
        <v>18</v>
      </c>
      <c r="C62" s="40"/>
      <c r="D62" s="17" t="s">
        <v>214</v>
      </c>
      <c r="E62" s="18" t="s">
        <v>215</v>
      </c>
      <c r="F62" s="18" t="s">
        <v>212</v>
      </c>
      <c r="G62" s="19">
        <v>8809628884229</v>
      </c>
      <c r="H62" s="19">
        <v>8809628884229</v>
      </c>
      <c r="I62" s="21" t="s">
        <v>107</v>
      </c>
      <c r="J62" s="15">
        <v>200</v>
      </c>
      <c r="K62" s="22">
        <f t="shared" si="10"/>
        <v>3.5279999999999999E-2</v>
      </c>
      <c r="L62" s="41">
        <v>12.5</v>
      </c>
      <c r="M62" s="41" t="s">
        <v>213</v>
      </c>
      <c r="N62" s="43">
        <v>18000</v>
      </c>
      <c r="O62" s="24">
        <v>4160740</v>
      </c>
      <c r="P62" s="19"/>
      <c r="Q62" s="19"/>
      <c r="R62" s="44"/>
      <c r="S62" s="88">
        <v>1640</v>
      </c>
      <c r="T62" s="26"/>
    </row>
    <row r="63" spans="1:20" ht="85.5" customHeight="1" x14ac:dyDescent="0.2">
      <c r="A63" s="15">
        <v>61</v>
      </c>
      <c r="B63" s="16" t="s">
        <v>18</v>
      </c>
      <c r="C63" s="40"/>
      <c r="D63" s="17" t="s">
        <v>216</v>
      </c>
      <c r="E63" s="18" t="s">
        <v>217</v>
      </c>
      <c r="F63" s="18" t="s">
        <v>212</v>
      </c>
      <c r="G63" s="19">
        <v>8809628884236</v>
      </c>
      <c r="H63" s="19">
        <v>8809628884236</v>
      </c>
      <c r="I63" s="21" t="s">
        <v>107</v>
      </c>
      <c r="J63" s="15">
        <v>200</v>
      </c>
      <c r="K63" s="22">
        <f t="shared" si="10"/>
        <v>3.5279999999999999E-2</v>
      </c>
      <c r="L63" s="41">
        <v>12.5</v>
      </c>
      <c r="M63" s="41" t="s">
        <v>213</v>
      </c>
      <c r="N63" s="43">
        <v>18000</v>
      </c>
      <c r="O63" s="24">
        <v>5487065</v>
      </c>
      <c r="P63" s="19"/>
      <c r="Q63" s="19"/>
      <c r="R63" s="44"/>
      <c r="S63" s="88">
        <v>1640</v>
      </c>
      <c r="T63" s="26"/>
    </row>
    <row r="64" spans="1:20" ht="85.5" customHeight="1" x14ac:dyDescent="0.2">
      <c r="A64" s="15">
        <v>62</v>
      </c>
      <c r="B64" s="16" t="s">
        <v>18</v>
      </c>
      <c r="C64" s="40"/>
      <c r="D64" s="17" t="s">
        <v>218</v>
      </c>
      <c r="E64" s="18" t="s">
        <v>219</v>
      </c>
      <c r="F64" s="18" t="s">
        <v>212</v>
      </c>
      <c r="G64" s="19">
        <v>8809628884250</v>
      </c>
      <c r="H64" s="19">
        <v>8809628884250</v>
      </c>
      <c r="I64" s="21" t="s">
        <v>107</v>
      </c>
      <c r="J64" s="15">
        <v>200</v>
      </c>
      <c r="K64" s="22">
        <f t="shared" si="10"/>
        <v>3.5279999999999999E-2</v>
      </c>
      <c r="L64" s="41">
        <v>12.5</v>
      </c>
      <c r="M64" s="41" t="s">
        <v>213</v>
      </c>
      <c r="N64" s="43">
        <v>18000</v>
      </c>
      <c r="O64" s="24">
        <v>4160743</v>
      </c>
      <c r="P64" s="19"/>
      <c r="Q64" s="19"/>
      <c r="R64" s="19"/>
      <c r="S64" s="88">
        <v>1640</v>
      </c>
      <c r="T64" s="26"/>
    </row>
    <row r="65" spans="1:20" ht="85.5" customHeight="1" x14ac:dyDescent="0.2">
      <c r="A65" s="15">
        <v>63</v>
      </c>
      <c r="B65" s="16" t="s">
        <v>18</v>
      </c>
      <c r="C65" s="40"/>
      <c r="D65" s="17" t="s">
        <v>220</v>
      </c>
      <c r="E65" s="18" t="s">
        <v>221</v>
      </c>
      <c r="F65" s="18" t="s">
        <v>222</v>
      </c>
      <c r="G65" s="19">
        <v>8809628884137</v>
      </c>
      <c r="H65" s="19">
        <v>8809628884137</v>
      </c>
      <c r="I65" s="21" t="s">
        <v>223</v>
      </c>
      <c r="J65" s="15">
        <v>300</v>
      </c>
      <c r="K65" s="22">
        <f t="shared" ref="K65:K66" si="11">0.49*0.33*0.225</f>
        <v>3.6382500000000005E-2</v>
      </c>
      <c r="L65" s="41">
        <v>14.1</v>
      </c>
      <c r="M65" s="41" t="s">
        <v>224</v>
      </c>
      <c r="N65" s="33">
        <v>22000</v>
      </c>
      <c r="O65" s="24">
        <v>5487198</v>
      </c>
      <c r="P65" s="19"/>
      <c r="Q65" s="19"/>
      <c r="R65" s="19"/>
      <c r="S65" s="88">
        <v>4220</v>
      </c>
      <c r="T65" s="26"/>
    </row>
    <row r="66" spans="1:20" ht="85.5" customHeight="1" x14ac:dyDescent="0.2">
      <c r="A66" s="15">
        <v>64</v>
      </c>
      <c r="B66" s="16" t="s">
        <v>18</v>
      </c>
      <c r="C66" s="40"/>
      <c r="D66" s="17" t="s">
        <v>225</v>
      </c>
      <c r="E66" s="18" t="s">
        <v>226</v>
      </c>
      <c r="F66" s="18" t="s">
        <v>222</v>
      </c>
      <c r="G66" s="19">
        <v>8809628884144</v>
      </c>
      <c r="H66" s="19">
        <v>8809628884144</v>
      </c>
      <c r="I66" s="21" t="s">
        <v>223</v>
      </c>
      <c r="J66" s="15">
        <v>300</v>
      </c>
      <c r="K66" s="22">
        <f t="shared" si="11"/>
        <v>3.6382500000000005E-2</v>
      </c>
      <c r="L66" s="41">
        <v>14.1</v>
      </c>
      <c r="M66" s="41" t="s">
        <v>224</v>
      </c>
      <c r="N66" s="33">
        <v>22000</v>
      </c>
      <c r="O66" s="19"/>
      <c r="P66" s="19"/>
      <c r="Q66" s="19"/>
      <c r="R66" s="19"/>
      <c r="S66" s="88">
        <v>4220</v>
      </c>
      <c r="T66" s="26"/>
    </row>
    <row r="67" spans="1:20" ht="85.5" customHeight="1" x14ac:dyDescent="0.2">
      <c r="A67" s="15">
        <v>65</v>
      </c>
      <c r="B67" s="16" t="s">
        <v>18</v>
      </c>
      <c r="C67" s="40"/>
      <c r="D67" s="17" t="s">
        <v>227</v>
      </c>
      <c r="E67" s="32" t="s">
        <v>228</v>
      </c>
      <c r="F67" s="18" t="s">
        <v>130</v>
      </c>
      <c r="G67" s="19">
        <v>8809628884366</v>
      </c>
      <c r="H67" s="20">
        <v>8809628884366</v>
      </c>
      <c r="I67" s="21" t="s">
        <v>229</v>
      </c>
      <c r="J67" s="15">
        <v>40</v>
      </c>
      <c r="K67" s="22">
        <f t="shared" ref="K67:K70" si="12">0.553*0.35*0.179</f>
        <v>3.4645450000000001E-2</v>
      </c>
      <c r="L67" s="41">
        <v>14</v>
      </c>
      <c r="M67" s="41" t="s">
        <v>230</v>
      </c>
      <c r="N67" s="33">
        <v>15000</v>
      </c>
      <c r="O67" s="19"/>
      <c r="P67" s="19"/>
      <c r="Q67" s="19"/>
      <c r="R67" s="19"/>
      <c r="S67" s="88">
        <v>2700</v>
      </c>
      <c r="T67" s="91" t="s">
        <v>967</v>
      </c>
    </row>
    <row r="68" spans="1:20" ht="85.5" customHeight="1" x14ac:dyDescent="0.2">
      <c r="A68" s="15">
        <v>66</v>
      </c>
      <c r="B68" s="16" t="s">
        <v>18</v>
      </c>
      <c r="C68" s="40"/>
      <c r="D68" s="17" t="s">
        <v>231</v>
      </c>
      <c r="E68" s="27" t="s">
        <v>232</v>
      </c>
      <c r="F68" s="18" t="s">
        <v>130</v>
      </c>
      <c r="G68" s="19">
        <v>8809628884380</v>
      </c>
      <c r="H68" s="20" t="s">
        <v>233</v>
      </c>
      <c r="I68" s="21" t="s">
        <v>229</v>
      </c>
      <c r="J68" s="15">
        <v>40</v>
      </c>
      <c r="K68" s="22">
        <f t="shared" si="12"/>
        <v>3.4645450000000001E-2</v>
      </c>
      <c r="L68" s="41">
        <v>14</v>
      </c>
      <c r="M68" s="41" t="s">
        <v>230</v>
      </c>
      <c r="N68" s="33">
        <v>15000</v>
      </c>
      <c r="O68" s="24">
        <v>5487014</v>
      </c>
      <c r="P68" s="19"/>
      <c r="Q68" s="19"/>
      <c r="R68" s="19"/>
      <c r="S68" s="88">
        <v>2700</v>
      </c>
      <c r="T68" s="91" t="s">
        <v>967</v>
      </c>
    </row>
    <row r="69" spans="1:20" ht="85.5" customHeight="1" x14ac:dyDescent="0.2">
      <c r="A69" s="15">
        <v>67</v>
      </c>
      <c r="B69" s="16" t="s">
        <v>18</v>
      </c>
      <c r="C69" s="40"/>
      <c r="D69" s="17" t="s">
        <v>234</v>
      </c>
      <c r="E69" s="27" t="s">
        <v>235</v>
      </c>
      <c r="F69" s="18" t="s">
        <v>130</v>
      </c>
      <c r="G69" s="19">
        <v>8809628884397</v>
      </c>
      <c r="H69" s="20" t="s">
        <v>236</v>
      </c>
      <c r="I69" s="21" t="s">
        <v>229</v>
      </c>
      <c r="J69" s="15">
        <v>40</v>
      </c>
      <c r="K69" s="22">
        <f t="shared" si="12"/>
        <v>3.4645450000000001E-2</v>
      </c>
      <c r="L69" s="41">
        <v>14</v>
      </c>
      <c r="M69" s="41" t="s">
        <v>230</v>
      </c>
      <c r="N69" s="33">
        <v>15000</v>
      </c>
      <c r="O69" s="24">
        <v>5487035</v>
      </c>
      <c r="P69" s="19"/>
      <c r="Q69" s="19"/>
      <c r="R69" s="19"/>
      <c r="S69" s="88">
        <v>2700</v>
      </c>
      <c r="T69" s="91" t="s">
        <v>967</v>
      </c>
    </row>
    <row r="70" spans="1:20" ht="85.5" customHeight="1" x14ac:dyDescent="0.2">
      <c r="A70" s="15">
        <v>68</v>
      </c>
      <c r="B70" s="16" t="s">
        <v>18</v>
      </c>
      <c r="C70" s="40"/>
      <c r="D70" s="17" t="s">
        <v>237</v>
      </c>
      <c r="E70" s="27" t="s">
        <v>238</v>
      </c>
      <c r="F70" s="18" t="s">
        <v>130</v>
      </c>
      <c r="G70" s="19">
        <v>8809628884403</v>
      </c>
      <c r="H70" s="20" t="s">
        <v>239</v>
      </c>
      <c r="I70" s="21" t="s">
        <v>229</v>
      </c>
      <c r="J70" s="15">
        <v>40</v>
      </c>
      <c r="K70" s="22">
        <f t="shared" si="12"/>
        <v>3.4645450000000001E-2</v>
      </c>
      <c r="L70" s="41">
        <v>14</v>
      </c>
      <c r="M70" s="41" t="s">
        <v>230</v>
      </c>
      <c r="N70" s="33">
        <v>15000</v>
      </c>
      <c r="O70" s="19"/>
      <c r="P70" s="19"/>
      <c r="Q70" s="19"/>
      <c r="R70" s="19"/>
      <c r="S70" s="88">
        <v>2700</v>
      </c>
      <c r="T70" s="91" t="s">
        <v>967</v>
      </c>
    </row>
    <row r="71" spans="1:20" ht="85.5" customHeight="1" x14ac:dyDescent="0.2">
      <c r="A71" s="15">
        <v>69</v>
      </c>
      <c r="B71" s="16" t="s">
        <v>18</v>
      </c>
      <c r="C71" s="40"/>
      <c r="D71" s="17" t="s">
        <v>240</v>
      </c>
      <c r="E71" s="18" t="s">
        <v>241</v>
      </c>
      <c r="F71" s="18" t="s">
        <v>242</v>
      </c>
      <c r="G71" s="19">
        <v>8809628883840</v>
      </c>
      <c r="H71" s="20">
        <v>8809628883840</v>
      </c>
      <c r="I71" s="21" t="s">
        <v>172</v>
      </c>
      <c r="J71" s="15">
        <v>50</v>
      </c>
      <c r="K71" s="22">
        <f>0.52*0.267*0.21</f>
        <v>2.9156400000000002E-2</v>
      </c>
      <c r="L71" s="15">
        <v>14.72</v>
      </c>
      <c r="M71" s="15" t="s">
        <v>243</v>
      </c>
      <c r="N71" s="33">
        <v>18000</v>
      </c>
      <c r="O71" s="24">
        <v>4495173</v>
      </c>
      <c r="P71" s="19"/>
      <c r="Q71" s="19"/>
      <c r="R71" s="25"/>
      <c r="S71" s="88">
        <v>3160</v>
      </c>
      <c r="T71" s="26"/>
    </row>
    <row r="72" spans="1:20" ht="85.5" customHeight="1" x14ac:dyDescent="0.2">
      <c r="A72" s="15">
        <v>70</v>
      </c>
      <c r="B72" s="16" t="s">
        <v>18</v>
      </c>
      <c r="C72" s="40"/>
      <c r="D72" s="17" t="s">
        <v>244</v>
      </c>
      <c r="E72" s="18" t="s">
        <v>245</v>
      </c>
      <c r="F72" s="18" t="s">
        <v>246</v>
      </c>
      <c r="G72" s="19">
        <v>8809628883857</v>
      </c>
      <c r="H72" s="20">
        <v>8809628883857</v>
      </c>
      <c r="I72" s="21" t="s">
        <v>247</v>
      </c>
      <c r="J72" s="15">
        <v>50</v>
      </c>
      <c r="K72" s="22">
        <f>0.52*0.27*0.18</f>
        <v>2.5272000000000003E-2</v>
      </c>
      <c r="L72" s="15">
        <v>11.62</v>
      </c>
      <c r="M72" s="15" t="s">
        <v>248</v>
      </c>
      <c r="N72" s="33">
        <v>18000</v>
      </c>
      <c r="O72" s="24">
        <v>4495131</v>
      </c>
      <c r="P72" s="19"/>
      <c r="Q72" s="19"/>
      <c r="R72" s="25"/>
      <c r="S72" s="88">
        <v>3160</v>
      </c>
      <c r="T72" s="26"/>
    </row>
    <row r="73" spans="1:20" ht="85.5" customHeight="1" x14ac:dyDescent="0.2">
      <c r="A73" s="15">
        <v>71</v>
      </c>
      <c r="B73" s="16" t="s">
        <v>18</v>
      </c>
      <c r="C73" s="40"/>
      <c r="D73" s="17" t="s">
        <v>249</v>
      </c>
      <c r="E73" s="18" t="s">
        <v>250</v>
      </c>
      <c r="F73" s="18" t="s">
        <v>157</v>
      </c>
      <c r="G73" s="19">
        <v>8809628883871</v>
      </c>
      <c r="H73" s="20">
        <v>8809628883871</v>
      </c>
      <c r="I73" s="21" t="s">
        <v>158</v>
      </c>
      <c r="J73" s="15">
        <v>50</v>
      </c>
      <c r="K73" s="22">
        <f>0.37*0.37*0.14</f>
        <v>1.9166000000000002E-2</v>
      </c>
      <c r="L73" s="15">
        <v>8.2799999999999994</v>
      </c>
      <c r="M73" s="15" t="s">
        <v>159</v>
      </c>
      <c r="N73" s="33">
        <v>26000</v>
      </c>
      <c r="O73" s="24">
        <v>4495201</v>
      </c>
      <c r="P73" s="19"/>
      <c r="Q73" s="19"/>
      <c r="R73" s="25"/>
      <c r="S73" s="88">
        <v>3510</v>
      </c>
      <c r="T73" s="26"/>
    </row>
    <row r="74" spans="1:20" ht="85.5" customHeight="1" x14ac:dyDescent="0.2">
      <c r="A74" s="15">
        <v>72</v>
      </c>
      <c r="B74" s="16" t="s">
        <v>18</v>
      </c>
      <c r="C74" s="40"/>
      <c r="D74" s="17" t="s">
        <v>251</v>
      </c>
      <c r="E74" s="18" t="s">
        <v>252</v>
      </c>
      <c r="F74" s="18" t="s">
        <v>253</v>
      </c>
      <c r="G74" s="19">
        <v>8809628884267</v>
      </c>
      <c r="H74" s="19">
        <v>8809628884267</v>
      </c>
      <c r="I74" s="21" t="s">
        <v>254</v>
      </c>
      <c r="J74" s="15">
        <v>100</v>
      </c>
      <c r="K74" s="22">
        <f t="shared" ref="K74:K78" si="13">0.465*0.45*0.172</f>
        <v>3.5991000000000002E-2</v>
      </c>
      <c r="L74" s="41">
        <v>15.5</v>
      </c>
      <c r="M74" s="41" t="s">
        <v>255</v>
      </c>
      <c r="N74" s="33">
        <v>32000</v>
      </c>
      <c r="O74" s="24">
        <v>4160736</v>
      </c>
      <c r="P74" s="19"/>
      <c r="Q74" s="19"/>
      <c r="R74" s="19"/>
      <c r="S74" s="88">
        <v>4220</v>
      </c>
      <c r="T74" s="26"/>
    </row>
    <row r="75" spans="1:20" ht="85.5" customHeight="1" x14ac:dyDescent="0.2">
      <c r="A75" s="15">
        <v>73</v>
      </c>
      <c r="B75" s="16" t="s">
        <v>18</v>
      </c>
      <c r="C75" s="40"/>
      <c r="D75" s="17" t="s">
        <v>256</v>
      </c>
      <c r="E75" s="18" t="s">
        <v>257</v>
      </c>
      <c r="F75" s="18" t="s">
        <v>253</v>
      </c>
      <c r="G75" s="19">
        <v>8809628884274</v>
      </c>
      <c r="H75" s="19">
        <v>8809628884274</v>
      </c>
      <c r="I75" s="21" t="s">
        <v>254</v>
      </c>
      <c r="J75" s="15">
        <v>100</v>
      </c>
      <c r="K75" s="22">
        <f t="shared" si="13"/>
        <v>3.5991000000000002E-2</v>
      </c>
      <c r="L75" s="41">
        <v>15.5</v>
      </c>
      <c r="M75" s="41" t="s">
        <v>255</v>
      </c>
      <c r="N75" s="33">
        <v>32000</v>
      </c>
      <c r="O75" s="24">
        <v>4160739</v>
      </c>
      <c r="P75" s="19"/>
      <c r="Q75" s="19"/>
      <c r="R75" s="19"/>
      <c r="S75" s="88">
        <v>4220</v>
      </c>
      <c r="T75" s="26"/>
    </row>
    <row r="76" spans="1:20" ht="85.5" customHeight="1" x14ac:dyDescent="0.2">
      <c r="A76" s="15">
        <v>74</v>
      </c>
      <c r="B76" s="16" t="s">
        <v>18</v>
      </c>
      <c r="C76" s="40"/>
      <c r="D76" s="17" t="s">
        <v>258</v>
      </c>
      <c r="E76" s="18" t="s">
        <v>259</v>
      </c>
      <c r="F76" s="18" t="s">
        <v>253</v>
      </c>
      <c r="G76" s="19">
        <v>8809628884281</v>
      </c>
      <c r="H76" s="19">
        <v>8809628884281</v>
      </c>
      <c r="I76" s="21" t="s">
        <v>254</v>
      </c>
      <c r="J76" s="15">
        <v>100</v>
      </c>
      <c r="K76" s="22">
        <f t="shared" si="13"/>
        <v>3.5991000000000002E-2</v>
      </c>
      <c r="L76" s="41">
        <v>15.5</v>
      </c>
      <c r="M76" s="41" t="s">
        <v>255</v>
      </c>
      <c r="N76" s="33">
        <v>32000</v>
      </c>
      <c r="O76" s="24">
        <v>5487042</v>
      </c>
      <c r="P76" s="19"/>
      <c r="Q76" s="19"/>
      <c r="R76" s="19"/>
      <c r="S76" s="88">
        <v>4220</v>
      </c>
      <c r="T76" s="26"/>
    </row>
    <row r="77" spans="1:20" ht="85.5" customHeight="1" x14ac:dyDescent="0.2">
      <c r="A77" s="15">
        <v>75</v>
      </c>
      <c r="B77" s="16" t="s">
        <v>18</v>
      </c>
      <c r="C77" s="40"/>
      <c r="D77" s="17" t="s">
        <v>260</v>
      </c>
      <c r="E77" s="27" t="s">
        <v>261</v>
      </c>
      <c r="F77" s="18" t="s">
        <v>253</v>
      </c>
      <c r="G77" s="19">
        <v>8809628884298</v>
      </c>
      <c r="H77" s="19">
        <v>8809628884298</v>
      </c>
      <c r="I77" s="21" t="s">
        <v>254</v>
      </c>
      <c r="J77" s="15">
        <v>100</v>
      </c>
      <c r="K77" s="22">
        <f t="shared" si="13"/>
        <v>3.5991000000000002E-2</v>
      </c>
      <c r="L77" s="41">
        <v>15.5</v>
      </c>
      <c r="M77" s="41" t="s">
        <v>255</v>
      </c>
      <c r="N77" s="33">
        <v>32000</v>
      </c>
      <c r="O77" s="19"/>
      <c r="P77" s="19"/>
      <c r="Q77" s="19"/>
      <c r="R77" s="19"/>
      <c r="S77" s="88">
        <v>4220</v>
      </c>
      <c r="T77" s="91" t="s">
        <v>967</v>
      </c>
    </row>
    <row r="78" spans="1:20" ht="85.5" customHeight="1" x14ac:dyDescent="0.2">
      <c r="A78" s="15">
        <v>76</v>
      </c>
      <c r="B78" s="16" t="s">
        <v>18</v>
      </c>
      <c r="C78" s="40"/>
      <c r="D78" s="17" t="s">
        <v>262</v>
      </c>
      <c r="E78" s="18" t="s">
        <v>263</v>
      </c>
      <c r="F78" s="18" t="s">
        <v>253</v>
      </c>
      <c r="G78" s="19">
        <v>8809628884304</v>
      </c>
      <c r="H78" s="19">
        <v>8809628884304</v>
      </c>
      <c r="I78" s="21" t="s">
        <v>254</v>
      </c>
      <c r="J78" s="15">
        <v>100</v>
      </c>
      <c r="K78" s="22">
        <f t="shared" si="13"/>
        <v>3.5991000000000002E-2</v>
      </c>
      <c r="L78" s="41">
        <v>15.5</v>
      </c>
      <c r="M78" s="41" t="s">
        <v>255</v>
      </c>
      <c r="N78" s="33">
        <v>32000</v>
      </c>
      <c r="O78" s="24">
        <v>4160742</v>
      </c>
      <c r="P78" s="19"/>
      <c r="Q78" s="19"/>
      <c r="R78" s="19"/>
      <c r="S78" s="88">
        <v>4220</v>
      </c>
      <c r="T78" s="26"/>
    </row>
    <row r="79" spans="1:20" ht="85.5" customHeight="1" x14ac:dyDescent="0.2">
      <c r="A79" s="15">
        <v>77</v>
      </c>
      <c r="B79" s="16" t="s">
        <v>18</v>
      </c>
      <c r="C79" s="40"/>
      <c r="D79" s="17" t="s">
        <v>264</v>
      </c>
      <c r="E79" s="32" t="s">
        <v>265</v>
      </c>
      <c r="F79" s="18" t="s">
        <v>187</v>
      </c>
      <c r="G79" s="19">
        <v>8809628884595</v>
      </c>
      <c r="H79" s="20" t="s">
        <v>266</v>
      </c>
      <c r="I79" s="21" t="s">
        <v>72</v>
      </c>
      <c r="J79" s="15">
        <v>40</v>
      </c>
      <c r="K79" s="22">
        <f t="shared" ref="K79:K82" si="14">0.34*0.57*0.27</f>
        <v>5.2326000000000004E-2</v>
      </c>
      <c r="L79" s="15">
        <v>14.16</v>
      </c>
      <c r="M79" s="41" t="s">
        <v>189</v>
      </c>
      <c r="N79" s="33">
        <v>20000</v>
      </c>
      <c r="O79" s="19"/>
      <c r="P79" s="19"/>
      <c r="Q79" s="19"/>
      <c r="R79" s="19"/>
      <c r="S79" s="88">
        <v>2700</v>
      </c>
      <c r="T79" s="91" t="s">
        <v>967</v>
      </c>
    </row>
    <row r="80" spans="1:20" ht="85.5" customHeight="1" x14ac:dyDescent="0.2">
      <c r="A80" s="15">
        <v>78</v>
      </c>
      <c r="B80" s="16" t="s">
        <v>18</v>
      </c>
      <c r="C80" s="40"/>
      <c r="D80" s="17" t="s">
        <v>267</v>
      </c>
      <c r="E80" s="32" t="s">
        <v>268</v>
      </c>
      <c r="F80" s="18" t="s">
        <v>187</v>
      </c>
      <c r="G80" s="19">
        <v>8809628884601</v>
      </c>
      <c r="H80" s="20" t="s">
        <v>269</v>
      </c>
      <c r="I80" s="21" t="s">
        <v>72</v>
      </c>
      <c r="J80" s="15">
        <v>40</v>
      </c>
      <c r="K80" s="22">
        <f t="shared" si="14"/>
        <v>5.2326000000000004E-2</v>
      </c>
      <c r="L80" s="15">
        <v>14.16</v>
      </c>
      <c r="M80" s="41" t="s">
        <v>189</v>
      </c>
      <c r="N80" s="33">
        <v>20000</v>
      </c>
      <c r="O80" s="19"/>
      <c r="P80" s="19"/>
      <c r="Q80" s="19"/>
      <c r="R80" s="19"/>
      <c r="S80" s="88">
        <v>2700</v>
      </c>
      <c r="T80" s="91" t="s">
        <v>967</v>
      </c>
    </row>
    <row r="81" spans="1:20" ht="85.5" customHeight="1" x14ac:dyDescent="0.2">
      <c r="A81" s="15">
        <v>79</v>
      </c>
      <c r="B81" s="16" t="s">
        <v>18</v>
      </c>
      <c r="C81" s="40"/>
      <c r="D81" s="17" t="s">
        <v>270</v>
      </c>
      <c r="E81" s="32" t="s">
        <v>271</v>
      </c>
      <c r="F81" s="18" t="s">
        <v>187</v>
      </c>
      <c r="G81" s="19">
        <v>8809628884618</v>
      </c>
      <c r="H81" s="20" t="s">
        <v>272</v>
      </c>
      <c r="I81" s="21" t="s">
        <v>72</v>
      </c>
      <c r="J81" s="15">
        <v>40</v>
      </c>
      <c r="K81" s="22">
        <f t="shared" si="14"/>
        <v>5.2326000000000004E-2</v>
      </c>
      <c r="L81" s="15">
        <v>14.16</v>
      </c>
      <c r="M81" s="41" t="s">
        <v>189</v>
      </c>
      <c r="N81" s="33">
        <v>20000</v>
      </c>
      <c r="O81" s="19"/>
      <c r="P81" s="19"/>
      <c r="Q81" s="19"/>
      <c r="R81" s="19"/>
      <c r="S81" s="88">
        <v>2700</v>
      </c>
      <c r="T81" s="91" t="s">
        <v>967</v>
      </c>
    </row>
    <row r="82" spans="1:20" ht="85.5" customHeight="1" x14ac:dyDescent="0.2">
      <c r="A82" s="15">
        <v>80</v>
      </c>
      <c r="B82" s="16" t="s">
        <v>18</v>
      </c>
      <c r="C82" s="40"/>
      <c r="D82" s="17" t="s">
        <v>273</v>
      </c>
      <c r="E82" s="32" t="s">
        <v>274</v>
      </c>
      <c r="F82" s="18" t="s">
        <v>187</v>
      </c>
      <c r="G82" s="19">
        <v>8809628884625</v>
      </c>
      <c r="H82" s="20" t="s">
        <v>275</v>
      </c>
      <c r="I82" s="21" t="s">
        <v>72</v>
      </c>
      <c r="J82" s="15">
        <v>40</v>
      </c>
      <c r="K82" s="22">
        <f t="shared" si="14"/>
        <v>5.2326000000000004E-2</v>
      </c>
      <c r="L82" s="15">
        <v>14.16</v>
      </c>
      <c r="M82" s="41" t="s">
        <v>189</v>
      </c>
      <c r="N82" s="33">
        <v>20000</v>
      </c>
      <c r="O82" s="19"/>
      <c r="P82" s="19"/>
      <c r="Q82" s="19"/>
      <c r="R82" s="19"/>
      <c r="S82" s="88">
        <v>2700</v>
      </c>
      <c r="T82" s="91" t="s">
        <v>967</v>
      </c>
    </row>
    <row r="83" spans="1:20" ht="85.5" customHeight="1" x14ac:dyDescent="0.2">
      <c r="A83" s="15">
        <v>81</v>
      </c>
      <c r="B83" s="16" t="s">
        <v>18</v>
      </c>
      <c r="C83" s="40"/>
      <c r="D83" s="17" t="s">
        <v>276</v>
      </c>
      <c r="E83" s="32" t="s">
        <v>277</v>
      </c>
      <c r="F83" s="18" t="s">
        <v>140</v>
      </c>
      <c r="G83" s="19">
        <v>8809628884632</v>
      </c>
      <c r="H83" s="20">
        <v>8809628884632</v>
      </c>
      <c r="I83" s="21" t="s">
        <v>158</v>
      </c>
      <c r="J83" s="15">
        <v>200</v>
      </c>
      <c r="K83" s="22">
        <f t="shared" ref="K83:K84" si="15">0.72*0.365*0.162</f>
        <v>4.2573599999999996E-2</v>
      </c>
      <c r="L83" s="41">
        <v>13</v>
      </c>
      <c r="M83" s="41" t="s">
        <v>278</v>
      </c>
      <c r="N83" s="45">
        <v>18000</v>
      </c>
      <c r="O83" s="24">
        <v>4495484</v>
      </c>
      <c r="P83" s="19"/>
      <c r="Q83" s="19"/>
      <c r="R83" s="19"/>
      <c r="S83" s="88">
        <v>1990</v>
      </c>
      <c r="T83" s="91" t="s">
        <v>967</v>
      </c>
    </row>
    <row r="84" spans="1:20" ht="85.5" customHeight="1" x14ac:dyDescent="0.2">
      <c r="A84" s="15">
        <v>82</v>
      </c>
      <c r="B84" s="16" t="s">
        <v>18</v>
      </c>
      <c r="C84" s="40"/>
      <c r="D84" s="18" t="s">
        <v>279</v>
      </c>
      <c r="E84" s="32" t="s">
        <v>280</v>
      </c>
      <c r="F84" s="18" t="s">
        <v>140</v>
      </c>
      <c r="G84" s="19">
        <v>8809628884663</v>
      </c>
      <c r="H84" s="20">
        <v>8809628884663</v>
      </c>
      <c r="I84" s="21" t="s">
        <v>158</v>
      </c>
      <c r="J84" s="15">
        <v>200</v>
      </c>
      <c r="K84" s="22">
        <f t="shared" si="15"/>
        <v>4.2573599999999996E-2</v>
      </c>
      <c r="L84" s="41">
        <v>13</v>
      </c>
      <c r="M84" s="41" t="s">
        <v>278</v>
      </c>
      <c r="N84" s="45">
        <v>18000</v>
      </c>
      <c r="O84" s="24">
        <v>4495408</v>
      </c>
      <c r="P84" s="19"/>
      <c r="Q84" s="19"/>
      <c r="R84" s="19"/>
      <c r="S84" s="88">
        <v>1990</v>
      </c>
      <c r="T84" s="91" t="s">
        <v>967</v>
      </c>
    </row>
    <row r="85" spans="1:20" ht="85.5" customHeight="1" x14ac:dyDescent="0.2">
      <c r="A85" s="15">
        <v>83</v>
      </c>
      <c r="B85" s="16" t="s">
        <v>18</v>
      </c>
      <c r="C85" s="40"/>
      <c r="D85" s="17" t="s">
        <v>281</v>
      </c>
      <c r="E85" s="32" t="s">
        <v>282</v>
      </c>
      <c r="F85" s="18" t="s">
        <v>283</v>
      </c>
      <c r="G85" s="19">
        <v>8809628884762</v>
      </c>
      <c r="H85" s="19">
        <v>8809628884762</v>
      </c>
      <c r="I85" s="21" t="s">
        <v>72</v>
      </c>
      <c r="J85" s="15">
        <v>40</v>
      </c>
      <c r="K85" s="22">
        <f t="shared" ref="K85:K87" si="16">0.452*0.4*0.222</f>
        <v>4.0137600000000002E-2</v>
      </c>
      <c r="L85" s="41">
        <v>15.3</v>
      </c>
      <c r="M85" s="41" t="s">
        <v>284</v>
      </c>
      <c r="N85" s="33">
        <v>30000</v>
      </c>
      <c r="O85" s="19"/>
      <c r="P85" s="19"/>
      <c r="Q85" s="19"/>
      <c r="R85" s="19"/>
      <c r="S85" s="88">
        <v>3400</v>
      </c>
      <c r="T85" s="91" t="s">
        <v>967</v>
      </c>
    </row>
    <row r="86" spans="1:20" ht="85.5" customHeight="1" x14ac:dyDescent="0.2">
      <c r="A86" s="15">
        <v>84</v>
      </c>
      <c r="B86" s="16" t="s">
        <v>18</v>
      </c>
      <c r="C86" s="40"/>
      <c r="D86" s="17" t="s">
        <v>285</v>
      </c>
      <c r="E86" s="32" t="s">
        <v>286</v>
      </c>
      <c r="F86" s="18" t="s">
        <v>283</v>
      </c>
      <c r="G86" s="19">
        <v>8809628884786</v>
      </c>
      <c r="H86" s="19">
        <v>8809628884786</v>
      </c>
      <c r="I86" s="21" t="s">
        <v>72</v>
      </c>
      <c r="J86" s="15">
        <v>40</v>
      </c>
      <c r="K86" s="22">
        <f t="shared" si="16"/>
        <v>4.0137600000000002E-2</v>
      </c>
      <c r="L86" s="41">
        <v>15.3</v>
      </c>
      <c r="M86" s="41" t="s">
        <v>284</v>
      </c>
      <c r="N86" s="33">
        <v>30000</v>
      </c>
      <c r="O86" s="19"/>
      <c r="P86" s="19"/>
      <c r="Q86" s="19"/>
      <c r="R86" s="19"/>
      <c r="S86" s="88">
        <v>3400</v>
      </c>
      <c r="T86" s="91" t="s">
        <v>967</v>
      </c>
    </row>
    <row r="87" spans="1:20" ht="85.5" customHeight="1" x14ac:dyDescent="0.2">
      <c r="A87" s="15">
        <v>85</v>
      </c>
      <c r="B87" s="16" t="s">
        <v>18</v>
      </c>
      <c r="C87" s="40"/>
      <c r="D87" s="17" t="s">
        <v>287</v>
      </c>
      <c r="E87" s="32" t="s">
        <v>288</v>
      </c>
      <c r="F87" s="18" t="s">
        <v>283</v>
      </c>
      <c r="G87" s="19">
        <v>8809628884793</v>
      </c>
      <c r="H87" s="19">
        <v>8809628884793</v>
      </c>
      <c r="I87" s="21" t="s">
        <v>72</v>
      </c>
      <c r="J87" s="15">
        <v>40</v>
      </c>
      <c r="K87" s="22">
        <f t="shared" si="16"/>
        <v>4.0137600000000002E-2</v>
      </c>
      <c r="L87" s="41">
        <v>15.3</v>
      </c>
      <c r="M87" s="41" t="s">
        <v>284</v>
      </c>
      <c r="N87" s="33">
        <v>30000</v>
      </c>
      <c r="O87" s="19"/>
      <c r="P87" s="19"/>
      <c r="Q87" s="19"/>
      <c r="R87" s="19"/>
      <c r="S87" s="88">
        <v>3400</v>
      </c>
      <c r="T87" s="91" t="s">
        <v>967</v>
      </c>
    </row>
    <row r="88" spans="1:20" ht="85.5" customHeight="1" x14ac:dyDescent="0.2">
      <c r="A88" s="15">
        <v>86</v>
      </c>
      <c r="B88" s="16" t="s">
        <v>18</v>
      </c>
      <c r="C88" s="40"/>
      <c r="D88" s="17" t="s">
        <v>289</v>
      </c>
      <c r="E88" s="18" t="s">
        <v>290</v>
      </c>
      <c r="F88" s="18" t="s">
        <v>242</v>
      </c>
      <c r="G88" s="19">
        <v>8809628884731</v>
      </c>
      <c r="H88" s="19" t="s">
        <v>291</v>
      </c>
      <c r="I88" s="21" t="s">
        <v>172</v>
      </c>
      <c r="J88" s="15">
        <v>30</v>
      </c>
      <c r="K88" s="22">
        <v>1.5631249999999999E-2</v>
      </c>
      <c r="L88" s="15">
        <v>7.05</v>
      </c>
      <c r="M88" s="15" t="s">
        <v>292</v>
      </c>
      <c r="N88" s="33">
        <v>20000</v>
      </c>
      <c r="O88" s="24">
        <v>4970591</v>
      </c>
      <c r="P88" s="24" t="s">
        <v>293</v>
      </c>
      <c r="Q88" s="19"/>
      <c r="R88" s="25"/>
      <c r="S88" s="88">
        <v>3160</v>
      </c>
      <c r="T88" s="26"/>
    </row>
    <row r="89" spans="1:20" ht="85.5" customHeight="1" x14ac:dyDescent="0.2">
      <c r="A89" s="15">
        <v>87</v>
      </c>
      <c r="B89" s="16" t="s">
        <v>18</v>
      </c>
      <c r="C89" s="40"/>
      <c r="D89" s="17" t="s">
        <v>294</v>
      </c>
      <c r="E89" s="46" t="s">
        <v>295</v>
      </c>
      <c r="F89" s="18" t="s">
        <v>246</v>
      </c>
      <c r="G89" s="19">
        <v>8809628884748</v>
      </c>
      <c r="H89" s="19" t="s">
        <v>296</v>
      </c>
      <c r="I89" s="21" t="s">
        <v>247</v>
      </c>
      <c r="J89" s="15">
        <v>30</v>
      </c>
      <c r="K89" s="22">
        <v>1.29625E-2</v>
      </c>
      <c r="L89" s="15">
        <v>6.85</v>
      </c>
      <c r="M89" s="15" t="s">
        <v>297</v>
      </c>
      <c r="N89" s="33">
        <v>20000</v>
      </c>
      <c r="O89" s="24">
        <v>4970633</v>
      </c>
      <c r="P89" s="24" t="s">
        <v>298</v>
      </c>
      <c r="Q89" s="19"/>
      <c r="R89" s="25"/>
      <c r="S89" s="88">
        <v>3160</v>
      </c>
      <c r="T89" s="26"/>
    </row>
    <row r="90" spans="1:20" ht="86.25" customHeight="1" x14ac:dyDescent="0.2">
      <c r="A90" s="15">
        <v>88</v>
      </c>
      <c r="B90" s="16" t="s">
        <v>18</v>
      </c>
      <c r="C90" s="40"/>
      <c r="D90" s="17" t="s">
        <v>299</v>
      </c>
      <c r="E90" s="18" t="s">
        <v>300</v>
      </c>
      <c r="F90" s="18" t="s">
        <v>157</v>
      </c>
      <c r="G90" s="19">
        <v>8809628884755</v>
      </c>
      <c r="H90" s="19" t="s">
        <v>301</v>
      </c>
      <c r="I90" s="21" t="s">
        <v>158</v>
      </c>
      <c r="J90" s="15">
        <v>30</v>
      </c>
      <c r="K90" s="22">
        <v>9.9222499999999988E-3</v>
      </c>
      <c r="L90" s="15">
        <v>4.72</v>
      </c>
      <c r="M90" s="15" t="s">
        <v>302</v>
      </c>
      <c r="N90" s="33">
        <v>30000</v>
      </c>
      <c r="O90" s="24">
        <v>4970637</v>
      </c>
      <c r="P90" s="24" t="s">
        <v>303</v>
      </c>
      <c r="Q90" s="19"/>
      <c r="R90" s="25"/>
      <c r="S90" s="88">
        <v>3510</v>
      </c>
      <c r="T90" s="26"/>
    </row>
    <row r="91" spans="1:20" ht="86.25" customHeight="1" x14ac:dyDescent="0.2">
      <c r="A91" s="15">
        <v>89</v>
      </c>
      <c r="B91" s="16" t="s">
        <v>18</v>
      </c>
      <c r="C91" s="40"/>
      <c r="D91" s="17" t="s">
        <v>304</v>
      </c>
      <c r="E91" s="18" t="s">
        <v>305</v>
      </c>
      <c r="F91" s="18" t="s">
        <v>306</v>
      </c>
      <c r="G91" s="19">
        <v>8809628884953</v>
      </c>
      <c r="H91" s="19">
        <v>8809628884953</v>
      </c>
      <c r="I91" s="21" t="s">
        <v>50</v>
      </c>
      <c r="J91" s="15">
        <v>60</v>
      </c>
      <c r="K91" s="22">
        <v>4.3126100000000001E-2</v>
      </c>
      <c r="L91" s="41">
        <v>14.1</v>
      </c>
      <c r="M91" s="41" t="s">
        <v>307</v>
      </c>
      <c r="N91" s="33">
        <v>18000</v>
      </c>
      <c r="O91" s="24">
        <v>4495374</v>
      </c>
      <c r="P91" s="19"/>
      <c r="Q91" s="19"/>
      <c r="R91" s="19"/>
      <c r="S91" s="88">
        <v>2460</v>
      </c>
      <c r="T91" s="26"/>
    </row>
    <row r="92" spans="1:20" ht="86.25" customHeight="1" x14ac:dyDescent="0.2">
      <c r="A92" s="15">
        <v>90</v>
      </c>
      <c r="B92" s="16" t="s">
        <v>18</v>
      </c>
      <c r="C92" s="40"/>
      <c r="D92" s="17" t="s">
        <v>308</v>
      </c>
      <c r="E92" s="18" t="s">
        <v>309</v>
      </c>
      <c r="F92" s="18" t="s">
        <v>306</v>
      </c>
      <c r="G92" s="19">
        <v>8809628884960</v>
      </c>
      <c r="H92" s="20">
        <v>8809628884960</v>
      </c>
      <c r="I92" s="21" t="s">
        <v>50</v>
      </c>
      <c r="J92" s="15">
        <v>60</v>
      </c>
      <c r="K92" s="22">
        <f t="shared" ref="K92:K94" si="17">0.395*0.265*0.412</f>
        <v>4.3126100000000001E-2</v>
      </c>
      <c r="L92" s="41">
        <v>14.1</v>
      </c>
      <c r="M92" s="41" t="s">
        <v>307</v>
      </c>
      <c r="N92" s="33">
        <v>18000</v>
      </c>
      <c r="O92" s="24">
        <v>4495214</v>
      </c>
      <c r="P92" s="19"/>
      <c r="Q92" s="19"/>
      <c r="R92" s="19"/>
      <c r="S92" s="88">
        <v>2460</v>
      </c>
      <c r="T92" s="26"/>
    </row>
    <row r="93" spans="1:20" ht="86.25" customHeight="1" x14ac:dyDescent="0.2">
      <c r="A93" s="15">
        <v>91</v>
      </c>
      <c r="B93" s="16" t="s">
        <v>18</v>
      </c>
      <c r="C93" s="40"/>
      <c r="D93" s="17" t="s">
        <v>310</v>
      </c>
      <c r="E93" s="18" t="s">
        <v>311</v>
      </c>
      <c r="F93" s="18" t="s">
        <v>306</v>
      </c>
      <c r="G93" s="19">
        <v>8809628884977</v>
      </c>
      <c r="H93" s="20">
        <v>8809628884977</v>
      </c>
      <c r="I93" s="21" t="s">
        <v>50</v>
      </c>
      <c r="J93" s="15">
        <v>60</v>
      </c>
      <c r="K93" s="22">
        <f t="shared" si="17"/>
        <v>4.3126100000000001E-2</v>
      </c>
      <c r="L93" s="41">
        <v>14.1</v>
      </c>
      <c r="M93" s="41" t="s">
        <v>307</v>
      </c>
      <c r="N93" s="33">
        <v>18000</v>
      </c>
      <c r="O93" s="24">
        <v>4495194</v>
      </c>
      <c r="P93" s="19"/>
      <c r="Q93" s="19"/>
      <c r="R93" s="19"/>
      <c r="S93" s="88">
        <v>2460</v>
      </c>
      <c r="T93" s="26"/>
    </row>
    <row r="94" spans="1:20" ht="86.25" customHeight="1" x14ac:dyDescent="0.2">
      <c r="A94" s="15">
        <v>92</v>
      </c>
      <c r="B94" s="16" t="s">
        <v>18</v>
      </c>
      <c r="C94" s="40"/>
      <c r="D94" s="17" t="s">
        <v>312</v>
      </c>
      <c r="E94" s="18" t="s">
        <v>313</v>
      </c>
      <c r="F94" s="18" t="s">
        <v>306</v>
      </c>
      <c r="G94" s="19">
        <v>8809628884984</v>
      </c>
      <c r="H94" s="20">
        <v>8809628884984</v>
      </c>
      <c r="I94" s="21" t="s">
        <v>50</v>
      </c>
      <c r="J94" s="15">
        <v>60</v>
      </c>
      <c r="K94" s="22">
        <f t="shared" si="17"/>
        <v>4.3126100000000001E-2</v>
      </c>
      <c r="L94" s="41">
        <v>14.1</v>
      </c>
      <c r="M94" s="41" t="s">
        <v>307</v>
      </c>
      <c r="N94" s="33">
        <v>18000</v>
      </c>
      <c r="O94" s="24">
        <v>5487001</v>
      </c>
      <c r="P94" s="19"/>
      <c r="Q94" s="19"/>
      <c r="R94" s="25"/>
      <c r="S94" s="88">
        <v>2460</v>
      </c>
      <c r="T94" s="26"/>
    </row>
    <row r="95" spans="1:20" ht="86.25" customHeight="1" x14ac:dyDescent="0.2">
      <c r="A95" s="15">
        <v>93</v>
      </c>
      <c r="B95" s="16" t="s">
        <v>18</v>
      </c>
      <c r="C95" s="40"/>
      <c r="D95" s="17" t="s">
        <v>314</v>
      </c>
      <c r="E95" s="18" t="s">
        <v>315</v>
      </c>
      <c r="F95" s="18" t="s">
        <v>316</v>
      </c>
      <c r="G95" s="19">
        <v>8809628885028</v>
      </c>
      <c r="H95" s="20">
        <v>8809628885028</v>
      </c>
      <c r="I95" s="21" t="s">
        <v>317</v>
      </c>
      <c r="J95" s="15">
        <v>100</v>
      </c>
      <c r="K95" s="22">
        <f t="shared" ref="K95:K97" si="18">0.425*0.425*0.195</f>
        <v>3.5221875E-2</v>
      </c>
      <c r="L95" s="41">
        <v>17.600000000000001</v>
      </c>
      <c r="M95" s="41" t="s">
        <v>318</v>
      </c>
      <c r="N95" s="33">
        <v>8000</v>
      </c>
      <c r="O95" s="24">
        <v>4495335</v>
      </c>
      <c r="P95" s="19"/>
      <c r="Q95" s="19"/>
      <c r="R95" s="19"/>
      <c r="S95" s="88">
        <v>1880</v>
      </c>
      <c r="T95" s="26"/>
    </row>
    <row r="96" spans="1:20" ht="86.25" customHeight="1" x14ac:dyDescent="0.2">
      <c r="A96" s="15">
        <v>94</v>
      </c>
      <c r="B96" s="16" t="s">
        <v>18</v>
      </c>
      <c r="C96" s="40"/>
      <c r="D96" s="17" t="s">
        <v>319</v>
      </c>
      <c r="E96" s="18" t="s">
        <v>320</v>
      </c>
      <c r="F96" s="18" t="s">
        <v>316</v>
      </c>
      <c r="G96" s="19">
        <v>8809628885035</v>
      </c>
      <c r="H96" s="20">
        <v>8809628885035</v>
      </c>
      <c r="I96" s="21" t="s">
        <v>317</v>
      </c>
      <c r="J96" s="15">
        <v>100</v>
      </c>
      <c r="K96" s="22">
        <f t="shared" si="18"/>
        <v>3.5221875E-2</v>
      </c>
      <c r="L96" s="41">
        <v>17.600000000000001</v>
      </c>
      <c r="M96" s="41" t="s">
        <v>318</v>
      </c>
      <c r="N96" s="33">
        <v>8000</v>
      </c>
      <c r="O96" s="24">
        <v>4495508</v>
      </c>
      <c r="P96" s="19"/>
      <c r="Q96" s="19"/>
      <c r="R96" s="19"/>
      <c r="S96" s="88">
        <v>1880</v>
      </c>
      <c r="T96" s="26"/>
    </row>
    <row r="97" spans="1:20" ht="86.25" customHeight="1" x14ac:dyDescent="0.2">
      <c r="A97" s="15">
        <v>95</v>
      </c>
      <c r="B97" s="16" t="s">
        <v>18</v>
      </c>
      <c r="C97" s="40"/>
      <c r="D97" s="17" t="s">
        <v>321</v>
      </c>
      <c r="E97" s="18" t="s">
        <v>322</v>
      </c>
      <c r="F97" s="18" t="s">
        <v>316</v>
      </c>
      <c r="G97" s="19">
        <v>8809628885042</v>
      </c>
      <c r="H97" s="20">
        <v>8809628885042</v>
      </c>
      <c r="I97" s="21" t="s">
        <v>317</v>
      </c>
      <c r="J97" s="15">
        <v>100</v>
      </c>
      <c r="K97" s="22">
        <f t="shared" si="18"/>
        <v>3.5221875E-2</v>
      </c>
      <c r="L97" s="41">
        <v>17.600000000000001</v>
      </c>
      <c r="M97" s="41" t="s">
        <v>318</v>
      </c>
      <c r="N97" s="33">
        <v>8000</v>
      </c>
      <c r="O97" s="24">
        <v>4495323</v>
      </c>
      <c r="P97" s="19"/>
      <c r="Q97" s="19"/>
      <c r="R97" s="19"/>
      <c r="S97" s="88">
        <v>1880</v>
      </c>
      <c r="T97" s="26"/>
    </row>
    <row r="98" spans="1:20" ht="86.25" customHeight="1" x14ac:dyDescent="0.2">
      <c r="A98" s="15">
        <v>96</v>
      </c>
      <c r="B98" s="16" t="s">
        <v>18</v>
      </c>
      <c r="C98" s="40"/>
      <c r="D98" s="17" t="s">
        <v>323</v>
      </c>
      <c r="E98" s="18" t="s">
        <v>324</v>
      </c>
      <c r="F98" s="18" t="s">
        <v>242</v>
      </c>
      <c r="G98" s="19">
        <v>8809628884854</v>
      </c>
      <c r="H98" s="19">
        <v>8809628884854</v>
      </c>
      <c r="I98" s="21" t="s">
        <v>172</v>
      </c>
      <c r="J98" s="15">
        <v>50</v>
      </c>
      <c r="K98" s="22">
        <f t="shared" ref="K98:K99" si="19">0.64*0.33*0.171</f>
        <v>3.6115200000000007E-2</v>
      </c>
      <c r="L98" s="15">
        <v>14.52</v>
      </c>
      <c r="M98" s="41" t="s">
        <v>325</v>
      </c>
      <c r="N98" s="33">
        <v>19000</v>
      </c>
      <c r="O98" s="24">
        <v>4492070</v>
      </c>
      <c r="P98" s="19"/>
      <c r="Q98" s="19"/>
      <c r="R98" s="25"/>
      <c r="S98" s="88">
        <v>3400</v>
      </c>
      <c r="T98" s="26"/>
    </row>
    <row r="99" spans="1:20" ht="86.25" customHeight="1" x14ac:dyDescent="0.2">
      <c r="A99" s="15">
        <v>97</v>
      </c>
      <c r="B99" s="16" t="s">
        <v>18</v>
      </c>
      <c r="C99" s="40"/>
      <c r="D99" s="17" t="s">
        <v>326</v>
      </c>
      <c r="E99" s="18" t="s">
        <v>327</v>
      </c>
      <c r="F99" s="18" t="s">
        <v>242</v>
      </c>
      <c r="G99" s="19">
        <v>8809628884861</v>
      </c>
      <c r="H99" s="19">
        <v>8809628884861</v>
      </c>
      <c r="I99" s="21" t="s">
        <v>247</v>
      </c>
      <c r="J99" s="15">
        <v>50</v>
      </c>
      <c r="K99" s="22">
        <f t="shared" si="19"/>
        <v>3.6115200000000007E-2</v>
      </c>
      <c r="L99" s="15">
        <v>14.36</v>
      </c>
      <c r="M99" s="41" t="s">
        <v>325</v>
      </c>
      <c r="N99" s="33">
        <v>19000</v>
      </c>
      <c r="O99" s="24">
        <v>4497715</v>
      </c>
      <c r="P99" s="19"/>
      <c r="Q99" s="19"/>
      <c r="R99" s="25"/>
      <c r="S99" s="88">
        <v>3400</v>
      </c>
      <c r="T99" s="26"/>
    </row>
    <row r="100" spans="1:20" ht="86.25" customHeight="1" x14ac:dyDescent="0.2">
      <c r="A100" s="15">
        <v>98</v>
      </c>
      <c r="B100" s="16" t="s">
        <v>18</v>
      </c>
      <c r="C100" s="40"/>
      <c r="D100" s="17" t="s">
        <v>328</v>
      </c>
      <c r="E100" s="18" t="s">
        <v>329</v>
      </c>
      <c r="F100" s="18" t="s">
        <v>330</v>
      </c>
      <c r="G100" s="19">
        <v>8809628884892</v>
      </c>
      <c r="H100" s="19">
        <v>8809628884892</v>
      </c>
      <c r="I100" s="21" t="s">
        <v>107</v>
      </c>
      <c r="J100" s="15">
        <v>100</v>
      </c>
      <c r="K100" s="22">
        <f>0.325*0.325*0.185</f>
        <v>1.9540625000000002E-2</v>
      </c>
      <c r="L100" s="15">
        <v>4.59</v>
      </c>
      <c r="M100" s="15" t="s">
        <v>331</v>
      </c>
      <c r="N100" s="33">
        <v>18000</v>
      </c>
      <c r="O100" s="24">
        <v>4497701</v>
      </c>
      <c r="P100" s="19"/>
      <c r="Q100" s="19"/>
      <c r="R100" s="25"/>
      <c r="S100" s="88">
        <v>2700</v>
      </c>
      <c r="T100" s="26"/>
    </row>
    <row r="101" spans="1:20" ht="86.25" customHeight="1" x14ac:dyDescent="0.2">
      <c r="A101" s="15">
        <v>99</v>
      </c>
      <c r="B101" s="16" t="s">
        <v>18</v>
      </c>
      <c r="C101" s="40"/>
      <c r="D101" s="17" t="s">
        <v>332</v>
      </c>
      <c r="E101" s="18" t="s">
        <v>333</v>
      </c>
      <c r="F101" s="18" t="s">
        <v>21</v>
      </c>
      <c r="G101" s="19">
        <v>8809628884878</v>
      </c>
      <c r="H101" s="19">
        <v>8809628884878</v>
      </c>
      <c r="I101" s="21" t="s">
        <v>158</v>
      </c>
      <c r="J101" s="15">
        <v>50</v>
      </c>
      <c r="K101" s="22">
        <f>0.41*0.4*0.137</f>
        <v>2.2468000000000002E-2</v>
      </c>
      <c r="L101" s="15">
        <v>10</v>
      </c>
      <c r="M101" s="41" t="s">
        <v>334</v>
      </c>
      <c r="N101" s="33">
        <v>28000</v>
      </c>
      <c r="O101" s="24">
        <v>4497706</v>
      </c>
      <c r="P101" s="19"/>
      <c r="Q101" s="19"/>
      <c r="R101" s="25"/>
      <c r="S101" s="88">
        <v>3750</v>
      </c>
      <c r="T101" s="26"/>
    </row>
    <row r="102" spans="1:20" ht="86.25" customHeight="1" x14ac:dyDescent="0.2">
      <c r="A102" s="15">
        <v>100</v>
      </c>
      <c r="B102" s="16" t="s">
        <v>18</v>
      </c>
      <c r="C102" s="40"/>
      <c r="D102" s="17" t="s">
        <v>335</v>
      </c>
      <c r="E102" s="27" t="s">
        <v>336</v>
      </c>
      <c r="F102" s="18" t="s">
        <v>337</v>
      </c>
      <c r="G102" s="19">
        <v>8809628885165</v>
      </c>
      <c r="H102" s="19">
        <v>8809628885165</v>
      </c>
      <c r="I102" s="21" t="s">
        <v>158</v>
      </c>
      <c r="J102" s="15">
        <v>50</v>
      </c>
      <c r="K102" s="22">
        <f t="shared" ref="K102:K105" si="20">0.335*0.335*0.14</f>
        <v>1.5711500000000003E-2</v>
      </c>
      <c r="L102" s="15">
        <v>10.96</v>
      </c>
      <c r="M102" s="41" t="s">
        <v>338</v>
      </c>
      <c r="N102" s="45">
        <v>15000</v>
      </c>
      <c r="O102" s="19"/>
      <c r="P102" s="19"/>
      <c r="Q102" s="19"/>
      <c r="R102" s="19"/>
      <c r="S102" s="88">
        <v>2700</v>
      </c>
      <c r="T102" s="91" t="s">
        <v>967</v>
      </c>
    </row>
    <row r="103" spans="1:20" ht="86.25" customHeight="1" x14ac:dyDescent="0.2">
      <c r="A103" s="15">
        <v>101</v>
      </c>
      <c r="B103" s="16" t="s">
        <v>18</v>
      </c>
      <c r="C103" s="40"/>
      <c r="D103" s="17" t="s">
        <v>339</v>
      </c>
      <c r="E103" s="27" t="s">
        <v>340</v>
      </c>
      <c r="F103" s="18" t="s">
        <v>337</v>
      </c>
      <c r="G103" s="19">
        <v>8809628885134</v>
      </c>
      <c r="H103" s="19">
        <v>8809628885134</v>
      </c>
      <c r="I103" s="21" t="s">
        <v>158</v>
      </c>
      <c r="J103" s="15">
        <v>50</v>
      </c>
      <c r="K103" s="22">
        <f t="shared" si="20"/>
        <v>1.5711500000000003E-2</v>
      </c>
      <c r="L103" s="15">
        <v>10.96</v>
      </c>
      <c r="M103" s="41" t="s">
        <v>338</v>
      </c>
      <c r="N103" s="45">
        <v>15000</v>
      </c>
      <c r="O103" s="24">
        <v>4498998</v>
      </c>
      <c r="P103" s="19"/>
      <c r="Q103" s="19"/>
      <c r="R103" s="19"/>
      <c r="S103" s="88">
        <v>2700</v>
      </c>
      <c r="T103" s="91" t="s">
        <v>967</v>
      </c>
    </row>
    <row r="104" spans="1:20" ht="86.25" customHeight="1" x14ac:dyDescent="0.2">
      <c r="A104" s="15">
        <v>102</v>
      </c>
      <c r="B104" s="16" t="s">
        <v>18</v>
      </c>
      <c r="C104" s="40"/>
      <c r="D104" s="17" t="s">
        <v>341</v>
      </c>
      <c r="E104" s="27" t="s">
        <v>342</v>
      </c>
      <c r="F104" s="18" t="s">
        <v>337</v>
      </c>
      <c r="G104" s="19">
        <v>8809628885127</v>
      </c>
      <c r="H104" s="19">
        <v>8809628885127</v>
      </c>
      <c r="I104" s="21" t="s">
        <v>158</v>
      </c>
      <c r="J104" s="15">
        <v>50</v>
      </c>
      <c r="K104" s="22">
        <f t="shared" si="20"/>
        <v>1.5711500000000003E-2</v>
      </c>
      <c r="L104" s="15">
        <v>10.96</v>
      </c>
      <c r="M104" s="41" t="s">
        <v>338</v>
      </c>
      <c r="N104" s="45">
        <v>15000</v>
      </c>
      <c r="O104" s="24">
        <v>4499085</v>
      </c>
      <c r="P104" s="19"/>
      <c r="Q104" s="19"/>
      <c r="R104" s="19"/>
      <c r="S104" s="88">
        <v>2700</v>
      </c>
      <c r="T104" s="91" t="s">
        <v>967</v>
      </c>
    </row>
    <row r="105" spans="1:20" ht="86.25" customHeight="1" x14ac:dyDescent="0.2">
      <c r="A105" s="15">
        <v>103</v>
      </c>
      <c r="B105" s="16" t="s">
        <v>18</v>
      </c>
      <c r="C105" s="40"/>
      <c r="D105" s="17" t="s">
        <v>343</v>
      </c>
      <c r="E105" s="27" t="s">
        <v>344</v>
      </c>
      <c r="F105" s="18" t="s">
        <v>337</v>
      </c>
      <c r="G105" s="19">
        <v>8809628885141</v>
      </c>
      <c r="H105" s="19">
        <v>8809628885141</v>
      </c>
      <c r="I105" s="21" t="s">
        <v>158</v>
      </c>
      <c r="J105" s="15">
        <v>50</v>
      </c>
      <c r="K105" s="22">
        <f t="shared" si="20"/>
        <v>1.5711500000000003E-2</v>
      </c>
      <c r="L105" s="15">
        <v>10.96</v>
      </c>
      <c r="M105" s="41" t="s">
        <v>338</v>
      </c>
      <c r="N105" s="45">
        <v>15000</v>
      </c>
      <c r="O105" s="24">
        <v>4499009</v>
      </c>
      <c r="P105" s="19"/>
      <c r="Q105" s="19"/>
      <c r="R105" s="19"/>
      <c r="S105" s="88">
        <v>2700</v>
      </c>
      <c r="T105" s="91" t="s">
        <v>967</v>
      </c>
    </row>
    <row r="106" spans="1:20" ht="86.25" customHeight="1" x14ac:dyDescent="0.2">
      <c r="A106" s="15">
        <v>104</v>
      </c>
      <c r="B106" s="16" t="s">
        <v>18</v>
      </c>
      <c r="C106" s="47"/>
      <c r="D106" s="17" t="s">
        <v>345</v>
      </c>
      <c r="E106" s="27" t="s">
        <v>346</v>
      </c>
      <c r="F106" s="18" t="s">
        <v>212</v>
      </c>
      <c r="G106" s="19">
        <v>8809628885172</v>
      </c>
      <c r="H106" s="19">
        <v>8809628885172</v>
      </c>
      <c r="I106" s="21" t="s">
        <v>107</v>
      </c>
      <c r="J106" s="15">
        <v>180</v>
      </c>
      <c r="K106" s="22">
        <f t="shared" ref="K106:K107" si="21">0.345*0.275*0.315</f>
        <v>2.9885624999999999E-2</v>
      </c>
      <c r="L106" s="15">
        <v>11.69</v>
      </c>
      <c r="M106" s="41" t="s">
        <v>347</v>
      </c>
      <c r="N106" s="45">
        <v>13000</v>
      </c>
      <c r="O106" s="24">
        <v>4498945</v>
      </c>
      <c r="P106" s="19"/>
      <c r="Q106" s="19"/>
      <c r="R106" s="19"/>
      <c r="S106" s="88">
        <v>1410</v>
      </c>
      <c r="T106" s="91" t="s">
        <v>967</v>
      </c>
    </row>
    <row r="107" spans="1:20" ht="86.25" customHeight="1" x14ac:dyDescent="0.2">
      <c r="A107" s="15">
        <v>105</v>
      </c>
      <c r="B107" s="16" t="s">
        <v>18</v>
      </c>
      <c r="C107" s="40"/>
      <c r="D107" s="17" t="s">
        <v>348</v>
      </c>
      <c r="E107" s="27" t="s">
        <v>349</v>
      </c>
      <c r="F107" s="18" t="s">
        <v>212</v>
      </c>
      <c r="G107" s="19">
        <v>8809628885196</v>
      </c>
      <c r="H107" s="19">
        <v>8809628885196</v>
      </c>
      <c r="I107" s="21" t="s">
        <v>107</v>
      </c>
      <c r="J107" s="15">
        <v>180</v>
      </c>
      <c r="K107" s="22">
        <f t="shared" si="21"/>
        <v>2.9885624999999999E-2</v>
      </c>
      <c r="L107" s="15">
        <v>11.69</v>
      </c>
      <c r="M107" s="15" t="s">
        <v>347</v>
      </c>
      <c r="N107" s="45">
        <v>13000</v>
      </c>
      <c r="O107" s="24">
        <v>4495401</v>
      </c>
      <c r="P107" s="19"/>
      <c r="Q107" s="19"/>
      <c r="R107" s="19"/>
      <c r="S107" s="88">
        <v>1410</v>
      </c>
      <c r="T107" s="91" t="s">
        <v>967</v>
      </c>
    </row>
    <row r="108" spans="1:20" ht="86.25" customHeight="1" x14ac:dyDescent="0.2">
      <c r="A108" s="15">
        <v>106</v>
      </c>
      <c r="B108" s="16" t="s">
        <v>18</v>
      </c>
      <c r="C108" s="40"/>
      <c r="D108" s="17" t="s">
        <v>350</v>
      </c>
      <c r="E108" s="18" t="s">
        <v>351</v>
      </c>
      <c r="F108" s="18" t="s">
        <v>140</v>
      </c>
      <c r="G108" s="19">
        <v>8809628885349</v>
      </c>
      <c r="H108" s="19">
        <v>8809628885349</v>
      </c>
      <c r="I108" s="21" t="s">
        <v>352</v>
      </c>
      <c r="J108" s="15">
        <v>100</v>
      </c>
      <c r="K108" s="22">
        <f t="shared" ref="K108:K109" si="22">0.485*0.47*0.141</f>
        <v>3.2140949999999995E-2</v>
      </c>
      <c r="L108" s="15">
        <v>13.85</v>
      </c>
      <c r="M108" s="15" t="s">
        <v>353</v>
      </c>
      <c r="N108" s="33">
        <v>22000</v>
      </c>
      <c r="O108" s="24">
        <v>4497744</v>
      </c>
      <c r="P108" s="19"/>
      <c r="Q108" s="19"/>
      <c r="R108" s="19"/>
      <c r="S108" s="88">
        <v>3750</v>
      </c>
      <c r="T108" s="26"/>
    </row>
    <row r="109" spans="1:20" ht="86.25" customHeight="1" x14ac:dyDescent="0.2">
      <c r="A109" s="15">
        <v>107</v>
      </c>
      <c r="B109" s="16" t="s">
        <v>18</v>
      </c>
      <c r="C109" s="40"/>
      <c r="D109" s="17" t="s">
        <v>354</v>
      </c>
      <c r="E109" s="32" t="s">
        <v>355</v>
      </c>
      <c r="F109" s="18" t="s">
        <v>140</v>
      </c>
      <c r="G109" s="19">
        <v>8809628885363</v>
      </c>
      <c r="H109" s="19">
        <v>8809628885363</v>
      </c>
      <c r="I109" s="21" t="s">
        <v>352</v>
      </c>
      <c r="J109" s="15">
        <v>100</v>
      </c>
      <c r="K109" s="22">
        <f t="shared" si="22"/>
        <v>3.2140949999999995E-2</v>
      </c>
      <c r="L109" s="15">
        <v>13.89</v>
      </c>
      <c r="M109" s="15" t="s">
        <v>353</v>
      </c>
      <c r="N109" s="33">
        <v>20000</v>
      </c>
      <c r="O109" s="19"/>
      <c r="P109" s="19"/>
      <c r="Q109" s="19"/>
      <c r="R109" s="19"/>
      <c r="S109" s="88">
        <v>3750</v>
      </c>
      <c r="T109" s="91" t="s">
        <v>967</v>
      </c>
    </row>
    <row r="110" spans="1:20" ht="86.25" customHeight="1" x14ac:dyDescent="0.2">
      <c r="A110" s="15">
        <v>108</v>
      </c>
      <c r="B110" s="16" t="s">
        <v>18</v>
      </c>
      <c r="C110" s="40"/>
      <c r="D110" s="17" t="s">
        <v>356</v>
      </c>
      <c r="E110" s="18" t="s">
        <v>357</v>
      </c>
      <c r="F110" s="18" t="s">
        <v>157</v>
      </c>
      <c r="G110" s="19">
        <v>8809628885257</v>
      </c>
      <c r="H110" s="20">
        <v>8809628885257</v>
      </c>
      <c r="I110" s="21" t="s">
        <v>147</v>
      </c>
      <c r="J110" s="15">
        <v>100</v>
      </c>
      <c r="K110" s="22">
        <f t="shared" ref="K110:K113" si="23">0.5*0.23*0.177</f>
        <v>2.0354999999999998E-2</v>
      </c>
      <c r="L110" s="15">
        <v>7.43</v>
      </c>
      <c r="M110" s="15" t="s">
        <v>358</v>
      </c>
      <c r="N110" s="33">
        <v>23000</v>
      </c>
      <c r="O110" s="24">
        <v>4497752</v>
      </c>
      <c r="P110" s="19"/>
      <c r="Q110" s="19"/>
      <c r="R110" s="19"/>
      <c r="S110" s="88">
        <v>3280</v>
      </c>
      <c r="T110" s="26"/>
    </row>
    <row r="111" spans="1:20" ht="86.25" customHeight="1" x14ac:dyDescent="0.2">
      <c r="A111" s="15">
        <v>109</v>
      </c>
      <c r="B111" s="16" t="s">
        <v>18</v>
      </c>
      <c r="C111" s="40"/>
      <c r="D111" s="17" t="s">
        <v>359</v>
      </c>
      <c r="E111" s="18" t="s">
        <v>360</v>
      </c>
      <c r="F111" s="18" t="s">
        <v>157</v>
      </c>
      <c r="G111" s="19">
        <v>8809628885264</v>
      </c>
      <c r="H111" s="20">
        <v>8809628885264</v>
      </c>
      <c r="I111" s="21" t="s">
        <v>147</v>
      </c>
      <c r="J111" s="15">
        <v>100</v>
      </c>
      <c r="K111" s="22">
        <f t="shared" si="23"/>
        <v>2.0354999999999998E-2</v>
      </c>
      <c r="L111" s="15">
        <v>7.41</v>
      </c>
      <c r="M111" s="15" t="s">
        <v>358</v>
      </c>
      <c r="N111" s="33">
        <v>23000</v>
      </c>
      <c r="O111" s="24">
        <v>4495688</v>
      </c>
      <c r="P111" s="19"/>
      <c r="Q111" s="19"/>
      <c r="R111" s="19"/>
      <c r="S111" s="88">
        <v>3160</v>
      </c>
      <c r="T111" s="26"/>
    </row>
    <row r="112" spans="1:20" ht="86.25" customHeight="1" x14ac:dyDescent="0.2">
      <c r="A112" s="15">
        <v>110</v>
      </c>
      <c r="B112" s="16" t="s">
        <v>18</v>
      </c>
      <c r="C112" s="40"/>
      <c r="D112" s="17" t="s">
        <v>361</v>
      </c>
      <c r="E112" s="18" t="s">
        <v>362</v>
      </c>
      <c r="F112" s="18" t="s">
        <v>157</v>
      </c>
      <c r="G112" s="19">
        <v>8809628885288</v>
      </c>
      <c r="H112" s="20">
        <v>8809628885288</v>
      </c>
      <c r="I112" s="21" t="s">
        <v>147</v>
      </c>
      <c r="J112" s="15">
        <v>100</v>
      </c>
      <c r="K112" s="22">
        <f t="shared" si="23"/>
        <v>2.0354999999999998E-2</v>
      </c>
      <c r="L112" s="15">
        <v>7.41</v>
      </c>
      <c r="M112" s="15" t="s">
        <v>358</v>
      </c>
      <c r="N112" s="33">
        <v>23000</v>
      </c>
      <c r="O112" s="24">
        <v>4495695</v>
      </c>
      <c r="P112" s="19"/>
      <c r="Q112" s="19"/>
      <c r="R112" s="19"/>
      <c r="S112" s="88">
        <v>3160</v>
      </c>
      <c r="T112" s="26"/>
    </row>
    <row r="113" spans="1:20" ht="86.25" customHeight="1" x14ac:dyDescent="0.2">
      <c r="A113" s="15">
        <v>111</v>
      </c>
      <c r="B113" s="16" t="s">
        <v>18</v>
      </c>
      <c r="C113" s="40"/>
      <c r="D113" s="17" t="s">
        <v>363</v>
      </c>
      <c r="E113" s="18" t="s">
        <v>364</v>
      </c>
      <c r="F113" s="18" t="s">
        <v>157</v>
      </c>
      <c r="G113" s="19">
        <v>8809628885271</v>
      </c>
      <c r="H113" s="20">
        <v>8809628885271</v>
      </c>
      <c r="I113" s="21" t="s">
        <v>147</v>
      </c>
      <c r="J113" s="15">
        <v>100</v>
      </c>
      <c r="K113" s="22">
        <f t="shared" si="23"/>
        <v>2.0354999999999998E-2</v>
      </c>
      <c r="L113" s="15">
        <v>7.41</v>
      </c>
      <c r="M113" s="15" t="s">
        <v>358</v>
      </c>
      <c r="N113" s="33">
        <v>23000</v>
      </c>
      <c r="O113" s="24">
        <v>4970576</v>
      </c>
      <c r="P113" s="24" t="s">
        <v>365</v>
      </c>
      <c r="Q113" s="19"/>
      <c r="R113" s="19"/>
      <c r="S113" s="88">
        <v>3280</v>
      </c>
      <c r="T113" s="26"/>
    </row>
    <row r="114" spans="1:20" ht="86.25" customHeight="1" x14ac:dyDescent="0.2">
      <c r="A114" s="15">
        <v>112</v>
      </c>
      <c r="B114" s="16" t="s">
        <v>18</v>
      </c>
      <c r="C114" s="40"/>
      <c r="D114" s="17" t="s">
        <v>366</v>
      </c>
      <c r="E114" s="18" t="s">
        <v>367</v>
      </c>
      <c r="F114" s="18" t="s">
        <v>368</v>
      </c>
      <c r="G114" s="19">
        <v>8809628885387</v>
      </c>
      <c r="H114" s="19" t="s">
        <v>369</v>
      </c>
      <c r="I114" s="21" t="s">
        <v>223</v>
      </c>
      <c r="J114" s="15">
        <v>30</v>
      </c>
      <c r="K114" s="22">
        <f t="shared" ref="K114:K115" si="24">0.52*0.325*0.355</f>
        <v>5.9995E-2</v>
      </c>
      <c r="L114" s="15">
        <v>18.329999999999998</v>
      </c>
      <c r="M114" s="41" t="s">
        <v>370</v>
      </c>
      <c r="N114" s="33">
        <v>50000</v>
      </c>
      <c r="O114" s="24">
        <v>4497742</v>
      </c>
      <c r="P114" s="19"/>
      <c r="Q114" s="19"/>
      <c r="R114" s="19"/>
      <c r="S114" s="88">
        <v>9950</v>
      </c>
      <c r="T114" s="26"/>
    </row>
    <row r="115" spans="1:20" ht="86.25" customHeight="1" x14ac:dyDescent="0.2">
      <c r="A115" s="15">
        <v>113</v>
      </c>
      <c r="B115" s="16" t="s">
        <v>18</v>
      </c>
      <c r="C115" s="40"/>
      <c r="D115" s="17" t="s">
        <v>371</v>
      </c>
      <c r="E115" s="18" t="s">
        <v>372</v>
      </c>
      <c r="F115" s="18" t="s">
        <v>373</v>
      </c>
      <c r="G115" s="19">
        <v>8809628885394</v>
      </c>
      <c r="H115" s="19" t="s">
        <v>374</v>
      </c>
      <c r="I115" s="21" t="s">
        <v>223</v>
      </c>
      <c r="J115" s="15">
        <v>16</v>
      </c>
      <c r="K115" s="22">
        <f t="shared" si="24"/>
        <v>5.9995E-2</v>
      </c>
      <c r="L115" s="15">
        <v>19.21</v>
      </c>
      <c r="M115" s="41" t="s">
        <v>370</v>
      </c>
      <c r="N115" s="33">
        <v>100000</v>
      </c>
      <c r="O115" s="24">
        <v>4497736</v>
      </c>
      <c r="P115" s="19"/>
      <c r="Q115" s="42" t="s">
        <v>375</v>
      </c>
      <c r="R115" s="19"/>
      <c r="S115" s="88">
        <v>18140</v>
      </c>
      <c r="T115" s="26"/>
    </row>
    <row r="116" spans="1:20" ht="86.25" customHeight="1" x14ac:dyDescent="0.2">
      <c r="A116" s="15">
        <v>114</v>
      </c>
      <c r="B116" s="16" t="s">
        <v>18</v>
      </c>
      <c r="C116" s="40"/>
      <c r="D116" s="17" t="s">
        <v>379</v>
      </c>
      <c r="E116" s="18" t="s">
        <v>380</v>
      </c>
      <c r="F116" s="18" t="s">
        <v>246</v>
      </c>
      <c r="G116" s="19">
        <v>8809628883079</v>
      </c>
      <c r="H116" s="19" t="s">
        <v>381</v>
      </c>
      <c r="I116" s="21" t="s">
        <v>223</v>
      </c>
      <c r="J116" s="15">
        <v>40</v>
      </c>
      <c r="K116" s="22">
        <f>0.27*0.42*0.2</f>
        <v>2.2680000000000002E-2</v>
      </c>
      <c r="L116" s="15">
        <v>10.16</v>
      </c>
      <c r="M116" s="41" t="s">
        <v>382</v>
      </c>
      <c r="N116" s="33">
        <v>25000</v>
      </c>
      <c r="O116" s="24">
        <v>4495309</v>
      </c>
      <c r="P116" s="19"/>
      <c r="Q116" s="19"/>
      <c r="R116" s="19"/>
      <c r="S116" s="88">
        <v>3400</v>
      </c>
      <c r="T116" s="26"/>
    </row>
    <row r="117" spans="1:20" ht="86.25" customHeight="1" x14ac:dyDescent="0.2">
      <c r="A117" s="15">
        <v>115</v>
      </c>
      <c r="B117" s="16" t="s">
        <v>18</v>
      </c>
      <c r="C117" s="40"/>
      <c r="D117" s="17" t="s">
        <v>383</v>
      </c>
      <c r="E117" s="18" t="s">
        <v>384</v>
      </c>
      <c r="F117" s="18" t="s">
        <v>242</v>
      </c>
      <c r="G117" s="19">
        <v>8809628885202</v>
      </c>
      <c r="H117" s="20">
        <v>8809628885202</v>
      </c>
      <c r="I117" s="21" t="s">
        <v>172</v>
      </c>
      <c r="J117" s="15">
        <v>50</v>
      </c>
      <c r="K117" s="22">
        <f t="shared" ref="K117:K118" si="25">0.64*0.33*0.171</f>
        <v>3.6115200000000007E-2</v>
      </c>
      <c r="L117" s="15">
        <v>14.52</v>
      </c>
      <c r="M117" s="41" t="s">
        <v>325</v>
      </c>
      <c r="N117" s="33">
        <v>17000</v>
      </c>
      <c r="O117" s="19"/>
      <c r="P117" s="19"/>
      <c r="Q117" s="19"/>
      <c r="R117" s="19"/>
      <c r="S117" s="88">
        <v>3400</v>
      </c>
      <c r="T117" s="26"/>
    </row>
    <row r="118" spans="1:20" ht="86.25" customHeight="1" x14ac:dyDescent="0.2">
      <c r="A118" s="15">
        <v>116</v>
      </c>
      <c r="B118" s="16" t="s">
        <v>18</v>
      </c>
      <c r="C118" s="40"/>
      <c r="D118" s="17" t="s">
        <v>385</v>
      </c>
      <c r="E118" s="18" t="s">
        <v>386</v>
      </c>
      <c r="F118" s="18" t="s">
        <v>242</v>
      </c>
      <c r="G118" s="19">
        <v>8809628885219</v>
      </c>
      <c r="H118" s="20">
        <v>8809628885219</v>
      </c>
      <c r="I118" s="21" t="s">
        <v>247</v>
      </c>
      <c r="J118" s="15">
        <v>50</v>
      </c>
      <c r="K118" s="22">
        <f t="shared" si="25"/>
        <v>3.6115200000000007E-2</v>
      </c>
      <c r="L118" s="15">
        <v>14.36</v>
      </c>
      <c r="M118" s="41" t="s">
        <v>325</v>
      </c>
      <c r="N118" s="33">
        <v>17000</v>
      </c>
      <c r="O118" s="19"/>
      <c r="P118" s="19"/>
      <c r="Q118" s="19"/>
      <c r="R118" s="19"/>
      <c r="S118" s="88">
        <v>3400</v>
      </c>
      <c r="T118" s="26"/>
    </row>
    <row r="119" spans="1:20" ht="86.25" customHeight="1" x14ac:dyDescent="0.2">
      <c r="A119" s="15">
        <v>117</v>
      </c>
      <c r="B119" s="16" t="s">
        <v>18</v>
      </c>
      <c r="C119" s="40"/>
      <c r="D119" s="17" t="s">
        <v>387</v>
      </c>
      <c r="E119" s="18" t="s">
        <v>388</v>
      </c>
      <c r="F119" s="18" t="s">
        <v>21</v>
      </c>
      <c r="G119" s="19">
        <v>8809628885226</v>
      </c>
      <c r="H119" s="20">
        <v>8809628885226</v>
      </c>
      <c r="I119" s="21" t="s">
        <v>158</v>
      </c>
      <c r="J119" s="15">
        <v>50</v>
      </c>
      <c r="K119" s="22">
        <f>0.41*0.4*0.137</f>
        <v>2.2468000000000002E-2</v>
      </c>
      <c r="L119" s="15">
        <v>10</v>
      </c>
      <c r="M119" s="41" t="s">
        <v>334</v>
      </c>
      <c r="N119" s="33">
        <v>23000</v>
      </c>
      <c r="O119" s="19"/>
      <c r="P119" s="19"/>
      <c r="Q119" s="19"/>
      <c r="R119" s="19"/>
      <c r="S119" s="88">
        <v>3750</v>
      </c>
      <c r="T119" s="26"/>
    </row>
    <row r="120" spans="1:20" ht="86.25" customHeight="1" x14ac:dyDescent="0.2">
      <c r="A120" s="15">
        <v>118</v>
      </c>
      <c r="B120" s="16" t="s">
        <v>18</v>
      </c>
      <c r="C120" s="40"/>
      <c r="D120" s="17" t="s">
        <v>389</v>
      </c>
      <c r="E120" s="18" t="s">
        <v>390</v>
      </c>
      <c r="F120" s="18" t="s">
        <v>316</v>
      </c>
      <c r="G120" s="19">
        <v>8809628885530</v>
      </c>
      <c r="H120" s="20">
        <v>8809628885530</v>
      </c>
      <c r="I120" s="21" t="s">
        <v>317</v>
      </c>
      <c r="J120" s="15">
        <v>50</v>
      </c>
      <c r="K120" s="22">
        <v>2.3E-2</v>
      </c>
      <c r="L120" s="15">
        <v>9.23</v>
      </c>
      <c r="M120" s="15" t="s">
        <v>391</v>
      </c>
      <c r="N120" s="33">
        <v>25000</v>
      </c>
      <c r="O120" s="24">
        <v>4495563</v>
      </c>
      <c r="P120" s="19"/>
      <c r="Q120" s="19"/>
      <c r="R120" s="48"/>
      <c r="S120" s="88">
        <v>4570</v>
      </c>
      <c r="T120" s="26"/>
    </row>
    <row r="121" spans="1:20" ht="86.25" customHeight="1" x14ac:dyDescent="0.2">
      <c r="A121" s="15">
        <v>119</v>
      </c>
      <c r="B121" s="16" t="s">
        <v>18</v>
      </c>
      <c r="C121" s="40"/>
      <c r="D121" s="17" t="s">
        <v>392</v>
      </c>
      <c r="E121" s="18" t="s">
        <v>393</v>
      </c>
      <c r="F121" s="18" t="s">
        <v>316</v>
      </c>
      <c r="G121" s="19">
        <v>8809628885547</v>
      </c>
      <c r="H121" s="20">
        <v>8809628885547</v>
      </c>
      <c r="I121" s="21" t="s">
        <v>317</v>
      </c>
      <c r="J121" s="15">
        <v>50</v>
      </c>
      <c r="K121" s="22">
        <v>2.3E-2</v>
      </c>
      <c r="L121" s="15">
        <v>9.23</v>
      </c>
      <c r="M121" s="15" t="s">
        <v>391</v>
      </c>
      <c r="N121" s="33">
        <v>25000</v>
      </c>
      <c r="O121" s="24">
        <v>4495471</v>
      </c>
      <c r="P121" s="19"/>
      <c r="Q121" s="19"/>
      <c r="R121" s="48"/>
      <c r="S121" s="88">
        <v>4570</v>
      </c>
      <c r="T121" s="26"/>
    </row>
    <row r="122" spans="1:20" ht="86.25" customHeight="1" x14ac:dyDescent="0.2">
      <c r="A122" s="15">
        <v>120</v>
      </c>
      <c r="B122" s="16" t="s">
        <v>18</v>
      </c>
      <c r="C122" s="40"/>
      <c r="D122" s="17" t="s">
        <v>394</v>
      </c>
      <c r="E122" s="18" t="s">
        <v>395</v>
      </c>
      <c r="F122" s="18" t="s">
        <v>316</v>
      </c>
      <c r="G122" s="19">
        <v>8809628885554</v>
      </c>
      <c r="H122" s="20">
        <v>8809628885554</v>
      </c>
      <c r="I122" s="21" t="s">
        <v>317</v>
      </c>
      <c r="J122" s="15">
        <v>50</v>
      </c>
      <c r="K122" s="22">
        <v>2.3E-2</v>
      </c>
      <c r="L122" s="15">
        <v>9.23</v>
      </c>
      <c r="M122" s="15" t="s">
        <v>391</v>
      </c>
      <c r="N122" s="33">
        <v>25000</v>
      </c>
      <c r="O122" s="24">
        <v>4497686</v>
      </c>
      <c r="P122" s="19"/>
      <c r="Q122" s="19"/>
      <c r="R122" s="19"/>
      <c r="S122" s="88">
        <v>4570</v>
      </c>
      <c r="T122" s="26"/>
    </row>
    <row r="123" spans="1:20" ht="86.25" customHeight="1" x14ac:dyDescent="0.2">
      <c r="A123" s="15">
        <v>121</v>
      </c>
      <c r="B123" s="16" t="s">
        <v>18</v>
      </c>
      <c r="C123" s="40"/>
      <c r="D123" s="17" t="s">
        <v>396</v>
      </c>
      <c r="E123" s="18" t="s">
        <v>397</v>
      </c>
      <c r="F123" s="18" t="s">
        <v>140</v>
      </c>
      <c r="G123" s="19">
        <v>8809628885424</v>
      </c>
      <c r="H123" s="19">
        <v>8809628885424</v>
      </c>
      <c r="I123" s="21" t="s">
        <v>23</v>
      </c>
      <c r="J123" s="15">
        <v>200</v>
      </c>
      <c r="K123" s="22">
        <v>4.2999999999999997E-2</v>
      </c>
      <c r="L123" s="15">
        <v>13.84</v>
      </c>
      <c r="M123" s="15" t="s">
        <v>398</v>
      </c>
      <c r="N123" s="33">
        <v>7000</v>
      </c>
      <c r="O123" s="24">
        <v>4974333</v>
      </c>
      <c r="P123" s="24" t="s">
        <v>399</v>
      </c>
      <c r="Q123" s="19"/>
      <c r="R123" s="19"/>
      <c r="S123" s="88">
        <v>1000</v>
      </c>
      <c r="T123" s="26"/>
    </row>
    <row r="124" spans="1:20" ht="86.25" customHeight="1" x14ac:dyDescent="0.2">
      <c r="A124" s="15">
        <v>122</v>
      </c>
      <c r="B124" s="16" t="s">
        <v>18</v>
      </c>
      <c r="C124" s="40"/>
      <c r="D124" s="17" t="s">
        <v>400</v>
      </c>
      <c r="E124" s="18" t="s">
        <v>401</v>
      </c>
      <c r="F124" s="18" t="s">
        <v>140</v>
      </c>
      <c r="G124" s="19">
        <v>8809628885431</v>
      </c>
      <c r="H124" s="19">
        <v>8809628885431</v>
      </c>
      <c r="I124" s="21" t="s">
        <v>23</v>
      </c>
      <c r="J124" s="15">
        <v>200</v>
      </c>
      <c r="K124" s="22">
        <v>4.2999999999999997E-2</v>
      </c>
      <c r="L124" s="15">
        <v>13.84</v>
      </c>
      <c r="M124" s="15" t="s">
        <v>398</v>
      </c>
      <c r="N124" s="33">
        <v>7000</v>
      </c>
      <c r="O124" s="19"/>
      <c r="P124" s="24" t="s">
        <v>402</v>
      </c>
      <c r="Q124" s="19"/>
      <c r="R124" s="19"/>
      <c r="S124" s="88">
        <v>1000</v>
      </c>
      <c r="T124" s="26"/>
    </row>
    <row r="125" spans="1:20" ht="86.25" customHeight="1" x14ac:dyDescent="0.2">
      <c r="A125" s="15">
        <v>123</v>
      </c>
      <c r="B125" s="16" t="s">
        <v>18</v>
      </c>
      <c r="C125" s="40"/>
      <c r="D125" s="17" t="s">
        <v>403</v>
      </c>
      <c r="E125" s="18" t="s">
        <v>404</v>
      </c>
      <c r="F125" s="18" t="s">
        <v>140</v>
      </c>
      <c r="G125" s="19">
        <v>8809628885448</v>
      </c>
      <c r="H125" s="19">
        <v>8809628885448</v>
      </c>
      <c r="I125" s="21" t="s">
        <v>23</v>
      </c>
      <c r="J125" s="15">
        <v>200</v>
      </c>
      <c r="K125" s="22">
        <v>4.2999999999999997E-2</v>
      </c>
      <c r="L125" s="15">
        <v>13.84</v>
      </c>
      <c r="M125" s="15" t="s">
        <v>398</v>
      </c>
      <c r="N125" s="33">
        <v>7000</v>
      </c>
      <c r="O125" s="24">
        <v>4974534</v>
      </c>
      <c r="P125" s="24" t="s">
        <v>402</v>
      </c>
      <c r="Q125" s="19"/>
      <c r="R125" s="19"/>
      <c r="S125" s="88">
        <v>1000</v>
      </c>
      <c r="T125" s="26"/>
    </row>
    <row r="126" spans="1:20" ht="86.25" customHeight="1" x14ac:dyDescent="0.2">
      <c r="A126" s="15">
        <v>124</v>
      </c>
      <c r="B126" s="16" t="s">
        <v>18</v>
      </c>
      <c r="C126" s="40"/>
      <c r="D126" s="17" t="s">
        <v>405</v>
      </c>
      <c r="E126" s="18" t="s">
        <v>406</v>
      </c>
      <c r="F126" s="18" t="s">
        <v>140</v>
      </c>
      <c r="G126" s="19">
        <v>8809628885455</v>
      </c>
      <c r="H126" s="19">
        <v>8809628885455</v>
      </c>
      <c r="I126" s="21" t="s">
        <v>23</v>
      </c>
      <c r="J126" s="15">
        <v>200</v>
      </c>
      <c r="K126" s="22">
        <v>4.2999999999999997E-2</v>
      </c>
      <c r="L126" s="15">
        <v>13.84</v>
      </c>
      <c r="M126" s="15" t="s">
        <v>398</v>
      </c>
      <c r="N126" s="33">
        <v>7000</v>
      </c>
      <c r="O126" s="19"/>
      <c r="P126" s="19"/>
      <c r="Q126" s="19"/>
      <c r="R126" s="19"/>
      <c r="S126" s="88">
        <v>1000</v>
      </c>
      <c r="T126" s="26"/>
    </row>
    <row r="127" spans="1:20" ht="86.25" customHeight="1" x14ac:dyDescent="0.2">
      <c r="A127" s="15">
        <v>125</v>
      </c>
      <c r="B127" s="16" t="s">
        <v>18</v>
      </c>
      <c r="C127" s="40"/>
      <c r="D127" s="17" t="s">
        <v>407</v>
      </c>
      <c r="E127" s="18" t="s">
        <v>408</v>
      </c>
      <c r="F127" s="18" t="s">
        <v>140</v>
      </c>
      <c r="G127" s="19">
        <v>8809628885462</v>
      </c>
      <c r="H127" s="19">
        <v>8809628885462</v>
      </c>
      <c r="I127" s="21" t="s">
        <v>23</v>
      </c>
      <c r="J127" s="15">
        <v>200</v>
      </c>
      <c r="K127" s="22">
        <v>4.2999999999999997E-2</v>
      </c>
      <c r="L127" s="15">
        <v>13.84</v>
      </c>
      <c r="M127" s="15" t="s">
        <v>398</v>
      </c>
      <c r="N127" s="33">
        <v>7000</v>
      </c>
      <c r="O127" s="19"/>
      <c r="P127" s="19"/>
      <c r="Q127" s="19"/>
      <c r="R127" s="19"/>
      <c r="S127" s="88">
        <v>1000</v>
      </c>
      <c r="T127" s="26"/>
    </row>
    <row r="128" spans="1:20" ht="86.25" customHeight="1" x14ac:dyDescent="0.2">
      <c r="A128" s="15">
        <v>126</v>
      </c>
      <c r="B128" s="16" t="s">
        <v>18</v>
      </c>
      <c r="C128" s="40"/>
      <c r="D128" s="17" t="s">
        <v>409</v>
      </c>
      <c r="E128" s="18" t="s">
        <v>410</v>
      </c>
      <c r="F128" s="18" t="s">
        <v>411</v>
      </c>
      <c r="G128" s="19">
        <v>8809628885400</v>
      </c>
      <c r="H128" s="19">
        <v>8809628885400</v>
      </c>
      <c r="I128" s="21" t="s">
        <v>72</v>
      </c>
      <c r="J128" s="15">
        <v>24</v>
      </c>
      <c r="K128" s="22">
        <v>2.1762000000000004E-2</v>
      </c>
      <c r="L128" s="15">
        <v>12.4</v>
      </c>
      <c r="M128" s="15" t="s">
        <v>412</v>
      </c>
      <c r="N128" s="33">
        <v>30000</v>
      </c>
      <c r="O128" s="24">
        <v>4976449</v>
      </c>
      <c r="P128" s="24" t="s">
        <v>413</v>
      </c>
      <c r="Q128" s="42" t="s">
        <v>414</v>
      </c>
      <c r="R128" s="19"/>
      <c r="S128" s="88">
        <v>7020</v>
      </c>
      <c r="T128" s="26"/>
    </row>
    <row r="129" spans="1:20" ht="86.25" customHeight="1" x14ac:dyDescent="0.2">
      <c r="A129" s="15">
        <v>127</v>
      </c>
      <c r="B129" s="16" t="s">
        <v>18</v>
      </c>
      <c r="C129" s="40"/>
      <c r="D129" s="17" t="s">
        <v>415</v>
      </c>
      <c r="E129" s="18" t="s">
        <v>416</v>
      </c>
      <c r="F129" s="18" t="s">
        <v>411</v>
      </c>
      <c r="G129" s="19">
        <v>8809628885417</v>
      </c>
      <c r="H129" s="19">
        <v>8809628885417</v>
      </c>
      <c r="I129" s="21" t="s">
        <v>72</v>
      </c>
      <c r="J129" s="15">
        <v>24</v>
      </c>
      <c r="K129" s="22">
        <v>2.1762000000000004E-2</v>
      </c>
      <c r="L129" s="15">
        <v>12.4</v>
      </c>
      <c r="M129" s="15" t="s">
        <v>412</v>
      </c>
      <c r="N129" s="33">
        <v>30000</v>
      </c>
      <c r="O129" s="24">
        <v>4976410</v>
      </c>
      <c r="P129" s="24" t="s">
        <v>417</v>
      </c>
      <c r="Q129" s="42" t="s">
        <v>418</v>
      </c>
      <c r="R129" s="19"/>
      <c r="S129" s="88">
        <v>7020</v>
      </c>
      <c r="T129" s="26"/>
    </row>
    <row r="130" spans="1:20" ht="86.25" customHeight="1" x14ac:dyDescent="0.2">
      <c r="A130" s="15">
        <v>128</v>
      </c>
      <c r="B130" s="16" t="s">
        <v>18</v>
      </c>
      <c r="C130" s="40"/>
      <c r="D130" s="17" t="s">
        <v>419</v>
      </c>
      <c r="E130" s="27" t="s">
        <v>420</v>
      </c>
      <c r="F130" s="18" t="s">
        <v>157</v>
      </c>
      <c r="G130" s="19">
        <v>8809628885639</v>
      </c>
      <c r="H130" s="19">
        <v>8809628885639</v>
      </c>
      <c r="I130" s="21" t="s">
        <v>182</v>
      </c>
      <c r="J130" s="15">
        <v>100</v>
      </c>
      <c r="K130" s="22">
        <v>0.02</v>
      </c>
      <c r="L130" s="15">
        <v>7.36</v>
      </c>
      <c r="M130" s="15" t="s">
        <v>358</v>
      </c>
      <c r="N130" s="33">
        <v>23000</v>
      </c>
      <c r="O130" s="24">
        <v>4495678</v>
      </c>
      <c r="P130" s="19"/>
      <c r="Q130" s="19"/>
      <c r="R130" s="19"/>
      <c r="S130" s="88">
        <v>4450</v>
      </c>
      <c r="T130" s="91" t="s">
        <v>967</v>
      </c>
    </row>
    <row r="131" spans="1:20" ht="86.25" customHeight="1" x14ac:dyDescent="0.2">
      <c r="A131" s="15">
        <v>129</v>
      </c>
      <c r="B131" s="16" t="s">
        <v>18</v>
      </c>
      <c r="C131" s="40"/>
      <c r="D131" s="17" t="s">
        <v>421</v>
      </c>
      <c r="E131" s="18" t="s">
        <v>422</v>
      </c>
      <c r="F131" s="18" t="s">
        <v>423</v>
      </c>
      <c r="G131" s="19">
        <v>8809628885745</v>
      </c>
      <c r="H131" s="19">
        <v>8809628885745</v>
      </c>
      <c r="I131" s="21" t="s">
        <v>229</v>
      </c>
      <c r="J131" s="15">
        <v>30</v>
      </c>
      <c r="K131" s="15">
        <v>4.2000000000000003E-2</v>
      </c>
      <c r="L131" s="15">
        <v>18.63</v>
      </c>
      <c r="M131" s="15" t="s">
        <v>424</v>
      </c>
      <c r="N131" s="33">
        <v>20000</v>
      </c>
      <c r="O131" s="24">
        <v>4974929</v>
      </c>
      <c r="P131" s="24" t="s">
        <v>425</v>
      </c>
      <c r="Q131" s="19"/>
      <c r="R131" s="19"/>
      <c r="S131" s="88">
        <v>3400</v>
      </c>
      <c r="T131" s="26"/>
    </row>
    <row r="132" spans="1:20" ht="86.25" customHeight="1" x14ac:dyDescent="0.2">
      <c r="A132" s="15">
        <v>130</v>
      </c>
      <c r="B132" s="16" t="s">
        <v>18</v>
      </c>
      <c r="C132" s="40"/>
      <c r="D132" s="17" t="s">
        <v>426</v>
      </c>
      <c r="E132" s="18" t="s">
        <v>427</v>
      </c>
      <c r="F132" s="18" t="s">
        <v>423</v>
      </c>
      <c r="G132" s="19">
        <v>8809628885752</v>
      </c>
      <c r="H132" s="19">
        <v>8809628885752</v>
      </c>
      <c r="I132" s="21" t="s">
        <v>229</v>
      </c>
      <c r="J132" s="15">
        <v>30</v>
      </c>
      <c r="K132" s="15">
        <v>4.2000000000000003E-2</v>
      </c>
      <c r="L132" s="15">
        <v>18.63</v>
      </c>
      <c r="M132" s="15" t="s">
        <v>424</v>
      </c>
      <c r="N132" s="33">
        <v>20000</v>
      </c>
      <c r="O132" s="24">
        <v>4974936</v>
      </c>
      <c r="P132" s="24" t="s">
        <v>428</v>
      </c>
      <c r="Q132" s="19"/>
      <c r="R132" s="19"/>
      <c r="S132" s="88">
        <v>3400</v>
      </c>
      <c r="T132" s="26"/>
    </row>
    <row r="133" spans="1:20" ht="87" customHeight="1" x14ac:dyDescent="0.2">
      <c r="A133" s="15">
        <v>131</v>
      </c>
      <c r="B133" s="16" t="s">
        <v>18</v>
      </c>
      <c r="C133" s="40"/>
      <c r="D133" s="17" t="s">
        <v>429</v>
      </c>
      <c r="E133" s="18" t="s">
        <v>430</v>
      </c>
      <c r="F133" s="18" t="s">
        <v>423</v>
      </c>
      <c r="G133" s="19">
        <v>8809628885769</v>
      </c>
      <c r="H133" s="19">
        <v>8809628885769</v>
      </c>
      <c r="I133" s="21" t="s">
        <v>229</v>
      </c>
      <c r="J133" s="15">
        <v>30</v>
      </c>
      <c r="K133" s="15">
        <v>4.2000000000000003E-2</v>
      </c>
      <c r="L133" s="15">
        <v>18.63</v>
      </c>
      <c r="M133" s="15" t="s">
        <v>424</v>
      </c>
      <c r="N133" s="33">
        <v>20000</v>
      </c>
      <c r="O133" s="19"/>
      <c r="P133" s="19"/>
      <c r="Q133" s="19"/>
      <c r="R133" s="19"/>
      <c r="S133" s="88">
        <v>3400</v>
      </c>
      <c r="T133" s="26"/>
    </row>
    <row r="134" spans="1:20" ht="87" customHeight="1" x14ac:dyDescent="0.2">
      <c r="A134" s="15">
        <v>132</v>
      </c>
      <c r="B134" s="16" t="s">
        <v>18</v>
      </c>
      <c r="C134" s="40"/>
      <c r="D134" s="17" t="s">
        <v>431</v>
      </c>
      <c r="E134" s="18" t="s">
        <v>432</v>
      </c>
      <c r="F134" s="18" t="s">
        <v>111</v>
      </c>
      <c r="G134" s="19">
        <v>8809628885776</v>
      </c>
      <c r="H134" s="19">
        <v>8809628885776</v>
      </c>
      <c r="I134" s="21" t="s">
        <v>433</v>
      </c>
      <c r="J134" s="15">
        <v>60</v>
      </c>
      <c r="K134" s="22">
        <v>4.1000000000000002E-2</v>
      </c>
      <c r="L134" s="15">
        <v>13.78</v>
      </c>
      <c r="M134" s="15" t="s">
        <v>434</v>
      </c>
      <c r="N134" s="33">
        <v>20000</v>
      </c>
      <c r="O134" s="19"/>
      <c r="P134" s="19"/>
      <c r="Q134" s="19"/>
      <c r="R134" s="19"/>
      <c r="S134" s="88">
        <v>2340</v>
      </c>
      <c r="T134" s="26"/>
    </row>
    <row r="135" spans="1:20" ht="87" customHeight="1" x14ac:dyDescent="0.2">
      <c r="A135" s="15">
        <v>133</v>
      </c>
      <c r="B135" s="16" t="s">
        <v>18</v>
      </c>
      <c r="C135" s="40"/>
      <c r="D135" s="17" t="s">
        <v>435</v>
      </c>
      <c r="E135" s="18" t="s">
        <v>436</v>
      </c>
      <c r="F135" s="18" t="s">
        <v>111</v>
      </c>
      <c r="G135" s="19">
        <v>8809628885783</v>
      </c>
      <c r="H135" s="19">
        <v>8809628885783</v>
      </c>
      <c r="I135" s="21" t="s">
        <v>433</v>
      </c>
      <c r="J135" s="15">
        <v>60</v>
      </c>
      <c r="K135" s="22">
        <v>4.1000000000000002E-2</v>
      </c>
      <c r="L135" s="15">
        <v>13.78</v>
      </c>
      <c r="M135" s="15" t="s">
        <v>434</v>
      </c>
      <c r="N135" s="33">
        <v>20000</v>
      </c>
      <c r="O135" s="19"/>
      <c r="P135" s="19"/>
      <c r="Q135" s="19"/>
      <c r="R135" s="19"/>
      <c r="S135" s="88">
        <v>2340</v>
      </c>
      <c r="T135" s="26"/>
    </row>
    <row r="136" spans="1:20" ht="87" customHeight="1" x14ac:dyDescent="0.2">
      <c r="A136" s="15">
        <v>134</v>
      </c>
      <c r="B136" s="16" t="s">
        <v>18</v>
      </c>
      <c r="C136" s="40"/>
      <c r="D136" s="17" t="s">
        <v>437</v>
      </c>
      <c r="E136" s="18" t="s">
        <v>438</v>
      </c>
      <c r="F136" s="18" t="s">
        <v>48</v>
      </c>
      <c r="G136" s="19">
        <v>8809628885820</v>
      </c>
      <c r="H136" s="19">
        <v>8809628885820</v>
      </c>
      <c r="I136" s="21" t="s">
        <v>439</v>
      </c>
      <c r="J136" s="15">
        <v>100</v>
      </c>
      <c r="K136" s="15">
        <v>3.1E-2</v>
      </c>
      <c r="L136" s="15">
        <v>15.82</v>
      </c>
      <c r="M136" s="15" t="s">
        <v>440</v>
      </c>
      <c r="N136" s="33">
        <v>18000</v>
      </c>
      <c r="O136" s="24">
        <v>4974973</v>
      </c>
      <c r="P136" s="24" t="s">
        <v>441</v>
      </c>
      <c r="Q136" s="19"/>
      <c r="R136" s="19"/>
      <c r="S136" s="88">
        <v>3050</v>
      </c>
      <c r="T136" s="26"/>
    </row>
    <row r="137" spans="1:20" ht="87" customHeight="1" x14ac:dyDescent="0.2">
      <c r="A137" s="15">
        <v>135</v>
      </c>
      <c r="B137" s="16" t="s">
        <v>18</v>
      </c>
      <c r="C137" s="40"/>
      <c r="D137" s="17" t="s">
        <v>442</v>
      </c>
      <c r="E137" s="18" t="s">
        <v>443</v>
      </c>
      <c r="F137" s="18" t="s">
        <v>48</v>
      </c>
      <c r="G137" s="19">
        <v>8809628885837</v>
      </c>
      <c r="H137" s="19">
        <v>8809628885837</v>
      </c>
      <c r="I137" s="21" t="s">
        <v>439</v>
      </c>
      <c r="J137" s="15">
        <v>100</v>
      </c>
      <c r="K137" s="15">
        <v>3.1E-2</v>
      </c>
      <c r="L137" s="15">
        <v>15.68</v>
      </c>
      <c r="M137" s="15" t="s">
        <v>440</v>
      </c>
      <c r="N137" s="33">
        <v>18000</v>
      </c>
      <c r="O137" s="24">
        <v>4975019</v>
      </c>
      <c r="P137" s="24" t="s">
        <v>444</v>
      </c>
      <c r="Q137" s="19"/>
      <c r="R137" s="19"/>
      <c r="S137" s="88">
        <v>3050</v>
      </c>
      <c r="T137" s="26"/>
    </row>
    <row r="138" spans="1:20" ht="87" customHeight="1" x14ac:dyDescent="0.2">
      <c r="A138" s="15">
        <v>136</v>
      </c>
      <c r="B138" s="16" t="s">
        <v>18</v>
      </c>
      <c r="C138" s="40"/>
      <c r="D138" s="17" t="s">
        <v>445</v>
      </c>
      <c r="E138" s="18" t="s">
        <v>446</v>
      </c>
      <c r="F138" s="18" t="s">
        <v>48</v>
      </c>
      <c r="G138" s="19">
        <v>8809628885844</v>
      </c>
      <c r="H138" s="19">
        <v>8809628885844</v>
      </c>
      <c r="I138" s="21" t="s">
        <v>439</v>
      </c>
      <c r="J138" s="15">
        <v>100</v>
      </c>
      <c r="K138" s="15">
        <v>3.1E-2</v>
      </c>
      <c r="L138" s="15">
        <v>15.53</v>
      </c>
      <c r="M138" s="15" t="s">
        <v>440</v>
      </c>
      <c r="N138" s="33">
        <v>18000</v>
      </c>
      <c r="O138" s="19"/>
      <c r="P138" s="19"/>
      <c r="Q138" s="19"/>
      <c r="R138" s="19"/>
      <c r="S138" s="88">
        <v>3050</v>
      </c>
      <c r="T138" s="26"/>
    </row>
    <row r="139" spans="1:20" ht="87" customHeight="1" x14ac:dyDescent="0.2">
      <c r="A139" s="15">
        <v>137</v>
      </c>
      <c r="B139" s="16" t="s">
        <v>18</v>
      </c>
      <c r="C139" s="40"/>
      <c r="D139" s="17" t="s">
        <v>447</v>
      </c>
      <c r="E139" s="18" t="s">
        <v>448</v>
      </c>
      <c r="F139" s="18" t="s">
        <v>48</v>
      </c>
      <c r="G139" s="19">
        <v>8809628885851</v>
      </c>
      <c r="H139" s="19">
        <v>8809628885851</v>
      </c>
      <c r="I139" s="21" t="s">
        <v>449</v>
      </c>
      <c r="J139" s="15">
        <v>100</v>
      </c>
      <c r="K139" s="15">
        <v>3.9E-2</v>
      </c>
      <c r="L139" s="15">
        <v>14.58</v>
      </c>
      <c r="M139" s="15" t="s">
        <v>450</v>
      </c>
      <c r="N139" s="33">
        <v>16000</v>
      </c>
      <c r="O139" s="24">
        <v>4975065</v>
      </c>
      <c r="P139" s="24" t="s">
        <v>451</v>
      </c>
      <c r="Q139" s="19"/>
      <c r="R139" s="19"/>
      <c r="S139" s="88">
        <v>3280</v>
      </c>
      <c r="T139" s="26"/>
    </row>
    <row r="140" spans="1:20" ht="87" customHeight="1" x14ac:dyDescent="0.2">
      <c r="A140" s="15">
        <v>138</v>
      </c>
      <c r="B140" s="16" t="s">
        <v>18</v>
      </c>
      <c r="C140" s="40"/>
      <c r="D140" s="17" t="s">
        <v>452</v>
      </c>
      <c r="E140" s="18" t="s">
        <v>453</v>
      </c>
      <c r="F140" s="18" t="s">
        <v>48</v>
      </c>
      <c r="G140" s="19">
        <v>8809628885868</v>
      </c>
      <c r="H140" s="19">
        <v>8809628885868</v>
      </c>
      <c r="I140" s="21" t="s">
        <v>449</v>
      </c>
      <c r="J140" s="15">
        <v>100</v>
      </c>
      <c r="K140" s="15">
        <v>3.9E-2</v>
      </c>
      <c r="L140" s="15">
        <v>14.47</v>
      </c>
      <c r="M140" s="15" t="s">
        <v>450</v>
      </c>
      <c r="N140" s="33">
        <v>16000</v>
      </c>
      <c r="O140" s="24">
        <v>4975077</v>
      </c>
      <c r="P140" s="24" t="s">
        <v>454</v>
      </c>
      <c r="Q140" s="19"/>
      <c r="R140" s="19"/>
      <c r="S140" s="88">
        <v>3280</v>
      </c>
      <c r="T140" s="26"/>
    </row>
    <row r="141" spans="1:20" ht="87" customHeight="1" x14ac:dyDescent="0.2">
      <c r="A141" s="15">
        <v>139</v>
      </c>
      <c r="B141" s="16" t="s">
        <v>18</v>
      </c>
      <c r="C141" s="40"/>
      <c r="D141" s="17" t="s">
        <v>455</v>
      </c>
      <c r="E141" s="18" t="s">
        <v>456</v>
      </c>
      <c r="F141" s="18" t="s">
        <v>21</v>
      </c>
      <c r="G141" s="19">
        <v>8809628885240</v>
      </c>
      <c r="H141" s="19">
        <v>8809628885240</v>
      </c>
      <c r="I141" s="21" t="s">
        <v>457</v>
      </c>
      <c r="J141" s="15">
        <v>150</v>
      </c>
      <c r="K141" s="22">
        <f>0.665*0.28*0.335</f>
        <v>6.2377000000000016E-2</v>
      </c>
      <c r="L141" s="15">
        <v>19.32</v>
      </c>
      <c r="M141" s="15" t="s">
        <v>458</v>
      </c>
      <c r="N141" s="33">
        <v>3000</v>
      </c>
      <c r="O141" s="19"/>
      <c r="P141" s="19"/>
      <c r="Q141" s="19"/>
      <c r="R141" s="19"/>
      <c r="S141" s="88">
        <v>770</v>
      </c>
      <c r="T141" s="26"/>
    </row>
    <row r="142" spans="1:20" ht="87" customHeight="1" x14ac:dyDescent="0.2">
      <c r="A142" s="15">
        <v>140</v>
      </c>
      <c r="B142" s="16" t="s">
        <v>18</v>
      </c>
      <c r="C142" s="40"/>
      <c r="D142" s="17" t="s">
        <v>459</v>
      </c>
      <c r="E142" s="18" t="s">
        <v>460</v>
      </c>
      <c r="F142" s="18" t="s">
        <v>461</v>
      </c>
      <c r="G142" s="19">
        <v>8809628886148</v>
      </c>
      <c r="H142" s="19">
        <v>8809628886148</v>
      </c>
      <c r="I142" s="21" t="s">
        <v>223</v>
      </c>
      <c r="J142" s="15">
        <v>100</v>
      </c>
      <c r="K142" s="22">
        <v>3.5000000000000003E-2</v>
      </c>
      <c r="L142" s="15">
        <v>18.5</v>
      </c>
      <c r="M142" s="15" t="s">
        <v>462</v>
      </c>
      <c r="N142" s="33">
        <v>25000</v>
      </c>
      <c r="O142" s="24">
        <v>4970642</v>
      </c>
      <c r="P142" s="24" t="s">
        <v>463</v>
      </c>
      <c r="Q142" s="42" t="s">
        <v>464</v>
      </c>
      <c r="R142" s="19"/>
      <c r="S142" s="88">
        <v>4570</v>
      </c>
      <c r="T142" s="26"/>
    </row>
    <row r="143" spans="1:20" ht="87" customHeight="1" x14ac:dyDescent="0.2">
      <c r="A143" s="15">
        <v>141</v>
      </c>
      <c r="B143" s="16" t="s">
        <v>18</v>
      </c>
      <c r="C143" s="40"/>
      <c r="D143" s="17" t="s">
        <v>465</v>
      </c>
      <c r="E143" s="18" t="s">
        <v>466</v>
      </c>
      <c r="F143" s="18" t="s">
        <v>461</v>
      </c>
      <c r="G143" s="19">
        <v>8809628886155</v>
      </c>
      <c r="H143" s="19">
        <v>8809628886155</v>
      </c>
      <c r="I143" s="21" t="s">
        <v>223</v>
      </c>
      <c r="J143" s="15">
        <v>100</v>
      </c>
      <c r="K143" s="22">
        <v>3.5000000000000003E-2</v>
      </c>
      <c r="L143" s="15">
        <v>17.8</v>
      </c>
      <c r="M143" s="15" t="s">
        <v>462</v>
      </c>
      <c r="N143" s="33">
        <v>25000</v>
      </c>
      <c r="O143" s="24">
        <v>4970655</v>
      </c>
      <c r="P143" s="24" t="s">
        <v>467</v>
      </c>
      <c r="Q143" s="42" t="s">
        <v>468</v>
      </c>
      <c r="R143" s="19"/>
      <c r="S143" s="88">
        <v>4570</v>
      </c>
      <c r="T143" s="26"/>
    </row>
    <row r="144" spans="1:20" ht="87" customHeight="1" x14ac:dyDescent="0.2">
      <c r="A144" s="15">
        <v>142</v>
      </c>
      <c r="B144" s="16" t="s">
        <v>18</v>
      </c>
      <c r="C144" s="40"/>
      <c r="D144" s="17" t="s">
        <v>469</v>
      </c>
      <c r="E144" s="18" t="s">
        <v>470</v>
      </c>
      <c r="F144" s="18" t="s">
        <v>461</v>
      </c>
      <c r="G144" s="19">
        <v>8809628886162</v>
      </c>
      <c r="H144" s="19">
        <v>8809628886162</v>
      </c>
      <c r="I144" s="21" t="s">
        <v>223</v>
      </c>
      <c r="J144" s="15">
        <v>100</v>
      </c>
      <c r="K144" s="22">
        <v>3.5000000000000003E-2</v>
      </c>
      <c r="L144" s="15">
        <v>17.8</v>
      </c>
      <c r="M144" s="15" t="s">
        <v>462</v>
      </c>
      <c r="N144" s="33">
        <v>25000</v>
      </c>
      <c r="O144" s="49">
        <v>4970658</v>
      </c>
      <c r="P144" s="24" t="s">
        <v>471</v>
      </c>
      <c r="Q144" s="50" t="s">
        <v>472</v>
      </c>
      <c r="R144" s="51"/>
      <c r="S144" s="88">
        <v>4570</v>
      </c>
      <c r="T144" s="26"/>
    </row>
    <row r="145" spans="1:20" ht="87" customHeight="1" x14ac:dyDescent="0.2">
      <c r="A145" s="15">
        <v>143</v>
      </c>
      <c r="B145" s="16" t="s">
        <v>18</v>
      </c>
      <c r="C145" s="40"/>
      <c r="D145" s="17" t="s">
        <v>473</v>
      </c>
      <c r="E145" s="18" t="s">
        <v>474</v>
      </c>
      <c r="F145" s="18" t="s">
        <v>475</v>
      </c>
      <c r="G145" s="19">
        <v>8809628885974</v>
      </c>
      <c r="H145" s="19">
        <v>8809628885974</v>
      </c>
      <c r="I145" s="21" t="s">
        <v>476</v>
      </c>
      <c r="J145" s="15">
        <v>300</v>
      </c>
      <c r="K145" s="22">
        <v>4.2000000000000003E-2</v>
      </c>
      <c r="L145" s="15">
        <v>8.0299999999999994</v>
      </c>
      <c r="M145" s="15" t="s">
        <v>477</v>
      </c>
      <c r="N145" s="33">
        <v>5000</v>
      </c>
      <c r="O145" s="24">
        <v>4975110</v>
      </c>
      <c r="P145" s="24" t="s">
        <v>478</v>
      </c>
      <c r="Q145" s="19"/>
      <c r="R145" s="44"/>
      <c r="S145" s="88">
        <v>1760</v>
      </c>
      <c r="T145" s="26"/>
    </row>
    <row r="146" spans="1:20" ht="87" customHeight="1" x14ac:dyDescent="0.2">
      <c r="A146" s="15">
        <v>144</v>
      </c>
      <c r="B146" s="16" t="s">
        <v>18</v>
      </c>
      <c r="C146" s="40"/>
      <c r="D146" s="17" t="s">
        <v>479</v>
      </c>
      <c r="E146" s="18" t="s">
        <v>480</v>
      </c>
      <c r="F146" s="18" t="s">
        <v>475</v>
      </c>
      <c r="G146" s="19">
        <v>8809628885967</v>
      </c>
      <c r="H146" s="19">
        <v>8809628885967</v>
      </c>
      <c r="I146" s="21" t="s">
        <v>476</v>
      </c>
      <c r="J146" s="15">
        <v>300</v>
      </c>
      <c r="K146" s="22">
        <v>4.2000000000000003E-2</v>
      </c>
      <c r="L146" s="15">
        <v>8.0299999999999994</v>
      </c>
      <c r="M146" s="15" t="s">
        <v>477</v>
      </c>
      <c r="N146" s="33">
        <v>5000</v>
      </c>
      <c r="O146" s="19"/>
      <c r="P146" s="19"/>
      <c r="Q146" s="19"/>
      <c r="R146" s="44"/>
      <c r="S146" s="88">
        <v>1760</v>
      </c>
      <c r="T146" s="26"/>
    </row>
    <row r="147" spans="1:20" ht="87" customHeight="1" x14ac:dyDescent="0.2">
      <c r="A147" s="15">
        <v>145</v>
      </c>
      <c r="B147" s="16" t="s">
        <v>18</v>
      </c>
      <c r="C147" s="40"/>
      <c r="D147" s="17" t="s">
        <v>481</v>
      </c>
      <c r="E147" s="18" t="s">
        <v>482</v>
      </c>
      <c r="F147" s="18" t="s">
        <v>475</v>
      </c>
      <c r="G147" s="19">
        <v>8809628885943</v>
      </c>
      <c r="H147" s="19">
        <v>8809628885943</v>
      </c>
      <c r="I147" s="21" t="s">
        <v>476</v>
      </c>
      <c r="J147" s="15">
        <v>300</v>
      </c>
      <c r="K147" s="22">
        <v>4.2000000000000003E-2</v>
      </c>
      <c r="L147" s="15">
        <v>8.0299999999999994</v>
      </c>
      <c r="M147" s="15" t="s">
        <v>477</v>
      </c>
      <c r="N147" s="33">
        <v>5000</v>
      </c>
      <c r="O147" s="24">
        <v>4975111</v>
      </c>
      <c r="P147" s="24" t="s">
        <v>483</v>
      </c>
      <c r="Q147" s="19"/>
      <c r="R147" s="19"/>
      <c r="S147" s="88">
        <v>1760</v>
      </c>
      <c r="T147" s="26"/>
    </row>
    <row r="148" spans="1:20" ht="87" customHeight="1" x14ac:dyDescent="0.2">
      <c r="A148" s="15">
        <v>146</v>
      </c>
      <c r="B148" s="16" t="s">
        <v>18</v>
      </c>
      <c r="C148" s="40"/>
      <c r="D148" s="17" t="s">
        <v>484</v>
      </c>
      <c r="E148" s="18" t="s">
        <v>485</v>
      </c>
      <c r="F148" s="18" t="s">
        <v>486</v>
      </c>
      <c r="G148" s="19">
        <v>8809628886209</v>
      </c>
      <c r="H148" s="19">
        <v>8809628886209</v>
      </c>
      <c r="I148" s="21" t="s">
        <v>223</v>
      </c>
      <c r="J148" s="15">
        <v>160</v>
      </c>
      <c r="K148" s="22">
        <v>3.5000000000000003E-2</v>
      </c>
      <c r="L148" s="15">
        <v>6.27</v>
      </c>
      <c r="M148" s="15" t="s">
        <v>487</v>
      </c>
      <c r="N148" s="33">
        <v>15000</v>
      </c>
      <c r="O148" s="52"/>
      <c r="P148" s="19"/>
      <c r="Q148" s="19"/>
      <c r="R148" s="19"/>
      <c r="S148" s="88">
        <v>820</v>
      </c>
      <c r="T148" s="26"/>
    </row>
    <row r="149" spans="1:20" ht="87" customHeight="1" x14ac:dyDescent="0.2">
      <c r="A149" s="15">
        <v>147</v>
      </c>
      <c r="B149" s="16" t="s">
        <v>18</v>
      </c>
      <c r="C149" s="40"/>
      <c r="D149" s="17" t="s">
        <v>488</v>
      </c>
      <c r="E149" s="18" t="s">
        <v>489</v>
      </c>
      <c r="F149" s="18" t="s">
        <v>246</v>
      </c>
      <c r="G149" s="19">
        <v>8809628886131</v>
      </c>
      <c r="H149" s="19">
        <v>8809628886131</v>
      </c>
      <c r="I149" s="21" t="s">
        <v>50</v>
      </c>
      <c r="J149" s="15">
        <v>80</v>
      </c>
      <c r="K149" s="22">
        <v>3.7999999999999999E-2</v>
      </c>
      <c r="L149" s="15">
        <v>15</v>
      </c>
      <c r="M149" s="15" t="s">
        <v>490</v>
      </c>
      <c r="N149" s="43">
        <v>25000</v>
      </c>
      <c r="O149" s="24">
        <v>4976137</v>
      </c>
      <c r="P149" s="24" t="s">
        <v>491</v>
      </c>
      <c r="Q149" s="42" t="s">
        <v>492</v>
      </c>
      <c r="R149" s="19"/>
      <c r="S149" s="88">
        <v>4450</v>
      </c>
      <c r="T149" s="26"/>
    </row>
    <row r="150" spans="1:20" ht="87" customHeight="1" x14ac:dyDescent="0.2">
      <c r="A150" s="15">
        <v>148</v>
      </c>
      <c r="B150" s="16" t="s">
        <v>18</v>
      </c>
      <c r="C150" s="40"/>
      <c r="D150" s="17" t="s">
        <v>493</v>
      </c>
      <c r="E150" s="18" t="s">
        <v>494</v>
      </c>
      <c r="F150" s="18" t="s">
        <v>246</v>
      </c>
      <c r="G150" s="19">
        <v>8809628886124</v>
      </c>
      <c r="H150" s="19">
        <v>8809628886124</v>
      </c>
      <c r="I150" s="21" t="s">
        <v>50</v>
      </c>
      <c r="J150" s="15">
        <v>80</v>
      </c>
      <c r="K150" s="22">
        <v>3.7999999999999999E-2</v>
      </c>
      <c r="L150" s="15">
        <v>15</v>
      </c>
      <c r="M150" s="15" t="s">
        <v>490</v>
      </c>
      <c r="N150" s="43">
        <v>25000</v>
      </c>
      <c r="O150" s="24">
        <v>4976145</v>
      </c>
      <c r="P150" s="24" t="s">
        <v>495</v>
      </c>
      <c r="Q150" s="42" t="s">
        <v>496</v>
      </c>
      <c r="R150" s="19"/>
      <c r="S150" s="88">
        <v>4450</v>
      </c>
      <c r="T150" s="26"/>
    </row>
    <row r="151" spans="1:20" ht="87" customHeight="1" x14ac:dyDescent="0.2">
      <c r="A151" s="15">
        <v>149</v>
      </c>
      <c r="B151" s="16" t="s">
        <v>18</v>
      </c>
      <c r="C151" s="40"/>
      <c r="D151" s="17" t="s">
        <v>497</v>
      </c>
      <c r="E151" s="18" t="s">
        <v>498</v>
      </c>
      <c r="F151" s="18" t="s">
        <v>157</v>
      </c>
      <c r="G151" s="19">
        <v>8809628886216</v>
      </c>
      <c r="H151" s="19">
        <v>8809628886216</v>
      </c>
      <c r="I151" s="21" t="s">
        <v>158</v>
      </c>
      <c r="J151" s="15">
        <v>100</v>
      </c>
      <c r="K151" s="22">
        <v>0.02</v>
      </c>
      <c r="L151" s="15">
        <v>7.33</v>
      </c>
      <c r="M151" s="15" t="s">
        <v>358</v>
      </c>
      <c r="N151" s="43">
        <v>25000</v>
      </c>
      <c r="O151" s="24">
        <v>5487222</v>
      </c>
      <c r="P151" s="19"/>
      <c r="Q151" s="19"/>
      <c r="R151" s="19"/>
      <c r="S151" s="88">
        <v>2700</v>
      </c>
      <c r="T151" s="26"/>
    </row>
    <row r="152" spans="1:20" ht="87" customHeight="1" x14ac:dyDescent="0.2">
      <c r="A152" s="15">
        <v>150</v>
      </c>
      <c r="B152" s="16" t="s">
        <v>18</v>
      </c>
      <c r="C152" s="40"/>
      <c r="D152" s="17" t="s">
        <v>499</v>
      </c>
      <c r="E152" s="18" t="s">
        <v>500</v>
      </c>
      <c r="F152" s="18" t="s">
        <v>501</v>
      </c>
      <c r="G152" s="19">
        <v>8809628885479</v>
      </c>
      <c r="H152" s="53" t="s">
        <v>502</v>
      </c>
      <c r="I152" s="21" t="s">
        <v>72</v>
      </c>
      <c r="J152" s="15">
        <v>40</v>
      </c>
      <c r="K152" s="22">
        <v>3.5999999999999997E-2</v>
      </c>
      <c r="L152" s="15">
        <v>13.75</v>
      </c>
      <c r="M152" s="41" t="s">
        <v>503</v>
      </c>
      <c r="N152" s="43">
        <v>20000</v>
      </c>
      <c r="O152" s="19"/>
      <c r="P152" s="19"/>
      <c r="Q152" s="19"/>
      <c r="R152" s="25"/>
      <c r="S152" s="88">
        <v>2700</v>
      </c>
      <c r="T152" s="26"/>
    </row>
    <row r="153" spans="1:20" ht="87" customHeight="1" x14ac:dyDescent="0.2">
      <c r="A153" s="15">
        <v>151</v>
      </c>
      <c r="B153" s="16" t="s">
        <v>18</v>
      </c>
      <c r="C153" s="40"/>
      <c r="D153" s="17" t="s">
        <v>504</v>
      </c>
      <c r="E153" s="18" t="s">
        <v>505</v>
      </c>
      <c r="F153" s="18" t="s">
        <v>501</v>
      </c>
      <c r="G153" s="19">
        <v>8809628885486</v>
      </c>
      <c r="H153" s="19" t="s">
        <v>506</v>
      </c>
      <c r="I153" s="21" t="s">
        <v>72</v>
      </c>
      <c r="J153" s="15">
        <v>40</v>
      </c>
      <c r="K153" s="22">
        <v>3.5999999999999997E-2</v>
      </c>
      <c r="L153" s="15">
        <v>13.75</v>
      </c>
      <c r="M153" s="41" t="s">
        <v>503</v>
      </c>
      <c r="N153" s="33">
        <v>20000</v>
      </c>
      <c r="O153" s="19"/>
      <c r="P153" s="19"/>
      <c r="Q153" s="19"/>
      <c r="R153" s="25"/>
      <c r="S153" s="88">
        <v>2700</v>
      </c>
      <c r="T153" s="26"/>
    </row>
    <row r="154" spans="1:20" ht="87" customHeight="1" x14ac:dyDescent="0.2">
      <c r="A154" s="15">
        <v>152</v>
      </c>
      <c r="B154" s="16" t="s">
        <v>18</v>
      </c>
      <c r="C154" s="40"/>
      <c r="D154" s="17" t="s">
        <v>507</v>
      </c>
      <c r="E154" s="18" t="s">
        <v>508</v>
      </c>
      <c r="F154" s="18" t="s">
        <v>423</v>
      </c>
      <c r="G154" s="19">
        <v>8809628886407</v>
      </c>
      <c r="H154" s="54">
        <v>8809628886407</v>
      </c>
      <c r="I154" s="21" t="s">
        <v>50</v>
      </c>
      <c r="J154" s="55">
        <v>24</v>
      </c>
      <c r="K154" s="22">
        <v>2.5000000000000001E-2</v>
      </c>
      <c r="L154" s="15">
        <v>13.94</v>
      </c>
      <c r="M154" s="15" t="s">
        <v>509</v>
      </c>
      <c r="N154" s="43">
        <v>22000</v>
      </c>
      <c r="O154" s="24">
        <v>4976152</v>
      </c>
      <c r="P154" s="24" t="s">
        <v>510</v>
      </c>
      <c r="Q154" s="19"/>
      <c r="R154" s="19"/>
      <c r="S154" s="88">
        <v>3510</v>
      </c>
      <c r="T154" s="26"/>
    </row>
    <row r="155" spans="1:20" ht="87" customHeight="1" x14ac:dyDescent="0.2">
      <c r="A155" s="15">
        <v>153</v>
      </c>
      <c r="B155" s="16" t="s">
        <v>18</v>
      </c>
      <c r="C155" s="40"/>
      <c r="D155" s="17" t="s">
        <v>511</v>
      </c>
      <c r="E155" s="18" t="s">
        <v>512</v>
      </c>
      <c r="F155" s="18" t="s">
        <v>423</v>
      </c>
      <c r="G155" s="19">
        <v>8809628886391</v>
      </c>
      <c r="H155" s="54">
        <v>8809628886391</v>
      </c>
      <c r="I155" s="21" t="s">
        <v>50</v>
      </c>
      <c r="J155" s="55">
        <v>24</v>
      </c>
      <c r="K155" s="22">
        <v>2.5000000000000001E-2</v>
      </c>
      <c r="L155" s="15">
        <v>13.94</v>
      </c>
      <c r="M155" s="15" t="s">
        <v>509</v>
      </c>
      <c r="N155" s="43">
        <v>22000</v>
      </c>
      <c r="O155" s="24">
        <v>4976200</v>
      </c>
      <c r="P155" s="24" t="s">
        <v>513</v>
      </c>
      <c r="Q155" s="19"/>
      <c r="R155" s="19"/>
      <c r="S155" s="88">
        <v>3510</v>
      </c>
      <c r="T155" s="26"/>
    </row>
    <row r="156" spans="1:20" ht="87" customHeight="1" x14ac:dyDescent="0.2">
      <c r="A156" s="15">
        <v>154</v>
      </c>
      <c r="B156" s="16" t="s">
        <v>18</v>
      </c>
      <c r="C156" s="40"/>
      <c r="D156" s="17" t="s">
        <v>514</v>
      </c>
      <c r="E156" s="18" t="s">
        <v>515</v>
      </c>
      <c r="F156" s="18" t="s">
        <v>423</v>
      </c>
      <c r="G156" s="19">
        <v>8809628886018</v>
      </c>
      <c r="H156" s="54">
        <v>8809628886018</v>
      </c>
      <c r="I156" s="21" t="s">
        <v>516</v>
      </c>
      <c r="J156" s="15">
        <v>30</v>
      </c>
      <c r="K156" s="22">
        <f>0.485*0.41*0.21</f>
        <v>4.175849999999999E-2</v>
      </c>
      <c r="L156" s="15">
        <v>18.899999999999999</v>
      </c>
      <c r="M156" s="41" t="s">
        <v>424</v>
      </c>
      <c r="N156" s="43">
        <v>25000</v>
      </c>
      <c r="O156" s="19"/>
      <c r="P156" s="19"/>
      <c r="Q156" s="19"/>
      <c r="R156" s="19"/>
      <c r="S156" s="88">
        <v>5150</v>
      </c>
      <c r="T156" s="26"/>
    </row>
    <row r="157" spans="1:20" ht="87" customHeight="1" x14ac:dyDescent="0.2">
      <c r="A157" s="15">
        <v>155</v>
      </c>
      <c r="B157" s="16" t="s">
        <v>18</v>
      </c>
      <c r="C157" s="40"/>
      <c r="D157" s="17" t="s">
        <v>517</v>
      </c>
      <c r="E157" s="18" t="s">
        <v>518</v>
      </c>
      <c r="F157" s="18" t="s">
        <v>501</v>
      </c>
      <c r="G157" s="19">
        <v>8809628885653</v>
      </c>
      <c r="H157" s="19">
        <v>8809628885653</v>
      </c>
      <c r="I157" s="21" t="s">
        <v>72</v>
      </c>
      <c r="J157" s="15">
        <v>40</v>
      </c>
      <c r="K157" s="22">
        <f t="shared" ref="K157:K161" si="26">0.56*0.37*0.205</f>
        <v>4.2476E-2</v>
      </c>
      <c r="L157" s="15">
        <v>14.4</v>
      </c>
      <c r="M157" s="15" t="s">
        <v>519</v>
      </c>
      <c r="N157" s="33">
        <v>30000</v>
      </c>
      <c r="O157" s="24">
        <v>5486926</v>
      </c>
      <c r="P157" s="19"/>
      <c r="Q157" s="19"/>
      <c r="R157" s="19"/>
      <c r="S157" s="88">
        <v>3160</v>
      </c>
      <c r="T157" s="26"/>
    </row>
    <row r="158" spans="1:20" ht="87" customHeight="1" x14ac:dyDescent="0.2">
      <c r="A158" s="15">
        <v>156</v>
      </c>
      <c r="B158" s="16" t="s">
        <v>18</v>
      </c>
      <c r="C158" s="40"/>
      <c r="D158" s="17" t="s">
        <v>520</v>
      </c>
      <c r="E158" s="18" t="s">
        <v>521</v>
      </c>
      <c r="F158" s="18" t="s">
        <v>501</v>
      </c>
      <c r="G158" s="19">
        <v>8809628885714</v>
      </c>
      <c r="H158" s="19">
        <v>8809628885714</v>
      </c>
      <c r="I158" s="21" t="s">
        <v>72</v>
      </c>
      <c r="J158" s="15">
        <v>40</v>
      </c>
      <c r="K158" s="22">
        <f t="shared" si="26"/>
        <v>4.2476E-2</v>
      </c>
      <c r="L158" s="15">
        <v>14.4</v>
      </c>
      <c r="M158" s="15" t="s">
        <v>519</v>
      </c>
      <c r="N158" s="33">
        <v>30000</v>
      </c>
      <c r="O158" s="24">
        <v>5486975</v>
      </c>
      <c r="P158" s="19"/>
      <c r="Q158" s="19"/>
      <c r="R158" s="19"/>
      <c r="S158" s="88">
        <v>3160</v>
      </c>
      <c r="T158" s="26"/>
    </row>
    <row r="159" spans="1:20" ht="87" customHeight="1" x14ac:dyDescent="0.2">
      <c r="A159" s="15">
        <v>157</v>
      </c>
      <c r="B159" s="16" t="s">
        <v>18</v>
      </c>
      <c r="C159" s="40"/>
      <c r="D159" s="17" t="s">
        <v>522</v>
      </c>
      <c r="E159" s="18" t="s">
        <v>523</v>
      </c>
      <c r="F159" s="18" t="s">
        <v>501</v>
      </c>
      <c r="G159" s="19">
        <v>8809628885677</v>
      </c>
      <c r="H159" s="19">
        <v>8809628885677</v>
      </c>
      <c r="I159" s="21" t="s">
        <v>72</v>
      </c>
      <c r="J159" s="15">
        <v>40</v>
      </c>
      <c r="K159" s="22">
        <f t="shared" si="26"/>
        <v>4.2476E-2</v>
      </c>
      <c r="L159" s="15">
        <v>14.4</v>
      </c>
      <c r="M159" s="15" t="s">
        <v>519</v>
      </c>
      <c r="N159" s="33">
        <v>30000</v>
      </c>
      <c r="O159" s="24">
        <v>5486956</v>
      </c>
      <c r="P159" s="19"/>
      <c r="Q159" s="19"/>
      <c r="R159" s="19"/>
      <c r="S159" s="88">
        <v>3160</v>
      </c>
      <c r="T159" s="26"/>
    </row>
    <row r="160" spans="1:20" ht="87" customHeight="1" x14ac:dyDescent="0.2">
      <c r="A160" s="15">
        <v>158</v>
      </c>
      <c r="B160" s="16" t="s">
        <v>18</v>
      </c>
      <c r="C160" s="40"/>
      <c r="D160" s="17" t="s">
        <v>524</v>
      </c>
      <c r="E160" s="18" t="s">
        <v>525</v>
      </c>
      <c r="F160" s="18" t="s">
        <v>501</v>
      </c>
      <c r="G160" s="19">
        <v>8809628885738</v>
      </c>
      <c r="H160" s="19">
        <v>8809628885738</v>
      </c>
      <c r="I160" s="21" t="s">
        <v>72</v>
      </c>
      <c r="J160" s="15">
        <v>40</v>
      </c>
      <c r="K160" s="22">
        <f t="shared" si="26"/>
        <v>4.2476E-2</v>
      </c>
      <c r="L160" s="15">
        <v>14.4</v>
      </c>
      <c r="M160" s="15" t="s">
        <v>519</v>
      </c>
      <c r="N160" s="33">
        <v>30000</v>
      </c>
      <c r="O160" s="24">
        <v>5486922</v>
      </c>
      <c r="P160" s="19"/>
      <c r="Q160" s="19"/>
      <c r="R160" s="19"/>
      <c r="S160" s="88">
        <v>3160</v>
      </c>
      <c r="T160" s="26"/>
    </row>
    <row r="161" spans="1:20" ht="87" customHeight="1" x14ac:dyDescent="0.2">
      <c r="A161" s="15">
        <v>159</v>
      </c>
      <c r="B161" s="16" t="s">
        <v>18</v>
      </c>
      <c r="C161" s="40"/>
      <c r="D161" s="17" t="s">
        <v>526</v>
      </c>
      <c r="E161" s="18" t="s">
        <v>527</v>
      </c>
      <c r="F161" s="18" t="s">
        <v>501</v>
      </c>
      <c r="G161" s="19">
        <v>8809628885691</v>
      </c>
      <c r="H161" s="19">
        <v>8809628885691</v>
      </c>
      <c r="I161" s="21" t="s">
        <v>72</v>
      </c>
      <c r="J161" s="15">
        <v>40</v>
      </c>
      <c r="K161" s="22">
        <f t="shared" si="26"/>
        <v>4.2476E-2</v>
      </c>
      <c r="L161" s="15">
        <v>14.4</v>
      </c>
      <c r="M161" s="15" t="s">
        <v>519</v>
      </c>
      <c r="N161" s="33">
        <v>30000</v>
      </c>
      <c r="O161" s="24">
        <v>5486936</v>
      </c>
      <c r="P161" s="19"/>
      <c r="Q161" s="19"/>
      <c r="R161" s="19"/>
      <c r="S161" s="88">
        <v>3160</v>
      </c>
      <c r="T161" s="26"/>
    </row>
    <row r="162" spans="1:20" ht="87" customHeight="1" x14ac:dyDescent="0.2">
      <c r="A162" s="15">
        <v>160</v>
      </c>
      <c r="B162" s="16" t="s">
        <v>18</v>
      </c>
      <c r="C162" s="40"/>
      <c r="D162" s="17" t="s">
        <v>528</v>
      </c>
      <c r="E162" s="18" t="s">
        <v>529</v>
      </c>
      <c r="F162" s="18" t="s">
        <v>140</v>
      </c>
      <c r="G162" s="19">
        <v>8809628880511</v>
      </c>
      <c r="H162" s="19">
        <v>8809628880511</v>
      </c>
      <c r="I162" s="21" t="s">
        <v>23</v>
      </c>
      <c r="J162" s="15">
        <v>120</v>
      </c>
      <c r="K162" s="22">
        <f>0.38*0.335*0.165</f>
        <v>2.1004499999999999E-2</v>
      </c>
      <c r="L162" s="15">
        <v>7.48</v>
      </c>
      <c r="M162" s="15" t="s">
        <v>141</v>
      </c>
      <c r="N162" s="33">
        <v>7000</v>
      </c>
      <c r="O162" s="19"/>
      <c r="P162" s="19"/>
      <c r="Q162" s="19"/>
      <c r="R162" s="19"/>
      <c r="S162" s="88">
        <v>880</v>
      </c>
      <c r="T162" s="26"/>
    </row>
    <row r="163" spans="1:20" ht="87" customHeight="1" x14ac:dyDescent="0.2">
      <c r="A163" s="15">
        <v>161</v>
      </c>
      <c r="B163" s="16" t="s">
        <v>18</v>
      </c>
      <c r="C163" s="40"/>
      <c r="D163" s="17" t="s">
        <v>530</v>
      </c>
      <c r="E163" s="27" t="s">
        <v>531</v>
      </c>
      <c r="F163" s="18" t="s">
        <v>130</v>
      </c>
      <c r="G163" s="19">
        <v>8809628885882</v>
      </c>
      <c r="H163" s="19">
        <v>8809628885882</v>
      </c>
      <c r="I163" s="21" t="s">
        <v>516</v>
      </c>
      <c r="J163" s="15">
        <v>40</v>
      </c>
      <c r="K163" s="22">
        <f t="shared" ref="K163:K165" si="27">0.565*0.355*0.175</f>
        <v>3.5100624999999996E-2</v>
      </c>
      <c r="L163" s="15">
        <v>14.1</v>
      </c>
      <c r="M163" s="15" t="s">
        <v>532</v>
      </c>
      <c r="N163" s="33">
        <v>15000</v>
      </c>
      <c r="O163" s="19"/>
      <c r="P163" s="19"/>
      <c r="Q163" s="19"/>
      <c r="R163" s="19"/>
      <c r="S163" s="88">
        <v>2700</v>
      </c>
      <c r="T163" s="91" t="s">
        <v>967</v>
      </c>
    </row>
    <row r="164" spans="1:20" ht="87" customHeight="1" x14ac:dyDescent="0.2">
      <c r="A164" s="15">
        <v>162</v>
      </c>
      <c r="B164" s="16" t="s">
        <v>18</v>
      </c>
      <c r="C164" s="15"/>
      <c r="D164" s="17" t="s">
        <v>533</v>
      </c>
      <c r="E164" s="27" t="s">
        <v>534</v>
      </c>
      <c r="F164" s="18" t="s">
        <v>130</v>
      </c>
      <c r="G164" s="19">
        <v>8809628885899</v>
      </c>
      <c r="H164" s="19">
        <v>8809628885899</v>
      </c>
      <c r="I164" s="21" t="s">
        <v>516</v>
      </c>
      <c r="J164" s="15">
        <v>40</v>
      </c>
      <c r="K164" s="22">
        <f t="shared" si="27"/>
        <v>3.5100624999999996E-2</v>
      </c>
      <c r="L164" s="15">
        <v>14.1</v>
      </c>
      <c r="M164" s="15" t="s">
        <v>532</v>
      </c>
      <c r="N164" s="33">
        <v>15000</v>
      </c>
      <c r="O164" s="19"/>
      <c r="P164" s="19"/>
      <c r="Q164" s="19"/>
      <c r="R164" s="19"/>
      <c r="S164" s="88">
        <v>2700</v>
      </c>
      <c r="T164" s="91" t="s">
        <v>967</v>
      </c>
    </row>
    <row r="165" spans="1:20" ht="87" customHeight="1" x14ac:dyDescent="0.2">
      <c r="A165" s="15">
        <v>163</v>
      </c>
      <c r="B165" s="16" t="s">
        <v>18</v>
      </c>
      <c r="C165" s="15"/>
      <c r="D165" s="17" t="s">
        <v>535</v>
      </c>
      <c r="E165" s="27" t="s">
        <v>536</v>
      </c>
      <c r="F165" s="18" t="s">
        <v>130</v>
      </c>
      <c r="G165" s="19">
        <v>8809628885875</v>
      </c>
      <c r="H165" s="19">
        <v>8809628885875</v>
      </c>
      <c r="I165" s="21" t="s">
        <v>516</v>
      </c>
      <c r="J165" s="15">
        <v>40</v>
      </c>
      <c r="K165" s="22">
        <f t="shared" si="27"/>
        <v>3.5100624999999996E-2</v>
      </c>
      <c r="L165" s="15">
        <v>14.1</v>
      </c>
      <c r="M165" s="15" t="s">
        <v>532</v>
      </c>
      <c r="N165" s="33">
        <v>15000</v>
      </c>
      <c r="O165" s="19"/>
      <c r="P165" s="19"/>
      <c r="Q165" s="19"/>
      <c r="R165" s="19"/>
      <c r="S165" s="88">
        <v>2700</v>
      </c>
      <c r="T165" s="91" t="s">
        <v>967</v>
      </c>
    </row>
    <row r="166" spans="1:20" ht="87" customHeight="1" x14ac:dyDescent="0.2">
      <c r="A166" s="15">
        <v>164</v>
      </c>
      <c r="B166" s="16" t="s">
        <v>18</v>
      </c>
      <c r="C166" s="15"/>
      <c r="D166" s="17" t="s">
        <v>537</v>
      </c>
      <c r="E166" s="18" t="s">
        <v>538</v>
      </c>
      <c r="F166" s="46" t="s">
        <v>539</v>
      </c>
      <c r="G166" s="19">
        <v>8809628886414</v>
      </c>
      <c r="H166" s="19">
        <v>8809628886414</v>
      </c>
      <c r="I166" s="21" t="s">
        <v>50</v>
      </c>
      <c r="J166" s="15">
        <v>100</v>
      </c>
      <c r="K166" s="22">
        <f>0.41*0.41*0.29</f>
        <v>4.8748999999999987E-2</v>
      </c>
      <c r="L166" s="15">
        <v>17.77</v>
      </c>
      <c r="M166" s="15" t="s">
        <v>540</v>
      </c>
      <c r="N166" s="56">
        <v>20000</v>
      </c>
      <c r="O166" s="24">
        <v>4976211</v>
      </c>
      <c r="P166" s="24" t="s">
        <v>541</v>
      </c>
      <c r="Q166" s="19"/>
      <c r="R166" s="19"/>
      <c r="S166" s="88">
        <v>3870</v>
      </c>
      <c r="T166" s="26"/>
    </row>
    <row r="167" spans="1:20" ht="87" customHeight="1" x14ac:dyDescent="0.2">
      <c r="A167" s="15">
        <v>165</v>
      </c>
      <c r="B167" s="16" t="s">
        <v>18</v>
      </c>
      <c r="C167" s="15"/>
      <c r="D167" s="17" t="s">
        <v>542</v>
      </c>
      <c r="E167" s="18" t="s">
        <v>543</v>
      </c>
      <c r="F167" s="46" t="s">
        <v>544</v>
      </c>
      <c r="G167" s="19">
        <v>8809628886544</v>
      </c>
      <c r="H167" s="19">
        <v>8809628886544</v>
      </c>
      <c r="I167" s="21" t="s">
        <v>223</v>
      </c>
      <c r="J167" s="15">
        <v>32</v>
      </c>
      <c r="K167" s="22">
        <f>0.4*0.18*0.21</f>
        <v>1.5119999999999998E-2</v>
      </c>
      <c r="L167" s="15">
        <v>1.88</v>
      </c>
      <c r="M167" s="15" t="s">
        <v>545</v>
      </c>
      <c r="N167" s="56">
        <v>15000</v>
      </c>
      <c r="O167" s="24">
        <v>4971059</v>
      </c>
      <c r="P167" s="24" t="s">
        <v>546</v>
      </c>
      <c r="Q167" s="19"/>
      <c r="R167" s="19"/>
      <c r="S167" s="88">
        <v>2580</v>
      </c>
      <c r="T167" s="26"/>
    </row>
    <row r="168" spans="1:20" ht="87" customHeight="1" x14ac:dyDescent="0.2">
      <c r="A168" s="15">
        <v>166</v>
      </c>
      <c r="B168" s="16" t="s">
        <v>18</v>
      </c>
      <c r="C168" s="15"/>
      <c r="D168" s="17" t="s">
        <v>547</v>
      </c>
      <c r="E168" s="18" t="s">
        <v>548</v>
      </c>
      <c r="F168" s="46" t="s">
        <v>549</v>
      </c>
      <c r="G168" s="19">
        <v>8809628886445</v>
      </c>
      <c r="H168" s="19">
        <v>8809628886445</v>
      </c>
      <c r="I168" s="21" t="s">
        <v>476</v>
      </c>
      <c r="J168" s="15">
        <v>100</v>
      </c>
      <c r="K168" s="22">
        <f>0.335*0.28*0.26</f>
        <v>2.4388000000000003E-2</v>
      </c>
      <c r="L168" s="15">
        <v>5.41</v>
      </c>
      <c r="M168" s="15" t="s">
        <v>550</v>
      </c>
      <c r="N168" s="56">
        <v>16000</v>
      </c>
      <c r="O168" s="24">
        <v>4976225</v>
      </c>
      <c r="P168" s="24" t="s">
        <v>551</v>
      </c>
      <c r="Q168" s="42" t="s">
        <v>552</v>
      </c>
      <c r="R168" s="19"/>
      <c r="S168" s="88">
        <v>2340</v>
      </c>
      <c r="T168" s="26"/>
    </row>
    <row r="169" spans="1:20" ht="87" customHeight="1" x14ac:dyDescent="0.2">
      <c r="A169" s="15">
        <v>167</v>
      </c>
      <c r="B169" s="16" t="s">
        <v>18</v>
      </c>
      <c r="C169" s="15"/>
      <c r="D169" s="17" t="s">
        <v>553</v>
      </c>
      <c r="E169" s="18" t="s">
        <v>554</v>
      </c>
      <c r="F169" s="46" t="s">
        <v>316</v>
      </c>
      <c r="G169" s="19">
        <v>8809628886346</v>
      </c>
      <c r="H169" s="19">
        <v>8809628886346</v>
      </c>
      <c r="I169" s="21" t="s">
        <v>132</v>
      </c>
      <c r="J169" s="15">
        <v>150</v>
      </c>
      <c r="K169" s="22">
        <f t="shared" ref="K169:K170" si="28">0.63*0.215*0.375</f>
        <v>5.0793749999999999E-2</v>
      </c>
      <c r="L169" s="15">
        <v>22.41</v>
      </c>
      <c r="M169" s="15" t="s">
        <v>555</v>
      </c>
      <c r="N169" s="56">
        <v>3900</v>
      </c>
      <c r="O169" s="19"/>
      <c r="P169" s="19"/>
      <c r="Q169" s="19"/>
      <c r="R169" s="19"/>
      <c r="S169" s="88">
        <v>1000</v>
      </c>
      <c r="T169" s="26"/>
    </row>
    <row r="170" spans="1:20" ht="87" customHeight="1" x14ac:dyDescent="0.2">
      <c r="A170" s="15">
        <v>168</v>
      </c>
      <c r="B170" s="16" t="s">
        <v>18</v>
      </c>
      <c r="C170" s="15"/>
      <c r="D170" s="17" t="s">
        <v>556</v>
      </c>
      <c r="E170" s="18" t="s">
        <v>557</v>
      </c>
      <c r="F170" s="46" t="s">
        <v>316</v>
      </c>
      <c r="G170" s="19">
        <v>8809628886360</v>
      </c>
      <c r="H170" s="19">
        <v>8809628886360</v>
      </c>
      <c r="I170" s="21" t="s">
        <v>132</v>
      </c>
      <c r="J170" s="15">
        <v>150</v>
      </c>
      <c r="K170" s="22">
        <f t="shared" si="28"/>
        <v>5.0793749999999999E-2</v>
      </c>
      <c r="L170" s="15">
        <v>22.41</v>
      </c>
      <c r="M170" s="15" t="s">
        <v>555</v>
      </c>
      <c r="N170" s="56">
        <v>3900</v>
      </c>
      <c r="O170" s="19"/>
      <c r="P170" s="19"/>
      <c r="Q170" s="19"/>
      <c r="R170" s="19"/>
      <c r="S170" s="88">
        <v>1000</v>
      </c>
      <c r="T170" s="26"/>
    </row>
    <row r="171" spans="1:20" ht="87" customHeight="1" x14ac:dyDescent="0.2">
      <c r="A171" s="15">
        <v>169</v>
      </c>
      <c r="B171" s="16" t="s">
        <v>18</v>
      </c>
      <c r="C171" s="15"/>
      <c r="D171" s="17" t="s">
        <v>558</v>
      </c>
      <c r="E171" s="32" t="s">
        <v>559</v>
      </c>
      <c r="F171" s="46" t="s">
        <v>177</v>
      </c>
      <c r="G171" s="19">
        <v>8809628886339</v>
      </c>
      <c r="H171" s="19">
        <v>8809628886339</v>
      </c>
      <c r="I171" s="21" t="s">
        <v>223</v>
      </c>
      <c r="J171" s="15">
        <v>100</v>
      </c>
      <c r="K171" s="22">
        <f>0.56*0.412*0.2</f>
        <v>4.6144000000000004E-2</v>
      </c>
      <c r="L171" s="15">
        <v>17.579999999999998</v>
      </c>
      <c r="M171" s="15" t="s">
        <v>560</v>
      </c>
      <c r="N171" s="56">
        <v>9000</v>
      </c>
      <c r="O171" s="19"/>
      <c r="P171" s="19"/>
      <c r="Q171" s="19"/>
      <c r="R171" s="19"/>
      <c r="S171" s="88">
        <v>1410</v>
      </c>
      <c r="T171" s="91" t="s">
        <v>967</v>
      </c>
    </row>
    <row r="172" spans="1:20" ht="87" customHeight="1" x14ac:dyDescent="0.2">
      <c r="A172" s="15">
        <v>170</v>
      </c>
      <c r="B172" s="16" t="s">
        <v>18</v>
      </c>
      <c r="C172" s="15"/>
      <c r="D172" s="17" t="s">
        <v>561</v>
      </c>
      <c r="E172" s="18" t="s">
        <v>562</v>
      </c>
      <c r="F172" s="46" t="s">
        <v>539</v>
      </c>
      <c r="G172" s="19">
        <v>8809628886636</v>
      </c>
      <c r="H172" s="19">
        <v>8809628886636</v>
      </c>
      <c r="I172" s="21" t="s">
        <v>158</v>
      </c>
      <c r="J172" s="15">
        <v>100</v>
      </c>
      <c r="K172" s="22">
        <f t="shared" ref="K172:K174" si="29">0.41*0.41*0.29</f>
        <v>4.8748999999999987E-2</v>
      </c>
      <c r="L172" s="15">
        <v>17.600000000000001</v>
      </c>
      <c r="M172" s="15" t="s">
        <v>540</v>
      </c>
      <c r="N172" s="56">
        <v>22000</v>
      </c>
      <c r="O172" s="24">
        <v>5487214</v>
      </c>
      <c r="P172" s="19"/>
      <c r="Q172" s="19"/>
      <c r="R172" s="19"/>
      <c r="S172" s="88">
        <v>3750</v>
      </c>
      <c r="T172" s="26"/>
    </row>
    <row r="173" spans="1:20" ht="87" customHeight="1" x14ac:dyDescent="0.2">
      <c r="A173" s="15">
        <v>171</v>
      </c>
      <c r="B173" s="16" t="s">
        <v>18</v>
      </c>
      <c r="C173" s="15"/>
      <c r="D173" s="17" t="s">
        <v>563</v>
      </c>
      <c r="E173" s="18" t="s">
        <v>564</v>
      </c>
      <c r="F173" s="46" t="s">
        <v>539</v>
      </c>
      <c r="G173" s="19">
        <v>8809628886629</v>
      </c>
      <c r="H173" s="19">
        <v>8809628886629</v>
      </c>
      <c r="I173" s="21" t="s">
        <v>158</v>
      </c>
      <c r="J173" s="15">
        <v>100</v>
      </c>
      <c r="K173" s="22">
        <f t="shared" si="29"/>
        <v>4.8748999999999987E-2</v>
      </c>
      <c r="L173" s="15">
        <v>17.600000000000001</v>
      </c>
      <c r="M173" s="15" t="s">
        <v>540</v>
      </c>
      <c r="N173" s="56">
        <v>22000</v>
      </c>
      <c r="O173" s="24">
        <v>5487219</v>
      </c>
      <c r="P173" s="19"/>
      <c r="Q173" s="19"/>
      <c r="R173" s="19"/>
      <c r="S173" s="88">
        <v>3750</v>
      </c>
      <c r="T173" s="26"/>
    </row>
    <row r="174" spans="1:20" ht="87" customHeight="1" x14ac:dyDescent="0.2">
      <c r="A174" s="15">
        <v>172</v>
      </c>
      <c r="B174" s="16" t="s">
        <v>18</v>
      </c>
      <c r="C174" s="15"/>
      <c r="D174" s="17" t="s">
        <v>565</v>
      </c>
      <c r="E174" s="18" t="s">
        <v>566</v>
      </c>
      <c r="F174" s="46" t="s">
        <v>539</v>
      </c>
      <c r="G174" s="19">
        <v>8809628886247</v>
      </c>
      <c r="H174" s="19">
        <v>8809628886247</v>
      </c>
      <c r="I174" s="21" t="s">
        <v>158</v>
      </c>
      <c r="J174" s="15">
        <v>100</v>
      </c>
      <c r="K174" s="22">
        <f t="shared" si="29"/>
        <v>4.8748999999999987E-2</v>
      </c>
      <c r="L174" s="15">
        <v>17.600000000000001</v>
      </c>
      <c r="M174" s="15" t="s">
        <v>540</v>
      </c>
      <c r="N174" s="56">
        <v>22000</v>
      </c>
      <c r="O174" s="24">
        <v>4976249</v>
      </c>
      <c r="P174" s="24" t="s">
        <v>567</v>
      </c>
      <c r="Q174" s="19"/>
      <c r="R174" s="19"/>
      <c r="S174" s="88">
        <v>3750</v>
      </c>
      <c r="T174" s="26"/>
    </row>
    <row r="175" spans="1:20" ht="87" customHeight="1" x14ac:dyDescent="0.2">
      <c r="A175" s="15">
        <v>173</v>
      </c>
      <c r="B175" s="16" t="s">
        <v>18</v>
      </c>
      <c r="C175" s="15"/>
      <c r="D175" s="17" t="s">
        <v>568</v>
      </c>
      <c r="E175" s="18" t="s">
        <v>569</v>
      </c>
      <c r="F175" s="46" t="s">
        <v>570</v>
      </c>
      <c r="G175" s="19">
        <v>8809628886179</v>
      </c>
      <c r="H175" s="19">
        <v>8809628886179</v>
      </c>
      <c r="I175" s="21" t="s">
        <v>223</v>
      </c>
      <c r="J175" s="15">
        <v>60</v>
      </c>
      <c r="K175" s="22">
        <f t="shared" ref="K175:K176" si="30">0.545*0.455*0.19</f>
        <v>4.7115250000000004E-2</v>
      </c>
      <c r="L175" s="15">
        <v>17.2</v>
      </c>
      <c r="M175" s="15" t="s">
        <v>571</v>
      </c>
      <c r="N175" s="56">
        <v>26000</v>
      </c>
      <c r="O175" s="24">
        <v>4976292</v>
      </c>
      <c r="P175" s="24" t="s">
        <v>572</v>
      </c>
      <c r="Q175" s="42" t="s">
        <v>573</v>
      </c>
      <c r="R175" s="19"/>
      <c r="S175" s="88">
        <v>4570</v>
      </c>
      <c r="T175" s="26"/>
    </row>
    <row r="176" spans="1:20" ht="87" customHeight="1" x14ac:dyDescent="0.2">
      <c r="A176" s="15">
        <v>174</v>
      </c>
      <c r="B176" s="16" t="s">
        <v>18</v>
      </c>
      <c r="C176" s="15"/>
      <c r="D176" s="17" t="s">
        <v>574</v>
      </c>
      <c r="E176" s="18" t="s">
        <v>575</v>
      </c>
      <c r="F176" s="46" t="s">
        <v>570</v>
      </c>
      <c r="G176" s="19">
        <v>8809628886193</v>
      </c>
      <c r="H176" s="19">
        <v>8809628886193</v>
      </c>
      <c r="I176" s="21" t="s">
        <v>223</v>
      </c>
      <c r="J176" s="15">
        <v>60</v>
      </c>
      <c r="K176" s="22">
        <f t="shared" si="30"/>
        <v>4.7115250000000004E-2</v>
      </c>
      <c r="L176" s="15">
        <v>17.2</v>
      </c>
      <c r="M176" s="15" t="s">
        <v>571</v>
      </c>
      <c r="N176" s="56">
        <v>26000</v>
      </c>
      <c r="O176" s="24">
        <v>4976299</v>
      </c>
      <c r="P176" s="24" t="s">
        <v>576</v>
      </c>
      <c r="Q176" s="42" t="s">
        <v>577</v>
      </c>
      <c r="R176" s="19"/>
      <c r="S176" s="88">
        <v>4570</v>
      </c>
      <c r="T176" s="26"/>
    </row>
    <row r="177" spans="1:20" ht="78" customHeight="1" x14ac:dyDescent="0.2">
      <c r="A177" s="15">
        <v>175</v>
      </c>
      <c r="B177" s="16" t="s">
        <v>18</v>
      </c>
      <c r="C177" s="15"/>
      <c r="D177" s="17" t="s">
        <v>578</v>
      </c>
      <c r="E177" s="18" t="s">
        <v>579</v>
      </c>
      <c r="F177" s="46" t="s">
        <v>580</v>
      </c>
      <c r="G177" s="19">
        <v>8809628886742</v>
      </c>
      <c r="H177" s="20">
        <v>8809628886742</v>
      </c>
      <c r="I177" s="21" t="s">
        <v>147</v>
      </c>
      <c r="J177" s="15">
        <v>100</v>
      </c>
      <c r="K177" s="22">
        <v>3.4000000000000002E-2</v>
      </c>
      <c r="L177" s="15">
        <v>14.3</v>
      </c>
      <c r="M177" s="15" t="s">
        <v>581</v>
      </c>
      <c r="N177" s="56">
        <v>28000</v>
      </c>
      <c r="O177" s="24">
        <v>4970587</v>
      </c>
      <c r="P177" s="24" t="s">
        <v>582</v>
      </c>
      <c r="Q177" s="19"/>
      <c r="R177" s="19"/>
      <c r="S177" s="88">
        <v>6670</v>
      </c>
      <c r="T177" s="26"/>
    </row>
    <row r="178" spans="1:20" ht="78" customHeight="1" x14ac:dyDescent="0.2">
      <c r="A178" s="15">
        <v>176</v>
      </c>
      <c r="B178" s="16" t="s">
        <v>18</v>
      </c>
      <c r="C178" s="40"/>
      <c r="D178" s="17" t="s">
        <v>583</v>
      </c>
      <c r="E178" s="18" t="s">
        <v>584</v>
      </c>
      <c r="F178" s="18" t="s">
        <v>585</v>
      </c>
      <c r="G178" s="19">
        <v>8809628886889</v>
      </c>
      <c r="H178" s="54">
        <v>8809628886889</v>
      </c>
      <c r="I178" s="21" t="s">
        <v>223</v>
      </c>
      <c r="J178" s="15">
        <v>200</v>
      </c>
      <c r="K178" s="22">
        <f>0.47*0.33*0.153</f>
        <v>2.3730299999999999E-2</v>
      </c>
      <c r="L178" s="15">
        <v>7.35</v>
      </c>
      <c r="M178" s="15" t="s">
        <v>586</v>
      </c>
      <c r="N178" s="33">
        <v>9000</v>
      </c>
      <c r="O178" s="24">
        <v>4974237</v>
      </c>
      <c r="P178" s="24" t="s">
        <v>587</v>
      </c>
      <c r="Q178" s="19"/>
      <c r="R178" s="19"/>
      <c r="S178" s="88">
        <v>2580</v>
      </c>
      <c r="T178" s="26"/>
    </row>
    <row r="179" spans="1:20" ht="78" customHeight="1" x14ac:dyDescent="0.2">
      <c r="A179" s="15">
        <v>177</v>
      </c>
      <c r="B179" s="16" t="s">
        <v>18</v>
      </c>
      <c r="C179" s="40"/>
      <c r="D179" s="17" t="s">
        <v>588</v>
      </c>
      <c r="E179" s="18" t="s">
        <v>589</v>
      </c>
      <c r="F179" s="18" t="s">
        <v>111</v>
      </c>
      <c r="G179" s="19">
        <v>8809628886612</v>
      </c>
      <c r="H179" s="54">
        <v>8809628886612</v>
      </c>
      <c r="I179" s="21" t="s">
        <v>223</v>
      </c>
      <c r="J179" s="15">
        <v>60</v>
      </c>
      <c r="K179" s="22">
        <f>0.395*0.265*0.432</f>
        <v>4.5219599999999999E-2</v>
      </c>
      <c r="L179" s="15">
        <v>14.5</v>
      </c>
      <c r="M179" s="15" t="s">
        <v>590</v>
      </c>
      <c r="N179" s="56">
        <v>27000</v>
      </c>
      <c r="O179" s="19"/>
      <c r="P179" s="19"/>
      <c r="Q179" s="19"/>
      <c r="R179" s="19"/>
      <c r="S179" s="88">
        <v>3510</v>
      </c>
      <c r="T179" s="26"/>
    </row>
    <row r="180" spans="1:20" ht="87" customHeight="1" x14ac:dyDescent="0.2">
      <c r="A180" s="15">
        <v>178</v>
      </c>
      <c r="B180" s="16" t="s">
        <v>18</v>
      </c>
      <c r="C180" s="15"/>
      <c r="D180" s="17" t="s">
        <v>591</v>
      </c>
      <c r="E180" s="18" t="s">
        <v>592</v>
      </c>
      <c r="F180" s="55" t="s">
        <v>593</v>
      </c>
      <c r="G180" s="19">
        <v>8809628886841</v>
      </c>
      <c r="H180" s="19">
        <v>8809628886841</v>
      </c>
      <c r="I180" s="21" t="s">
        <v>594</v>
      </c>
      <c r="J180" s="15">
        <v>30</v>
      </c>
      <c r="K180" s="22">
        <f t="shared" ref="K180:K181" si="31">0.695*0.5*0.268</f>
        <v>9.3130000000000004E-2</v>
      </c>
      <c r="L180" s="15">
        <v>22.6</v>
      </c>
      <c r="M180" s="15" t="s">
        <v>595</v>
      </c>
      <c r="N180" s="56">
        <v>50000</v>
      </c>
      <c r="O180" s="19"/>
      <c r="P180" s="19"/>
      <c r="Q180" s="19"/>
      <c r="R180" s="19"/>
      <c r="S180" s="88">
        <v>9950</v>
      </c>
      <c r="T180" s="26"/>
    </row>
    <row r="181" spans="1:20" ht="87" customHeight="1" x14ac:dyDescent="0.2">
      <c r="A181" s="15">
        <v>179</v>
      </c>
      <c r="B181" s="16" t="s">
        <v>18</v>
      </c>
      <c r="C181" s="15"/>
      <c r="D181" s="17" t="s">
        <v>596</v>
      </c>
      <c r="E181" s="18" t="s">
        <v>597</v>
      </c>
      <c r="F181" s="55" t="s">
        <v>593</v>
      </c>
      <c r="G181" s="19">
        <v>8809628886865</v>
      </c>
      <c r="H181" s="19">
        <v>8809628886865</v>
      </c>
      <c r="I181" s="21" t="s">
        <v>594</v>
      </c>
      <c r="J181" s="15">
        <v>30</v>
      </c>
      <c r="K181" s="22">
        <f t="shared" si="31"/>
        <v>9.3130000000000004E-2</v>
      </c>
      <c r="L181" s="15">
        <v>22.6</v>
      </c>
      <c r="M181" s="15" t="s">
        <v>595</v>
      </c>
      <c r="N181" s="56">
        <v>50000</v>
      </c>
      <c r="O181" s="19"/>
      <c r="P181" s="19"/>
      <c r="Q181" s="19"/>
      <c r="R181" s="19"/>
      <c r="S181" s="88">
        <v>9950</v>
      </c>
      <c r="T181" s="26"/>
    </row>
    <row r="182" spans="1:20" ht="87" customHeight="1" x14ac:dyDescent="0.2">
      <c r="A182" s="15">
        <v>180</v>
      </c>
      <c r="B182" s="16" t="s">
        <v>18</v>
      </c>
      <c r="C182" s="15"/>
      <c r="D182" s="17" t="s">
        <v>598</v>
      </c>
      <c r="E182" s="27" t="s">
        <v>599</v>
      </c>
      <c r="F182" s="18" t="s">
        <v>461</v>
      </c>
      <c r="G182" s="19">
        <v>8809628886520</v>
      </c>
      <c r="H182" s="19">
        <v>8809628886520</v>
      </c>
      <c r="I182" s="21" t="s">
        <v>223</v>
      </c>
      <c r="J182" s="15">
        <v>100</v>
      </c>
      <c r="K182" s="22">
        <v>3.5000000000000003E-2</v>
      </c>
      <c r="L182" s="15">
        <v>17.899999999999999</v>
      </c>
      <c r="M182" s="15" t="s">
        <v>462</v>
      </c>
      <c r="N182" s="33">
        <v>25000</v>
      </c>
      <c r="O182" s="24">
        <v>5487179</v>
      </c>
      <c r="P182" s="19"/>
      <c r="Q182" s="42" t="s">
        <v>600</v>
      </c>
      <c r="R182" s="19"/>
      <c r="S182" s="88">
        <v>4570</v>
      </c>
      <c r="T182" s="91" t="s">
        <v>967</v>
      </c>
    </row>
    <row r="183" spans="1:20" ht="87" customHeight="1" x14ac:dyDescent="0.2">
      <c r="A183" s="15">
        <v>181</v>
      </c>
      <c r="B183" s="16" t="s">
        <v>18</v>
      </c>
      <c r="C183" s="15"/>
      <c r="D183" s="17" t="s">
        <v>601</v>
      </c>
      <c r="E183" s="18" t="s">
        <v>602</v>
      </c>
      <c r="F183" s="18" t="s">
        <v>423</v>
      </c>
      <c r="G183" s="19">
        <v>8809628886834</v>
      </c>
      <c r="H183" s="19">
        <v>8809628886834</v>
      </c>
      <c r="I183" s="21" t="s">
        <v>50</v>
      </c>
      <c r="J183" s="55">
        <v>24</v>
      </c>
      <c r="K183" s="22">
        <v>2.5000000000000001E-2</v>
      </c>
      <c r="L183" s="15">
        <v>13.9</v>
      </c>
      <c r="M183" s="15" t="s">
        <v>509</v>
      </c>
      <c r="N183" s="45">
        <v>22000</v>
      </c>
      <c r="O183" s="19"/>
      <c r="P183" s="19"/>
      <c r="Q183" s="19"/>
      <c r="R183" s="19"/>
      <c r="S183" s="88">
        <v>3510</v>
      </c>
      <c r="T183" s="26"/>
    </row>
    <row r="184" spans="1:20" ht="87" customHeight="1" x14ac:dyDescent="0.2">
      <c r="A184" s="15">
        <v>182</v>
      </c>
      <c r="B184" s="30" t="s">
        <v>18</v>
      </c>
      <c r="C184" s="29"/>
      <c r="D184" s="31" t="s">
        <v>603</v>
      </c>
      <c r="E184" s="18" t="s">
        <v>604</v>
      </c>
      <c r="F184" s="55" t="s">
        <v>605</v>
      </c>
      <c r="G184" s="19">
        <v>8809628886926</v>
      </c>
      <c r="H184" s="19">
        <v>8809628886926</v>
      </c>
      <c r="I184" s="21" t="s">
        <v>147</v>
      </c>
      <c r="J184" s="15">
        <v>60</v>
      </c>
      <c r="K184" s="22">
        <f>0.64*0.352*0.183</f>
        <v>4.1226239999999997E-2</v>
      </c>
      <c r="L184" s="15">
        <v>12.3</v>
      </c>
      <c r="M184" s="15" t="s">
        <v>606</v>
      </c>
      <c r="N184" s="56">
        <v>30000</v>
      </c>
      <c r="O184" s="24">
        <v>4976389</v>
      </c>
      <c r="P184" s="24" t="s">
        <v>607</v>
      </c>
      <c r="Q184" s="19"/>
      <c r="R184" s="19"/>
      <c r="S184" s="88">
        <v>3980</v>
      </c>
      <c r="T184" s="26"/>
    </row>
    <row r="185" spans="1:20" ht="87" customHeight="1" x14ac:dyDescent="0.2">
      <c r="A185" s="15">
        <v>183</v>
      </c>
      <c r="B185" s="16" t="s">
        <v>18</v>
      </c>
      <c r="C185" s="15"/>
      <c r="D185" s="17" t="s">
        <v>608</v>
      </c>
      <c r="E185" s="27" t="s">
        <v>609</v>
      </c>
      <c r="F185" s="55" t="s">
        <v>337</v>
      </c>
      <c r="G185" s="19">
        <v>8809628886759</v>
      </c>
      <c r="H185" s="19">
        <v>8809628886759</v>
      </c>
      <c r="I185" s="21" t="s">
        <v>147</v>
      </c>
      <c r="J185" s="15">
        <v>100</v>
      </c>
      <c r="K185" s="22">
        <f t="shared" ref="K185:K186" si="32">0.62*0.35*0.165</f>
        <v>3.5805000000000003E-2</v>
      </c>
      <c r="L185" s="15">
        <v>10.3</v>
      </c>
      <c r="M185" s="15" t="s">
        <v>610</v>
      </c>
      <c r="N185" s="56">
        <v>20000</v>
      </c>
      <c r="O185" s="19"/>
      <c r="P185" s="19"/>
      <c r="Q185" s="19"/>
      <c r="R185" s="19"/>
      <c r="S185" s="88">
        <v>2110</v>
      </c>
      <c r="T185" s="91" t="s">
        <v>967</v>
      </c>
    </row>
    <row r="186" spans="1:20" ht="87" customHeight="1" x14ac:dyDescent="0.2">
      <c r="A186" s="15">
        <v>184</v>
      </c>
      <c r="B186" s="16" t="s">
        <v>18</v>
      </c>
      <c r="C186" s="15"/>
      <c r="D186" s="17" t="s">
        <v>611</v>
      </c>
      <c r="E186" s="27" t="s">
        <v>612</v>
      </c>
      <c r="F186" s="55" t="s">
        <v>337</v>
      </c>
      <c r="G186" s="19">
        <v>8809628886223</v>
      </c>
      <c r="H186" s="19">
        <v>8809628886223</v>
      </c>
      <c r="I186" s="21" t="s">
        <v>147</v>
      </c>
      <c r="J186" s="15">
        <v>100</v>
      </c>
      <c r="K186" s="22">
        <f t="shared" si="32"/>
        <v>3.5805000000000003E-2</v>
      </c>
      <c r="L186" s="15">
        <v>10.3</v>
      </c>
      <c r="M186" s="15" t="s">
        <v>610</v>
      </c>
      <c r="N186" s="56">
        <v>20000</v>
      </c>
      <c r="O186" s="19"/>
      <c r="P186" s="19"/>
      <c r="Q186" s="19"/>
      <c r="R186" s="19"/>
      <c r="S186" s="88">
        <v>2110</v>
      </c>
      <c r="T186" s="91" t="s">
        <v>967</v>
      </c>
    </row>
    <row r="187" spans="1:20" ht="87" customHeight="1" x14ac:dyDescent="0.2">
      <c r="A187" s="15">
        <v>185</v>
      </c>
      <c r="B187" s="16" t="s">
        <v>18</v>
      </c>
      <c r="C187" s="15"/>
      <c r="D187" s="17" t="s">
        <v>613</v>
      </c>
      <c r="E187" s="18" t="s">
        <v>614</v>
      </c>
      <c r="F187" s="55" t="s">
        <v>71</v>
      </c>
      <c r="G187" s="19">
        <v>8809628886919</v>
      </c>
      <c r="H187" s="19">
        <v>8809628886919</v>
      </c>
      <c r="I187" s="21" t="s">
        <v>72</v>
      </c>
      <c r="J187" s="15">
        <v>600</v>
      </c>
      <c r="K187" s="22">
        <f>0.25*0.57*0.36</f>
        <v>5.1299999999999991E-2</v>
      </c>
      <c r="L187" s="15">
        <v>20.14</v>
      </c>
      <c r="M187" s="15" t="s">
        <v>73</v>
      </c>
      <c r="N187" s="23">
        <v>1000</v>
      </c>
      <c r="O187" s="24">
        <v>4976397</v>
      </c>
      <c r="P187" s="24" t="s">
        <v>615</v>
      </c>
      <c r="Q187" s="19"/>
      <c r="R187" s="19"/>
      <c r="S187" s="88">
        <v>170</v>
      </c>
      <c r="T187" s="93" t="s">
        <v>969</v>
      </c>
    </row>
    <row r="188" spans="1:20" ht="87" customHeight="1" x14ac:dyDescent="0.2">
      <c r="A188" s="15">
        <v>186</v>
      </c>
      <c r="B188" s="16" t="s">
        <v>18</v>
      </c>
      <c r="C188" s="15"/>
      <c r="D188" s="17" t="s">
        <v>616</v>
      </c>
      <c r="E188" s="18" t="s">
        <v>617</v>
      </c>
      <c r="F188" s="55" t="s">
        <v>48</v>
      </c>
      <c r="G188" s="19">
        <v>8809628886957</v>
      </c>
      <c r="H188" s="19">
        <v>8809628886957</v>
      </c>
      <c r="I188" s="21" t="s">
        <v>618</v>
      </c>
      <c r="J188" s="15">
        <v>100</v>
      </c>
      <c r="K188" s="22">
        <f t="shared" ref="K188:K190" si="33">0.43*0.43*0.165</f>
        <v>3.0508499999999997E-2</v>
      </c>
      <c r="L188" s="15">
        <v>13.73</v>
      </c>
      <c r="M188" s="15" t="s">
        <v>619</v>
      </c>
      <c r="N188" s="23">
        <v>9000</v>
      </c>
      <c r="O188" s="19"/>
      <c r="P188" s="19"/>
      <c r="Q188" s="19"/>
      <c r="R188" s="19"/>
      <c r="S188" s="88">
        <v>2110</v>
      </c>
      <c r="T188" s="26"/>
    </row>
    <row r="189" spans="1:20" ht="87" customHeight="1" x14ac:dyDescent="0.2">
      <c r="A189" s="15">
        <v>187</v>
      </c>
      <c r="B189" s="16" t="s">
        <v>18</v>
      </c>
      <c r="C189" s="15"/>
      <c r="D189" s="17" t="s">
        <v>620</v>
      </c>
      <c r="E189" s="18" t="s">
        <v>621</v>
      </c>
      <c r="F189" s="55" t="s">
        <v>48</v>
      </c>
      <c r="G189" s="19">
        <v>8809628886933</v>
      </c>
      <c r="H189" s="19">
        <v>8809628886933</v>
      </c>
      <c r="I189" s="21" t="s">
        <v>618</v>
      </c>
      <c r="J189" s="15">
        <v>100</v>
      </c>
      <c r="K189" s="22">
        <f t="shared" si="33"/>
        <v>3.0508499999999997E-2</v>
      </c>
      <c r="L189" s="15">
        <v>13.73</v>
      </c>
      <c r="M189" s="15" t="s">
        <v>619</v>
      </c>
      <c r="N189" s="23">
        <v>9000</v>
      </c>
      <c r="O189" s="19"/>
      <c r="P189" s="19"/>
      <c r="Q189" s="19"/>
      <c r="R189" s="19"/>
      <c r="S189" s="88">
        <v>2110</v>
      </c>
      <c r="T189" s="26"/>
    </row>
    <row r="190" spans="1:20" ht="87" customHeight="1" x14ac:dyDescent="0.2">
      <c r="A190" s="15">
        <v>188</v>
      </c>
      <c r="B190" s="16" t="s">
        <v>18</v>
      </c>
      <c r="C190" s="15"/>
      <c r="D190" s="17" t="s">
        <v>622</v>
      </c>
      <c r="E190" s="18" t="s">
        <v>623</v>
      </c>
      <c r="F190" s="55" t="s">
        <v>48</v>
      </c>
      <c r="G190" s="19">
        <v>8809628886940</v>
      </c>
      <c r="H190" s="19">
        <v>8809628886940</v>
      </c>
      <c r="I190" s="21" t="s">
        <v>618</v>
      </c>
      <c r="J190" s="15">
        <v>100</v>
      </c>
      <c r="K190" s="22">
        <f t="shared" si="33"/>
        <v>3.0508499999999997E-2</v>
      </c>
      <c r="L190" s="15">
        <v>13.73</v>
      </c>
      <c r="M190" s="15" t="s">
        <v>619</v>
      </c>
      <c r="N190" s="23">
        <v>9000</v>
      </c>
      <c r="O190" s="19"/>
      <c r="P190" s="19"/>
      <c r="Q190" s="19"/>
      <c r="R190" s="19"/>
      <c r="S190" s="88">
        <v>2110</v>
      </c>
      <c r="T190" s="26"/>
    </row>
    <row r="191" spans="1:20" ht="87" customHeight="1" x14ac:dyDescent="0.2">
      <c r="A191" s="15">
        <v>189</v>
      </c>
      <c r="B191" s="16" t="s">
        <v>18</v>
      </c>
      <c r="C191" s="57"/>
      <c r="D191" s="17" t="s">
        <v>624</v>
      </c>
      <c r="E191" s="32" t="s">
        <v>625</v>
      </c>
      <c r="F191" s="55" t="s">
        <v>48</v>
      </c>
      <c r="G191" s="19">
        <v>8809628887190</v>
      </c>
      <c r="H191" s="19">
        <v>8809628887190</v>
      </c>
      <c r="I191" s="16" t="s">
        <v>626</v>
      </c>
      <c r="J191" s="15">
        <v>50</v>
      </c>
      <c r="K191" s="15">
        <v>2.7E-2</v>
      </c>
      <c r="L191" s="15">
        <v>10.3</v>
      </c>
      <c r="M191" s="15" t="s">
        <v>627</v>
      </c>
      <c r="N191" s="23">
        <v>30000</v>
      </c>
      <c r="O191" s="19"/>
      <c r="P191" s="19"/>
      <c r="Q191" s="42" t="s">
        <v>628</v>
      </c>
      <c r="R191" s="19"/>
      <c r="S191" s="88">
        <v>3220</v>
      </c>
      <c r="T191" s="91" t="s">
        <v>967</v>
      </c>
    </row>
    <row r="192" spans="1:20" ht="87" customHeight="1" x14ac:dyDescent="0.2">
      <c r="A192" s="15">
        <v>190</v>
      </c>
      <c r="B192" s="16" t="s">
        <v>18</v>
      </c>
      <c r="C192" s="15"/>
      <c r="D192" s="17" t="s">
        <v>629</v>
      </c>
      <c r="E192" s="32" t="s">
        <v>630</v>
      </c>
      <c r="F192" s="55" t="s">
        <v>48</v>
      </c>
      <c r="G192" s="19">
        <v>8809628887183</v>
      </c>
      <c r="H192" s="19">
        <v>8809628887183</v>
      </c>
      <c r="I192" s="16" t="s">
        <v>626</v>
      </c>
      <c r="J192" s="15">
        <v>50</v>
      </c>
      <c r="K192" s="15">
        <v>2.7E-2</v>
      </c>
      <c r="L192" s="15">
        <v>10.3</v>
      </c>
      <c r="M192" s="15" t="s">
        <v>627</v>
      </c>
      <c r="N192" s="23">
        <v>30000</v>
      </c>
      <c r="O192" s="19"/>
      <c r="P192" s="19"/>
      <c r="Q192" s="42" t="s">
        <v>631</v>
      </c>
      <c r="R192" s="19"/>
      <c r="S192" s="88">
        <v>3220</v>
      </c>
      <c r="T192" s="91" t="s">
        <v>967</v>
      </c>
    </row>
    <row r="193" spans="1:20" ht="87" customHeight="1" x14ac:dyDescent="0.2">
      <c r="A193" s="15">
        <v>191</v>
      </c>
      <c r="B193" s="16" t="s">
        <v>18</v>
      </c>
      <c r="C193" s="15"/>
      <c r="D193" s="17" t="s">
        <v>632</v>
      </c>
      <c r="E193" s="32" t="s">
        <v>633</v>
      </c>
      <c r="F193" s="55" t="s">
        <v>48</v>
      </c>
      <c r="G193" s="19">
        <v>8809628887176</v>
      </c>
      <c r="H193" s="19">
        <v>8809628887176</v>
      </c>
      <c r="I193" s="16" t="s">
        <v>626</v>
      </c>
      <c r="J193" s="15">
        <v>50</v>
      </c>
      <c r="K193" s="15">
        <v>2.7E-2</v>
      </c>
      <c r="L193" s="15">
        <v>10.3</v>
      </c>
      <c r="M193" s="15" t="s">
        <v>627</v>
      </c>
      <c r="N193" s="23">
        <v>30000</v>
      </c>
      <c r="O193" s="19"/>
      <c r="P193" s="19"/>
      <c r="Q193" s="42" t="s">
        <v>634</v>
      </c>
      <c r="R193" s="19"/>
      <c r="S193" s="88">
        <v>3220</v>
      </c>
      <c r="T193" s="91" t="s">
        <v>967</v>
      </c>
    </row>
    <row r="194" spans="1:20" ht="87" customHeight="1" x14ac:dyDescent="0.2">
      <c r="A194" s="15">
        <v>192</v>
      </c>
      <c r="B194" s="16" t="s">
        <v>18</v>
      </c>
      <c r="C194" s="57"/>
      <c r="D194" s="17" t="s">
        <v>635</v>
      </c>
      <c r="E194" s="18" t="s">
        <v>636</v>
      </c>
      <c r="F194" s="58" t="s">
        <v>637</v>
      </c>
      <c r="G194" s="19">
        <v>8809628886827</v>
      </c>
      <c r="H194" s="19">
        <v>8809628886827</v>
      </c>
      <c r="I194" s="21" t="s">
        <v>50</v>
      </c>
      <c r="J194" s="15">
        <v>60</v>
      </c>
      <c r="K194" s="22">
        <f>0.25*0.57*0.36</f>
        <v>5.1299999999999991E-2</v>
      </c>
      <c r="L194" s="15">
        <v>11.9</v>
      </c>
      <c r="M194" s="15" t="s">
        <v>487</v>
      </c>
      <c r="N194" s="23">
        <v>4000</v>
      </c>
      <c r="O194" s="24">
        <v>4970661</v>
      </c>
      <c r="P194" s="24" t="s">
        <v>638</v>
      </c>
      <c r="Q194" s="19"/>
      <c r="R194" s="19"/>
      <c r="S194" s="88">
        <v>940</v>
      </c>
      <c r="T194" s="26"/>
    </row>
    <row r="195" spans="1:20" ht="87" customHeight="1" x14ac:dyDescent="0.2">
      <c r="A195" s="15">
        <v>193</v>
      </c>
      <c r="B195" s="16" t="s">
        <v>18</v>
      </c>
      <c r="C195" s="15"/>
      <c r="D195" s="17" t="s">
        <v>639</v>
      </c>
      <c r="E195" s="18" t="s">
        <v>640</v>
      </c>
      <c r="F195" s="18" t="s">
        <v>641</v>
      </c>
      <c r="G195" s="19">
        <v>8809628887114</v>
      </c>
      <c r="H195" s="19">
        <v>8809628887114</v>
      </c>
      <c r="I195" s="16" t="s">
        <v>642</v>
      </c>
      <c r="J195" s="15">
        <v>15</v>
      </c>
      <c r="K195" s="22">
        <f t="shared" ref="K195:K197" si="34">0.481*0.293*0.261</f>
        <v>3.6783512999999997E-2</v>
      </c>
      <c r="L195" s="15">
        <v>17.399999999999999</v>
      </c>
      <c r="M195" s="15" t="s">
        <v>643</v>
      </c>
      <c r="N195" s="56">
        <v>17000</v>
      </c>
      <c r="O195" s="24">
        <v>5486912</v>
      </c>
      <c r="P195" s="19"/>
      <c r="Q195" s="42" t="s">
        <v>644</v>
      </c>
      <c r="R195" s="19"/>
      <c r="S195" s="88">
        <v>4220</v>
      </c>
      <c r="T195" s="26"/>
    </row>
    <row r="196" spans="1:20" ht="89.25" customHeight="1" x14ac:dyDescent="0.2">
      <c r="A196" s="15">
        <v>194</v>
      </c>
      <c r="B196" s="16" t="s">
        <v>18</v>
      </c>
      <c r="C196" s="15"/>
      <c r="D196" s="17" t="s">
        <v>645</v>
      </c>
      <c r="E196" s="18" t="s">
        <v>646</v>
      </c>
      <c r="F196" s="18" t="s">
        <v>641</v>
      </c>
      <c r="G196" s="19">
        <v>8809628887121</v>
      </c>
      <c r="H196" s="19">
        <v>8809628887121</v>
      </c>
      <c r="I196" s="16" t="s">
        <v>642</v>
      </c>
      <c r="J196" s="15">
        <v>15</v>
      </c>
      <c r="K196" s="22">
        <f t="shared" si="34"/>
        <v>3.6783512999999997E-2</v>
      </c>
      <c r="L196" s="15">
        <v>17.399999999999999</v>
      </c>
      <c r="M196" s="15" t="s">
        <v>643</v>
      </c>
      <c r="N196" s="56">
        <v>17000</v>
      </c>
      <c r="O196" s="24">
        <v>5486910</v>
      </c>
      <c r="P196" s="19"/>
      <c r="Q196" s="42" t="s">
        <v>647</v>
      </c>
      <c r="R196" s="19"/>
      <c r="S196" s="88">
        <v>4220</v>
      </c>
      <c r="T196" s="26"/>
    </row>
    <row r="197" spans="1:20" ht="88.5" customHeight="1" x14ac:dyDescent="0.2">
      <c r="A197" s="15">
        <v>195</v>
      </c>
      <c r="B197" s="16" t="s">
        <v>18</v>
      </c>
      <c r="C197" s="15"/>
      <c r="D197" s="17" t="s">
        <v>648</v>
      </c>
      <c r="E197" s="18" t="s">
        <v>649</v>
      </c>
      <c r="F197" s="18" t="s">
        <v>641</v>
      </c>
      <c r="G197" s="19">
        <v>8809628887138</v>
      </c>
      <c r="H197" s="19">
        <v>8809628887138</v>
      </c>
      <c r="I197" s="16" t="s">
        <v>642</v>
      </c>
      <c r="J197" s="15">
        <v>15</v>
      </c>
      <c r="K197" s="22">
        <f t="shared" si="34"/>
        <v>3.6783512999999997E-2</v>
      </c>
      <c r="L197" s="15">
        <v>17.399999999999999</v>
      </c>
      <c r="M197" s="15" t="s">
        <v>643</v>
      </c>
      <c r="N197" s="56">
        <v>17000</v>
      </c>
      <c r="O197" s="24">
        <v>5486918</v>
      </c>
      <c r="P197" s="19"/>
      <c r="Q197" s="42" t="s">
        <v>650</v>
      </c>
      <c r="R197" s="19"/>
      <c r="S197" s="88">
        <v>4220</v>
      </c>
      <c r="T197" s="26"/>
    </row>
    <row r="198" spans="1:20" ht="88.5" customHeight="1" x14ac:dyDescent="0.2">
      <c r="A198" s="15">
        <v>196</v>
      </c>
      <c r="B198" s="16" t="s">
        <v>18</v>
      </c>
      <c r="C198" s="15"/>
      <c r="D198" s="17" t="s">
        <v>651</v>
      </c>
      <c r="E198" s="18" t="s">
        <v>652</v>
      </c>
      <c r="F198" s="18" t="s">
        <v>423</v>
      </c>
      <c r="G198" s="19">
        <v>8809628887145</v>
      </c>
      <c r="H198" s="19">
        <v>8809628887145</v>
      </c>
      <c r="I198" s="16" t="s">
        <v>642</v>
      </c>
      <c r="J198" s="15">
        <v>25</v>
      </c>
      <c r="K198" s="22">
        <f t="shared" ref="K198:K200" si="35">0.375*0.315*0.227</f>
        <v>2.6814375000000001E-2</v>
      </c>
      <c r="L198" s="15">
        <v>15</v>
      </c>
      <c r="M198" s="15" t="s">
        <v>378</v>
      </c>
      <c r="N198" s="56">
        <v>17000</v>
      </c>
      <c r="O198" s="24">
        <v>5486911</v>
      </c>
      <c r="P198" s="19"/>
      <c r="Q198" s="42" t="s">
        <v>653</v>
      </c>
      <c r="R198" s="19"/>
      <c r="S198" s="88">
        <v>3050</v>
      </c>
      <c r="T198" s="26"/>
    </row>
    <row r="199" spans="1:20" ht="88.5" customHeight="1" x14ac:dyDescent="0.2">
      <c r="A199" s="15">
        <v>197</v>
      </c>
      <c r="B199" s="16" t="s">
        <v>18</v>
      </c>
      <c r="C199" s="15"/>
      <c r="D199" s="17" t="s">
        <v>654</v>
      </c>
      <c r="E199" s="18" t="s">
        <v>655</v>
      </c>
      <c r="F199" s="18" t="s">
        <v>423</v>
      </c>
      <c r="G199" s="19">
        <v>8809628887152</v>
      </c>
      <c r="H199" s="19">
        <v>8809628887152</v>
      </c>
      <c r="I199" s="16" t="s">
        <v>642</v>
      </c>
      <c r="J199" s="15">
        <v>25</v>
      </c>
      <c r="K199" s="22">
        <f t="shared" si="35"/>
        <v>2.6814375000000001E-2</v>
      </c>
      <c r="L199" s="15">
        <v>15</v>
      </c>
      <c r="M199" s="15" t="s">
        <v>378</v>
      </c>
      <c r="N199" s="56">
        <v>17000</v>
      </c>
      <c r="O199" s="24">
        <v>5486908</v>
      </c>
      <c r="P199" s="19"/>
      <c r="Q199" s="42" t="s">
        <v>656</v>
      </c>
      <c r="R199" s="19"/>
      <c r="S199" s="88">
        <v>3050</v>
      </c>
      <c r="T199" s="26"/>
    </row>
    <row r="200" spans="1:20" ht="88.5" customHeight="1" x14ac:dyDescent="0.2">
      <c r="A200" s="15">
        <v>198</v>
      </c>
      <c r="B200" s="16" t="s">
        <v>18</v>
      </c>
      <c r="C200" s="15"/>
      <c r="D200" s="17" t="s">
        <v>657</v>
      </c>
      <c r="E200" s="18" t="s">
        <v>658</v>
      </c>
      <c r="F200" s="18" t="s">
        <v>423</v>
      </c>
      <c r="G200" s="19">
        <v>8809628887169</v>
      </c>
      <c r="H200" s="19">
        <v>8809628887169</v>
      </c>
      <c r="I200" s="16" t="s">
        <v>642</v>
      </c>
      <c r="J200" s="15">
        <v>25</v>
      </c>
      <c r="K200" s="22">
        <f t="shared" si="35"/>
        <v>2.6814375000000001E-2</v>
      </c>
      <c r="L200" s="15">
        <v>15</v>
      </c>
      <c r="M200" s="15" t="s">
        <v>378</v>
      </c>
      <c r="N200" s="56">
        <v>17000</v>
      </c>
      <c r="O200" s="24">
        <v>5486917</v>
      </c>
      <c r="P200" s="19"/>
      <c r="Q200" s="42" t="s">
        <v>659</v>
      </c>
      <c r="R200" s="19"/>
      <c r="S200" s="88">
        <v>3050</v>
      </c>
      <c r="T200" s="26"/>
    </row>
    <row r="201" spans="1:20" ht="88.5" customHeight="1" x14ac:dyDescent="0.2">
      <c r="A201" s="15">
        <v>199</v>
      </c>
      <c r="B201" s="16" t="s">
        <v>18</v>
      </c>
      <c r="C201" s="15"/>
      <c r="D201" s="59" t="s">
        <v>660</v>
      </c>
      <c r="E201" s="16" t="s">
        <v>661</v>
      </c>
      <c r="F201" s="16" t="s">
        <v>662</v>
      </c>
      <c r="G201" s="60">
        <v>8809628887602</v>
      </c>
      <c r="H201" s="60">
        <v>8809628887602</v>
      </c>
      <c r="I201" s="16" t="s">
        <v>223</v>
      </c>
      <c r="J201" s="15">
        <v>60</v>
      </c>
      <c r="K201" s="15">
        <v>4.2000000000000003E-2</v>
      </c>
      <c r="L201" s="15">
        <v>17.2</v>
      </c>
      <c r="M201" s="15" t="s">
        <v>663</v>
      </c>
      <c r="N201" s="56">
        <v>26000</v>
      </c>
      <c r="O201" s="24">
        <v>4976487</v>
      </c>
      <c r="P201" s="24" t="s">
        <v>664</v>
      </c>
      <c r="Q201" s="42" t="s">
        <v>665</v>
      </c>
      <c r="R201" s="19"/>
      <c r="S201" s="88">
        <v>4570</v>
      </c>
      <c r="T201" s="26"/>
    </row>
    <row r="202" spans="1:20" ht="88.5" customHeight="1" x14ac:dyDescent="0.2">
      <c r="A202" s="15">
        <v>200</v>
      </c>
      <c r="B202" s="16" t="s">
        <v>18</v>
      </c>
      <c r="C202" s="15"/>
      <c r="D202" s="26" t="s">
        <v>666</v>
      </c>
      <c r="E202" s="16" t="s">
        <v>667</v>
      </c>
      <c r="F202" s="15" t="s">
        <v>140</v>
      </c>
      <c r="G202" s="60">
        <v>8809628887619</v>
      </c>
      <c r="H202" s="60">
        <v>8809628887619</v>
      </c>
      <c r="I202" s="15" t="s">
        <v>668</v>
      </c>
      <c r="J202" s="15">
        <v>200</v>
      </c>
      <c r="K202" s="15">
        <v>4.3012499999999995E-2</v>
      </c>
      <c r="L202" s="15">
        <v>13.3</v>
      </c>
      <c r="M202" s="15" t="s">
        <v>398</v>
      </c>
      <c r="N202" s="56">
        <v>19000</v>
      </c>
      <c r="O202" s="60"/>
      <c r="P202" s="60"/>
      <c r="Q202" s="60"/>
      <c r="R202" s="60"/>
      <c r="S202" s="89">
        <v>1880</v>
      </c>
      <c r="T202" s="26"/>
    </row>
    <row r="203" spans="1:20" ht="88.5" customHeight="1" x14ac:dyDescent="0.2">
      <c r="A203" s="15">
        <v>201</v>
      </c>
      <c r="B203" s="16" t="s">
        <v>18</v>
      </c>
      <c r="C203" s="15"/>
      <c r="D203" s="26" t="s">
        <v>669</v>
      </c>
      <c r="E203" s="16" t="s">
        <v>670</v>
      </c>
      <c r="F203" s="15" t="s">
        <v>140</v>
      </c>
      <c r="G203" s="60">
        <v>8809628887626</v>
      </c>
      <c r="H203" s="60">
        <v>8809628887626</v>
      </c>
      <c r="I203" s="15" t="s">
        <v>668</v>
      </c>
      <c r="J203" s="15">
        <v>200</v>
      </c>
      <c r="K203" s="15">
        <v>4.3012499999999995E-2</v>
      </c>
      <c r="L203" s="15">
        <v>13.3</v>
      </c>
      <c r="M203" s="15" t="s">
        <v>398</v>
      </c>
      <c r="N203" s="56">
        <v>19000</v>
      </c>
      <c r="O203" s="60"/>
      <c r="P203" s="60"/>
      <c r="Q203" s="60"/>
      <c r="R203" s="60"/>
      <c r="S203" s="89">
        <v>1880</v>
      </c>
      <c r="T203" s="26"/>
    </row>
    <row r="204" spans="1:20" ht="89.25" customHeight="1" x14ac:dyDescent="0.2">
      <c r="A204" s="15">
        <v>202</v>
      </c>
      <c r="B204" s="16" t="s">
        <v>18</v>
      </c>
      <c r="C204" s="15"/>
      <c r="D204" s="26" t="s">
        <v>671</v>
      </c>
      <c r="E204" s="16" t="s">
        <v>672</v>
      </c>
      <c r="F204" s="15" t="s">
        <v>673</v>
      </c>
      <c r="G204" s="60">
        <v>8809628887862</v>
      </c>
      <c r="H204" s="60">
        <v>8809628887862</v>
      </c>
      <c r="I204" s="15" t="s">
        <v>158</v>
      </c>
      <c r="J204" s="15">
        <v>50</v>
      </c>
      <c r="K204" s="15">
        <v>2.1294000000000004E-2</v>
      </c>
      <c r="L204" s="15">
        <v>9.6999999999999993</v>
      </c>
      <c r="M204" s="15" t="s">
        <v>674</v>
      </c>
      <c r="N204" s="56">
        <v>23000</v>
      </c>
      <c r="O204" s="24">
        <v>4976483</v>
      </c>
      <c r="P204" s="24" t="s">
        <v>675</v>
      </c>
      <c r="Q204" s="42" t="s">
        <v>676</v>
      </c>
      <c r="R204" s="19"/>
      <c r="S204" s="89">
        <v>3750</v>
      </c>
      <c r="T204" s="26"/>
    </row>
    <row r="205" spans="1:20" ht="88.5" customHeight="1" x14ac:dyDescent="0.2">
      <c r="A205" s="15">
        <v>203</v>
      </c>
      <c r="B205" s="16" t="s">
        <v>18</v>
      </c>
      <c r="C205" s="15"/>
      <c r="D205" s="26" t="s">
        <v>677</v>
      </c>
      <c r="E205" s="16" t="s">
        <v>678</v>
      </c>
      <c r="F205" s="15" t="s">
        <v>140</v>
      </c>
      <c r="G205" s="60">
        <v>8809628887855</v>
      </c>
      <c r="H205" s="60">
        <v>8809628887855</v>
      </c>
      <c r="I205" s="15" t="s">
        <v>352</v>
      </c>
      <c r="J205" s="15">
        <v>100</v>
      </c>
      <c r="K205" s="15">
        <v>2.8713625E-2</v>
      </c>
      <c r="L205" s="15">
        <v>13.25</v>
      </c>
      <c r="M205" s="15" t="s">
        <v>679</v>
      </c>
      <c r="N205" s="56">
        <v>20000</v>
      </c>
      <c r="O205" s="24">
        <v>4976478</v>
      </c>
      <c r="P205" s="24" t="s">
        <v>680</v>
      </c>
      <c r="Q205" s="42" t="s">
        <v>681</v>
      </c>
      <c r="R205" s="19"/>
      <c r="S205" s="88">
        <v>3750</v>
      </c>
      <c r="T205" s="26"/>
    </row>
    <row r="206" spans="1:20" ht="88.5" customHeight="1" x14ac:dyDescent="0.2">
      <c r="A206" s="15">
        <v>204</v>
      </c>
      <c r="B206" s="16" t="s">
        <v>18</v>
      </c>
      <c r="C206" s="15"/>
      <c r="D206" s="26" t="s">
        <v>682</v>
      </c>
      <c r="E206" s="16" t="s">
        <v>683</v>
      </c>
      <c r="F206" s="15" t="s">
        <v>684</v>
      </c>
      <c r="G206" s="60">
        <v>8809628887800</v>
      </c>
      <c r="H206" s="60">
        <v>8809628887800</v>
      </c>
      <c r="I206" s="16" t="s">
        <v>72</v>
      </c>
      <c r="J206" s="15" t="s">
        <v>685</v>
      </c>
      <c r="K206" s="15">
        <v>8.7696999999999997E-2</v>
      </c>
      <c r="L206" s="15">
        <v>18</v>
      </c>
      <c r="M206" s="15" t="s">
        <v>686</v>
      </c>
      <c r="N206" s="56">
        <v>27000</v>
      </c>
      <c r="O206" s="61">
        <v>5487162</v>
      </c>
      <c r="P206" s="60"/>
      <c r="Q206" s="62" t="s">
        <v>687</v>
      </c>
      <c r="R206" s="60"/>
      <c r="S206" s="89">
        <v>5970</v>
      </c>
      <c r="T206" s="26"/>
    </row>
    <row r="207" spans="1:20" ht="88.5" customHeight="1" x14ac:dyDescent="0.2">
      <c r="A207" s="15">
        <v>205</v>
      </c>
      <c r="B207" s="16" t="s">
        <v>18</v>
      </c>
      <c r="C207" s="15"/>
      <c r="D207" s="26" t="s">
        <v>688</v>
      </c>
      <c r="E207" s="16" t="s">
        <v>689</v>
      </c>
      <c r="F207" s="15" t="s">
        <v>690</v>
      </c>
      <c r="G207" s="60">
        <v>8809628887961</v>
      </c>
      <c r="H207" s="60">
        <v>8809628887961</v>
      </c>
      <c r="I207" s="16" t="s">
        <v>72</v>
      </c>
      <c r="J207" s="15">
        <v>80</v>
      </c>
      <c r="K207" s="15">
        <v>4.2457450000000001E-2</v>
      </c>
      <c r="L207" s="15">
        <v>14.64</v>
      </c>
      <c r="M207" s="15" t="s">
        <v>691</v>
      </c>
      <c r="N207" s="56">
        <v>15000</v>
      </c>
      <c r="O207" s="60"/>
      <c r="P207" s="60"/>
      <c r="Q207" s="60"/>
      <c r="R207" s="60"/>
      <c r="S207" s="89">
        <v>1880</v>
      </c>
      <c r="T207" s="26"/>
    </row>
    <row r="208" spans="1:20" ht="88.5" customHeight="1" x14ac:dyDescent="0.2">
      <c r="A208" s="15">
        <v>206</v>
      </c>
      <c r="B208" s="16" t="s">
        <v>18</v>
      </c>
      <c r="C208" s="15"/>
      <c r="D208" s="26" t="s">
        <v>692</v>
      </c>
      <c r="E208" s="16" t="s">
        <v>693</v>
      </c>
      <c r="F208" s="15" t="s">
        <v>690</v>
      </c>
      <c r="G208" s="60">
        <v>8809628887985</v>
      </c>
      <c r="H208" s="60">
        <v>8809628887985</v>
      </c>
      <c r="I208" s="16" t="s">
        <v>72</v>
      </c>
      <c r="J208" s="15">
        <v>80</v>
      </c>
      <c r="K208" s="15">
        <v>4.2457450000000001E-2</v>
      </c>
      <c r="L208" s="15">
        <v>14.64</v>
      </c>
      <c r="M208" s="15" t="s">
        <v>691</v>
      </c>
      <c r="N208" s="56">
        <v>15000</v>
      </c>
      <c r="O208" s="60"/>
      <c r="P208" s="60"/>
      <c r="Q208" s="60"/>
      <c r="R208" s="60"/>
      <c r="S208" s="89">
        <v>1880</v>
      </c>
      <c r="T208" s="26"/>
    </row>
    <row r="209" spans="1:20" ht="90.75" customHeight="1" x14ac:dyDescent="0.2">
      <c r="A209" s="15">
        <v>207</v>
      </c>
      <c r="B209" s="16" t="s">
        <v>18</v>
      </c>
      <c r="C209" s="15"/>
      <c r="D209" s="26" t="s">
        <v>694</v>
      </c>
      <c r="E209" s="16" t="s">
        <v>695</v>
      </c>
      <c r="F209" s="15" t="s">
        <v>690</v>
      </c>
      <c r="G209" s="60">
        <v>8809628888005</v>
      </c>
      <c r="H209" s="60">
        <v>8809628888005</v>
      </c>
      <c r="I209" s="16" t="s">
        <v>72</v>
      </c>
      <c r="J209" s="15">
        <v>80</v>
      </c>
      <c r="K209" s="15">
        <v>4.2457450000000001E-2</v>
      </c>
      <c r="L209" s="15">
        <v>14.64</v>
      </c>
      <c r="M209" s="15" t="s">
        <v>691</v>
      </c>
      <c r="N209" s="56">
        <v>15000</v>
      </c>
      <c r="O209" s="60"/>
      <c r="P209" s="60"/>
      <c r="Q209" s="60"/>
      <c r="R209" s="60"/>
      <c r="S209" s="89">
        <v>1880</v>
      </c>
      <c r="T209" s="26"/>
    </row>
    <row r="210" spans="1:20" ht="90.75" customHeight="1" x14ac:dyDescent="0.2">
      <c r="A210" s="15">
        <v>208</v>
      </c>
      <c r="B210" s="16" t="s">
        <v>18</v>
      </c>
      <c r="C210" s="15"/>
      <c r="D210" s="26" t="s">
        <v>696</v>
      </c>
      <c r="E210" s="32" t="s">
        <v>697</v>
      </c>
      <c r="F210" s="15" t="s">
        <v>698</v>
      </c>
      <c r="G210" s="60">
        <v>8809628888173</v>
      </c>
      <c r="H210" s="60">
        <v>8809628888173</v>
      </c>
      <c r="I210" s="16" t="s">
        <v>172</v>
      </c>
      <c r="J210" s="15">
        <v>25</v>
      </c>
      <c r="K210" s="15">
        <v>8.6150500000000005E-2</v>
      </c>
      <c r="L210" s="15">
        <v>9.1</v>
      </c>
      <c r="M210" s="15" t="s">
        <v>699</v>
      </c>
      <c r="N210" s="56">
        <v>49000</v>
      </c>
      <c r="O210" s="60"/>
      <c r="P210" s="60"/>
      <c r="Q210" s="60"/>
      <c r="R210" s="60"/>
      <c r="S210" s="89">
        <v>8780</v>
      </c>
      <c r="T210" s="91" t="s">
        <v>967</v>
      </c>
    </row>
    <row r="211" spans="1:20" ht="90.75" customHeight="1" x14ac:dyDescent="0.2">
      <c r="A211" s="15">
        <v>209</v>
      </c>
      <c r="B211" s="16" t="s">
        <v>18</v>
      </c>
      <c r="C211" s="15"/>
      <c r="D211" s="26" t="s">
        <v>700</v>
      </c>
      <c r="E211" s="32" t="s">
        <v>701</v>
      </c>
      <c r="F211" s="15" t="s">
        <v>702</v>
      </c>
      <c r="G211" s="60">
        <v>8809628888197</v>
      </c>
      <c r="H211" s="60">
        <v>8809628888197</v>
      </c>
      <c r="I211" s="21" t="s">
        <v>158</v>
      </c>
      <c r="J211" s="15">
        <v>50</v>
      </c>
      <c r="K211" s="15">
        <v>8.6154999999999995E-2</v>
      </c>
      <c r="L211" s="15">
        <v>15.5</v>
      </c>
      <c r="M211" s="15" t="s">
        <v>699</v>
      </c>
      <c r="N211" s="56">
        <v>45000</v>
      </c>
      <c r="O211" s="60"/>
      <c r="P211" s="60"/>
      <c r="Q211" s="60"/>
      <c r="R211" s="60"/>
      <c r="S211" s="89">
        <v>8190</v>
      </c>
      <c r="T211" s="91" t="s">
        <v>967</v>
      </c>
    </row>
    <row r="212" spans="1:20" ht="90.75" customHeight="1" x14ac:dyDescent="0.2">
      <c r="A212" s="15">
        <v>210</v>
      </c>
      <c r="B212" s="16" t="s">
        <v>18</v>
      </c>
      <c r="C212" s="15"/>
      <c r="D212" s="26" t="s">
        <v>703</v>
      </c>
      <c r="E212" s="32" t="s">
        <v>704</v>
      </c>
      <c r="F212" s="15" t="s">
        <v>705</v>
      </c>
      <c r="G212" s="60">
        <v>8809628888180</v>
      </c>
      <c r="H212" s="60">
        <v>8809628888180</v>
      </c>
      <c r="I212" s="21" t="s">
        <v>254</v>
      </c>
      <c r="J212" s="15">
        <v>25</v>
      </c>
      <c r="K212" s="15">
        <v>6.0675899999999998E-2</v>
      </c>
      <c r="L212" s="15">
        <v>6</v>
      </c>
      <c r="M212" s="15" t="s">
        <v>706</v>
      </c>
      <c r="N212" s="56">
        <v>49000</v>
      </c>
      <c r="O212" s="60"/>
      <c r="P212" s="60"/>
      <c r="Q212" s="60"/>
      <c r="R212" s="60"/>
      <c r="S212" s="89">
        <v>8780</v>
      </c>
      <c r="T212" s="91" t="s">
        <v>967</v>
      </c>
    </row>
    <row r="213" spans="1:20" ht="90.75" customHeight="1" x14ac:dyDescent="0.2">
      <c r="A213" s="15">
        <v>211</v>
      </c>
      <c r="B213" s="16" t="s">
        <v>18</v>
      </c>
      <c r="C213" s="15"/>
      <c r="D213" s="26" t="s">
        <v>707</v>
      </c>
      <c r="E213" s="16" t="s">
        <v>708</v>
      </c>
      <c r="F213" s="15" t="s">
        <v>242</v>
      </c>
      <c r="G213" s="63">
        <v>8809628887879</v>
      </c>
      <c r="H213" s="60">
        <v>8809628887879</v>
      </c>
      <c r="I213" s="64" t="s">
        <v>172</v>
      </c>
      <c r="J213" s="15">
        <v>50</v>
      </c>
      <c r="K213" s="15">
        <v>3.1620000000000002E-2</v>
      </c>
      <c r="L213" s="15">
        <v>13.8</v>
      </c>
      <c r="M213" s="15" t="s">
        <v>709</v>
      </c>
      <c r="N213" s="56">
        <v>17000</v>
      </c>
      <c r="O213" s="65">
        <v>5486990</v>
      </c>
      <c r="P213" s="66"/>
      <c r="Q213" s="62" t="s">
        <v>710</v>
      </c>
      <c r="R213" s="66"/>
      <c r="S213" s="89">
        <v>3400</v>
      </c>
      <c r="T213" s="26"/>
    </row>
    <row r="214" spans="1:20" ht="90.75" customHeight="1" x14ac:dyDescent="0.2">
      <c r="A214" s="15">
        <v>212</v>
      </c>
      <c r="B214" s="16" t="s">
        <v>18</v>
      </c>
      <c r="C214" s="15"/>
      <c r="D214" s="26" t="s">
        <v>711</v>
      </c>
      <c r="E214" s="16" t="s">
        <v>712</v>
      </c>
      <c r="F214" s="15" t="s">
        <v>242</v>
      </c>
      <c r="G214" s="63">
        <v>8809628887886</v>
      </c>
      <c r="H214" s="60">
        <v>8809628887886</v>
      </c>
      <c r="I214" s="64" t="s">
        <v>247</v>
      </c>
      <c r="J214" s="15">
        <v>50</v>
      </c>
      <c r="K214" s="15">
        <v>3.1620000000000002E-2</v>
      </c>
      <c r="L214" s="15">
        <v>13.7</v>
      </c>
      <c r="M214" s="15" t="s">
        <v>709</v>
      </c>
      <c r="N214" s="56">
        <v>17000</v>
      </c>
      <c r="O214" s="61">
        <v>5486988</v>
      </c>
      <c r="P214" s="60"/>
      <c r="Q214" s="62" t="s">
        <v>713</v>
      </c>
      <c r="R214" s="60"/>
      <c r="S214" s="89">
        <v>3400</v>
      </c>
      <c r="T214" s="26"/>
    </row>
    <row r="215" spans="1:20" ht="90.75" customHeight="1" x14ac:dyDescent="0.2">
      <c r="A215" s="15">
        <v>213</v>
      </c>
      <c r="B215" s="16" t="s">
        <v>18</v>
      </c>
      <c r="C215" s="40"/>
      <c r="D215" s="17" t="s">
        <v>714</v>
      </c>
      <c r="E215" s="18" t="s">
        <v>715</v>
      </c>
      <c r="F215" s="18" t="s">
        <v>411</v>
      </c>
      <c r="G215" s="19">
        <v>8809628887794</v>
      </c>
      <c r="H215" s="19">
        <v>8809628887794</v>
      </c>
      <c r="I215" s="21" t="s">
        <v>72</v>
      </c>
      <c r="J215" s="15">
        <v>24</v>
      </c>
      <c r="K215" s="22">
        <v>3.1E-2</v>
      </c>
      <c r="L215" s="15">
        <v>12.16</v>
      </c>
      <c r="M215" s="15" t="s">
        <v>716</v>
      </c>
      <c r="N215" s="33">
        <v>30000</v>
      </c>
      <c r="O215" s="67"/>
      <c r="P215" s="68" t="s">
        <v>717</v>
      </c>
      <c r="Q215" s="62" t="s">
        <v>718</v>
      </c>
      <c r="R215" s="67"/>
      <c r="S215" s="88">
        <v>7020</v>
      </c>
      <c r="T215" s="26"/>
    </row>
    <row r="216" spans="1:20" ht="90.75" customHeight="1" x14ac:dyDescent="0.2">
      <c r="A216" s="15">
        <v>214</v>
      </c>
      <c r="B216" s="16" t="s">
        <v>18</v>
      </c>
      <c r="C216" s="15"/>
      <c r="D216" s="26" t="s">
        <v>719</v>
      </c>
      <c r="E216" s="16" t="s">
        <v>720</v>
      </c>
      <c r="F216" s="15" t="s">
        <v>721</v>
      </c>
      <c r="G216" s="60">
        <v>8809628888364</v>
      </c>
      <c r="H216" s="60" t="s">
        <v>188</v>
      </c>
      <c r="I216" s="16" t="s">
        <v>223</v>
      </c>
      <c r="J216" s="15">
        <v>30</v>
      </c>
      <c r="K216" s="69">
        <f>0.52*0.325*0.355</f>
        <v>5.9995E-2</v>
      </c>
      <c r="L216" s="15">
        <v>10.8</v>
      </c>
      <c r="M216" s="15" t="s">
        <v>370</v>
      </c>
      <c r="N216" s="56">
        <v>50000</v>
      </c>
      <c r="O216" s="61">
        <v>5487200</v>
      </c>
      <c r="P216" s="60"/>
      <c r="Q216" s="62" t="s">
        <v>722</v>
      </c>
      <c r="R216" s="60"/>
      <c r="S216" s="89">
        <v>9360</v>
      </c>
      <c r="T216" s="26"/>
    </row>
    <row r="217" spans="1:20" ht="90.75" customHeight="1" x14ac:dyDescent="0.2">
      <c r="A217" s="15">
        <v>215</v>
      </c>
      <c r="B217" s="16" t="s">
        <v>18</v>
      </c>
      <c r="C217" s="15"/>
      <c r="D217" s="26" t="s">
        <v>723</v>
      </c>
      <c r="E217" s="16" t="s">
        <v>636</v>
      </c>
      <c r="F217" s="58" t="s">
        <v>724</v>
      </c>
      <c r="G217" s="60">
        <v>8809628888371</v>
      </c>
      <c r="H217" s="60">
        <v>8809628888371</v>
      </c>
      <c r="I217" s="21" t="s">
        <v>50</v>
      </c>
      <c r="J217" s="15">
        <v>10</v>
      </c>
      <c r="K217" s="69">
        <v>1.54068E-2</v>
      </c>
      <c r="L217" s="15">
        <v>5.9</v>
      </c>
      <c r="M217" s="15" t="s">
        <v>725</v>
      </c>
      <c r="N217" s="56">
        <v>16000</v>
      </c>
      <c r="O217" s="60"/>
      <c r="P217" s="60"/>
      <c r="Q217" s="60"/>
      <c r="R217" s="60"/>
      <c r="S217" s="89">
        <v>2810</v>
      </c>
      <c r="T217" s="26"/>
    </row>
    <row r="218" spans="1:20" ht="92.25" customHeight="1" x14ac:dyDescent="0.2">
      <c r="A218" s="15">
        <v>216</v>
      </c>
      <c r="B218" s="16" t="s">
        <v>18</v>
      </c>
      <c r="C218" s="40"/>
      <c r="D218" s="59" t="s">
        <v>726</v>
      </c>
      <c r="E218" s="16" t="s">
        <v>727</v>
      </c>
      <c r="F218" s="15" t="s">
        <v>140</v>
      </c>
      <c r="G218" s="60">
        <v>8809628888234</v>
      </c>
      <c r="H218" s="60">
        <v>8809628888234</v>
      </c>
      <c r="I218" s="21" t="s">
        <v>254</v>
      </c>
      <c r="J218" s="15">
        <v>100</v>
      </c>
      <c r="K218" s="69">
        <f t="shared" ref="K218:K225" si="36">0.45*0.45*0.145</f>
        <v>2.93625E-2</v>
      </c>
      <c r="L218" s="15">
        <v>14</v>
      </c>
      <c r="M218" s="15" t="s">
        <v>728</v>
      </c>
      <c r="N218" s="56">
        <v>29000</v>
      </c>
      <c r="O218" s="61">
        <v>5487123</v>
      </c>
      <c r="P218" s="60"/>
      <c r="Q218" s="60"/>
      <c r="R218" s="70"/>
      <c r="S218" s="89">
        <v>2810</v>
      </c>
      <c r="T218" s="26"/>
    </row>
    <row r="219" spans="1:20" ht="92.25" customHeight="1" x14ac:dyDescent="0.2">
      <c r="A219" s="15">
        <v>217</v>
      </c>
      <c r="B219" s="16" t="s">
        <v>18</v>
      </c>
      <c r="C219" s="40"/>
      <c r="D219" s="59" t="s">
        <v>729</v>
      </c>
      <c r="E219" s="16" t="s">
        <v>730</v>
      </c>
      <c r="F219" s="15" t="s">
        <v>140</v>
      </c>
      <c r="G219" s="60">
        <v>8809628888241</v>
      </c>
      <c r="H219" s="60">
        <v>8809628888241</v>
      </c>
      <c r="I219" s="21" t="s">
        <v>254</v>
      </c>
      <c r="J219" s="15">
        <v>100</v>
      </c>
      <c r="K219" s="69">
        <f t="shared" si="36"/>
        <v>2.93625E-2</v>
      </c>
      <c r="L219" s="15">
        <v>14</v>
      </c>
      <c r="M219" s="15" t="s">
        <v>728</v>
      </c>
      <c r="N219" s="56">
        <v>29000</v>
      </c>
      <c r="O219" s="61">
        <v>5487009</v>
      </c>
      <c r="P219" s="60"/>
      <c r="Q219" s="60"/>
      <c r="R219" s="60"/>
      <c r="S219" s="89">
        <v>2810</v>
      </c>
      <c r="T219" s="26"/>
    </row>
    <row r="220" spans="1:20" ht="92.25" customHeight="1" x14ac:dyDescent="0.2">
      <c r="A220" s="15">
        <v>218</v>
      </c>
      <c r="B220" s="16" t="s">
        <v>18</v>
      </c>
      <c r="C220" s="40"/>
      <c r="D220" s="59" t="s">
        <v>731</v>
      </c>
      <c r="E220" s="16" t="s">
        <v>732</v>
      </c>
      <c r="F220" s="15" t="s">
        <v>140</v>
      </c>
      <c r="G220" s="60">
        <v>8809628888258</v>
      </c>
      <c r="H220" s="60">
        <v>8809628888258</v>
      </c>
      <c r="I220" s="21" t="s">
        <v>254</v>
      </c>
      <c r="J220" s="15">
        <v>100</v>
      </c>
      <c r="K220" s="69">
        <f t="shared" si="36"/>
        <v>2.93625E-2</v>
      </c>
      <c r="L220" s="15">
        <v>14</v>
      </c>
      <c r="M220" s="15" t="s">
        <v>728</v>
      </c>
      <c r="N220" s="56">
        <v>29000</v>
      </c>
      <c r="O220" s="60"/>
      <c r="P220" s="60"/>
      <c r="Q220" s="60"/>
      <c r="R220" s="60"/>
      <c r="S220" s="89">
        <v>2810</v>
      </c>
      <c r="T220" s="26"/>
    </row>
    <row r="221" spans="1:20" ht="92.25" customHeight="1" x14ac:dyDescent="0.2">
      <c r="A221" s="15">
        <v>219</v>
      </c>
      <c r="B221" s="16" t="s">
        <v>18</v>
      </c>
      <c r="C221" s="40"/>
      <c r="D221" s="59" t="s">
        <v>733</v>
      </c>
      <c r="E221" s="16" t="s">
        <v>734</v>
      </c>
      <c r="F221" s="15" t="s">
        <v>140</v>
      </c>
      <c r="G221" s="60">
        <v>8809628888265</v>
      </c>
      <c r="H221" s="60">
        <v>8809628888265</v>
      </c>
      <c r="I221" s="21" t="s">
        <v>254</v>
      </c>
      <c r="J221" s="15">
        <v>100</v>
      </c>
      <c r="K221" s="69">
        <f t="shared" si="36"/>
        <v>2.93625E-2</v>
      </c>
      <c r="L221" s="15">
        <v>14</v>
      </c>
      <c r="M221" s="15" t="s">
        <v>728</v>
      </c>
      <c r="N221" s="56">
        <v>29000</v>
      </c>
      <c r="O221" s="60"/>
      <c r="P221" s="60"/>
      <c r="Q221" s="60"/>
      <c r="R221" s="60"/>
      <c r="S221" s="89">
        <v>2810</v>
      </c>
      <c r="T221" s="26"/>
    </row>
    <row r="222" spans="1:20" ht="92.25" customHeight="1" x14ac:dyDescent="0.2">
      <c r="A222" s="15">
        <v>220</v>
      </c>
      <c r="B222" s="16" t="s">
        <v>18</v>
      </c>
      <c r="C222" s="40"/>
      <c r="D222" s="59" t="s">
        <v>735</v>
      </c>
      <c r="E222" s="16" t="s">
        <v>736</v>
      </c>
      <c r="F222" s="15" t="s">
        <v>140</v>
      </c>
      <c r="G222" s="60">
        <v>8809628888272</v>
      </c>
      <c r="H222" s="60">
        <v>8809628888272</v>
      </c>
      <c r="I222" s="21" t="s">
        <v>254</v>
      </c>
      <c r="J222" s="15">
        <v>100</v>
      </c>
      <c r="K222" s="69">
        <f t="shared" si="36"/>
        <v>2.93625E-2</v>
      </c>
      <c r="L222" s="15">
        <v>14</v>
      </c>
      <c r="M222" s="15" t="s">
        <v>728</v>
      </c>
      <c r="N222" s="56">
        <v>29000</v>
      </c>
      <c r="O222" s="61">
        <v>5487191</v>
      </c>
      <c r="P222" s="60"/>
      <c r="Q222" s="60"/>
      <c r="R222" s="60"/>
      <c r="S222" s="89">
        <v>2810</v>
      </c>
      <c r="T222" s="26"/>
    </row>
    <row r="223" spans="1:20" ht="92.25" customHeight="1" x14ac:dyDescent="0.2">
      <c r="A223" s="15">
        <v>221</v>
      </c>
      <c r="B223" s="16" t="s">
        <v>18</v>
      </c>
      <c r="C223" s="40"/>
      <c r="D223" s="59" t="s">
        <v>737</v>
      </c>
      <c r="E223" s="16" t="s">
        <v>738</v>
      </c>
      <c r="F223" s="15" t="s">
        <v>140</v>
      </c>
      <c r="G223" s="60">
        <v>8809628888289</v>
      </c>
      <c r="H223" s="60">
        <v>8809628888289</v>
      </c>
      <c r="I223" s="21" t="s">
        <v>254</v>
      </c>
      <c r="J223" s="15">
        <v>100</v>
      </c>
      <c r="K223" s="69">
        <f t="shared" si="36"/>
        <v>2.93625E-2</v>
      </c>
      <c r="L223" s="15">
        <v>14</v>
      </c>
      <c r="M223" s="15" t="s">
        <v>728</v>
      </c>
      <c r="N223" s="56">
        <v>29000</v>
      </c>
      <c r="O223" s="60"/>
      <c r="P223" s="60"/>
      <c r="Q223" s="60"/>
      <c r="R223" s="70"/>
      <c r="S223" s="89">
        <v>2810</v>
      </c>
      <c r="T223" s="26"/>
    </row>
    <row r="224" spans="1:20" ht="92.25" customHeight="1" x14ac:dyDescent="0.2">
      <c r="A224" s="15">
        <v>222</v>
      </c>
      <c r="B224" s="16" t="s">
        <v>18</v>
      </c>
      <c r="C224" s="40"/>
      <c r="D224" s="59" t="s">
        <v>739</v>
      </c>
      <c r="E224" s="16" t="s">
        <v>740</v>
      </c>
      <c r="F224" s="15" t="s">
        <v>140</v>
      </c>
      <c r="G224" s="60">
        <v>8809628888296</v>
      </c>
      <c r="H224" s="60">
        <v>8809628888296</v>
      </c>
      <c r="I224" s="21" t="s">
        <v>254</v>
      </c>
      <c r="J224" s="15">
        <v>100</v>
      </c>
      <c r="K224" s="69">
        <f t="shared" si="36"/>
        <v>2.93625E-2</v>
      </c>
      <c r="L224" s="15">
        <v>14</v>
      </c>
      <c r="M224" s="15" t="s">
        <v>728</v>
      </c>
      <c r="N224" s="56">
        <v>29000</v>
      </c>
      <c r="O224" s="60"/>
      <c r="P224" s="60"/>
      <c r="Q224" s="60"/>
      <c r="R224" s="70"/>
      <c r="S224" s="89">
        <v>2810</v>
      </c>
      <c r="T224" s="26"/>
    </row>
    <row r="225" spans="1:20" ht="92.25" customHeight="1" x14ac:dyDescent="0.2">
      <c r="A225" s="15">
        <v>223</v>
      </c>
      <c r="B225" s="16" t="s">
        <v>18</v>
      </c>
      <c r="C225" s="40"/>
      <c r="D225" s="59" t="s">
        <v>741</v>
      </c>
      <c r="E225" s="16" t="s">
        <v>742</v>
      </c>
      <c r="F225" s="15" t="s">
        <v>140</v>
      </c>
      <c r="G225" s="60">
        <v>8809628888302</v>
      </c>
      <c r="H225" s="60">
        <v>8809628888302</v>
      </c>
      <c r="I225" s="21" t="s">
        <v>254</v>
      </c>
      <c r="J225" s="15">
        <v>100</v>
      </c>
      <c r="K225" s="69">
        <f t="shared" si="36"/>
        <v>2.93625E-2</v>
      </c>
      <c r="L225" s="15">
        <v>14</v>
      </c>
      <c r="M225" s="15" t="s">
        <v>728</v>
      </c>
      <c r="N225" s="56">
        <v>29000</v>
      </c>
      <c r="O225" s="61">
        <v>5487157</v>
      </c>
      <c r="P225" s="60"/>
      <c r="Q225" s="60"/>
      <c r="R225" s="60"/>
      <c r="S225" s="89">
        <v>2810</v>
      </c>
      <c r="T225" s="26"/>
    </row>
    <row r="226" spans="1:20" ht="92.25" customHeight="1" x14ac:dyDescent="0.2">
      <c r="A226" s="15">
        <v>224</v>
      </c>
      <c r="B226" s="16" t="s">
        <v>18</v>
      </c>
      <c r="C226" s="40"/>
      <c r="D226" s="71" t="s">
        <v>743</v>
      </c>
      <c r="E226" s="16" t="s">
        <v>744</v>
      </c>
      <c r="F226" s="15" t="s">
        <v>48</v>
      </c>
      <c r="G226" s="60">
        <v>8809628888012</v>
      </c>
      <c r="H226" s="60">
        <v>8809628888012</v>
      </c>
      <c r="I226" s="21" t="s">
        <v>223</v>
      </c>
      <c r="J226" s="15">
        <v>120</v>
      </c>
      <c r="K226" s="69">
        <f>0.48*0.3*0.33</f>
        <v>4.752E-2</v>
      </c>
      <c r="L226" s="15">
        <v>16.600000000000001</v>
      </c>
      <c r="M226" s="15" t="s">
        <v>745</v>
      </c>
      <c r="N226" s="56">
        <v>29000</v>
      </c>
      <c r="O226" s="60"/>
      <c r="P226" s="60"/>
      <c r="Q226" s="60"/>
      <c r="R226" s="60"/>
      <c r="S226" s="89">
        <v>3980</v>
      </c>
      <c r="T226" s="26"/>
    </row>
    <row r="227" spans="1:20" ht="92.25" customHeight="1" x14ac:dyDescent="0.2">
      <c r="A227" s="15">
        <v>225</v>
      </c>
      <c r="B227" s="16" t="s">
        <v>18</v>
      </c>
      <c r="C227" s="40"/>
      <c r="D227" s="59" t="s">
        <v>746</v>
      </c>
      <c r="E227" s="16" t="s">
        <v>747</v>
      </c>
      <c r="F227" s="18" t="s">
        <v>461</v>
      </c>
      <c r="G227" s="60">
        <v>8809628888562</v>
      </c>
      <c r="H227" s="60">
        <v>8809628888562</v>
      </c>
      <c r="I227" s="21" t="s">
        <v>223</v>
      </c>
      <c r="J227" s="15">
        <v>100</v>
      </c>
      <c r="K227" s="69">
        <f>0.415*0.415*0.24</f>
        <v>4.1333999999999996E-2</v>
      </c>
      <c r="L227" s="15">
        <v>19.100000000000001</v>
      </c>
      <c r="M227" s="15" t="s">
        <v>748</v>
      </c>
      <c r="N227" s="56">
        <v>25000</v>
      </c>
      <c r="O227" s="61">
        <v>5486919</v>
      </c>
      <c r="P227" s="60"/>
      <c r="Q227" s="62" t="s">
        <v>749</v>
      </c>
      <c r="R227" s="60"/>
      <c r="S227" s="88">
        <v>4570</v>
      </c>
      <c r="T227" s="26"/>
    </row>
    <row r="228" spans="1:20" ht="92.25" customHeight="1" x14ac:dyDescent="0.2">
      <c r="A228" s="15">
        <v>226</v>
      </c>
      <c r="B228" s="16" t="s">
        <v>18</v>
      </c>
      <c r="C228" s="40"/>
      <c r="D228" s="59" t="s">
        <v>750</v>
      </c>
      <c r="E228" s="16" t="s">
        <v>751</v>
      </c>
      <c r="F228" s="15" t="s">
        <v>246</v>
      </c>
      <c r="G228" s="60">
        <v>8809628888333</v>
      </c>
      <c r="H228" s="60">
        <v>8809628888333</v>
      </c>
      <c r="I228" s="21" t="s">
        <v>172</v>
      </c>
      <c r="J228" s="15">
        <v>40</v>
      </c>
      <c r="K228" s="69">
        <f t="shared" ref="K228:K229" si="37">0.428*0.275*0.196</f>
        <v>2.3069200000000005E-2</v>
      </c>
      <c r="L228" s="15">
        <v>10</v>
      </c>
      <c r="M228" s="15" t="s">
        <v>752</v>
      </c>
      <c r="N228" s="56">
        <v>29000</v>
      </c>
      <c r="O228" s="61">
        <v>5486982</v>
      </c>
      <c r="P228" s="60"/>
      <c r="Q228" s="62" t="s">
        <v>753</v>
      </c>
      <c r="R228" s="60"/>
      <c r="S228" s="89">
        <v>3980</v>
      </c>
      <c r="T228" s="26"/>
    </row>
    <row r="229" spans="1:20" ht="92.25" customHeight="1" x14ac:dyDescent="0.2">
      <c r="A229" s="15">
        <v>227</v>
      </c>
      <c r="B229" s="16" t="s">
        <v>18</v>
      </c>
      <c r="C229" s="40"/>
      <c r="D229" s="59" t="s">
        <v>754</v>
      </c>
      <c r="E229" s="16" t="s">
        <v>755</v>
      </c>
      <c r="F229" s="15" t="s">
        <v>246</v>
      </c>
      <c r="G229" s="60">
        <v>8809628888326</v>
      </c>
      <c r="H229" s="60">
        <v>8809628888326</v>
      </c>
      <c r="I229" s="21" t="s">
        <v>172</v>
      </c>
      <c r="J229" s="15">
        <v>40</v>
      </c>
      <c r="K229" s="69">
        <f t="shared" si="37"/>
        <v>2.3069200000000005E-2</v>
      </c>
      <c r="L229" s="15">
        <v>10</v>
      </c>
      <c r="M229" s="15" t="s">
        <v>752</v>
      </c>
      <c r="N229" s="56">
        <v>29000</v>
      </c>
      <c r="O229" s="61">
        <v>5486920</v>
      </c>
      <c r="P229" s="60"/>
      <c r="Q229" s="62" t="s">
        <v>756</v>
      </c>
      <c r="R229" s="60"/>
      <c r="S229" s="89">
        <v>3980</v>
      </c>
      <c r="T229" s="26"/>
    </row>
    <row r="230" spans="1:20" ht="92.25" customHeight="1" x14ac:dyDescent="0.2">
      <c r="A230" s="15">
        <v>228</v>
      </c>
      <c r="B230" s="16" t="s">
        <v>18</v>
      </c>
      <c r="C230" s="40"/>
      <c r="D230" s="72" t="s">
        <v>757</v>
      </c>
      <c r="E230" s="16" t="s">
        <v>758</v>
      </c>
      <c r="F230" s="15" t="s">
        <v>684</v>
      </c>
      <c r="G230" s="60">
        <v>8809628888586</v>
      </c>
      <c r="H230" s="60">
        <v>8809628888586</v>
      </c>
      <c r="I230" s="16" t="s">
        <v>72</v>
      </c>
      <c r="J230" s="15" t="s">
        <v>685</v>
      </c>
      <c r="K230" s="15">
        <v>8.7696999999999997E-2</v>
      </c>
      <c r="L230" s="15">
        <v>18</v>
      </c>
      <c r="M230" s="15" t="s">
        <v>686</v>
      </c>
      <c r="N230" s="56">
        <v>27000</v>
      </c>
      <c r="O230" s="60"/>
      <c r="P230" s="60"/>
      <c r="Q230" s="60"/>
      <c r="R230" s="60"/>
      <c r="S230" s="89">
        <v>5970</v>
      </c>
      <c r="T230" s="26"/>
    </row>
    <row r="231" spans="1:20" ht="92.25" customHeight="1" x14ac:dyDescent="0.2">
      <c r="A231" s="15">
        <v>229</v>
      </c>
      <c r="B231" s="16" t="s">
        <v>18</v>
      </c>
      <c r="C231" s="40"/>
      <c r="D231" s="72" t="s">
        <v>759</v>
      </c>
      <c r="E231" s="16" t="s">
        <v>760</v>
      </c>
      <c r="F231" s="18" t="s">
        <v>411</v>
      </c>
      <c r="G231" s="60">
        <v>8809628888616</v>
      </c>
      <c r="H231" s="60">
        <v>8809628888616</v>
      </c>
      <c r="I231" s="16" t="s">
        <v>72</v>
      </c>
      <c r="J231" s="15">
        <v>24</v>
      </c>
      <c r="K231" s="22">
        <v>3.1E-2</v>
      </c>
      <c r="L231" s="15">
        <v>12.16</v>
      </c>
      <c r="M231" s="15" t="s">
        <v>716</v>
      </c>
      <c r="N231" s="33">
        <v>30000</v>
      </c>
      <c r="O231" s="60"/>
      <c r="P231" s="60"/>
      <c r="Q231" s="62" t="s">
        <v>761</v>
      </c>
      <c r="R231" s="60"/>
      <c r="S231" s="88">
        <v>7020</v>
      </c>
      <c r="T231" s="26"/>
    </row>
    <row r="232" spans="1:20" ht="90" customHeight="1" x14ac:dyDescent="0.2">
      <c r="A232" s="15">
        <v>230</v>
      </c>
      <c r="B232" s="16" t="s">
        <v>18</v>
      </c>
      <c r="C232" s="40"/>
      <c r="D232" s="72" t="s">
        <v>762</v>
      </c>
      <c r="E232" s="16" t="s">
        <v>763</v>
      </c>
      <c r="F232" s="18" t="s">
        <v>461</v>
      </c>
      <c r="G232" s="60">
        <v>8809628888661</v>
      </c>
      <c r="H232" s="60">
        <v>8809628888661</v>
      </c>
      <c r="I232" s="21" t="s">
        <v>223</v>
      </c>
      <c r="J232" s="15">
        <v>100</v>
      </c>
      <c r="K232" s="69">
        <f>0.415*0.415*0.218</f>
        <v>3.7545049999999996E-2</v>
      </c>
      <c r="L232" s="15">
        <v>19.100000000000001</v>
      </c>
      <c r="M232" s="15" t="s">
        <v>764</v>
      </c>
      <c r="N232" s="56">
        <v>25000</v>
      </c>
      <c r="O232" s="60"/>
      <c r="P232" s="60"/>
      <c r="Q232" s="62" t="s">
        <v>765</v>
      </c>
      <c r="R232" s="60"/>
      <c r="S232" s="88">
        <v>4570</v>
      </c>
      <c r="T232" s="26"/>
    </row>
    <row r="233" spans="1:20" ht="90" customHeight="1" x14ac:dyDescent="0.2">
      <c r="A233" s="15">
        <v>231</v>
      </c>
      <c r="B233" s="16" t="s">
        <v>18</v>
      </c>
      <c r="C233" s="40"/>
      <c r="D233" s="72" t="s">
        <v>766</v>
      </c>
      <c r="E233" s="16" t="s">
        <v>767</v>
      </c>
      <c r="F233" s="15" t="s">
        <v>21</v>
      </c>
      <c r="G233" s="60">
        <v>8809628888746</v>
      </c>
      <c r="H233" s="60">
        <v>8809628888746</v>
      </c>
      <c r="I233" s="21" t="s">
        <v>158</v>
      </c>
      <c r="J233" s="15">
        <v>100</v>
      </c>
      <c r="K233" s="69">
        <f t="shared" ref="K233:K237" si="38">0.405*0.405*0.24</f>
        <v>3.9366000000000005E-2</v>
      </c>
      <c r="L233" s="15">
        <v>19</v>
      </c>
      <c r="M233" s="15" t="s">
        <v>768</v>
      </c>
      <c r="N233" s="73">
        <v>26000</v>
      </c>
      <c r="O233" s="60"/>
      <c r="P233" s="60"/>
      <c r="Q233" s="66"/>
      <c r="R233" s="60"/>
      <c r="S233" s="89">
        <v>3980</v>
      </c>
      <c r="T233" s="26"/>
    </row>
    <row r="234" spans="1:20" ht="90" customHeight="1" x14ac:dyDescent="0.2">
      <c r="A234" s="15">
        <v>232</v>
      </c>
      <c r="B234" s="16" t="s">
        <v>18</v>
      </c>
      <c r="C234" s="40"/>
      <c r="D234" s="72" t="s">
        <v>769</v>
      </c>
      <c r="E234" s="16" t="s">
        <v>770</v>
      </c>
      <c r="F234" s="15" t="s">
        <v>21</v>
      </c>
      <c r="G234" s="60">
        <v>8809628888753</v>
      </c>
      <c r="H234" s="60">
        <v>8809628888753</v>
      </c>
      <c r="I234" s="21" t="s">
        <v>158</v>
      </c>
      <c r="J234" s="15">
        <v>100</v>
      </c>
      <c r="K234" s="69">
        <f t="shared" si="38"/>
        <v>3.9366000000000005E-2</v>
      </c>
      <c r="L234" s="15">
        <v>19</v>
      </c>
      <c r="M234" s="15" t="s">
        <v>768</v>
      </c>
      <c r="N234" s="73">
        <v>26000</v>
      </c>
      <c r="O234" s="60"/>
      <c r="P234" s="60"/>
      <c r="Q234" s="60"/>
      <c r="R234" s="60"/>
      <c r="S234" s="89">
        <v>3980</v>
      </c>
      <c r="T234" s="26"/>
    </row>
    <row r="235" spans="1:20" ht="90" customHeight="1" x14ac:dyDescent="0.2">
      <c r="A235" s="15">
        <v>233</v>
      </c>
      <c r="B235" s="16" t="s">
        <v>18</v>
      </c>
      <c r="C235" s="40"/>
      <c r="D235" s="72" t="s">
        <v>771</v>
      </c>
      <c r="E235" s="16" t="s">
        <v>772</v>
      </c>
      <c r="F235" s="15" t="s">
        <v>21</v>
      </c>
      <c r="G235" s="60">
        <v>8809628888760</v>
      </c>
      <c r="H235" s="60">
        <v>8809628888760</v>
      </c>
      <c r="I235" s="21" t="s">
        <v>158</v>
      </c>
      <c r="J235" s="15">
        <v>100</v>
      </c>
      <c r="K235" s="69">
        <f t="shared" si="38"/>
        <v>3.9366000000000005E-2</v>
      </c>
      <c r="L235" s="15">
        <v>19</v>
      </c>
      <c r="M235" s="15" t="s">
        <v>768</v>
      </c>
      <c r="N235" s="73">
        <v>26000</v>
      </c>
      <c r="O235" s="60"/>
      <c r="P235" s="60"/>
      <c r="Q235" s="60"/>
      <c r="R235" s="60"/>
      <c r="S235" s="89">
        <v>3980</v>
      </c>
      <c r="T235" s="26"/>
    </row>
    <row r="236" spans="1:20" ht="90" customHeight="1" x14ac:dyDescent="0.2">
      <c r="A236" s="15">
        <v>234</v>
      </c>
      <c r="B236" s="16" t="s">
        <v>18</v>
      </c>
      <c r="C236" s="40"/>
      <c r="D236" s="72" t="s">
        <v>773</v>
      </c>
      <c r="E236" s="16" t="s">
        <v>774</v>
      </c>
      <c r="F236" s="15" t="s">
        <v>21</v>
      </c>
      <c r="G236" s="60">
        <v>8809628888777</v>
      </c>
      <c r="H236" s="60">
        <v>8809628888777</v>
      </c>
      <c r="I236" s="21" t="s">
        <v>158</v>
      </c>
      <c r="J236" s="15">
        <v>100</v>
      </c>
      <c r="K236" s="69">
        <f t="shared" si="38"/>
        <v>3.9366000000000005E-2</v>
      </c>
      <c r="L236" s="15">
        <v>19</v>
      </c>
      <c r="M236" s="15" t="s">
        <v>768</v>
      </c>
      <c r="N236" s="73">
        <v>26000</v>
      </c>
      <c r="O236" s="60"/>
      <c r="P236" s="60"/>
      <c r="Q236" s="60"/>
      <c r="R236" s="60"/>
      <c r="S236" s="89">
        <v>3980</v>
      </c>
      <c r="T236" s="26"/>
    </row>
    <row r="237" spans="1:20" ht="90" customHeight="1" x14ac:dyDescent="0.2">
      <c r="A237" s="15">
        <v>235</v>
      </c>
      <c r="B237" s="16" t="s">
        <v>18</v>
      </c>
      <c r="C237" s="40"/>
      <c r="D237" s="72" t="s">
        <v>775</v>
      </c>
      <c r="E237" s="16" t="s">
        <v>776</v>
      </c>
      <c r="F237" s="15" t="s">
        <v>21</v>
      </c>
      <c r="G237" s="60">
        <v>8809628888784</v>
      </c>
      <c r="H237" s="60">
        <v>8809628888784</v>
      </c>
      <c r="I237" s="21" t="s">
        <v>158</v>
      </c>
      <c r="J237" s="15">
        <v>100</v>
      </c>
      <c r="K237" s="69">
        <f t="shared" si="38"/>
        <v>3.9366000000000005E-2</v>
      </c>
      <c r="L237" s="15">
        <v>19</v>
      </c>
      <c r="M237" s="15" t="s">
        <v>768</v>
      </c>
      <c r="N237" s="73">
        <v>26000</v>
      </c>
      <c r="O237" s="60"/>
      <c r="P237" s="60"/>
      <c r="Q237" s="60"/>
      <c r="R237" s="60"/>
      <c r="S237" s="89">
        <v>3980</v>
      </c>
      <c r="T237" s="26"/>
    </row>
    <row r="238" spans="1:20" ht="90" customHeight="1" x14ac:dyDescent="0.2">
      <c r="A238" s="15">
        <v>236</v>
      </c>
      <c r="B238" s="16" t="s">
        <v>18</v>
      </c>
      <c r="C238" s="40"/>
      <c r="D238" s="72" t="s">
        <v>777</v>
      </c>
      <c r="E238" s="16" t="s">
        <v>778</v>
      </c>
      <c r="F238" s="15" t="s">
        <v>779</v>
      </c>
      <c r="G238" s="60">
        <v>8809628888593</v>
      </c>
      <c r="H238" s="60">
        <v>8809628888593</v>
      </c>
      <c r="I238" s="21" t="s">
        <v>172</v>
      </c>
      <c r="J238" s="15">
        <v>20</v>
      </c>
      <c r="K238" s="69">
        <f t="shared" ref="K238:K239" si="39">0.34*0.275*0.22</f>
        <v>2.0570000000000001E-2</v>
      </c>
      <c r="L238" s="15">
        <v>11.7</v>
      </c>
      <c r="M238" s="15" t="s">
        <v>780</v>
      </c>
      <c r="N238" s="73">
        <v>20000</v>
      </c>
      <c r="O238" s="60"/>
      <c r="P238" s="60"/>
      <c r="Q238" s="60"/>
      <c r="R238" s="60"/>
      <c r="S238" s="89">
        <v>3510</v>
      </c>
      <c r="T238" s="26"/>
    </row>
    <row r="239" spans="1:20" ht="90" customHeight="1" x14ac:dyDescent="0.2">
      <c r="A239" s="15">
        <v>237</v>
      </c>
      <c r="B239" s="16" t="s">
        <v>18</v>
      </c>
      <c r="C239" s="40"/>
      <c r="D239" s="72" t="s">
        <v>781</v>
      </c>
      <c r="E239" s="16" t="s">
        <v>782</v>
      </c>
      <c r="F239" s="15" t="s">
        <v>779</v>
      </c>
      <c r="G239" s="60">
        <v>8809628888609</v>
      </c>
      <c r="H239" s="60">
        <v>8809628888609</v>
      </c>
      <c r="I239" s="21" t="s">
        <v>172</v>
      </c>
      <c r="J239" s="15">
        <v>20</v>
      </c>
      <c r="K239" s="69">
        <f t="shared" si="39"/>
        <v>2.0570000000000001E-2</v>
      </c>
      <c r="L239" s="15">
        <v>11.7</v>
      </c>
      <c r="M239" s="15" t="s">
        <v>780</v>
      </c>
      <c r="N239" s="73">
        <v>20000</v>
      </c>
      <c r="O239" s="60"/>
      <c r="P239" s="60"/>
      <c r="Q239" s="60"/>
      <c r="R239" s="60"/>
      <c r="S239" s="89">
        <v>3510</v>
      </c>
      <c r="T239" s="26"/>
    </row>
    <row r="240" spans="1:20" ht="90" customHeight="1" x14ac:dyDescent="0.2">
      <c r="A240" s="15">
        <v>238</v>
      </c>
      <c r="B240" s="16" t="s">
        <v>18</v>
      </c>
      <c r="C240" s="40"/>
      <c r="D240" s="72" t="s">
        <v>783</v>
      </c>
      <c r="E240" s="58" t="s">
        <v>784</v>
      </c>
      <c r="F240" s="15" t="s">
        <v>779</v>
      </c>
      <c r="G240" s="60">
        <v>8809628888531</v>
      </c>
      <c r="H240" s="60">
        <v>8809628888531</v>
      </c>
      <c r="I240" s="16" t="s">
        <v>642</v>
      </c>
      <c r="J240" s="74">
        <v>24</v>
      </c>
      <c r="K240" s="22">
        <f>0.3*0.39*0.25</f>
        <v>2.9249999999999998E-2</v>
      </c>
      <c r="L240" s="15">
        <v>16.5</v>
      </c>
      <c r="M240" s="15" t="s">
        <v>785</v>
      </c>
      <c r="N240" s="56">
        <v>30000</v>
      </c>
      <c r="O240" s="65">
        <v>5401415</v>
      </c>
      <c r="P240" s="66"/>
      <c r="Q240" s="62" t="s">
        <v>786</v>
      </c>
      <c r="R240" s="66"/>
      <c r="S240" s="89">
        <v>6090</v>
      </c>
      <c r="T240" s="26"/>
    </row>
    <row r="241" spans="1:20" ht="90" customHeight="1" x14ac:dyDescent="0.2">
      <c r="A241" s="15">
        <v>239</v>
      </c>
      <c r="B241" s="16" t="s">
        <v>18</v>
      </c>
      <c r="C241" s="40"/>
      <c r="D241" s="72" t="s">
        <v>787</v>
      </c>
      <c r="E241" s="16" t="s">
        <v>788</v>
      </c>
      <c r="F241" s="18" t="s">
        <v>501</v>
      </c>
      <c r="G241" s="60">
        <v>8809628888807</v>
      </c>
      <c r="H241" s="60">
        <v>8809628888807</v>
      </c>
      <c r="I241" s="21" t="s">
        <v>72</v>
      </c>
      <c r="J241" s="15">
        <v>40</v>
      </c>
      <c r="K241" s="22">
        <f>0.56*0.37*0.205</f>
        <v>4.2476E-2</v>
      </c>
      <c r="L241" s="15">
        <v>14.4</v>
      </c>
      <c r="M241" s="15" t="s">
        <v>519</v>
      </c>
      <c r="N241" s="56">
        <v>30000</v>
      </c>
      <c r="O241" s="60"/>
      <c r="P241" s="60"/>
      <c r="Q241" s="60"/>
      <c r="R241" s="60"/>
      <c r="S241" s="88">
        <v>3160</v>
      </c>
      <c r="T241" s="26"/>
    </row>
    <row r="242" spans="1:20" ht="90" customHeight="1" x14ac:dyDescent="0.2">
      <c r="A242" s="15">
        <v>240</v>
      </c>
      <c r="B242" s="16" t="s">
        <v>18</v>
      </c>
      <c r="C242" s="40"/>
      <c r="D242" s="72" t="s">
        <v>789</v>
      </c>
      <c r="E242" s="16" t="s">
        <v>790</v>
      </c>
      <c r="F242" s="15" t="s">
        <v>330</v>
      </c>
      <c r="G242" s="60">
        <v>8809628888920</v>
      </c>
      <c r="H242" s="60">
        <v>8809628888920</v>
      </c>
      <c r="I242" s="21" t="s">
        <v>23</v>
      </c>
      <c r="J242" s="15">
        <v>200</v>
      </c>
      <c r="K242" s="15">
        <f t="shared" ref="K242:K246" si="40">ROUNDUP((0.44*0.37*0.135),3)</f>
        <v>2.2000000000000002E-2</v>
      </c>
      <c r="L242" s="15">
        <v>7.7</v>
      </c>
      <c r="M242" s="15" t="s">
        <v>791</v>
      </c>
      <c r="N242" s="56">
        <v>5000</v>
      </c>
      <c r="O242" s="60"/>
      <c r="P242" s="60"/>
      <c r="Q242" s="60"/>
      <c r="R242" s="70"/>
      <c r="S242" s="89">
        <v>650</v>
      </c>
      <c r="T242" s="26"/>
    </row>
    <row r="243" spans="1:20" ht="90" customHeight="1" x14ac:dyDescent="0.2">
      <c r="A243" s="15">
        <v>241</v>
      </c>
      <c r="B243" s="16" t="s">
        <v>18</v>
      </c>
      <c r="C243" s="40"/>
      <c r="D243" s="72" t="s">
        <v>792</v>
      </c>
      <c r="E243" s="16" t="s">
        <v>793</v>
      </c>
      <c r="F243" s="15" t="s">
        <v>330</v>
      </c>
      <c r="G243" s="60">
        <v>8809628888937</v>
      </c>
      <c r="H243" s="60">
        <v>8809628888937</v>
      </c>
      <c r="I243" s="21" t="s">
        <v>23</v>
      </c>
      <c r="J243" s="15">
        <v>200</v>
      </c>
      <c r="K243" s="15">
        <f t="shared" si="40"/>
        <v>2.2000000000000002E-2</v>
      </c>
      <c r="L243" s="15">
        <v>7.7</v>
      </c>
      <c r="M243" s="15" t="s">
        <v>794</v>
      </c>
      <c r="N243" s="56">
        <v>5000</v>
      </c>
      <c r="O243" s="60"/>
      <c r="P243" s="60"/>
      <c r="Q243" s="60"/>
      <c r="R243" s="70"/>
      <c r="S243" s="89">
        <v>650</v>
      </c>
      <c r="T243" s="26"/>
    </row>
    <row r="244" spans="1:20" ht="90" customHeight="1" x14ac:dyDescent="0.2">
      <c r="A244" s="15">
        <v>242</v>
      </c>
      <c r="B244" s="16" t="s">
        <v>18</v>
      </c>
      <c r="C244" s="40"/>
      <c r="D244" s="72" t="s">
        <v>795</v>
      </c>
      <c r="E244" s="16" t="s">
        <v>796</v>
      </c>
      <c r="F244" s="15" t="s">
        <v>330</v>
      </c>
      <c r="G244" s="60">
        <v>8809628888944</v>
      </c>
      <c r="H244" s="60">
        <v>8809628888944</v>
      </c>
      <c r="I244" s="21" t="s">
        <v>23</v>
      </c>
      <c r="J244" s="15">
        <v>200</v>
      </c>
      <c r="K244" s="15">
        <f t="shared" si="40"/>
        <v>2.2000000000000002E-2</v>
      </c>
      <c r="L244" s="15">
        <v>7.7</v>
      </c>
      <c r="M244" s="15" t="s">
        <v>797</v>
      </c>
      <c r="N244" s="56">
        <v>5000</v>
      </c>
      <c r="O244" s="60"/>
      <c r="P244" s="60"/>
      <c r="Q244" s="60"/>
      <c r="R244" s="70"/>
      <c r="S244" s="89">
        <v>650</v>
      </c>
      <c r="T244" s="26"/>
    </row>
    <row r="245" spans="1:20" ht="90" customHeight="1" x14ac:dyDescent="0.2">
      <c r="A245" s="15">
        <v>243</v>
      </c>
      <c r="B245" s="16" t="s">
        <v>18</v>
      </c>
      <c r="C245" s="40"/>
      <c r="D245" s="72" t="s">
        <v>798</v>
      </c>
      <c r="E245" s="16" t="s">
        <v>799</v>
      </c>
      <c r="F245" s="15" t="s">
        <v>330</v>
      </c>
      <c r="G245" s="60">
        <v>8809628888951</v>
      </c>
      <c r="H245" s="60">
        <v>8809628888951</v>
      </c>
      <c r="I245" s="21" t="s">
        <v>23</v>
      </c>
      <c r="J245" s="15">
        <v>200</v>
      </c>
      <c r="K245" s="15">
        <f t="shared" si="40"/>
        <v>2.2000000000000002E-2</v>
      </c>
      <c r="L245" s="15">
        <v>7.7</v>
      </c>
      <c r="M245" s="15" t="s">
        <v>800</v>
      </c>
      <c r="N245" s="56">
        <v>5000</v>
      </c>
      <c r="O245" s="60"/>
      <c r="P245" s="60"/>
      <c r="Q245" s="60"/>
      <c r="R245" s="70"/>
      <c r="S245" s="89">
        <v>650</v>
      </c>
      <c r="T245" s="26"/>
    </row>
    <row r="246" spans="1:20" ht="90" customHeight="1" x14ac:dyDescent="0.2">
      <c r="A246" s="15">
        <v>244</v>
      </c>
      <c r="B246" s="16" t="s">
        <v>18</v>
      </c>
      <c r="C246" s="40"/>
      <c r="D246" s="72" t="s">
        <v>801</v>
      </c>
      <c r="E246" s="16" t="s">
        <v>802</v>
      </c>
      <c r="F246" s="15" t="s">
        <v>330</v>
      </c>
      <c r="G246" s="60">
        <v>8809628888968</v>
      </c>
      <c r="H246" s="60">
        <v>8809628888968</v>
      </c>
      <c r="I246" s="21" t="s">
        <v>23</v>
      </c>
      <c r="J246" s="15">
        <v>200</v>
      </c>
      <c r="K246" s="15">
        <f t="shared" si="40"/>
        <v>2.2000000000000002E-2</v>
      </c>
      <c r="L246" s="15">
        <v>7.7</v>
      </c>
      <c r="M246" s="15" t="s">
        <v>800</v>
      </c>
      <c r="N246" s="56">
        <v>5000</v>
      </c>
      <c r="O246" s="60"/>
      <c r="P246" s="60"/>
      <c r="Q246" s="60"/>
      <c r="R246" s="70"/>
      <c r="S246" s="89">
        <v>650</v>
      </c>
      <c r="T246" s="26"/>
    </row>
    <row r="247" spans="1:20" ht="90" customHeight="1" x14ac:dyDescent="0.2">
      <c r="A247" s="15">
        <v>245</v>
      </c>
      <c r="B247" s="16" t="s">
        <v>18</v>
      </c>
      <c r="C247" s="40"/>
      <c r="D247" s="72" t="s">
        <v>803</v>
      </c>
      <c r="E247" s="16" t="s">
        <v>804</v>
      </c>
      <c r="F247" s="15" t="s">
        <v>330</v>
      </c>
      <c r="G247" s="60">
        <v>8809628888913</v>
      </c>
      <c r="H247" s="60">
        <v>8809628888913</v>
      </c>
      <c r="I247" s="21" t="s">
        <v>223</v>
      </c>
      <c r="J247" s="15">
        <v>100</v>
      </c>
      <c r="K247" s="75">
        <f>0.305*0.265*0.185</f>
        <v>1.4952625000000001E-2</v>
      </c>
      <c r="L247" s="15">
        <v>5.3</v>
      </c>
      <c r="M247" s="41" t="s">
        <v>805</v>
      </c>
      <c r="N247" s="56">
        <v>22000</v>
      </c>
      <c r="O247" s="60"/>
      <c r="P247" s="60"/>
      <c r="Q247" s="60"/>
      <c r="R247" s="60"/>
      <c r="S247" s="89">
        <v>3750</v>
      </c>
      <c r="T247" s="26"/>
    </row>
    <row r="248" spans="1:20" ht="90" customHeight="1" x14ac:dyDescent="0.2">
      <c r="A248" s="15">
        <v>246</v>
      </c>
      <c r="B248" s="16" t="s">
        <v>18</v>
      </c>
      <c r="C248" s="40"/>
      <c r="D248" s="17" t="s">
        <v>806</v>
      </c>
      <c r="E248" s="18" t="s">
        <v>807</v>
      </c>
      <c r="F248" s="18" t="s">
        <v>140</v>
      </c>
      <c r="G248" s="19">
        <v>8809628885356</v>
      </c>
      <c r="H248" s="19" t="s">
        <v>808</v>
      </c>
      <c r="I248" s="21" t="s">
        <v>352</v>
      </c>
      <c r="J248" s="15">
        <v>30</v>
      </c>
      <c r="K248" s="22">
        <f>0.48*0.47*0.141</f>
        <v>3.1809599999999993E-2</v>
      </c>
      <c r="L248" s="15">
        <v>13.93</v>
      </c>
      <c r="M248" s="15" t="s">
        <v>353</v>
      </c>
      <c r="N248" s="56">
        <v>25000</v>
      </c>
      <c r="O248" s="60"/>
      <c r="P248" s="60"/>
      <c r="Q248" s="60"/>
      <c r="R248" s="76"/>
      <c r="S248" s="89">
        <v>3750</v>
      </c>
      <c r="T248" s="26"/>
    </row>
    <row r="249" spans="1:20" ht="90" customHeight="1" x14ac:dyDescent="0.2">
      <c r="A249" s="15">
        <v>247</v>
      </c>
      <c r="B249" s="16" t="s">
        <v>18</v>
      </c>
      <c r="C249" s="40"/>
      <c r="D249" s="72" t="s">
        <v>809</v>
      </c>
      <c r="E249" s="16" t="s">
        <v>810</v>
      </c>
      <c r="F249" s="15" t="s">
        <v>330</v>
      </c>
      <c r="G249" s="60">
        <v>8809628888678</v>
      </c>
      <c r="H249" s="60">
        <v>8809628888678</v>
      </c>
      <c r="I249" s="21" t="s">
        <v>107</v>
      </c>
      <c r="J249" s="15">
        <v>30</v>
      </c>
      <c r="K249" s="22">
        <f>0.165*0.155*0.18</f>
        <v>4.6035E-3</v>
      </c>
      <c r="L249" s="15">
        <v>1.65</v>
      </c>
      <c r="M249" s="15" t="s">
        <v>811</v>
      </c>
      <c r="N249" s="56">
        <v>23000</v>
      </c>
      <c r="O249" s="60"/>
      <c r="P249" s="60"/>
      <c r="Q249" s="60"/>
      <c r="R249" s="76"/>
      <c r="S249" s="89">
        <v>2460</v>
      </c>
      <c r="T249" s="26"/>
    </row>
    <row r="250" spans="1:20" ht="90" customHeight="1" x14ac:dyDescent="0.2">
      <c r="A250" s="15">
        <v>248</v>
      </c>
      <c r="B250" s="16" t="s">
        <v>18</v>
      </c>
      <c r="C250" s="15"/>
      <c r="D250" s="72" t="s">
        <v>812</v>
      </c>
      <c r="E250" s="16" t="s">
        <v>813</v>
      </c>
      <c r="F250" s="46" t="s">
        <v>544</v>
      </c>
      <c r="G250" s="19">
        <v>8809628888227</v>
      </c>
      <c r="H250" s="19">
        <v>8809628888227</v>
      </c>
      <c r="I250" s="21" t="s">
        <v>223</v>
      </c>
      <c r="J250" s="15">
        <v>100</v>
      </c>
      <c r="K250" s="22">
        <f>0.48*0.44*0.18</f>
        <v>3.8016000000000001E-2</v>
      </c>
      <c r="L250" s="15">
        <v>5.3</v>
      </c>
      <c r="M250" s="15" t="s">
        <v>814</v>
      </c>
      <c r="N250" s="56">
        <v>16000</v>
      </c>
      <c r="O250" s="60"/>
      <c r="P250" s="60"/>
      <c r="Q250" s="60"/>
      <c r="R250" s="60"/>
      <c r="S250" s="89">
        <v>3050</v>
      </c>
      <c r="T250" s="26"/>
    </row>
    <row r="251" spans="1:20" ht="90" customHeight="1" x14ac:dyDescent="0.2">
      <c r="A251" s="15">
        <v>249</v>
      </c>
      <c r="B251" s="16" t="s">
        <v>18</v>
      </c>
      <c r="C251" s="34"/>
      <c r="D251" s="77" t="s">
        <v>815</v>
      </c>
      <c r="E251" s="78" t="s">
        <v>816</v>
      </c>
      <c r="F251" s="38" t="s">
        <v>817</v>
      </c>
      <c r="G251" s="79">
        <v>8809628888388</v>
      </c>
      <c r="H251" s="79">
        <v>8809628888388</v>
      </c>
      <c r="I251" s="37" t="s">
        <v>172</v>
      </c>
      <c r="J251" s="38">
        <v>50</v>
      </c>
      <c r="K251" s="80">
        <v>4.1000000000000002E-2</v>
      </c>
      <c r="L251" s="38">
        <v>14.2</v>
      </c>
      <c r="M251" s="38" t="s">
        <v>818</v>
      </c>
      <c r="N251" s="81">
        <v>17000</v>
      </c>
      <c r="O251" s="60"/>
      <c r="P251" s="60"/>
      <c r="Q251" s="60"/>
      <c r="R251" s="60"/>
      <c r="S251" s="90">
        <v>3400</v>
      </c>
      <c r="T251" s="26"/>
    </row>
    <row r="252" spans="1:20" ht="90" customHeight="1" x14ac:dyDescent="0.2">
      <c r="A252" s="15">
        <v>250</v>
      </c>
      <c r="B252" s="16" t="s">
        <v>18</v>
      </c>
      <c r="C252" s="34"/>
      <c r="D252" s="77" t="s">
        <v>819</v>
      </c>
      <c r="E252" s="78" t="s">
        <v>820</v>
      </c>
      <c r="F252" s="38" t="s">
        <v>821</v>
      </c>
      <c r="G252" s="79">
        <v>8809628888395</v>
      </c>
      <c r="H252" s="79">
        <v>8809628888395</v>
      </c>
      <c r="I252" s="37" t="s">
        <v>352</v>
      </c>
      <c r="J252" s="38">
        <v>100</v>
      </c>
      <c r="K252" s="80">
        <v>5.3999999999999999E-2</v>
      </c>
      <c r="L252" s="38">
        <v>12.3</v>
      </c>
      <c r="M252" s="38" t="s">
        <v>822</v>
      </c>
      <c r="N252" s="81">
        <v>20000</v>
      </c>
      <c r="O252" s="60"/>
      <c r="P252" s="60"/>
      <c r="Q252" s="60"/>
      <c r="R252" s="60"/>
      <c r="S252" s="90">
        <v>3750</v>
      </c>
      <c r="T252" s="26"/>
    </row>
    <row r="253" spans="1:20" ht="90" customHeight="1" x14ac:dyDescent="0.2">
      <c r="A253" s="15">
        <v>251</v>
      </c>
      <c r="B253" s="16" t="s">
        <v>18</v>
      </c>
      <c r="C253" s="34"/>
      <c r="D253" s="77" t="s">
        <v>823</v>
      </c>
      <c r="E253" s="78" t="s">
        <v>824</v>
      </c>
      <c r="F253" s="38" t="s">
        <v>21</v>
      </c>
      <c r="G253" s="79">
        <v>8809628888401</v>
      </c>
      <c r="H253" s="79">
        <v>8809628888401</v>
      </c>
      <c r="I253" s="37" t="s">
        <v>158</v>
      </c>
      <c r="J253" s="38">
        <v>50</v>
      </c>
      <c r="K253" s="80">
        <v>2.8000000000000001E-2</v>
      </c>
      <c r="L253" s="38">
        <v>10.4</v>
      </c>
      <c r="M253" s="38" t="s">
        <v>825</v>
      </c>
      <c r="N253" s="81">
        <v>23000</v>
      </c>
      <c r="O253" s="60"/>
      <c r="P253" s="60"/>
      <c r="Q253" s="60"/>
      <c r="R253" s="60"/>
      <c r="S253" s="90">
        <v>3750</v>
      </c>
      <c r="T253" s="26"/>
    </row>
    <row r="254" spans="1:20" ht="90" customHeight="1" x14ac:dyDescent="0.2">
      <c r="A254" s="15">
        <v>252</v>
      </c>
      <c r="B254" s="16" t="s">
        <v>18</v>
      </c>
      <c r="C254" s="34"/>
      <c r="D254" s="77" t="s">
        <v>826</v>
      </c>
      <c r="E254" s="78" t="s">
        <v>827</v>
      </c>
      <c r="F254" s="38" t="s">
        <v>828</v>
      </c>
      <c r="G254" s="79">
        <v>8809628886773</v>
      </c>
      <c r="H254" s="79">
        <v>8809628886773</v>
      </c>
      <c r="I254" s="37" t="s">
        <v>223</v>
      </c>
      <c r="J254" s="38">
        <v>150</v>
      </c>
      <c r="K254" s="80">
        <v>8.2000000000000003E-2</v>
      </c>
      <c r="L254" s="38">
        <v>7.6</v>
      </c>
      <c r="M254" s="38" t="s">
        <v>829</v>
      </c>
      <c r="N254" s="81">
        <v>4000</v>
      </c>
      <c r="O254" s="60"/>
      <c r="P254" s="60"/>
      <c r="Q254" s="60"/>
      <c r="R254" s="60"/>
      <c r="S254" s="90">
        <v>1470</v>
      </c>
      <c r="T254" s="26"/>
    </row>
    <row r="255" spans="1:20" ht="90" customHeight="1" x14ac:dyDescent="0.2">
      <c r="A255" s="15">
        <v>253</v>
      </c>
      <c r="B255" s="16" t="s">
        <v>18</v>
      </c>
      <c r="C255" s="34"/>
      <c r="D255" s="77" t="s">
        <v>830</v>
      </c>
      <c r="E255" s="78" t="s">
        <v>831</v>
      </c>
      <c r="F255" s="38" t="s">
        <v>828</v>
      </c>
      <c r="G255" s="79">
        <v>8809628886766</v>
      </c>
      <c r="H255" s="79">
        <v>8809628886766</v>
      </c>
      <c r="I255" s="37" t="s">
        <v>223</v>
      </c>
      <c r="J255" s="38">
        <v>150</v>
      </c>
      <c r="K255" s="80">
        <v>8.2000000000000003E-2</v>
      </c>
      <c r="L255" s="38">
        <v>7.6</v>
      </c>
      <c r="M255" s="38" t="s">
        <v>829</v>
      </c>
      <c r="N255" s="81">
        <v>4000</v>
      </c>
      <c r="O255" s="60"/>
      <c r="P255" s="60"/>
      <c r="Q255" s="60"/>
      <c r="R255" s="60"/>
      <c r="S255" s="90">
        <v>1470</v>
      </c>
      <c r="T255" s="26"/>
    </row>
    <row r="256" spans="1:20" ht="90" customHeight="1" x14ac:dyDescent="0.2">
      <c r="A256" s="15">
        <v>254</v>
      </c>
      <c r="B256" s="16" t="s">
        <v>18</v>
      </c>
      <c r="C256" s="34"/>
      <c r="D256" s="77" t="s">
        <v>832</v>
      </c>
      <c r="E256" s="78" t="s">
        <v>833</v>
      </c>
      <c r="F256" s="38" t="s">
        <v>834</v>
      </c>
      <c r="G256" s="79">
        <v>8800345720531</v>
      </c>
      <c r="H256" s="79">
        <v>8800345720531</v>
      </c>
      <c r="I256" s="21" t="s">
        <v>223</v>
      </c>
      <c r="J256" s="15">
        <v>75</v>
      </c>
      <c r="K256" s="69">
        <v>7.9000000000000001E-2</v>
      </c>
      <c r="L256" s="38">
        <v>9.9</v>
      </c>
      <c r="M256" s="15" t="s">
        <v>835</v>
      </c>
      <c r="N256" s="56">
        <v>8000</v>
      </c>
      <c r="O256" s="60"/>
      <c r="P256" s="60"/>
      <c r="Q256" s="60"/>
      <c r="R256" s="60"/>
      <c r="S256" s="90">
        <v>2930</v>
      </c>
      <c r="T256" s="26"/>
    </row>
    <row r="257" spans="1:20" ht="90" customHeight="1" x14ac:dyDescent="0.2">
      <c r="A257" s="15">
        <v>255</v>
      </c>
      <c r="B257" s="16" t="s">
        <v>18</v>
      </c>
      <c r="C257" s="34"/>
      <c r="D257" s="82" t="s">
        <v>688</v>
      </c>
      <c r="E257" s="78" t="s">
        <v>689</v>
      </c>
      <c r="F257" s="38" t="s">
        <v>836</v>
      </c>
      <c r="G257" s="79">
        <v>8809628888975</v>
      </c>
      <c r="H257" s="79">
        <v>8809628888975</v>
      </c>
      <c r="I257" s="37" t="s">
        <v>72</v>
      </c>
      <c r="J257" s="38">
        <v>40</v>
      </c>
      <c r="K257" s="38">
        <v>4.4999999999999998E-2</v>
      </c>
      <c r="L257" s="38">
        <v>14</v>
      </c>
      <c r="M257" s="38" t="s">
        <v>837</v>
      </c>
      <c r="N257" s="83">
        <v>30000</v>
      </c>
      <c r="O257" s="60"/>
      <c r="P257" s="60"/>
      <c r="Q257" s="60"/>
      <c r="R257" s="60"/>
      <c r="S257" s="90">
        <v>3510</v>
      </c>
      <c r="T257" s="26"/>
    </row>
    <row r="258" spans="1:20" ht="90" customHeight="1" x14ac:dyDescent="0.2">
      <c r="A258" s="15">
        <v>256</v>
      </c>
      <c r="B258" s="16" t="s">
        <v>18</v>
      </c>
      <c r="C258" s="34"/>
      <c r="D258" s="82" t="s">
        <v>692</v>
      </c>
      <c r="E258" s="78" t="s">
        <v>693</v>
      </c>
      <c r="F258" s="38" t="s">
        <v>836</v>
      </c>
      <c r="G258" s="79">
        <v>8809628888982</v>
      </c>
      <c r="H258" s="79">
        <v>8809628888982</v>
      </c>
      <c r="I258" s="37" t="s">
        <v>72</v>
      </c>
      <c r="J258" s="38">
        <v>40</v>
      </c>
      <c r="K258" s="38">
        <v>4.4999999999999998E-2</v>
      </c>
      <c r="L258" s="38">
        <v>14</v>
      </c>
      <c r="M258" s="38" t="s">
        <v>837</v>
      </c>
      <c r="N258" s="83">
        <v>30000</v>
      </c>
      <c r="O258" s="60"/>
      <c r="P258" s="60"/>
      <c r="Q258" s="60"/>
      <c r="R258" s="60"/>
      <c r="S258" s="90">
        <v>3510</v>
      </c>
      <c r="T258" s="26"/>
    </row>
    <row r="259" spans="1:20" ht="90" customHeight="1" x14ac:dyDescent="0.2">
      <c r="A259" s="15">
        <v>257</v>
      </c>
      <c r="B259" s="16" t="s">
        <v>18</v>
      </c>
      <c r="C259" s="34"/>
      <c r="D259" s="82" t="s">
        <v>694</v>
      </c>
      <c r="E259" s="78" t="s">
        <v>695</v>
      </c>
      <c r="F259" s="38" t="s">
        <v>836</v>
      </c>
      <c r="G259" s="79">
        <v>8809628888999</v>
      </c>
      <c r="H259" s="79">
        <v>8809628888999</v>
      </c>
      <c r="I259" s="37" t="s">
        <v>72</v>
      </c>
      <c r="J259" s="38">
        <v>40</v>
      </c>
      <c r="K259" s="38">
        <v>4.4999999999999998E-2</v>
      </c>
      <c r="L259" s="38">
        <v>14</v>
      </c>
      <c r="M259" s="38" t="s">
        <v>837</v>
      </c>
      <c r="N259" s="83">
        <v>30000</v>
      </c>
      <c r="O259" s="60"/>
      <c r="P259" s="60"/>
      <c r="Q259" s="60"/>
      <c r="R259" s="60"/>
      <c r="S259" s="90">
        <v>3510</v>
      </c>
      <c r="T259" s="26"/>
    </row>
    <row r="260" spans="1:20" ht="90" customHeight="1" x14ac:dyDescent="0.2">
      <c r="A260" s="15">
        <v>258</v>
      </c>
      <c r="B260" s="16" t="s">
        <v>18</v>
      </c>
      <c r="C260" s="40"/>
      <c r="D260" s="72" t="s">
        <v>838</v>
      </c>
      <c r="E260" s="78" t="s">
        <v>839</v>
      </c>
      <c r="F260" s="15" t="s">
        <v>330</v>
      </c>
      <c r="G260" s="60">
        <v>8809628889187</v>
      </c>
      <c r="H260" s="60">
        <v>8809628889187</v>
      </c>
      <c r="I260" s="21" t="s">
        <v>254</v>
      </c>
      <c r="J260" s="15">
        <v>100</v>
      </c>
      <c r="K260" s="69">
        <f>0.517*0.265*0.238</f>
        <v>3.2607190000000001E-2</v>
      </c>
      <c r="L260" s="38">
        <v>15</v>
      </c>
      <c r="M260" s="15" t="s">
        <v>840</v>
      </c>
      <c r="N260" s="56">
        <v>30000</v>
      </c>
      <c r="O260" s="60"/>
      <c r="P260" s="60"/>
      <c r="Q260" s="60"/>
      <c r="R260" s="60"/>
      <c r="S260" s="89">
        <v>3870</v>
      </c>
      <c r="T260" s="26"/>
    </row>
    <row r="261" spans="1:20" ht="90" customHeight="1" x14ac:dyDescent="0.2">
      <c r="A261" s="15">
        <v>259</v>
      </c>
      <c r="B261" s="16" t="s">
        <v>18</v>
      </c>
      <c r="C261" s="15"/>
      <c r="D261" s="17" t="s">
        <v>841</v>
      </c>
      <c r="E261" s="78" t="s">
        <v>842</v>
      </c>
      <c r="F261" s="18" t="s">
        <v>21</v>
      </c>
      <c r="G261" s="19">
        <v>8809628889064</v>
      </c>
      <c r="H261" s="19">
        <v>8809628889064</v>
      </c>
      <c r="I261" s="21" t="s">
        <v>23</v>
      </c>
      <c r="J261" s="15">
        <v>150</v>
      </c>
      <c r="K261" s="22">
        <v>6.0999999999999999E-2</v>
      </c>
      <c r="L261" s="15">
        <v>19.04</v>
      </c>
      <c r="M261" s="15" t="s">
        <v>24</v>
      </c>
      <c r="N261" s="23">
        <v>3000</v>
      </c>
      <c r="O261" s="60"/>
      <c r="P261" s="60"/>
      <c r="Q261" s="60"/>
      <c r="R261" s="60"/>
      <c r="S261" s="88">
        <v>870</v>
      </c>
      <c r="T261" s="26"/>
    </row>
    <row r="262" spans="1:20" ht="90" customHeight="1" x14ac:dyDescent="0.2">
      <c r="A262" s="15">
        <v>260</v>
      </c>
      <c r="B262" s="16" t="s">
        <v>18</v>
      </c>
      <c r="C262" s="15"/>
      <c r="D262" s="17" t="s">
        <v>843</v>
      </c>
      <c r="E262" s="78" t="s">
        <v>844</v>
      </c>
      <c r="F262" s="18" t="s">
        <v>21</v>
      </c>
      <c r="G262" s="19">
        <v>8809628889071</v>
      </c>
      <c r="H262" s="19">
        <v>8809628889071</v>
      </c>
      <c r="I262" s="21" t="s">
        <v>23</v>
      </c>
      <c r="J262" s="15">
        <v>150</v>
      </c>
      <c r="K262" s="22">
        <v>6.0999999999999999E-2</v>
      </c>
      <c r="L262" s="15">
        <v>19.04</v>
      </c>
      <c r="M262" s="15" t="s">
        <v>24</v>
      </c>
      <c r="N262" s="23">
        <v>3000</v>
      </c>
      <c r="O262" s="60"/>
      <c r="P262" s="60"/>
      <c r="Q262" s="60"/>
      <c r="R262" s="60"/>
      <c r="S262" s="88">
        <v>870</v>
      </c>
      <c r="T262" s="26"/>
    </row>
    <row r="263" spans="1:20" ht="90" customHeight="1" x14ac:dyDescent="0.2">
      <c r="A263" s="15">
        <v>261</v>
      </c>
      <c r="B263" s="16" t="s">
        <v>18</v>
      </c>
      <c r="C263" s="15"/>
      <c r="D263" s="17" t="s">
        <v>845</v>
      </c>
      <c r="E263" s="78" t="s">
        <v>846</v>
      </c>
      <c r="F263" s="18" t="s">
        <v>21</v>
      </c>
      <c r="G263" s="19">
        <v>8809628889088</v>
      </c>
      <c r="H263" s="19">
        <v>8809628889088</v>
      </c>
      <c r="I263" s="21" t="s">
        <v>23</v>
      </c>
      <c r="J263" s="15">
        <v>150</v>
      </c>
      <c r="K263" s="22">
        <v>6.0999999999999999E-2</v>
      </c>
      <c r="L263" s="15">
        <v>19.04</v>
      </c>
      <c r="M263" s="15" t="s">
        <v>24</v>
      </c>
      <c r="N263" s="23">
        <v>3000</v>
      </c>
      <c r="O263" s="60"/>
      <c r="P263" s="60"/>
      <c r="Q263" s="60"/>
      <c r="R263" s="60"/>
      <c r="S263" s="88">
        <v>870</v>
      </c>
      <c r="T263" s="26"/>
    </row>
    <row r="264" spans="1:20" ht="90" customHeight="1" x14ac:dyDescent="0.2">
      <c r="A264" s="15">
        <v>262</v>
      </c>
      <c r="B264" s="16" t="s">
        <v>18</v>
      </c>
      <c r="C264" s="15"/>
      <c r="D264" s="17" t="s">
        <v>847</v>
      </c>
      <c r="E264" s="78" t="s">
        <v>848</v>
      </c>
      <c r="F264" s="18" t="s">
        <v>21</v>
      </c>
      <c r="G264" s="19">
        <v>8809628889118</v>
      </c>
      <c r="H264" s="19">
        <v>8809628889118</v>
      </c>
      <c r="I264" s="21" t="s">
        <v>23</v>
      </c>
      <c r="J264" s="15">
        <v>150</v>
      </c>
      <c r="K264" s="22">
        <v>6.0999999999999999E-2</v>
      </c>
      <c r="L264" s="15">
        <v>19.04</v>
      </c>
      <c r="M264" s="15" t="s">
        <v>24</v>
      </c>
      <c r="N264" s="23">
        <v>3000</v>
      </c>
      <c r="O264" s="60"/>
      <c r="P264" s="60"/>
      <c r="Q264" s="60"/>
      <c r="R264" s="60"/>
      <c r="S264" s="88">
        <v>870</v>
      </c>
      <c r="T264" s="26"/>
    </row>
    <row r="265" spans="1:20" ht="90" customHeight="1" x14ac:dyDescent="0.2">
      <c r="A265" s="15">
        <v>263</v>
      </c>
      <c r="B265" s="16" t="s">
        <v>18</v>
      </c>
      <c r="C265" s="15"/>
      <c r="D265" s="17" t="s">
        <v>849</v>
      </c>
      <c r="E265" s="78" t="s">
        <v>850</v>
      </c>
      <c r="F265" s="18" t="s">
        <v>21</v>
      </c>
      <c r="G265" s="19">
        <v>8809628889095</v>
      </c>
      <c r="H265" s="19">
        <v>8809628889095</v>
      </c>
      <c r="I265" s="21" t="s">
        <v>23</v>
      </c>
      <c r="J265" s="15">
        <v>150</v>
      </c>
      <c r="K265" s="22">
        <v>6.0999999999999999E-2</v>
      </c>
      <c r="L265" s="15">
        <v>19.04</v>
      </c>
      <c r="M265" s="15" t="s">
        <v>24</v>
      </c>
      <c r="N265" s="23">
        <v>3000</v>
      </c>
      <c r="O265" s="60"/>
      <c r="P265" s="60"/>
      <c r="Q265" s="60"/>
      <c r="R265" s="60"/>
      <c r="S265" s="88">
        <v>870</v>
      </c>
      <c r="T265" s="26"/>
    </row>
    <row r="266" spans="1:20" ht="90" customHeight="1" x14ac:dyDescent="0.2">
      <c r="A266" s="15">
        <v>264</v>
      </c>
      <c r="B266" s="16" t="s">
        <v>18</v>
      </c>
      <c r="C266" s="15"/>
      <c r="D266" s="17" t="s">
        <v>851</v>
      </c>
      <c r="E266" s="78" t="s">
        <v>852</v>
      </c>
      <c r="F266" s="18" t="s">
        <v>21</v>
      </c>
      <c r="G266" s="19">
        <v>8809628889101</v>
      </c>
      <c r="H266" s="19">
        <v>8809628889101</v>
      </c>
      <c r="I266" s="21" t="s">
        <v>23</v>
      </c>
      <c r="J266" s="15">
        <v>150</v>
      </c>
      <c r="K266" s="22">
        <v>6.0999999999999999E-2</v>
      </c>
      <c r="L266" s="15">
        <v>19.04</v>
      </c>
      <c r="M266" s="15" t="s">
        <v>24</v>
      </c>
      <c r="N266" s="23">
        <v>3000</v>
      </c>
      <c r="O266" s="60"/>
      <c r="P266" s="60"/>
      <c r="Q266" s="60"/>
      <c r="R266" s="60"/>
      <c r="S266" s="88">
        <v>870</v>
      </c>
      <c r="T266" s="26"/>
    </row>
    <row r="267" spans="1:20" ht="90" customHeight="1" x14ac:dyDescent="0.2">
      <c r="A267" s="15">
        <v>265</v>
      </c>
      <c r="B267" s="16" t="s">
        <v>18</v>
      </c>
      <c r="C267" s="15"/>
      <c r="D267" s="17" t="s">
        <v>853</v>
      </c>
      <c r="E267" s="78" t="s">
        <v>854</v>
      </c>
      <c r="F267" s="18" t="s">
        <v>48</v>
      </c>
      <c r="G267" s="19">
        <v>8809628889002</v>
      </c>
      <c r="H267" s="19">
        <v>8809628889002</v>
      </c>
      <c r="I267" s="21" t="s">
        <v>50</v>
      </c>
      <c r="J267" s="15">
        <v>150</v>
      </c>
      <c r="K267" s="22">
        <v>6.0999999999999999E-2</v>
      </c>
      <c r="L267" s="15">
        <v>19.23</v>
      </c>
      <c r="M267" s="15" t="s">
        <v>24</v>
      </c>
      <c r="N267" s="23">
        <v>4000</v>
      </c>
      <c r="O267" s="60"/>
      <c r="P267" s="60"/>
      <c r="Q267" s="60"/>
      <c r="R267" s="60"/>
      <c r="S267" s="88">
        <v>1120</v>
      </c>
      <c r="T267" s="26"/>
    </row>
    <row r="268" spans="1:20" ht="90" customHeight="1" x14ac:dyDescent="0.2">
      <c r="A268" s="15">
        <v>266</v>
      </c>
      <c r="B268" s="16" t="s">
        <v>18</v>
      </c>
      <c r="C268" s="15"/>
      <c r="D268" s="17" t="s">
        <v>855</v>
      </c>
      <c r="E268" s="78" t="s">
        <v>856</v>
      </c>
      <c r="F268" s="18" t="s">
        <v>48</v>
      </c>
      <c r="G268" s="19">
        <v>8809628889019</v>
      </c>
      <c r="H268" s="19">
        <v>8809628889019</v>
      </c>
      <c r="I268" s="21" t="s">
        <v>50</v>
      </c>
      <c r="J268" s="15">
        <v>150</v>
      </c>
      <c r="K268" s="22">
        <v>6.0999999999999999E-2</v>
      </c>
      <c r="L268" s="15">
        <v>19.23</v>
      </c>
      <c r="M268" s="15" t="s">
        <v>24</v>
      </c>
      <c r="N268" s="23">
        <v>4000</v>
      </c>
      <c r="O268" s="60"/>
      <c r="P268" s="60"/>
      <c r="Q268" s="60"/>
      <c r="R268" s="60"/>
      <c r="S268" s="88">
        <v>1120</v>
      </c>
      <c r="T268" s="26"/>
    </row>
    <row r="269" spans="1:20" ht="90" customHeight="1" x14ac:dyDescent="0.2">
      <c r="A269" s="15">
        <v>267</v>
      </c>
      <c r="B269" s="16" t="s">
        <v>18</v>
      </c>
      <c r="C269" s="15"/>
      <c r="D269" s="17" t="s">
        <v>857</v>
      </c>
      <c r="E269" s="78" t="s">
        <v>858</v>
      </c>
      <c r="F269" s="18" t="s">
        <v>48</v>
      </c>
      <c r="G269" s="19">
        <v>8809628889026</v>
      </c>
      <c r="H269" s="19">
        <v>8809628889026</v>
      </c>
      <c r="I269" s="21" t="s">
        <v>50</v>
      </c>
      <c r="J269" s="15">
        <v>150</v>
      </c>
      <c r="K269" s="22">
        <v>6.0999999999999999E-2</v>
      </c>
      <c r="L269" s="15">
        <v>19.23</v>
      </c>
      <c r="M269" s="15" t="s">
        <v>24</v>
      </c>
      <c r="N269" s="23">
        <v>4000</v>
      </c>
      <c r="O269" s="60"/>
      <c r="P269" s="60"/>
      <c r="Q269" s="60"/>
      <c r="R269" s="60"/>
      <c r="S269" s="88">
        <v>1120</v>
      </c>
      <c r="T269" s="26"/>
    </row>
    <row r="270" spans="1:20" ht="90" customHeight="1" x14ac:dyDescent="0.2">
      <c r="A270" s="15">
        <v>268</v>
      </c>
      <c r="B270" s="16" t="s">
        <v>18</v>
      </c>
      <c r="C270" s="15"/>
      <c r="D270" s="17" t="s">
        <v>859</v>
      </c>
      <c r="E270" s="78" t="s">
        <v>860</v>
      </c>
      <c r="F270" s="18" t="s">
        <v>48</v>
      </c>
      <c r="G270" s="19">
        <v>8809628889057</v>
      </c>
      <c r="H270" s="19">
        <v>8809628889057</v>
      </c>
      <c r="I270" s="21" t="s">
        <v>50</v>
      </c>
      <c r="J270" s="15">
        <v>150</v>
      </c>
      <c r="K270" s="22">
        <v>6.0999999999999999E-2</v>
      </c>
      <c r="L270" s="15">
        <v>19.23</v>
      </c>
      <c r="M270" s="15" t="s">
        <v>24</v>
      </c>
      <c r="N270" s="23">
        <v>4000</v>
      </c>
      <c r="O270" s="60"/>
      <c r="P270" s="60"/>
      <c r="Q270" s="60"/>
      <c r="R270" s="60"/>
      <c r="S270" s="88">
        <v>1120</v>
      </c>
      <c r="T270" s="26"/>
    </row>
    <row r="271" spans="1:20" ht="90" customHeight="1" x14ac:dyDescent="0.2">
      <c r="A271" s="15">
        <v>269</v>
      </c>
      <c r="B271" s="16" t="s">
        <v>18</v>
      </c>
      <c r="C271" s="15"/>
      <c r="D271" s="17" t="s">
        <v>861</v>
      </c>
      <c r="E271" s="78" t="s">
        <v>862</v>
      </c>
      <c r="F271" s="18" t="s">
        <v>48</v>
      </c>
      <c r="G271" s="19">
        <v>8809628889040</v>
      </c>
      <c r="H271" s="19">
        <v>8809628889040</v>
      </c>
      <c r="I271" s="21" t="s">
        <v>50</v>
      </c>
      <c r="J271" s="15">
        <v>150</v>
      </c>
      <c r="K271" s="22">
        <v>6.0999999999999999E-2</v>
      </c>
      <c r="L271" s="15">
        <v>19.23</v>
      </c>
      <c r="M271" s="15" t="s">
        <v>24</v>
      </c>
      <c r="N271" s="23">
        <v>4000</v>
      </c>
      <c r="O271" s="60"/>
      <c r="P271" s="60"/>
      <c r="Q271" s="60"/>
      <c r="R271" s="60"/>
      <c r="S271" s="88">
        <v>1120</v>
      </c>
      <c r="T271" s="26"/>
    </row>
    <row r="272" spans="1:20" ht="90" customHeight="1" x14ac:dyDescent="0.2">
      <c r="A272" s="15">
        <v>270</v>
      </c>
      <c r="B272" s="16" t="s">
        <v>18</v>
      </c>
      <c r="C272" s="15"/>
      <c r="D272" s="72" t="s">
        <v>863</v>
      </c>
      <c r="E272" s="78" t="s">
        <v>864</v>
      </c>
      <c r="F272" s="18" t="s">
        <v>48</v>
      </c>
      <c r="G272" s="19">
        <v>8809628889033</v>
      </c>
      <c r="H272" s="19">
        <v>8809628889033</v>
      </c>
      <c r="I272" s="21" t="s">
        <v>50</v>
      </c>
      <c r="J272" s="15">
        <v>150</v>
      </c>
      <c r="K272" s="22">
        <v>6.0999999999999999E-2</v>
      </c>
      <c r="L272" s="15">
        <v>19.23</v>
      </c>
      <c r="M272" s="15" t="s">
        <v>24</v>
      </c>
      <c r="N272" s="23">
        <v>4000</v>
      </c>
      <c r="O272" s="60"/>
      <c r="P272" s="60"/>
      <c r="Q272" s="60"/>
      <c r="R272" s="60"/>
      <c r="S272" s="88">
        <v>1120</v>
      </c>
      <c r="T272" s="26"/>
    </row>
    <row r="273" spans="1:20" ht="90" customHeight="1" x14ac:dyDescent="0.2">
      <c r="A273" s="15">
        <v>271</v>
      </c>
      <c r="B273" s="16" t="s">
        <v>18</v>
      </c>
      <c r="C273" s="40"/>
      <c r="D273" s="84" t="s">
        <v>865</v>
      </c>
      <c r="E273" s="16" t="s">
        <v>866</v>
      </c>
      <c r="F273" s="15" t="s">
        <v>867</v>
      </c>
      <c r="G273" s="60">
        <v>8800345720050</v>
      </c>
      <c r="H273" s="60">
        <v>8800345720050</v>
      </c>
      <c r="I273" s="21" t="s">
        <v>223</v>
      </c>
      <c r="J273" s="15" t="s">
        <v>868</v>
      </c>
      <c r="K273" s="69">
        <v>2.5999999999999999E-2</v>
      </c>
      <c r="L273" s="15">
        <v>7.6</v>
      </c>
      <c r="M273" s="15" t="s">
        <v>869</v>
      </c>
      <c r="N273" s="56">
        <v>15000</v>
      </c>
      <c r="O273" s="60"/>
      <c r="P273" s="60"/>
      <c r="Q273" s="60"/>
      <c r="R273" s="60"/>
      <c r="S273" s="89">
        <v>3750</v>
      </c>
      <c r="T273" s="26"/>
    </row>
    <row r="274" spans="1:20" ht="90" customHeight="1" x14ac:dyDescent="0.2">
      <c r="A274" s="15">
        <v>272</v>
      </c>
      <c r="B274" s="16" t="s">
        <v>18</v>
      </c>
      <c r="C274" s="40"/>
      <c r="D274" s="85" t="s">
        <v>870</v>
      </c>
      <c r="E274" s="16" t="s">
        <v>871</v>
      </c>
      <c r="F274" s="15" t="s">
        <v>580</v>
      </c>
      <c r="G274" s="60">
        <v>8809628888548</v>
      </c>
      <c r="H274" s="60">
        <v>8809628888548</v>
      </c>
      <c r="I274" s="86" t="s">
        <v>872</v>
      </c>
      <c r="J274" s="15" t="s">
        <v>873</v>
      </c>
      <c r="K274" s="69">
        <v>2.1000000000000001E-2</v>
      </c>
      <c r="L274" s="38">
        <v>6.2</v>
      </c>
      <c r="M274" s="15" t="s">
        <v>874</v>
      </c>
      <c r="N274" s="56">
        <v>30000</v>
      </c>
      <c r="O274" s="60"/>
      <c r="P274" s="60"/>
      <c r="Q274" s="60"/>
      <c r="R274" s="60"/>
      <c r="S274" s="89">
        <v>4450</v>
      </c>
      <c r="T274" s="26"/>
    </row>
    <row r="275" spans="1:20" ht="90" customHeight="1" x14ac:dyDescent="0.2">
      <c r="A275" s="15">
        <v>273</v>
      </c>
      <c r="B275" s="16" t="s">
        <v>18</v>
      </c>
      <c r="C275" s="40"/>
      <c r="D275" s="85" t="s">
        <v>875</v>
      </c>
      <c r="E275" s="16" t="s">
        <v>876</v>
      </c>
      <c r="F275" s="15" t="s">
        <v>71</v>
      </c>
      <c r="G275" s="60">
        <v>8809628889194</v>
      </c>
      <c r="H275" s="60">
        <v>8809628889194</v>
      </c>
      <c r="I275" s="21" t="s">
        <v>72</v>
      </c>
      <c r="J275" s="15">
        <v>600</v>
      </c>
      <c r="K275" s="22">
        <f t="shared" ref="K275:K280" si="41">0.25*0.57*0.36</f>
        <v>5.1299999999999991E-2</v>
      </c>
      <c r="L275" s="15">
        <v>19.75</v>
      </c>
      <c r="M275" s="15" t="s">
        <v>73</v>
      </c>
      <c r="N275" s="56">
        <v>1000</v>
      </c>
      <c r="O275" s="60"/>
      <c r="P275" s="60"/>
      <c r="Q275" s="60"/>
      <c r="R275" s="60"/>
      <c r="S275" s="88">
        <v>180</v>
      </c>
      <c r="T275" s="26"/>
    </row>
    <row r="276" spans="1:20" ht="90" customHeight="1" x14ac:dyDescent="0.2">
      <c r="A276" s="15">
        <v>274</v>
      </c>
      <c r="B276" s="16" t="s">
        <v>18</v>
      </c>
      <c r="C276" s="40"/>
      <c r="D276" s="59" t="s">
        <v>877</v>
      </c>
      <c r="E276" s="16" t="s">
        <v>878</v>
      </c>
      <c r="F276" s="15" t="s">
        <v>71</v>
      </c>
      <c r="G276" s="60">
        <v>8809628889200</v>
      </c>
      <c r="H276" s="60">
        <v>8809628889200</v>
      </c>
      <c r="I276" s="21" t="s">
        <v>72</v>
      </c>
      <c r="J276" s="15">
        <v>600</v>
      </c>
      <c r="K276" s="22">
        <f t="shared" si="41"/>
        <v>5.1299999999999991E-2</v>
      </c>
      <c r="L276" s="15">
        <v>19.75</v>
      </c>
      <c r="M276" s="15" t="s">
        <v>73</v>
      </c>
      <c r="N276" s="56">
        <v>1000</v>
      </c>
      <c r="O276" s="60"/>
      <c r="P276" s="60"/>
      <c r="Q276" s="60"/>
      <c r="R276" s="60"/>
      <c r="S276" s="88">
        <v>180</v>
      </c>
      <c r="T276" s="26"/>
    </row>
    <row r="277" spans="1:20" ht="90" customHeight="1" x14ac:dyDescent="0.2">
      <c r="A277" s="15">
        <v>275</v>
      </c>
      <c r="B277" s="16" t="s">
        <v>18</v>
      </c>
      <c r="C277" s="40"/>
      <c r="D277" s="59" t="s">
        <v>879</v>
      </c>
      <c r="E277" s="16" t="s">
        <v>880</v>
      </c>
      <c r="F277" s="15" t="s">
        <v>71</v>
      </c>
      <c r="G277" s="60">
        <v>8809628889217</v>
      </c>
      <c r="H277" s="60">
        <v>8809628889217</v>
      </c>
      <c r="I277" s="21" t="s">
        <v>72</v>
      </c>
      <c r="J277" s="15">
        <v>600</v>
      </c>
      <c r="K277" s="22">
        <f t="shared" si="41"/>
        <v>5.1299999999999991E-2</v>
      </c>
      <c r="L277" s="15">
        <v>19.75</v>
      </c>
      <c r="M277" s="15" t="s">
        <v>73</v>
      </c>
      <c r="N277" s="56">
        <v>1000</v>
      </c>
      <c r="O277" s="60"/>
      <c r="P277" s="60"/>
      <c r="Q277" s="60"/>
      <c r="R277" s="60"/>
      <c r="S277" s="88">
        <v>180</v>
      </c>
      <c r="T277" s="26"/>
    </row>
    <row r="278" spans="1:20" ht="90" customHeight="1" x14ac:dyDescent="0.2">
      <c r="A278" s="15">
        <v>276</v>
      </c>
      <c r="B278" s="16" t="s">
        <v>18</v>
      </c>
      <c r="C278" s="40"/>
      <c r="D278" s="59" t="s">
        <v>881</v>
      </c>
      <c r="E278" s="16" t="s">
        <v>882</v>
      </c>
      <c r="F278" s="15" t="s">
        <v>71</v>
      </c>
      <c r="G278" s="60">
        <v>8809628889224</v>
      </c>
      <c r="H278" s="60">
        <v>8809628889224</v>
      </c>
      <c r="I278" s="21" t="s">
        <v>72</v>
      </c>
      <c r="J278" s="15">
        <v>600</v>
      </c>
      <c r="K278" s="22">
        <f t="shared" si="41"/>
        <v>5.1299999999999991E-2</v>
      </c>
      <c r="L278" s="15">
        <v>19.75</v>
      </c>
      <c r="M278" s="15" t="s">
        <v>73</v>
      </c>
      <c r="N278" s="56">
        <v>1000</v>
      </c>
      <c r="O278" s="60"/>
      <c r="P278" s="60"/>
      <c r="Q278" s="60"/>
      <c r="R278" s="60"/>
      <c r="S278" s="88">
        <v>180</v>
      </c>
      <c r="T278" s="26"/>
    </row>
    <row r="279" spans="1:20" ht="90" customHeight="1" x14ac:dyDescent="0.2">
      <c r="A279" s="15">
        <v>277</v>
      </c>
      <c r="B279" s="16" t="s">
        <v>18</v>
      </c>
      <c r="C279" s="40"/>
      <c r="D279" s="59" t="s">
        <v>883</v>
      </c>
      <c r="E279" s="16" t="s">
        <v>884</v>
      </c>
      <c r="F279" s="15" t="s">
        <v>71</v>
      </c>
      <c r="G279" s="60">
        <v>8809628889231</v>
      </c>
      <c r="H279" s="60">
        <v>8809628889231</v>
      </c>
      <c r="I279" s="21" t="s">
        <v>72</v>
      </c>
      <c r="J279" s="15">
        <v>600</v>
      </c>
      <c r="K279" s="22">
        <f t="shared" si="41"/>
        <v>5.1299999999999991E-2</v>
      </c>
      <c r="L279" s="15">
        <v>19.75</v>
      </c>
      <c r="M279" s="15" t="s">
        <v>73</v>
      </c>
      <c r="N279" s="56">
        <v>1000</v>
      </c>
      <c r="O279" s="60"/>
      <c r="P279" s="60"/>
      <c r="Q279" s="60"/>
      <c r="R279" s="60"/>
      <c r="S279" s="88">
        <v>180</v>
      </c>
      <c r="T279" s="26"/>
    </row>
    <row r="280" spans="1:20" ht="90" customHeight="1" x14ac:dyDescent="0.2">
      <c r="A280" s="15">
        <v>278</v>
      </c>
      <c r="B280" s="16" t="s">
        <v>18</v>
      </c>
      <c r="C280" s="40"/>
      <c r="D280" s="59" t="s">
        <v>885</v>
      </c>
      <c r="E280" s="16" t="s">
        <v>886</v>
      </c>
      <c r="F280" s="15" t="s">
        <v>71</v>
      </c>
      <c r="G280" s="60">
        <v>8809628889248</v>
      </c>
      <c r="H280" s="60">
        <v>8809628889248</v>
      </c>
      <c r="I280" s="21" t="s">
        <v>72</v>
      </c>
      <c r="J280" s="15">
        <v>600</v>
      </c>
      <c r="K280" s="22">
        <f t="shared" si="41"/>
        <v>5.1299999999999991E-2</v>
      </c>
      <c r="L280" s="15">
        <v>19.75</v>
      </c>
      <c r="M280" s="15" t="s">
        <v>73</v>
      </c>
      <c r="N280" s="56">
        <v>1000</v>
      </c>
      <c r="O280" s="60"/>
      <c r="P280" s="60"/>
      <c r="Q280" s="60"/>
      <c r="R280" s="60"/>
      <c r="S280" s="88">
        <v>180</v>
      </c>
      <c r="T280" s="26"/>
    </row>
    <row r="281" spans="1:20" ht="90" customHeight="1" x14ac:dyDescent="0.2">
      <c r="A281" s="15">
        <v>279</v>
      </c>
      <c r="B281" s="16" t="s">
        <v>18</v>
      </c>
      <c r="C281" s="40"/>
      <c r="D281" s="59" t="s">
        <v>887</v>
      </c>
      <c r="E281" s="16" t="s">
        <v>888</v>
      </c>
      <c r="F281" s="15" t="s">
        <v>330</v>
      </c>
      <c r="G281" s="60">
        <v>8809628889125</v>
      </c>
      <c r="H281" s="60">
        <v>8809628889125</v>
      </c>
      <c r="I281" s="21" t="s">
        <v>254</v>
      </c>
      <c r="J281" s="15">
        <v>140</v>
      </c>
      <c r="K281" s="69">
        <v>2.4E-2</v>
      </c>
      <c r="L281" s="38">
        <v>12.5</v>
      </c>
      <c r="M281" s="15" t="s">
        <v>889</v>
      </c>
      <c r="N281" s="56">
        <v>25000</v>
      </c>
      <c r="O281" s="60"/>
      <c r="P281" s="60"/>
      <c r="Q281" s="60"/>
      <c r="R281" s="60"/>
      <c r="S281" s="89">
        <v>1290</v>
      </c>
      <c r="T281" s="26"/>
    </row>
    <row r="282" spans="1:20" ht="90" customHeight="1" x14ac:dyDescent="0.2">
      <c r="A282" s="15">
        <v>280</v>
      </c>
      <c r="B282" s="16" t="s">
        <v>18</v>
      </c>
      <c r="C282" s="40"/>
      <c r="D282" s="59" t="s">
        <v>890</v>
      </c>
      <c r="E282" s="16" t="s">
        <v>891</v>
      </c>
      <c r="F282" s="15" t="s">
        <v>330</v>
      </c>
      <c r="G282" s="60">
        <v>8809628889149</v>
      </c>
      <c r="H282" s="60">
        <v>8809628889149</v>
      </c>
      <c r="I282" s="21" t="s">
        <v>254</v>
      </c>
      <c r="J282" s="15">
        <v>140</v>
      </c>
      <c r="K282" s="69">
        <v>2.4E-2</v>
      </c>
      <c r="L282" s="38">
        <v>12.5</v>
      </c>
      <c r="M282" s="15" t="s">
        <v>889</v>
      </c>
      <c r="N282" s="56">
        <v>25000</v>
      </c>
      <c r="O282" s="60"/>
      <c r="P282" s="60"/>
      <c r="Q282" s="60"/>
      <c r="R282" s="60"/>
      <c r="S282" s="89">
        <v>1290</v>
      </c>
      <c r="T282" s="26"/>
    </row>
    <row r="283" spans="1:20" ht="90" customHeight="1" x14ac:dyDescent="0.2">
      <c r="A283" s="15">
        <v>281</v>
      </c>
      <c r="B283" s="16" t="s">
        <v>18</v>
      </c>
      <c r="C283" s="40"/>
      <c r="D283" s="59" t="s">
        <v>892</v>
      </c>
      <c r="E283" s="16" t="s">
        <v>893</v>
      </c>
      <c r="F283" s="15" t="s">
        <v>330</v>
      </c>
      <c r="G283" s="60">
        <v>8809628889163</v>
      </c>
      <c r="H283" s="60">
        <v>8809628889163</v>
      </c>
      <c r="I283" s="21" t="s">
        <v>254</v>
      </c>
      <c r="J283" s="15">
        <v>140</v>
      </c>
      <c r="K283" s="69">
        <v>2.4E-2</v>
      </c>
      <c r="L283" s="38">
        <v>12.5</v>
      </c>
      <c r="M283" s="15" t="s">
        <v>889</v>
      </c>
      <c r="N283" s="56">
        <v>25000</v>
      </c>
      <c r="O283" s="60"/>
      <c r="P283" s="60"/>
      <c r="Q283" s="60"/>
      <c r="R283" s="60"/>
      <c r="S283" s="89">
        <v>1290</v>
      </c>
      <c r="T283" s="26"/>
    </row>
    <row r="284" spans="1:20" ht="90" customHeight="1" x14ac:dyDescent="0.2">
      <c r="A284" s="15">
        <v>282</v>
      </c>
      <c r="B284" s="16" t="s">
        <v>18</v>
      </c>
      <c r="C284" s="40"/>
      <c r="D284" s="59" t="s">
        <v>894</v>
      </c>
      <c r="E284" s="16" t="s">
        <v>895</v>
      </c>
      <c r="F284" s="15" t="s">
        <v>140</v>
      </c>
      <c r="G284" s="60">
        <v>8809628889132</v>
      </c>
      <c r="H284" s="60">
        <v>8809628889132</v>
      </c>
      <c r="I284" s="86" t="s">
        <v>896</v>
      </c>
      <c r="J284" s="15">
        <v>120</v>
      </c>
      <c r="K284" s="69">
        <v>2.3E-2</v>
      </c>
      <c r="L284" s="38">
        <v>18.399999999999999</v>
      </c>
      <c r="M284" s="15" t="s">
        <v>897</v>
      </c>
      <c r="N284" s="56">
        <v>25000</v>
      </c>
      <c r="O284" s="60"/>
      <c r="P284" s="60"/>
      <c r="Q284" s="60"/>
      <c r="R284" s="60"/>
      <c r="S284" s="89">
        <v>1290</v>
      </c>
      <c r="T284" s="26"/>
    </row>
    <row r="285" spans="1:20" ht="90" customHeight="1" x14ac:dyDescent="0.2">
      <c r="A285" s="15">
        <v>283</v>
      </c>
      <c r="B285" s="16" t="s">
        <v>18</v>
      </c>
      <c r="C285" s="40"/>
      <c r="D285" s="59" t="s">
        <v>898</v>
      </c>
      <c r="E285" s="16" t="s">
        <v>899</v>
      </c>
      <c r="F285" s="15" t="s">
        <v>140</v>
      </c>
      <c r="G285" s="60">
        <v>8809628889156</v>
      </c>
      <c r="H285" s="60">
        <v>8809628889156</v>
      </c>
      <c r="I285" s="86" t="s">
        <v>896</v>
      </c>
      <c r="J285" s="15">
        <v>120</v>
      </c>
      <c r="K285" s="69">
        <v>2.3E-2</v>
      </c>
      <c r="L285" s="38">
        <v>18.399999999999999</v>
      </c>
      <c r="M285" s="15" t="s">
        <v>897</v>
      </c>
      <c r="N285" s="56">
        <v>25000</v>
      </c>
      <c r="O285" s="60"/>
      <c r="P285" s="60"/>
      <c r="Q285" s="60"/>
      <c r="R285" s="60"/>
      <c r="S285" s="89">
        <v>1290</v>
      </c>
      <c r="T285" s="26"/>
    </row>
    <row r="286" spans="1:20" ht="90" customHeight="1" x14ac:dyDescent="0.2">
      <c r="A286" s="15">
        <v>284</v>
      </c>
      <c r="B286" s="16" t="s">
        <v>18</v>
      </c>
      <c r="C286" s="40"/>
      <c r="D286" s="59" t="s">
        <v>900</v>
      </c>
      <c r="E286" s="16" t="s">
        <v>901</v>
      </c>
      <c r="F286" s="15" t="s">
        <v>140</v>
      </c>
      <c r="G286" s="60">
        <v>8809628889170</v>
      </c>
      <c r="H286" s="60">
        <v>8809628889170</v>
      </c>
      <c r="I286" s="86" t="s">
        <v>896</v>
      </c>
      <c r="J286" s="15">
        <v>120</v>
      </c>
      <c r="K286" s="69">
        <v>2.3E-2</v>
      </c>
      <c r="L286" s="38">
        <v>18.399999999999999</v>
      </c>
      <c r="M286" s="15" t="s">
        <v>897</v>
      </c>
      <c r="N286" s="56">
        <v>25000</v>
      </c>
      <c r="O286" s="60"/>
      <c r="P286" s="60"/>
      <c r="Q286" s="60"/>
      <c r="R286" s="60"/>
      <c r="S286" s="89">
        <v>1290</v>
      </c>
      <c r="T286" s="26"/>
    </row>
    <row r="287" spans="1:20" ht="90" customHeight="1" x14ac:dyDescent="0.2">
      <c r="A287" s="15">
        <v>285</v>
      </c>
      <c r="B287" s="16" t="s">
        <v>18</v>
      </c>
      <c r="C287" s="40"/>
      <c r="D287" s="85" t="s">
        <v>902</v>
      </c>
      <c r="E287" s="16" t="s">
        <v>903</v>
      </c>
      <c r="F287" s="15" t="s">
        <v>904</v>
      </c>
      <c r="G287" s="60">
        <v>8800345720074</v>
      </c>
      <c r="H287" s="60">
        <v>8800345720074</v>
      </c>
      <c r="I287" s="21" t="s">
        <v>223</v>
      </c>
      <c r="J287" s="15">
        <v>75</v>
      </c>
      <c r="K287" s="69">
        <v>5.3999999999999999E-2</v>
      </c>
      <c r="L287" s="38">
        <v>5.3</v>
      </c>
      <c r="M287" s="15" t="s">
        <v>905</v>
      </c>
      <c r="N287" s="56">
        <v>20000</v>
      </c>
      <c r="O287" s="60"/>
      <c r="P287" s="60"/>
      <c r="Q287" s="60"/>
      <c r="R287" s="60"/>
      <c r="S287" s="89">
        <v>4450</v>
      </c>
      <c r="T287" s="26"/>
    </row>
    <row r="288" spans="1:20" ht="90" customHeight="1" x14ac:dyDescent="0.2">
      <c r="A288" s="15">
        <v>286</v>
      </c>
      <c r="B288" s="16" t="s">
        <v>18</v>
      </c>
      <c r="C288" s="40"/>
      <c r="D288" s="84" t="s">
        <v>906</v>
      </c>
      <c r="E288" s="16" t="s">
        <v>907</v>
      </c>
      <c r="F288" s="16" t="s">
        <v>908</v>
      </c>
      <c r="G288" s="60">
        <v>8800345720111</v>
      </c>
      <c r="H288" s="60">
        <v>8800345720111</v>
      </c>
      <c r="I288" s="21" t="s">
        <v>223</v>
      </c>
      <c r="J288" s="15">
        <v>150</v>
      </c>
      <c r="K288" s="69">
        <v>7.0000000000000001E-3</v>
      </c>
      <c r="L288" s="38"/>
      <c r="M288" s="15" t="s">
        <v>909</v>
      </c>
      <c r="N288" s="56">
        <v>12000</v>
      </c>
      <c r="O288" s="60"/>
      <c r="P288" s="60"/>
      <c r="Q288" s="60"/>
      <c r="R288" s="60"/>
      <c r="S288" s="89">
        <v>2810</v>
      </c>
      <c r="T288" s="26"/>
    </row>
    <row r="289" spans="1:20" ht="90" customHeight="1" x14ac:dyDescent="0.2">
      <c r="A289" s="15">
        <v>287</v>
      </c>
      <c r="B289" s="16" t="s">
        <v>18</v>
      </c>
      <c r="C289" s="40"/>
      <c r="D289" s="84" t="s">
        <v>910</v>
      </c>
      <c r="E289" s="16" t="s">
        <v>911</v>
      </c>
      <c r="F289" s="16" t="s">
        <v>912</v>
      </c>
      <c r="G289" s="60">
        <v>8809628889316</v>
      </c>
      <c r="H289" s="60">
        <v>8809628889316</v>
      </c>
      <c r="I289" s="21" t="s">
        <v>223</v>
      </c>
      <c r="J289" s="15">
        <v>60</v>
      </c>
      <c r="K289" s="22">
        <f>0.545*0.455*0.19</f>
        <v>4.7115250000000004E-2</v>
      </c>
      <c r="L289" s="38">
        <v>14.5</v>
      </c>
      <c r="M289" s="15" t="s">
        <v>571</v>
      </c>
      <c r="N289" s="56">
        <v>26000</v>
      </c>
      <c r="O289" s="60"/>
      <c r="P289" s="60"/>
      <c r="Q289" s="60"/>
      <c r="R289" s="60"/>
      <c r="S289" s="88">
        <v>4570</v>
      </c>
      <c r="T289" s="26"/>
    </row>
    <row r="290" spans="1:20" ht="90" customHeight="1" x14ac:dyDescent="0.2">
      <c r="A290" s="15">
        <v>288</v>
      </c>
      <c r="B290" s="16" t="s">
        <v>18</v>
      </c>
      <c r="C290" s="40"/>
      <c r="D290" s="84" t="s">
        <v>913</v>
      </c>
      <c r="E290" s="16" t="s">
        <v>914</v>
      </c>
      <c r="F290" s="16" t="s">
        <v>915</v>
      </c>
      <c r="G290" s="60">
        <v>8800345720234</v>
      </c>
      <c r="H290" s="60">
        <v>8800345720234</v>
      </c>
      <c r="I290" s="21" t="s">
        <v>223</v>
      </c>
      <c r="J290" s="15" t="s">
        <v>916</v>
      </c>
      <c r="K290" s="22">
        <v>2.3E-2</v>
      </c>
      <c r="L290" s="38"/>
      <c r="M290" s="15" t="s">
        <v>917</v>
      </c>
      <c r="N290" s="56">
        <v>9000</v>
      </c>
      <c r="O290" s="60"/>
      <c r="P290" s="60"/>
      <c r="Q290" s="60"/>
      <c r="R290" s="60"/>
      <c r="S290" s="88">
        <v>2230</v>
      </c>
      <c r="T290" s="26"/>
    </row>
    <row r="291" spans="1:20" ht="90" customHeight="1" x14ac:dyDescent="0.2">
      <c r="A291" s="15">
        <v>289</v>
      </c>
      <c r="B291" s="16" t="s">
        <v>18</v>
      </c>
      <c r="C291" s="40"/>
      <c r="D291" s="84" t="s">
        <v>918</v>
      </c>
      <c r="E291" s="16" t="s">
        <v>919</v>
      </c>
      <c r="F291" s="16" t="s">
        <v>111</v>
      </c>
      <c r="G291" s="60">
        <v>8809628889255</v>
      </c>
      <c r="H291" s="60">
        <v>8809628889255</v>
      </c>
      <c r="I291" s="21" t="s">
        <v>50</v>
      </c>
      <c r="J291" s="15">
        <v>60</v>
      </c>
      <c r="K291" s="22">
        <v>3.7999999999999999E-2</v>
      </c>
      <c r="L291" s="38"/>
      <c r="M291" s="15" t="s">
        <v>920</v>
      </c>
      <c r="N291" s="56">
        <v>20000</v>
      </c>
      <c r="O291" s="60"/>
      <c r="P291" s="60"/>
      <c r="Q291" s="60"/>
      <c r="R291" s="60"/>
      <c r="S291" s="88">
        <v>2460</v>
      </c>
      <c r="T291" s="26"/>
    </row>
    <row r="292" spans="1:20" ht="90" customHeight="1" x14ac:dyDescent="0.2">
      <c r="A292" s="15">
        <v>290</v>
      </c>
      <c r="B292" s="16" t="s">
        <v>18</v>
      </c>
      <c r="C292" s="40"/>
      <c r="D292" s="84" t="s">
        <v>921</v>
      </c>
      <c r="E292" s="16" t="s">
        <v>922</v>
      </c>
      <c r="F292" s="15" t="s">
        <v>140</v>
      </c>
      <c r="G292" s="60">
        <v>8800345720081</v>
      </c>
      <c r="H292" s="60">
        <v>8800345720081</v>
      </c>
      <c r="I292" s="21" t="s">
        <v>158</v>
      </c>
      <c r="J292" s="15">
        <v>50</v>
      </c>
      <c r="K292" s="69">
        <v>2.1999999999999999E-2</v>
      </c>
      <c r="L292" s="38">
        <v>11.7</v>
      </c>
      <c r="M292" s="15" t="s">
        <v>923</v>
      </c>
      <c r="N292" s="56">
        <v>35000</v>
      </c>
      <c r="O292" s="60"/>
      <c r="P292" s="60"/>
      <c r="Q292" s="60"/>
      <c r="R292" s="60"/>
      <c r="S292" s="89">
        <v>4450</v>
      </c>
      <c r="T292" s="26"/>
    </row>
    <row r="293" spans="1:20" ht="90" customHeight="1" x14ac:dyDescent="0.2">
      <c r="A293" s="15">
        <v>291</v>
      </c>
      <c r="B293" s="16" t="s">
        <v>18</v>
      </c>
      <c r="C293" s="40"/>
      <c r="D293" s="84" t="s">
        <v>924</v>
      </c>
      <c r="E293" s="16" t="s">
        <v>925</v>
      </c>
      <c r="F293" s="15" t="s">
        <v>140</v>
      </c>
      <c r="G293" s="60">
        <v>8800345720197</v>
      </c>
      <c r="H293" s="60">
        <v>8800345720197</v>
      </c>
      <c r="I293" s="21" t="s">
        <v>158</v>
      </c>
      <c r="J293" s="15">
        <v>100</v>
      </c>
      <c r="K293" s="69">
        <v>2.8000000000000001E-2</v>
      </c>
      <c r="L293" s="38">
        <v>7.8</v>
      </c>
      <c r="M293" s="15" t="s">
        <v>926</v>
      </c>
      <c r="N293" s="56">
        <v>25000</v>
      </c>
      <c r="O293" s="60"/>
      <c r="P293" s="60"/>
      <c r="Q293" s="60"/>
      <c r="R293" s="60"/>
      <c r="S293" s="89">
        <v>2340</v>
      </c>
      <c r="T293" s="26"/>
    </row>
    <row r="294" spans="1:20" ht="90" customHeight="1" x14ac:dyDescent="0.2">
      <c r="A294" s="15">
        <v>292</v>
      </c>
      <c r="B294" s="16" t="s">
        <v>18</v>
      </c>
      <c r="C294" s="40"/>
      <c r="D294" s="84" t="s">
        <v>927</v>
      </c>
      <c r="E294" s="16" t="s">
        <v>928</v>
      </c>
      <c r="F294" s="15" t="s">
        <v>140</v>
      </c>
      <c r="G294" s="60">
        <v>8800345720203</v>
      </c>
      <c r="H294" s="60">
        <v>8800345720203</v>
      </c>
      <c r="I294" s="21" t="s">
        <v>158</v>
      </c>
      <c r="J294" s="15">
        <v>100</v>
      </c>
      <c r="K294" s="69">
        <v>2.8000000000000001E-2</v>
      </c>
      <c r="L294" s="38">
        <v>7.8</v>
      </c>
      <c r="M294" s="15" t="s">
        <v>926</v>
      </c>
      <c r="N294" s="56">
        <v>25000</v>
      </c>
      <c r="O294" s="60"/>
      <c r="P294" s="60"/>
      <c r="Q294" s="60"/>
      <c r="R294" s="60"/>
      <c r="S294" s="89">
        <v>2340</v>
      </c>
      <c r="T294" s="26"/>
    </row>
    <row r="295" spans="1:20" ht="90" customHeight="1" x14ac:dyDescent="0.2">
      <c r="A295" s="15">
        <v>293</v>
      </c>
      <c r="B295" s="16" t="s">
        <v>18</v>
      </c>
      <c r="C295" s="40"/>
      <c r="D295" s="84" t="s">
        <v>929</v>
      </c>
      <c r="E295" s="16" t="s">
        <v>930</v>
      </c>
      <c r="F295" s="15" t="s">
        <v>330</v>
      </c>
      <c r="G295" s="60">
        <v>8800345720104</v>
      </c>
      <c r="H295" s="60">
        <v>8800345720104</v>
      </c>
      <c r="I295" s="21" t="s">
        <v>107</v>
      </c>
      <c r="J295" s="15">
        <v>100</v>
      </c>
      <c r="K295" s="69">
        <v>2.1000000000000001E-2</v>
      </c>
      <c r="L295" s="38">
        <v>5.9</v>
      </c>
      <c r="M295" s="15" t="s">
        <v>931</v>
      </c>
      <c r="N295" s="56">
        <v>30000</v>
      </c>
      <c r="O295" s="60"/>
      <c r="P295" s="60"/>
      <c r="Q295" s="60"/>
      <c r="R295" s="60"/>
      <c r="S295" s="89">
        <v>2580</v>
      </c>
      <c r="T295" s="26"/>
    </row>
    <row r="296" spans="1:20" ht="90" customHeight="1" x14ac:dyDescent="0.2">
      <c r="A296" s="15">
        <v>294</v>
      </c>
      <c r="B296" s="16" t="s">
        <v>18</v>
      </c>
      <c r="C296" s="40"/>
      <c r="D296" s="84" t="s">
        <v>932</v>
      </c>
      <c r="E296" s="16" t="s">
        <v>933</v>
      </c>
      <c r="F296" s="15" t="s">
        <v>330</v>
      </c>
      <c r="G296" s="60">
        <v>8800345720098</v>
      </c>
      <c r="H296" s="60">
        <v>8800345720098</v>
      </c>
      <c r="I296" s="21" t="s">
        <v>107</v>
      </c>
      <c r="J296" s="15">
        <v>100</v>
      </c>
      <c r="K296" s="69">
        <v>2.1000000000000001E-2</v>
      </c>
      <c r="L296" s="38">
        <v>5.9</v>
      </c>
      <c r="M296" s="15" t="s">
        <v>931</v>
      </c>
      <c r="N296" s="56">
        <v>30000</v>
      </c>
      <c r="O296" s="60"/>
      <c r="P296" s="60"/>
      <c r="Q296" s="60"/>
      <c r="R296" s="60"/>
      <c r="S296" s="89">
        <v>2580</v>
      </c>
      <c r="T296" s="26"/>
    </row>
    <row r="297" spans="1:20" ht="90" customHeight="1" x14ac:dyDescent="0.2">
      <c r="A297" s="15">
        <v>295</v>
      </c>
      <c r="B297" s="16" t="s">
        <v>18</v>
      </c>
      <c r="C297" s="40"/>
      <c r="D297" s="84" t="s">
        <v>934</v>
      </c>
      <c r="E297" s="16" t="s">
        <v>935</v>
      </c>
      <c r="F297" s="15" t="s">
        <v>306</v>
      </c>
      <c r="G297" s="60">
        <v>8800345720210</v>
      </c>
      <c r="H297" s="60">
        <v>8800345720210</v>
      </c>
      <c r="I297" s="21" t="s">
        <v>50</v>
      </c>
      <c r="J297" s="15">
        <v>60</v>
      </c>
      <c r="K297" s="69">
        <v>6.8000000000000005E-2</v>
      </c>
      <c r="L297" s="38"/>
      <c r="M297" s="15" t="s">
        <v>936</v>
      </c>
      <c r="N297" s="56">
        <v>18000</v>
      </c>
      <c r="O297" s="60"/>
      <c r="P297" s="60"/>
      <c r="Q297" s="60"/>
      <c r="R297" s="60"/>
      <c r="S297" s="89">
        <v>2810</v>
      </c>
      <c r="T297" s="26"/>
    </row>
    <row r="298" spans="1:20" ht="90" customHeight="1" x14ac:dyDescent="0.2">
      <c r="A298" s="15">
        <v>296</v>
      </c>
      <c r="B298" s="16" t="s">
        <v>18</v>
      </c>
      <c r="C298" s="40"/>
      <c r="D298" s="84" t="s">
        <v>937</v>
      </c>
      <c r="E298" s="16" t="s">
        <v>938</v>
      </c>
      <c r="F298" s="16" t="s">
        <v>222</v>
      </c>
      <c r="G298" s="60">
        <v>8809628889354</v>
      </c>
      <c r="H298" s="60">
        <v>8809628889354</v>
      </c>
      <c r="I298" s="21" t="s">
        <v>147</v>
      </c>
      <c r="J298" s="15">
        <v>260</v>
      </c>
      <c r="K298" s="69">
        <v>2.7E-2</v>
      </c>
      <c r="L298" s="38"/>
      <c r="M298" s="15" t="s">
        <v>939</v>
      </c>
      <c r="N298" s="56">
        <v>3000</v>
      </c>
      <c r="O298" s="60"/>
      <c r="P298" s="60"/>
      <c r="Q298" s="60"/>
      <c r="R298" s="60"/>
      <c r="S298" s="89">
        <v>1170</v>
      </c>
      <c r="T298" s="26"/>
    </row>
    <row r="299" spans="1:20" ht="90" customHeight="1" x14ac:dyDescent="0.2">
      <c r="A299" s="15">
        <v>297</v>
      </c>
      <c r="B299" s="16" t="s">
        <v>18</v>
      </c>
      <c r="C299" s="40"/>
      <c r="D299" s="84" t="s">
        <v>940</v>
      </c>
      <c r="E299" s="16" t="s">
        <v>941</v>
      </c>
      <c r="F299" s="16" t="s">
        <v>942</v>
      </c>
      <c r="G299" s="60">
        <v>8800345720227</v>
      </c>
      <c r="H299" s="60">
        <v>8800345720227</v>
      </c>
      <c r="I299" s="21" t="s">
        <v>223</v>
      </c>
      <c r="J299" s="15" t="s">
        <v>943</v>
      </c>
      <c r="K299" s="69">
        <v>3.7999999999999999E-2</v>
      </c>
      <c r="L299" s="38"/>
      <c r="M299" s="15" t="s">
        <v>944</v>
      </c>
      <c r="N299" s="56">
        <v>1500</v>
      </c>
      <c r="O299" s="60"/>
      <c r="P299" s="60"/>
      <c r="Q299" s="60"/>
      <c r="R299" s="60"/>
      <c r="S299" s="89">
        <v>1170</v>
      </c>
      <c r="T299" s="26"/>
    </row>
    <row r="300" spans="1:20" ht="90" customHeight="1" x14ac:dyDescent="0.2">
      <c r="A300" s="15">
        <v>298</v>
      </c>
      <c r="B300" s="16" t="s">
        <v>18</v>
      </c>
      <c r="C300" s="40"/>
      <c r="D300" s="84" t="s">
        <v>945</v>
      </c>
      <c r="E300" s="16" t="s">
        <v>946</v>
      </c>
      <c r="F300" s="16" t="s">
        <v>330</v>
      </c>
      <c r="G300" s="60">
        <v>8800345720524</v>
      </c>
      <c r="H300" s="60">
        <v>8800345720524</v>
      </c>
      <c r="I300" s="21" t="s">
        <v>254</v>
      </c>
      <c r="J300" s="15">
        <v>100</v>
      </c>
      <c r="K300" s="69">
        <v>3.5999999999999997E-2</v>
      </c>
      <c r="L300" s="38"/>
      <c r="M300" s="15" t="s">
        <v>947</v>
      </c>
      <c r="N300" s="56">
        <v>30000</v>
      </c>
      <c r="O300" s="60"/>
      <c r="P300" s="60"/>
      <c r="Q300" s="60"/>
      <c r="R300" s="60"/>
      <c r="S300" s="89">
        <v>3870</v>
      </c>
      <c r="T300" s="26"/>
    </row>
    <row r="301" spans="1:20" ht="90" customHeight="1" x14ac:dyDescent="0.2">
      <c r="A301" s="15">
        <v>299</v>
      </c>
      <c r="B301" s="16" t="s">
        <v>18</v>
      </c>
      <c r="C301" s="40"/>
      <c r="D301" s="84" t="s">
        <v>948</v>
      </c>
      <c r="E301" s="16" t="s">
        <v>949</v>
      </c>
      <c r="F301" s="16" t="s">
        <v>950</v>
      </c>
      <c r="G301" s="60">
        <v>8800345720548</v>
      </c>
      <c r="H301" s="60">
        <v>8800345720548</v>
      </c>
      <c r="I301" s="21" t="s">
        <v>50</v>
      </c>
      <c r="J301" s="15" t="s">
        <v>951</v>
      </c>
      <c r="K301" s="69">
        <v>6.7000000000000004E-2</v>
      </c>
      <c r="L301" s="38"/>
      <c r="M301" s="15" t="s">
        <v>952</v>
      </c>
      <c r="N301" s="56">
        <v>5000</v>
      </c>
      <c r="O301" s="60"/>
      <c r="P301" s="60"/>
      <c r="Q301" s="60"/>
      <c r="R301" s="60"/>
      <c r="S301" s="89">
        <v>820</v>
      </c>
      <c r="T301" s="26"/>
    </row>
    <row r="302" spans="1:20" ht="90" customHeight="1" x14ac:dyDescent="0.2">
      <c r="A302" s="15">
        <v>300</v>
      </c>
      <c r="B302" s="16" t="s">
        <v>18</v>
      </c>
      <c r="C302" s="40"/>
      <c r="D302" s="84" t="s">
        <v>953</v>
      </c>
      <c r="E302" s="16" t="s">
        <v>954</v>
      </c>
      <c r="F302" s="16" t="s">
        <v>48</v>
      </c>
      <c r="G302" s="60">
        <v>8809628889262</v>
      </c>
      <c r="H302" s="60">
        <v>8809628889262</v>
      </c>
      <c r="I302" s="21" t="s">
        <v>516</v>
      </c>
      <c r="J302" s="15">
        <v>25</v>
      </c>
      <c r="K302" s="69">
        <v>1.6E-2</v>
      </c>
      <c r="L302" s="38"/>
      <c r="M302" s="15" t="s">
        <v>955</v>
      </c>
      <c r="N302" s="56">
        <v>40000</v>
      </c>
      <c r="O302" s="60"/>
      <c r="P302" s="60"/>
      <c r="Q302" s="60"/>
      <c r="R302" s="60"/>
      <c r="S302" s="89">
        <v>4570</v>
      </c>
      <c r="T302" s="26"/>
    </row>
    <row r="303" spans="1:20" ht="90" customHeight="1" x14ac:dyDescent="0.2">
      <c r="A303" s="15">
        <v>301</v>
      </c>
      <c r="B303" s="16" t="s">
        <v>18</v>
      </c>
      <c r="C303" s="40"/>
      <c r="D303" s="17" t="s">
        <v>376</v>
      </c>
      <c r="E303" s="18" t="s">
        <v>377</v>
      </c>
      <c r="F303" s="18" t="s">
        <v>130</v>
      </c>
      <c r="G303" s="19">
        <v>8809628885073</v>
      </c>
      <c r="H303" s="19">
        <v>8809628885073</v>
      </c>
      <c r="I303" s="21" t="s">
        <v>113</v>
      </c>
      <c r="J303" s="15">
        <v>30</v>
      </c>
      <c r="K303" s="69"/>
      <c r="L303" s="38"/>
      <c r="M303" s="15"/>
      <c r="N303" s="56">
        <v>15000</v>
      </c>
      <c r="O303" s="60"/>
      <c r="P303" s="60"/>
      <c r="Q303" s="60"/>
      <c r="R303" s="60"/>
      <c r="S303" s="88">
        <v>3400</v>
      </c>
      <c r="T303" s="26"/>
    </row>
    <row r="304" spans="1:20" ht="90" customHeight="1" x14ac:dyDescent="0.2">
      <c r="A304" s="15">
        <v>302</v>
      </c>
      <c r="B304" s="16" t="s">
        <v>18</v>
      </c>
      <c r="C304" s="40"/>
      <c r="D304" s="59" t="s">
        <v>956</v>
      </c>
      <c r="E304" s="16" t="s">
        <v>957</v>
      </c>
      <c r="F304" s="15" t="s">
        <v>958</v>
      </c>
      <c r="G304" s="60">
        <v>8809628889408</v>
      </c>
      <c r="H304" s="60">
        <v>8809628889408</v>
      </c>
      <c r="I304" s="86" t="s">
        <v>959</v>
      </c>
      <c r="J304" s="15">
        <v>50</v>
      </c>
      <c r="K304" s="22">
        <v>4.9000000000000002E-2</v>
      </c>
      <c r="L304" s="38"/>
      <c r="M304" s="15" t="s">
        <v>960</v>
      </c>
      <c r="N304" s="56">
        <v>30000</v>
      </c>
      <c r="O304" s="60"/>
      <c r="P304" s="60"/>
      <c r="Q304" s="60"/>
      <c r="R304" s="60"/>
      <c r="S304" s="88">
        <v>6320</v>
      </c>
      <c r="T304" s="26"/>
    </row>
    <row r="305" spans="1:20" ht="90" customHeight="1" x14ac:dyDescent="0.2">
      <c r="A305" s="15">
        <v>303</v>
      </c>
      <c r="B305" s="16" t="s">
        <v>18</v>
      </c>
      <c r="C305" s="40"/>
      <c r="D305" s="59" t="s">
        <v>961</v>
      </c>
      <c r="E305" s="16" t="s">
        <v>962</v>
      </c>
      <c r="F305" s="15" t="s">
        <v>958</v>
      </c>
      <c r="G305" s="60">
        <v>8809628889415</v>
      </c>
      <c r="H305" s="60">
        <v>8809628889415</v>
      </c>
      <c r="I305" s="86" t="s">
        <v>959</v>
      </c>
      <c r="J305" s="15">
        <v>50</v>
      </c>
      <c r="K305" s="22">
        <v>4.9000000000000002E-2</v>
      </c>
      <c r="L305" s="38"/>
      <c r="M305" s="15" t="s">
        <v>960</v>
      </c>
      <c r="N305" s="56">
        <v>30000</v>
      </c>
      <c r="O305" s="60"/>
      <c r="P305" s="60"/>
      <c r="Q305" s="60"/>
      <c r="R305" s="60"/>
      <c r="S305" s="88">
        <v>6320</v>
      </c>
      <c r="T305" s="26"/>
    </row>
    <row r="306" spans="1:20" ht="90" customHeight="1" x14ac:dyDescent="0.2">
      <c r="A306" s="15">
        <v>304</v>
      </c>
      <c r="B306" s="16" t="s">
        <v>18</v>
      </c>
      <c r="C306" s="40"/>
      <c r="D306" s="59" t="s">
        <v>963</v>
      </c>
      <c r="E306" s="16" t="s">
        <v>964</v>
      </c>
      <c r="F306" s="15" t="s">
        <v>958</v>
      </c>
      <c r="G306" s="60">
        <v>8809628889422</v>
      </c>
      <c r="H306" s="60">
        <v>8809628889422</v>
      </c>
      <c r="I306" s="86" t="s">
        <v>959</v>
      </c>
      <c r="J306" s="15">
        <v>50</v>
      </c>
      <c r="K306" s="22">
        <v>4.9000000000000002E-2</v>
      </c>
      <c r="L306" s="38"/>
      <c r="M306" s="15" t="s">
        <v>960</v>
      </c>
      <c r="N306" s="56">
        <v>30000</v>
      </c>
      <c r="O306" s="60"/>
      <c r="P306" s="60"/>
      <c r="Q306" s="60"/>
      <c r="R306" s="60"/>
      <c r="S306" s="88">
        <v>6320</v>
      </c>
      <c r="T306" s="26"/>
    </row>
  </sheetData>
  <autoFilter ref="A2:S306" xr:uid="{3EFE1A65-77AA-4E46-9BD3-04ADC92CA6CD}"/>
  <mergeCells count="1">
    <mergeCell ref="A1:T1"/>
  </mergeCells>
  <phoneticPr fontId="19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H.S Song</cp:lastModifiedBy>
  <cp:revision>3</cp:revision>
  <dcterms:created xsi:type="dcterms:W3CDTF">2025-08-28T03:52:07Z</dcterms:created>
  <dcterms:modified xsi:type="dcterms:W3CDTF">2026-07-09T07:41:01Z</dcterms:modified>
</cp:coreProperties>
</file>