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L\Documents\Lab Mate\"/>
    </mc:Choice>
  </mc:AlternateContent>
  <xr:revisionPtr revIDLastSave="0" documentId="13_ncr:1_{E456C5DA-E53E-4B86-8E9C-44210B101AB2}" xr6:coauthVersionLast="47" xr6:coauthVersionMax="47" xr10:uidLastSave="{00000000-0000-0000-0000-000000000000}"/>
  <bookViews>
    <workbookView xWindow="-108" yWindow="-108" windowWidth="23256" windowHeight="12456" activeTab="1" xr2:uid="{9BD477AA-5B63-46E8-B1D0-C78E6BEEB346}"/>
  </bookViews>
  <sheets>
    <sheet name="Romania(done)" sheetId="1" r:id="rId1"/>
    <sheet name="Hungary(done)" sheetId="3" r:id="rId2"/>
    <sheet name="Germany(Done)" sheetId="4" r:id="rId3"/>
    <sheet name="Turkey(done)" sheetId="2" r:id="rId4"/>
    <sheet name="Swizterland(done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P54" i="5"/>
  <c r="P55" i="5"/>
  <c r="P56" i="5"/>
  <c r="P57" i="5"/>
  <c r="P58" i="5"/>
  <c r="P59" i="5"/>
  <c r="R59" i="5" s="1"/>
  <c r="P60" i="5"/>
  <c r="Q60" i="5" s="1"/>
  <c r="P61" i="5"/>
  <c r="P62" i="5"/>
  <c r="P63" i="5"/>
  <c r="P64" i="5"/>
  <c r="P53" i="5"/>
  <c r="P42" i="5"/>
  <c r="P43" i="5"/>
  <c r="P44" i="5"/>
  <c r="P45" i="5"/>
  <c r="R45" i="5" s="1"/>
  <c r="P46" i="5"/>
  <c r="P47" i="5"/>
  <c r="Q47" i="5" s="1"/>
  <c r="P48" i="5"/>
  <c r="Q48" i="5" s="1"/>
  <c r="P49" i="5"/>
  <c r="R49" i="5" s="1"/>
  <c r="P50" i="5"/>
  <c r="P51" i="5"/>
  <c r="P52" i="5"/>
  <c r="P30" i="5"/>
  <c r="R30" i="5" s="1"/>
  <c r="P31" i="5"/>
  <c r="P32" i="5"/>
  <c r="P33" i="5"/>
  <c r="Q33" i="5" s="1"/>
  <c r="P34" i="5"/>
  <c r="R34" i="5" s="1"/>
  <c r="P35" i="5"/>
  <c r="Q35" i="5" s="1"/>
  <c r="P36" i="5"/>
  <c r="P37" i="5"/>
  <c r="P38" i="5"/>
  <c r="R38" i="5" s="1"/>
  <c r="P39" i="5"/>
  <c r="P40" i="5"/>
  <c r="P41" i="5"/>
  <c r="Q41" i="5" s="1"/>
  <c r="P29" i="5"/>
  <c r="P18" i="5"/>
  <c r="P19" i="5"/>
  <c r="P20" i="5"/>
  <c r="R20" i="5" s="1"/>
  <c r="P21" i="5"/>
  <c r="Q21" i="5" s="1"/>
  <c r="P22" i="5"/>
  <c r="P23" i="5"/>
  <c r="P24" i="5"/>
  <c r="R24" i="5" s="1"/>
  <c r="P25" i="5"/>
  <c r="Q25" i="5" s="1"/>
  <c r="P26" i="5"/>
  <c r="P27" i="5"/>
  <c r="P28" i="5"/>
  <c r="R28" i="5" s="1"/>
  <c r="P17" i="5"/>
  <c r="P6" i="5"/>
  <c r="P7" i="5"/>
  <c r="P8" i="5"/>
  <c r="P9" i="5"/>
  <c r="R9" i="5" s="1"/>
  <c r="P10" i="5"/>
  <c r="Q11" i="5" s="1"/>
  <c r="P11" i="5"/>
  <c r="P12" i="5"/>
  <c r="Q12" i="5" s="1"/>
  <c r="P13" i="5"/>
  <c r="Q13" i="5" s="1"/>
  <c r="P14" i="5"/>
  <c r="P15" i="5"/>
  <c r="P16" i="5"/>
  <c r="P5" i="5"/>
  <c r="R8" i="5" s="1"/>
  <c r="P64" i="4"/>
  <c r="P63" i="4"/>
  <c r="P62" i="4"/>
  <c r="P61" i="4"/>
  <c r="R61" i="4" s="1"/>
  <c r="P60" i="4"/>
  <c r="Q60" i="4" s="1"/>
  <c r="P59" i="4"/>
  <c r="P58" i="4"/>
  <c r="P57" i="4"/>
  <c r="R57" i="4" s="1"/>
  <c r="P56" i="4"/>
  <c r="P55" i="4"/>
  <c r="P54" i="4"/>
  <c r="P53" i="4"/>
  <c r="R53" i="4" s="1"/>
  <c r="P52" i="4"/>
  <c r="Q52" i="4" s="1"/>
  <c r="P51" i="4"/>
  <c r="P50" i="4"/>
  <c r="P49" i="4"/>
  <c r="R49" i="4" s="1"/>
  <c r="P48" i="4"/>
  <c r="P47" i="4"/>
  <c r="P46" i="4"/>
  <c r="P45" i="4"/>
  <c r="R45" i="4" s="1"/>
  <c r="P44" i="4"/>
  <c r="Q44" i="4" s="1"/>
  <c r="P43" i="4"/>
  <c r="P42" i="4"/>
  <c r="P41" i="4"/>
  <c r="R41" i="4" s="1"/>
  <c r="P40" i="4"/>
  <c r="P39" i="4"/>
  <c r="P38" i="4"/>
  <c r="P37" i="4"/>
  <c r="R37" i="4" s="1"/>
  <c r="P36" i="4"/>
  <c r="Q36" i="4" s="1"/>
  <c r="P35" i="4"/>
  <c r="P34" i="4"/>
  <c r="P33" i="4"/>
  <c r="R33" i="4" s="1"/>
  <c r="P32" i="4"/>
  <c r="P31" i="4"/>
  <c r="P30" i="4"/>
  <c r="P29" i="4"/>
  <c r="R29" i="4" s="1"/>
  <c r="P28" i="4"/>
  <c r="Q28" i="4" s="1"/>
  <c r="P27" i="4"/>
  <c r="P26" i="4"/>
  <c r="P25" i="4"/>
  <c r="R25" i="4" s="1"/>
  <c r="P24" i="4"/>
  <c r="P23" i="4"/>
  <c r="P22" i="4"/>
  <c r="P21" i="4"/>
  <c r="R21" i="4" s="1"/>
  <c r="P20" i="4"/>
  <c r="Q20" i="4" s="1"/>
  <c r="P19" i="4"/>
  <c r="P18" i="4"/>
  <c r="P17" i="4"/>
  <c r="R17" i="4" s="1"/>
  <c r="P16" i="4"/>
  <c r="P15" i="4"/>
  <c r="P14" i="4"/>
  <c r="P13" i="4"/>
  <c r="R13" i="4" s="1"/>
  <c r="P12" i="4"/>
  <c r="Q12" i="4" s="1"/>
  <c r="P11" i="4"/>
  <c r="P10" i="4"/>
  <c r="P9" i="4"/>
  <c r="R9" i="4" s="1"/>
  <c r="P8" i="4"/>
  <c r="P7" i="4"/>
  <c r="P6" i="4"/>
  <c r="P5" i="4"/>
  <c r="Q6" i="4" s="1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E39" i="4" s="1"/>
  <c r="D38" i="4"/>
  <c r="D37" i="4"/>
  <c r="D36" i="4"/>
  <c r="D35" i="4"/>
  <c r="D34" i="4"/>
  <c r="D33" i="4"/>
  <c r="D32" i="4"/>
  <c r="D31" i="4"/>
  <c r="E31" i="4" s="1"/>
  <c r="D30" i="4"/>
  <c r="D29" i="4"/>
  <c r="D28" i="4"/>
  <c r="D27" i="4"/>
  <c r="D26" i="4"/>
  <c r="D25" i="4"/>
  <c r="D24" i="4"/>
  <c r="D23" i="4"/>
  <c r="E23" i="4" s="1"/>
  <c r="D22" i="4"/>
  <c r="D21" i="4"/>
  <c r="D20" i="4"/>
  <c r="D19" i="4"/>
  <c r="D18" i="4"/>
  <c r="D17" i="4"/>
  <c r="D16" i="4"/>
  <c r="D15" i="4"/>
  <c r="E15" i="4" s="1"/>
  <c r="D14" i="4"/>
  <c r="D13" i="4"/>
  <c r="D12" i="4"/>
  <c r="D11" i="4"/>
  <c r="D10" i="4"/>
  <c r="D9" i="4"/>
  <c r="D8" i="4"/>
  <c r="D7" i="4"/>
  <c r="E7" i="4" s="1"/>
  <c r="D6" i="4"/>
  <c r="D5" i="4"/>
  <c r="D64" i="3"/>
  <c r="D63" i="3"/>
  <c r="D62" i="3"/>
  <c r="D61" i="3"/>
  <c r="D60" i="3"/>
  <c r="E60" i="3" s="1"/>
  <c r="D59" i="3"/>
  <c r="F59" i="3" s="1"/>
  <c r="D58" i="3"/>
  <c r="D57" i="3"/>
  <c r="E58" i="3" s="1"/>
  <c r="D56" i="3"/>
  <c r="D55" i="3"/>
  <c r="D54" i="3"/>
  <c r="D53" i="3"/>
  <c r="D52" i="3"/>
  <c r="E52" i="3" s="1"/>
  <c r="D51" i="3"/>
  <c r="F51" i="3" s="1"/>
  <c r="D50" i="3"/>
  <c r="D49" i="3"/>
  <c r="E50" i="3" s="1"/>
  <c r="D48" i="3"/>
  <c r="D47" i="3"/>
  <c r="D46" i="3"/>
  <c r="D45" i="3"/>
  <c r="D44" i="3"/>
  <c r="E44" i="3" s="1"/>
  <c r="D43" i="3"/>
  <c r="F43" i="3" s="1"/>
  <c r="D42" i="3"/>
  <c r="D41" i="3"/>
  <c r="E42" i="3" s="1"/>
  <c r="D40" i="3"/>
  <c r="D39" i="3"/>
  <c r="D38" i="3"/>
  <c r="D37" i="3"/>
  <c r="D36" i="3"/>
  <c r="E36" i="3" s="1"/>
  <c r="D35" i="3"/>
  <c r="F35" i="3" s="1"/>
  <c r="D34" i="3"/>
  <c r="D33" i="3"/>
  <c r="E34" i="3" s="1"/>
  <c r="D32" i="3"/>
  <c r="D31" i="3"/>
  <c r="D30" i="3"/>
  <c r="D29" i="3"/>
  <c r="D28" i="3"/>
  <c r="E28" i="3" s="1"/>
  <c r="D27" i="3"/>
  <c r="F27" i="3" s="1"/>
  <c r="D26" i="3"/>
  <c r="D25" i="3"/>
  <c r="E25" i="3" s="1"/>
  <c r="D24" i="3"/>
  <c r="D23" i="3"/>
  <c r="D22" i="3"/>
  <c r="D21" i="3"/>
  <c r="D20" i="3"/>
  <c r="E20" i="3" s="1"/>
  <c r="D19" i="3"/>
  <c r="F19" i="3" s="1"/>
  <c r="D18" i="3"/>
  <c r="D17" i="3"/>
  <c r="E17" i="3" s="1"/>
  <c r="D16" i="3"/>
  <c r="D15" i="3"/>
  <c r="D14" i="3"/>
  <c r="D13" i="3"/>
  <c r="D12" i="3"/>
  <c r="E12" i="3" s="1"/>
  <c r="D11" i="3"/>
  <c r="F11" i="3" s="1"/>
  <c r="D10" i="3"/>
  <c r="D9" i="3"/>
  <c r="E9" i="3" s="1"/>
  <c r="D8" i="3"/>
  <c r="D7" i="3"/>
  <c r="D6" i="3"/>
  <c r="D5" i="3"/>
  <c r="P61" i="1"/>
  <c r="P60" i="1"/>
  <c r="P59" i="1"/>
  <c r="P58" i="1"/>
  <c r="P57" i="1"/>
  <c r="P56" i="1"/>
  <c r="P55" i="1"/>
  <c r="P54" i="1"/>
  <c r="R54" i="1" s="1"/>
  <c r="P53" i="1"/>
  <c r="Q53" i="1" s="1"/>
  <c r="P52" i="1"/>
  <c r="Q52" i="1" s="1"/>
  <c r="P51" i="1"/>
  <c r="P50" i="1"/>
  <c r="P49" i="1"/>
  <c r="P48" i="1"/>
  <c r="P47" i="1"/>
  <c r="P46" i="1"/>
  <c r="P45" i="1"/>
  <c r="P44" i="1"/>
  <c r="P43" i="1"/>
  <c r="P42" i="1"/>
  <c r="R42" i="1" s="1"/>
  <c r="P41" i="1"/>
  <c r="R41" i="1" s="1"/>
  <c r="P40" i="1"/>
  <c r="Q40" i="1" s="1"/>
  <c r="P39" i="1"/>
  <c r="P38" i="1"/>
  <c r="P37" i="1"/>
  <c r="P36" i="1"/>
  <c r="Q36" i="1" s="1"/>
  <c r="P35" i="1"/>
  <c r="P34" i="1"/>
  <c r="P33" i="1"/>
  <c r="P32" i="1"/>
  <c r="P31" i="1"/>
  <c r="P30" i="1"/>
  <c r="P29" i="1"/>
  <c r="Q29" i="1" s="1"/>
  <c r="P28" i="1"/>
  <c r="Q28" i="1" s="1"/>
  <c r="P27" i="1"/>
  <c r="P26" i="1"/>
  <c r="P25" i="1"/>
  <c r="P24" i="1"/>
  <c r="P23" i="1"/>
  <c r="P22" i="1"/>
  <c r="P21" i="1"/>
  <c r="P20" i="1"/>
  <c r="P19" i="1"/>
  <c r="P18" i="1"/>
  <c r="R18" i="1" s="1"/>
  <c r="P17" i="1"/>
  <c r="R17" i="1" s="1"/>
  <c r="P16" i="1"/>
  <c r="R16" i="1" s="1"/>
  <c r="P15" i="1"/>
  <c r="P14" i="1"/>
  <c r="P13" i="1"/>
  <c r="P12" i="1"/>
  <c r="Q12" i="1" s="1"/>
  <c r="P11" i="1"/>
  <c r="P10" i="1"/>
  <c r="R10" i="1" s="1"/>
  <c r="P9" i="1"/>
  <c r="P8" i="1"/>
  <c r="P7" i="1"/>
  <c r="Q8" i="1" s="1"/>
  <c r="P6" i="1"/>
  <c r="P5" i="1"/>
  <c r="Q5" i="1" s="1"/>
  <c r="P4" i="1"/>
  <c r="Q4" i="1" s="1"/>
  <c r="P3" i="1"/>
  <c r="P2" i="1"/>
  <c r="D61" i="1"/>
  <c r="D60" i="1"/>
  <c r="D59" i="1"/>
  <c r="D58" i="1"/>
  <c r="D57" i="1"/>
  <c r="D56" i="1"/>
  <c r="E57" i="1" s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E44" i="1" s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E29" i="1" s="1"/>
  <c r="D28" i="1"/>
  <c r="D27" i="1"/>
  <c r="D26" i="1"/>
  <c r="D25" i="1"/>
  <c r="D24" i="1"/>
  <c r="D23" i="1"/>
  <c r="D22" i="1"/>
  <c r="D21" i="1"/>
  <c r="D20" i="1"/>
  <c r="D19" i="1"/>
  <c r="D18" i="1"/>
  <c r="D17" i="1"/>
  <c r="E18" i="1" s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38" i="1"/>
  <c r="E49" i="1"/>
  <c r="Q7" i="5"/>
  <c r="R7" i="5"/>
  <c r="Q8" i="5"/>
  <c r="Q9" i="5"/>
  <c r="Q10" i="5"/>
  <c r="R10" i="5"/>
  <c r="R11" i="5"/>
  <c r="R14" i="5"/>
  <c r="Q15" i="5"/>
  <c r="R15" i="5"/>
  <c r="Q16" i="5"/>
  <c r="R16" i="5"/>
  <c r="Q17" i="5"/>
  <c r="R17" i="5"/>
  <c r="Q18" i="5"/>
  <c r="R18" i="5"/>
  <c r="Q19" i="5"/>
  <c r="R19" i="5"/>
  <c r="Q20" i="5"/>
  <c r="Q22" i="5"/>
  <c r="R22" i="5"/>
  <c r="Q23" i="5"/>
  <c r="R23" i="5"/>
  <c r="Q26" i="5"/>
  <c r="R26" i="5"/>
  <c r="Q27" i="5"/>
  <c r="R27" i="5"/>
  <c r="Q28" i="5"/>
  <c r="Q29" i="5"/>
  <c r="R29" i="5"/>
  <c r="R31" i="5"/>
  <c r="Q32" i="5"/>
  <c r="R32" i="5"/>
  <c r="Q34" i="5"/>
  <c r="R35" i="5"/>
  <c r="Q36" i="5"/>
  <c r="R36" i="5"/>
  <c r="Q37" i="5"/>
  <c r="R37" i="5"/>
  <c r="Q38" i="5"/>
  <c r="R39" i="5"/>
  <c r="Q40" i="5"/>
  <c r="R40" i="5"/>
  <c r="Q42" i="5"/>
  <c r="R42" i="5"/>
  <c r="Q43" i="5"/>
  <c r="R43" i="5"/>
  <c r="Q44" i="5"/>
  <c r="R44" i="5"/>
  <c r="Q45" i="5"/>
  <c r="R46" i="5"/>
  <c r="R48" i="5"/>
  <c r="Q49" i="5"/>
  <c r="R50" i="5"/>
  <c r="Q51" i="5"/>
  <c r="R51" i="5"/>
  <c r="Q52" i="5"/>
  <c r="R52" i="5"/>
  <c r="Q53" i="5"/>
  <c r="R53" i="5"/>
  <c r="Q54" i="5"/>
  <c r="R54" i="5"/>
  <c r="Q55" i="5"/>
  <c r="R55" i="5"/>
  <c r="Q56" i="5"/>
  <c r="R56" i="5"/>
  <c r="Q57" i="5"/>
  <c r="R57" i="5"/>
  <c r="Q58" i="5"/>
  <c r="R58" i="5"/>
  <c r="R61" i="5"/>
  <c r="Q62" i="5"/>
  <c r="R62" i="5"/>
  <c r="Q63" i="5"/>
  <c r="R63" i="5"/>
  <c r="Q64" i="5"/>
  <c r="R64" i="5"/>
  <c r="R6" i="5"/>
  <c r="Q6" i="5"/>
  <c r="Q7" i="4"/>
  <c r="R7" i="4"/>
  <c r="Q8" i="4"/>
  <c r="Q9" i="4"/>
  <c r="Q11" i="4"/>
  <c r="R11" i="4"/>
  <c r="Q15" i="4"/>
  <c r="R15" i="4"/>
  <c r="Q16" i="4"/>
  <c r="Q17" i="4"/>
  <c r="Q19" i="4"/>
  <c r="R19" i="4"/>
  <c r="Q23" i="4"/>
  <c r="R23" i="4"/>
  <c r="Q24" i="4"/>
  <c r="Q25" i="4"/>
  <c r="Q27" i="4"/>
  <c r="R27" i="4"/>
  <c r="Q31" i="4"/>
  <c r="R31" i="4"/>
  <c r="Q32" i="4"/>
  <c r="Q33" i="4"/>
  <c r="Q35" i="4"/>
  <c r="R35" i="4"/>
  <c r="Q39" i="4"/>
  <c r="R39" i="4"/>
  <c r="Q40" i="4"/>
  <c r="Q41" i="4"/>
  <c r="Q43" i="4"/>
  <c r="R43" i="4"/>
  <c r="Q47" i="4"/>
  <c r="R47" i="4"/>
  <c r="Q48" i="4"/>
  <c r="Q49" i="4"/>
  <c r="Q51" i="4"/>
  <c r="R51" i="4"/>
  <c r="Q55" i="4"/>
  <c r="R55" i="4"/>
  <c r="Q56" i="4"/>
  <c r="Q57" i="4"/>
  <c r="Q59" i="4"/>
  <c r="R59" i="4"/>
  <c r="Q63" i="4"/>
  <c r="R63" i="4"/>
  <c r="Q64" i="4"/>
  <c r="R6" i="4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Q32" i="3"/>
  <c r="R32" i="3"/>
  <c r="Q33" i="3"/>
  <c r="R33" i="3"/>
  <c r="Q34" i="3"/>
  <c r="R34" i="3"/>
  <c r="Q35" i="3"/>
  <c r="R35" i="3"/>
  <c r="Q36" i="3"/>
  <c r="R36" i="3"/>
  <c r="Q37" i="3"/>
  <c r="R37" i="3"/>
  <c r="Q38" i="3"/>
  <c r="R38" i="3"/>
  <c r="Q39" i="3"/>
  <c r="R39" i="3"/>
  <c r="Q40" i="3"/>
  <c r="R40" i="3"/>
  <c r="Q41" i="3"/>
  <c r="R41" i="3"/>
  <c r="Q42" i="3"/>
  <c r="R42" i="3"/>
  <c r="Q43" i="3"/>
  <c r="R43" i="3"/>
  <c r="Q44" i="3"/>
  <c r="R44" i="3"/>
  <c r="Q45" i="3"/>
  <c r="R45" i="3"/>
  <c r="Q46" i="3"/>
  <c r="R46" i="3"/>
  <c r="Q47" i="3"/>
  <c r="R47" i="3"/>
  <c r="Q48" i="3"/>
  <c r="R48" i="3"/>
  <c r="Q49" i="3"/>
  <c r="R49" i="3"/>
  <c r="Q50" i="3"/>
  <c r="R50" i="3"/>
  <c r="Q51" i="3"/>
  <c r="R51" i="3"/>
  <c r="Q52" i="3"/>
  <c r="R52" i="3"/>
  <c r="Q53" i="3"/>
  <c r="R53" i="3"/>
  <c r="Q54" i="3"/>
  <c r="R54" i="3"/>
  <c r="Q55" i="3"/>
  <c r="R55" i="3"/>
  <c r="Q56" i="3"/>
  <c r="R56" i="3"/>
  <c r="Q57" i="3"/>
  <c r="R57" i="3"/>
  <c r="Q58" i="3"/>
  <c r="R58" i="3"/>
  <c r="Q59" i="3"/>
  <c r="R59" i="3"/>
  <c r="Q60" i="3"/>
  <c r="R60" i="3"/>
  <c r="Q61" i="3"/>
  <c r="R61" i="3"/>
  <c r="Q62" i="3"/>
  <c r="R62" i="3"/>
  <c r="Q63" i="3"/>
  <c r="R63" i="3"/>
  <c r="Q64" i="3"/>
  <c r="R64" i="3"/>
  <c r="R6" i="3"/>
  <c r="Q6" i="3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R6" i="2"/>
  <c r="Q6" i="2"/>
  <c r="R8" i="1"/>
  <c r="Q9" i="1"/>
  <c r="R9" i="1"/>
  <c r="Q10" i="1"/>
  <c r="R12" i="1"/>
  <c r="Q13" i="1"/>
  <c r="R13" i="1"/>
  <c r="Q14" i="1"/>
  <c r="Q15" i="1"/>
  <c r="R20" i="1"/>
  <c r="Q21" i="1"/>
  <c r="R21" i="1"/>
  <c r="Q22" i="1"/>
  <c r="Q23" i="1"/>
  <c r="Q24" i="1"/>
  <c r="R24" i="1"/>
  <c r="Q25" i="1"/>
  <c r="R25" i="1"/>
  <c r="Q26" i="1"/>
  <c r="Q27" i="1"/>
  <c r="R32" i="1"/>
  <c r="Q33" i="1"/>
  <c r="R33" i="1"/>
  <c r="Q34" i="1"/>
  <c r="Q35" i="1"/>
  <c r="R36" i="1"/>
  <c r="Q37" i="1"/>
  <c r="R37" i="1"/>
  <c r="Q38" i="1"/>
  <c r="R38" i="1"/>
  <c r="Q39" i="1"/>
  <c r="R40" i="1"/>
  <c r="R44" i="1"/>
  <c r="Q45" i="1"/>
  <c r="R45" i="1"/>
  <c r="Q46" i="1"/>
  <c r="R46" i="1"/>
  <c r="Q47" i="1"/>
  <c r="Q48" i="1"/>
  <c r="R48" i="1"/>
  <c r="Q49" i="1"/>
  <c r="R49" i="1"/>
  <c r="Q50" i="1"/>
  <c r="R50" i="1"/>
  <c r="Q51" i="1"/>
  <c r="R51" i="1"/>
  <c r="R55" i="1"/>
  <c r="R56" i="1"/>
  <c r="Q57" i="1"/>
  <c r="R57" i="1"/>
  <c r="Q58" i="1"/>
  <c r="R58" i="1"/>
  <c r="Q59" i="1"/>
  <c r="R59" i="1"/>
  <c r="Q60" i="1"/>
  <c r="R60" i="1"/>
  <c r="Q61" i="1"/>
  <c r="R61" i="1"/>
  <c r="R3" i="1"/>
  <c r="Q3" i="1"/>
  <c r="N7" i="5"/>
  <c r="O7" i="5"/>
  <c r="N8" i="5"/>
  <c r="O8" i="5"/>
  <c r="N9" i="5"/>
  <c r="O9" i="5"/>
  <c r="N10" i="5"/>
  <c r="O10" i="5"/>
  <c r="N11" i="5"/>
  <c r="O11" i="5"/>
  <c r="N12" i="5"/>
  <c r="O12" i="5"/>
  <c r="N13" i="5"/>
  <c r="O13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O6" i="5"/>
  <c r="N6" i="5"/>
  <c r="N7" i="4"/>
  <c r="O7" i="4"/>
  <c r="N8" i="4"/>
  <c r="O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N27" i="4"/>
  <c r="O27" i="4"/>
  <c r="N28" i="4"/>
  <c r="O28" i="4"/>
  <c r="N29" i="4"/>
  <c r="O29" i="4"/>
  <c r="N30" i="4"/>
  <c r="O30" i="4"/>
  <c r="N31" i="4"/>
  <c r="O31" i="4"/>
  <c r="N32" i="4"/>
  <c r="O32" i="4"/>
  <c r="N33" i="4"/>
  <c r="O33" i="4"/>
  <c r="N34" i="4"/>
  <c r="O34" i="4"/>
  <c r="N35" i="4"/>
  <c r="O35" i="4"/>
  <c r="N36" i="4"/>
  <c r="O36" i="4"/>
  <c r="N37" i="4"/>
  <c r="O37" i="4"/>
  <c r="N38" i="4"/>
  <c r="O38" i="4"/>
  <c r="N39" i="4"/>
  <c r="O39" i="4"/>
  <c r="N40" i="4"/>
  <c r="O40" i="4"/>
  <c r="N41" i="4"/>
  <c r="O41" i="4"/>
  <c r="N42" i="4"/>
  <c r="O42" i="4"/>
  <c r="N43" i="4"/>
  <c r="O43" i="4"/>
  <c r="N44" i="4"/>
  <c r="O44" i="4"/>
  <c r="N45" i="4"/>
  <c r="O45" i="4"/>
  <c r="N46" i="4"/>
  <c r="O46" i="4"/>
  <c r="N47" i="4"/>
  <c r="O47" i="4"/>
  <c r="N48" i="4"/>
  <c r="O48" i="4"/>
  <c r="N49" i="4"/>
  <c r="O49" i="4"/>
  <c r="N50" i="4"/>
  <c r="O50" i="4"/>
  <c r="N51" i="4"/>
  <c r="O51" i="4"/>
  <c r="N52" i="4"/>
  <c r="O52" i="4"/>
  <c r="N53" i="4"/>
  <c r="O53" i="4"/>
  <c r="N54" i="4"/>
  <c r="O54" i="4"/>
  <c r="N55" i="4"/>
  <c r="O55" i="4"/>
  <c r="N56" i="4"/>
  <c r="O56" i="4"/>
  <c r="N57" i="4"/>
  <c r="O57" i="4"/>
  <c r="N58" i="4"/>
  <c r="O58" i="4"/>
  <c r="N59" i="4"/>
  <c r="O59" i="4"/>
  <c r="N60" i="4"/>
  <c r="O60" i="4"/>
  <c r="N61" i="4"/>
  <c r="O61" i="4"/>
  <c r="N62" i="4"/>
  <c r="O62" i="4"/>
  <c r="N63" i="4"/>
  <c r="O63" i="4"/>
  <c r="N64" i="4"/>
  <c r="O64" i="4"/>
  <c r="O6" i="4"/>
  <c r="N6" i="4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O6" i="3"/>
  <c r="N6" i="3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3" i="1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O6" i="2"/>
  <c r="N6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3" i="1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F6" i="5"/>
  <c r="E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I6" i="5"/>
  <c r="H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K64" i="5"/>
  <c r="L64" i="5"/>
  <c r="L6" i="5"/>
  <c r="K6" i="5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L6" i="4"/>
  <c r="K6" i="4"/>
  <c r="I6" i="4"/>
  <c r="H6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F6" i="4"/>
  <c r="E6" i="4"/>
  <c r="E7" i="3"/>
  <c r="F7" i="3"/>
  <c r="E8" i="3"/>
  <c r="F8" i="3"/>
  <c r="F10" i="3"/>
  <c r="E11" i="3"/>
  <c r="F12" i="3"/>
  <c r="E13" i="3"/>
  <c r="F13" i="3"/>
  <c r="E14" i="3"/>
  <c r="F14" i="3"/>
  <c r="E15" i="3"/>
  <c r="F15" i="3"/>
  <c r="E16" i="3"/>
  <c r="F16" i="3"/>
  <c r="F18" i="3"/>
  <c r="E19" i="3"/>
  <c r="F20" i="3"/>
  <c r="E21" i="3"/>
  <c r="F21" i="3"/>
  <c r="E22" i="3"/>
  <c r="F22" i="3"/>
  <c r="E23" i="3"/>
  <c r="F23" i="3"/>
  <c r="E24" i="3"/>
  <c r="F24" i="3"/>
  <c r="F26" i="3"/>
  <c r="E27" i="3"/>
  <c r="F28" i="3"/>
  <c r="E29" i="3"/>
  <c r="F29" i="3"/>
  <c r="E30" i="3"/>
  <c r="F30" i="3"/>
  <c r="E31" i="3"/>
  <c r="F31" i="3"/>
  <c r="E32" i="3"/>
  <c r="F32" i="3"/>
  <c r="E33" i="3"/>
  <c r="F33" i="3"/>
  <c r="F34" i="3"/>
  <c r="E35" i="3"/>
  <c r="F36" i="3"/>
  <c r="E37" i="3"/>
  <c r="F37" i="3"/>
  <c r="E38" i="3"/>
  <c r="F38" i="3"/>
  <c r="E39" i="3"/>
  <c r="F39" i="3"/>
  <c r="E40" i="3"/>
  <c r="F40" i="3"/>
  <c r="E41" i="3"/>
  <c r="F41" i="3"/>
  <c r="F42" i="3"/>
  <c r="E43" i="3"/>
  <c r="F44" i="3"/>
  <c r="E45" i="3"/>
  <c r="F45" i="3"/>
  <c r="E46" i="3"/>
  <c r="F46" i="3"/>
  <c r="E47" i="3"/>
  <c r="F47" i="3"/>
  <c r="E48" i="3"/>
  <c r="F48" i="3"/>
  <c r="E49" i="3"/>
  <c r="F49" i="3"/>
  <c r="F50" i="3"/>
  <c r="E51" i="3"/>
  <c r="F52" i="3"/>
  <c r="E53" i="3"/>
  <c r="F53" i="3"/>
  <c r="E54" i="3"/>
  <c r="F54" i="3"/>
  <c r="E55" i="3"/>
  <c r="F55" i="3"/>
  <c r="E56" i="3"/>
  <c r="F56" i="3"/>
  <c r="E57" i="3"/>
  <c r="F57" i="3"/>
  <c r="F58" i="3"/>
  <c r="E59" i="3"/>
  <c r="F60" i="3"/>
  <c r="E61" i="3"/>
  <c r="F61" i="3"/>
  <c r="E62" i="3"/>
  <c r="F62" i="3"/>
  <c r="E63" i="3"/>
  <c r="F63" i="3"/>
  <c r="E64" i="3"/>
  <c r="F64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L6" i="3"/>
  <c r="K6" i="3"/>
  <c r="I6" i="3"/>
  <c r="H6" i="3"/>
  <c r="F6" i="3"/>
  <c r="E6" i="3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I6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" i="2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I3" i="1"/>
  <c r="H3" i="1"/>
  <c r="E4" i="1"/>
  <c r="E8" i="1"/>
  <c r="E10" i="1"/>
  <c r="E11" i="1"/>
  <c r="E12" i="1"/>
  <c r="E13" i="1"/>
  <c r="E15" i="1"/>
  <c r="E16" i="1"/>
  <c r="E21" i="1"/>
  <c r="E23" i="1"/>
  <c r="E24" i="1"/>
  <c r="E26" i="1"/>
  <c r="E27" i="1"/>
  <c r="E28" i="1"/>
  <c r="E34" i="1"/>
  <c r="E35" i="1"/>
  <c r="E36" i="1"/>
  <c r="E37" i="1"/>
  <c r="E39" i="1"/>
  <c r="E40" i="1"/>
  <c r="E43" i="1"/>
  <c r="E45" i="1"/>
  <c r="E47" i="1"/>
  <c r="E48" i="1"/>
  <c r="E50" i="1"/>
  <c r="E51" i="1"/>
  <c r="E52" i="1"/>
  <c r="E56" i="1"/>
  <c r="E58" i="1"/>
  <c r="E59" i="1"/>
  <c r="E60" i="1"/>
  <c r="E6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3" i="1"/>
  <c r="F31" i="1" l="1"/>
  <c r="F49" i="1"/>
  <c r="F32" i="1"/>
  <c r="F50" i="1"/>
  <c r="F60" i="1"/>
  <c r="F40" i="1"/>
  <c r="F8" i="1"/>
  <c r="F35" i="1"/>
  <c r="F52" i="1"/>
  <c r="F13" i="1"/>
  <c r="F11" i="1"/>
  <c r="F36" i="1"/>
  <c r="F56" i="1"/>
  <c r="F37" i="1"/>
  <c r="F57" i="1"/>
  <c r="F38" i="1"/>
  <c r="F58" i="1"/>
  <c r="E3" i="1"/>
  <c r="F20" i="1"/>
  <c r="F12" i="1"/>
  <c r="F16" i="1"/>
  <c r="F39" i="1"/>
  <c r="F21" i="1"/>
  <c r="F42" i="1"/>
  <c r="F61" i="1"/>
  <c r="F48" i="1"/>
  <c r="F23" i="1"/>
  <c r="F44" i="1"/>
  <c r="F3" i="1"/>
  <c r="F45" i="1"/>
  <c r="F28" i="1"/>
  <c r="F24" i="1"/>
  <c r="F27" i="1"/>
  <c r="F47" i="1"/>
  <c r="F7" i="1"/>
  <c r="F19" i="1"/>
  <c r="F18" i="1"/>
  <c r="F9" i="1"/>
  <c r="F4" i="1"/>
  <c r="F5" i="1"/>
  <c r="F41" i="1"/>
  <c r="F53" i="1"/>
  <c r="E31" i="1"/>
  <c r="E55" i="1"/>
  <c r="Q19" i="1"/>
  <c r="Q31" i="1"/>
  <c r="Q43" i="1"/>
  <c r="Q55" i="1"/>
  <c r="Q7" i="1"/>
  <c r="R4" i="1"/>
  <c r="Q16" i="1"/>
  <c r="E22" i="1"/>
  <c r="E14" i="1"/>
  <c r="Q41" i="1"/>
  <c r="R28" i="1"/>
  <c r="R5" i="1"/>
  <c r="E6" i="1"/>
  <c r="E54" i="1"/>
  <c r="R52" i="1"/>
  <c r="Q11" i="1"/>
  <c r="F25" i="1"/>
  <c r="Q42" i="1"/>
  <c r="R27" i="1"/>
  <c r="F55" i="1"/>
  <c r="Q56" i="1"/>
  <c r="Q17" i="1"/>
  <c r="E42" i="1"/>
  <c r="Q6" i="1"/>
  <c r="E30" i="1"/>
  <c r="E5" i="1"/>
  <c r="F29" i="1"/>
  <c r="Q54" i="1"/>
  <c r="Q20" i="1"/>
  <c r="Q44" i="1"/>
  <c r="E53" i="1"/>
  <c r="R53" i="1"/>
  <c r="Q32" i="1"/>
  <c r="F17" i="1"/>
  <c r="E9" i="1"/>
  <c r="F33" i="1"/>
  <c r="E20" i="1"/>
  <c r="F10" i="1"/>
  <c r="F34" i="1"/>
  <c r="E19" i="1"/>
  <c r="Q30" i="1"/>
  <c r="R29" i="1"/>
  <c r="E32" i="1"/>
  <c r="Q18" i="1"/>
  <c r="F26" i="1"/>
  <c r="R7" i="1"/>
  <c r="F15" i="1"/>
  <c r="Q59" i="5"/>
  <c r="Q61" i="5"/>
  <c r="R60" i="5"/>
  <c r="R47" i="5"/>
  <c r="Q50" i="5"/>
  <c r="Q46" i="5"/>
  <c r="Q30" i="5"/>
  <c r="R41" i="5"/>
  <c r="R33" i="5"/>
  <c r="Q39" i="5"/>
  <c r="Q31" i="5"/>
  <c r="Q24" i="5"/>
  <c r="R25" i="5"/>
  <c r="R21" i="5"/>
  <c r="Q14" i="5"/>
  <c r="R13" i="5"/>
  <c r="R12" i="5"/>
  <c r="Q61" i="4"/>
  <c r="Q53" i="4"/>
  <c r="Q45" i="4"/>
  <c r="Q37" i="4"/>
  <c r="Q29" i="4"/>
  <c r="Q21" i="4"/>
  <c r="Q13" i="4"/>
  <c r="R64" i="4"/>
  <c r="R60" i="4"/>
  <c r="R56" i="4"/>
  <c r="R52" i="4"/>
  <c r="R48" i="4"/>
  <c r="R44" i="4"/>
  <c r="R40" i="4"/>
  <c r="R36" i="4"/>
  <c r="R32" i="4"/>
  <c r="R28" i="4"/>
  <c r="R24" i="4"/>
  <c r="R20" i="4"/>
  <c r="R16" i="4"/>
  <c r="R12" i="4"/>
  <c r="R8" i="4"/>
  <c r="R62" i="4"/>
  <c r="R58" i="4"/>
  <c r="R54" i="4"/>
  <c r="R50" i="4"/>
  <c r="R46" i="4"/>
  <c r="R42" i="4"/>
  <c r="R38" i="4"/>
  <c r="R34" i="4"/>
  <c r="R30" i="4"/>
  <c r="R26" i="4"/>
  <c r="R22" i="4"/>
  <c r="R18" i="4"/>
  <c r="R14" i="4"/>
  <c r="R10" i="4"/>
  <c r="Q62" i="4"/>
  <c r="Q58" i="4"/>
  <c r="Q54" i="4"/>
  <c r="Q50" i="4"/>
  <c r="Q46" i="4"/>
  <c r="Q42" i="4"/>
  <c r="Q38" i="4"/>
  <c r="Q34" i="4"/>
  <c r="Q30" i="4"/>
  <c r="Q26" i="4"/>
  <c r="Q22" i="4"/>
  <c r="Q18" i="4"/>
  <c r="Q14" i="4"/>
  <c r="Q10" i="4"/>
  <c r="E40" i="4"/>
  <c r="E32" i="4"/>
  <c r="E24" i="4"/>
  <c r="E16" i="4"/>
  <c r="E8" i="4"/>
  <c r="F39" i="4"/>
  <c r="F31" i="4"/>
  <c r="F23" i="4"/>
  <c r="F15" i="4"/>
  <c r="F7" i="4"/>
  <c r="E26" i="3"/>
  <c r="E18" i="3"/>
  <c r="E10" i="3"/>
  <c r="F25" i="3"/>
  <c r="F17" i="3"/>
  <c r="F9" i="3"/>
  <c r="R34" i="1"/>
  <c r="R30" i="1"/>
  <c r="R26" i="1"/>
  <c r="R22" i="1"/>
  <c r="R14" i="1"/>
  <c r="R6" i="1"/>
  <c r="R47" i="1"/>
  <c r="R43" i="1"/>
  <c r="R39" i="1"/>
  <c r="R35" i="1"/>
  <c r="R31" i="1"/>
  <c r="R23" i="1"/>
  <c r="R19" i="1"/>
  <c r="R15" i="1"/>
  <c r="R11" i="1"/>
  <c r="F46" i="1"/>
  <c r="F14" i="1"/>
  <c r="E41" i="1"/>
  <c r="E33" i="1"/>
  <c r="E25" i="1"/>
  <c r="E17" i="1"/>
  <c r="F22" i="1"/>
  <c r="F30" i="1"/>
  <c r="E46" i="1"/>
  <c r="F54" i="1"/>
  <c r="F6" i="1"/>
  <c r="E7" i="1"/>
  <c r="F59" i="1"/>
  <c r="F51" i="1"/>
  <c r="F43" i="1"/>
</calcChain>
</file>

<file path=xl/sharedStrings.xml><?xml version="1.0" encoding="utf-8"?>
<sst xmlns="http://schemas.openxmlformats.org/spreadsheetml/2006/main" count="136" uniqueCount="31">
  <si>
    <t xml:space="preserve">YEAR </t>
  </si>
  <si>
    <t xml:space="preserve">COUNTRY </t>
  </si>
  <si>
    <t>INDICATOR</t>
  </si>
  <si>
    <t>STATISTICS</t>
  </si>
  <si>
    <t>Fluctuation per previous year (t2-t1)/t1</t>
  </si>
  <si>
    <t xml:space="preserve">Fluctuation per whole period     (t2-t1)/t1; (t3-t1)/t1 etc </t>
  </si>
  <si>
    <t>PS: You can use statistic programs</t>
  </si>
  <si>
    <t>https://agrimetsoft.com/calculators/Root%20Mean%20Square%20Deviation</t>
  </si>
  <si>
    <t>http://www.alcula.com/calculators/statistics or any other ones</t>
  </si>
  <si>
    <t>For VAR:</t>
  </si>
  <si>
    <t>https://www.calculatorsoup.com/calculators/statistics/variance-calculator.php</t>
  </si>
  <si>
    <t>for MEAN</t>
  </si>
  <si>
    <t xml:space="preserve">Indicator 1 </t>
  </si>
  <si>
    <t>Indicator 2</t>
  </si>
  <si>
    <t xml:space="preserve">Indicator 3 </t>
  </si>
  <si>
    <t xml:space="preserve">Indicator 4 </t>
  </si>
  <si>
    <t>Indicator 5</t>
  </si>
  <si>
    <t>Month</t>
  </si>
  <si>
    <t>HUNGARY</t>
  </si>
  <si>
    <t>GERMANY</t>
  </si>
  <si>
    <t>TURKEY</t>
  </si>
  <si>
    <t>Inflation</t>
  </si>
  <si>
    <t>Interest rate</t>
  </si>
  <si>
    <t>National Debt Index</t>
  </si>
  <si>
    <t>GDP/Capita</t>
  </si>
  <si>
    <t xml:space="preserve">M1 money in circulation </t>
  </si>
  <si>
    <t xml:space="preserve">M1 Money </t>
  </si>
  <si>
    <t>M1 money</t>
  </si>
  <si>
    <t xml:space="preserve">Inflation </t>
  </si>
  <si>
    <t xml:space="preserve">M1 money </t>
  </si>
  <si>
    <t>Swizterland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</si>
</sst>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0000"/>
  </numFmts>
  <fonts count="1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0"/>
      <name val="Arial"/>
      <family val="2"/>
    </font>
    <font>
      <sz val="10"/>
      <name val="Arial Unicode MS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12" fillId="0" borderId="0"/>
    <xf numFmtId="43" fontId="14" fillId="0" borderId="0" applyFont="0" applyFill="0" applyBorder="0" applyAlignment="0" applyProtection="0"/>
    <xf numFmtId="0" fontId="16" fillId="0" borderId="0" applyFill="0" applyProtection="0"/>
  </cellStyleXfs>
  <cellXfs count="69">
    <xf numFmtId="0" fontId="0" fillId="0" borderId="0" xfId="0"/>
    <xf numFmtId="2" fontId="3" fillId="3" borderId="0" xfId="0" applyNumberFormat="1" applyFont="1" applyFill="1"/>
    <xf numFmtId="2" fontId="3" fillId="2" borderId="0" xfId="0" applyNumberFormat="1" applyFont="1" applyFill="1"/>
    <xf numFmtId="2" fontId="0" fillId="0" borderId="0" xfId="0" applyNumberFormat="1"/>
    <xf numFmtId="2" fontId="0" fillId="0" borderId="0" xfId="0" applyNumberFormat="1" applyAlignment="1">
      <alignment wrapText="1" shrinkToFit="1"/>
    </xf>
    <xf numFmtId="2" fontId="0" fillId="0" borderId="0" xfId="0" applyNumberFormat="1" applyAlignment="1">
      <alignment wrapText="1"/>
    </xf>
    <xf numFmtId="2" fontId="0" fillId="0" borderId="0" xfId="0" applyNumberFormat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2" fontId="3" fillId="4" borderId="0" xfId="0" applyNumberFormat="1" applyFont="1" applyFill="1"/>
    <xf numFmtId="2" fontId="4" fillId="4" borderId="0" xfId="0" applyNumberFormat="1" applyFont="1" applyFill="1" applyAlignment="1">
      <alignment horizontal="center" vertical="center"/>
    </xf>
    <xf numFmtId="2" fontId="3" fillId="4" borderId="0" xfId="0" applyNumberFormat="1" applyFont="1" applyFill="1" applyAlignment="1">
      <alignment wrapText="1"/>
    </xf>
    <xf numFmtId="2" fontId="1" fillId="0" borderId="0" xfId="0" applyNumberFormat="1" applyFont="1" applyAlignment="1">
      <alignment horizontal="center" vertical="center" wrapText="1"/>
    </xf>
    <xf numFmtId="2" fontId="4" fillId="4" borderId="0" xfId="0" applyNumberFormat="1" applyFont="1" applyFill="1" applyAlignment="1">
      <alignment horizontal="center" vertical="center" wrapText="1"/>
    </xf>
    <xf numFmtId="2" fontId="6" fillId="0" borderId="0" xfId="0" applyNumberFormat="1" applyFont="1"/>
    <xf numFmtId="1" fontId="6" fillId="0" borderId="0" xfId="0" applyNumberFormat="1" applyFont="1"/>
    <xf numFmtId="2" fontId="6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wrapText="1" shrinkToFit="1"/>
    </xf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wrapText="1"/>
    </xf>
    <xf numFmtId="1" fontId="3" fillId="3" borderId="1" xfId="0" applyNumberFormat="1" applyFont="1" applyFill="1" applyBorder="1"/>
    <xf numFmtId="2" fontId="4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wrapText="1" shrinkToFit="1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wrapText="1"/>
    </xf>
    <xf numFmtId="2" fontId="4" fillId="3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wrapText="1" shrinkToFit="1"/>
    </xf>
    <xf numFmtId="2" fontId="4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wrapText="1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 shrinkToFi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wrapText="1"/>
    </xf>
    <xf numFmtId="1" fontId="2" fillId="0" borderId="1" xfId="0" applyNumberFormat="1" applyFont="1" applyBorder="1"/>
    <xf numFmtId="1" fontId="2" fillId="0" borderId="0" xfId="0" applyNumberFormat="1" applyFont="1"/>
    <xf numFmtId="1" fontId="8" fillId="0" borderId="0" xfId="1" applyNumberFormat="1" applyFont="1"/>
    <xf numFmtId="1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 wrapText="1" shrinkToFit="1"/>
    </xf>
    <xf numFmtId="1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 shrinkToFi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 wrapText="1"/>
    </xf>
    <xf numFmtId="2" fontId="3" fillId="4" borderId="0" xfId="0" applyNumberFormat="1" applyFont="1" applyFill="1" applyAlignment="1">
      <alignment horizontal="center" vertical="center"/>
    </xf>
    <xf numFmtId="2" fontId="0" fillId="4" borderId="0" xfId="0" applyNumberFormat="1" applyFill="1" applyAlignment="1">
      <alignment wrapText="1"/>
    </xf>
    <xf numFmtId="2" fontId="0" fillId="4" borderId="0" xfId="0" applyNumberFormat="1" applyFill="1"/>
    <xf numFmtId="2" fontId="6" fillId="4" borderId="0" xfId="0" applyNumberFormat="1" applyFont="1" applyFill="1" applyAlignment="1">
      <alignment wrapText="1"/>
    </xf>
    <xf numFmtId="2" fontId="6" fillId="4" borderId="0" xfId="0" applyNumberFormat="1" applyFont="1" applyFill="1"/>
    <xf numFmtId="2" fontId="10" fillId="4" borderId="1" xfId="0" applyNumberFormat="1" applyFont="1" applyFill="1" applyBorder="1" applyAlignment="1">
      <alignment wrapText="1"/>
    </xf>
    <xf numFmtId="2" fontId="10" fillId="4" borderId="1" xfId="0" applyNumberFormat="1" applyFont="1" applyFill="1" applyBorder="1" applyAlignment="1">
      <alignment horizontal="center" vertical="center" wrapText="1"/>
    </xf>
    <xf numFmtId="2" fontId="10" fillId="4" borderId="1" xfId="0" applyNumberFormat="1" applyFont="1" applyFill="1" applyBorder="1" applyAlignment="1">
      <alignment horizontal="center" vertical="center" wrapText="1" shrinkToFit="1"/>
    </xf>
    <xf numFmtId="2" fontId="9" fillId="4" borderId="1" xfId="0" applyNumberFormat="1" applyFont="1" applyFill="1" applyBorder="1" applyAlignment="1">
      <alignment wrapText="1"/>
    </xf>
    <xf numFmtId="2" fontId="11" fillId="4" borderId="0" xfId="0" applyNumberFormat="1" applyFont="1" applyFill="1" applyAlignment="1">
      <alignment wrapText="1"/>
    </xf>
    <xf numFmtId="2" fontId="9" fillId="4" borderId="0" xfId="0" applyNumberFormat="1" applyFont="1" applyFill="1" applyAlignment="1">
      <alignment wrapText="1"/>
    </xf>
    <xf numFmtId="1" fontId="0" fillId="0" borderId="1" xfId="0" applyNumberFormat="1" applyBorder="1"/>
    <xf numFmtId="1" fontId="7" fillId="0" borderId="0" xfId="1" applyNumberFormat="1"/>
    <xf numFmtId="1" fontId="0" fillId="0" borderId="0" xfId="0" applyNumberFormat="1"/>
    <xf numFmtId="164" fontId="13" fillId="0" borderId="1" xfId="0" applyNumberFormat="1" applyFont="1" applyBorder="1"/>
    <xf numFmtId="165" fontId="0" fillId="0" borderId="1" xfId="0" applyNumberFormat="1" applyBorder="1" applyAlignment="1">
      <alignment wrapText="1"/>
    </xf>
    <xf numFmtId="43" fontId="0" fillId="0" borderId="1" xfId="3" applyFont="1" applyBorder="1" applyAlignment="1">
      <alignment wrapText="1"/>
    </xf>
    <xf numFmtId="43" fontId="6" fillId="0" borderId="0" xfId="3" applyFont="1" applyAlignment="1">
      <alignment wrapText="1"/>
    </xf>
    <xf numFmtId="43" fontId="0" fillId="0" borderId="0" xfId="3" applyFont="1" applyAlignment="1">
      <alignment wrapText="1"/>
    </xf>
    <xf numFmtId="2" fontId="0" fillId="0" borderId="1" xfId="0" applyNumberFormat="1" applyBorder="1"/>
    <xf numFmtId="2" fontId="15" fillId="0" borderId="1" xfId="0" applyNumberFormat="1" applyFont="1" applyBorder="1" applyAlignment="1">
      <alignment wrapText="1"/>
    </xf>
    <xf numFmtId="2" fontId="12" fillId="0" borderId="1" xfId="2" applyNumberFormat="1" applyBorder="1"/>
    <xf numFmtId="2" fontId="16" fillId="0" borderId="1" xfId="4" applyNumberFormat="1" applyFill="1" applyBorder="1" applyProtection="1"/>
    <xf numFmtId="2" fontId="3" fillId="5" borderId="1" xfId="0" applyNumberFormat="1" applyFont="1" applyFill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 shrinkToFit="1"/>
    </xf>
  </cellXfs>
  <cellStyles count="5">
    <cellStyle name="Comma" xfId="3" builtinId="3"/>
    <cellStyle name="Hyperlink" xfId="1" builtinId="8"/>
    <cellStyle name="Normal" xfId="0" builtinId="0"/>
    <cellStyle name="Normal 2" xfId="2" xr:uid="{F2607146-2A87-4440-BAA5-8062A32B4ADE}"/>
    <cellStyle name="Normal 3" xfId="4" xr:uid="{A627C636-8113-7047-AC33-93444678A6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lculatorsoup.com/calculators/statistics/variance-calculator.php" TargetMode="External"/><Relationship Id="rId2" Type="http://schemas.openxmlformats.org/officeDocument/2006/relationships/hyperlink" Target="http://www.alcula.com/calculators/statistics%20or%20any%20other%20ones" TargetMode="External"/><Relationship Id="rId1" Type="http://schemas.openxmlformats.org/officeDocument/2006/relationships/hyperlink" Target="https://agrimetsoft.com/calculators/Root%20Mean%20Square%20Deviation" TargetMode="External"/><Relationship Id="rId4" Type="http://schemas.openxmlformats.org/officeDocument/2006/relationships/hyperlink" Target="https://www.calculatorsoup.com/calculators/statistics/variance-calculator.ph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lculatorsoup.com/calculators/statistics/variance-calculator.php" TargetMode="External"/><Relationship Id="rId2" Type="http://schemas.openxmlformats.org/officeDocument/2006/relationships/hyperlink" Target="http://www.alcula.com/calculators/statistics%20or%20any%20other%20ones" TargetMode="External"/><Relationship Id="rId1" Type="http://schemas.openxmlformats.org/officeDocument/2006/relationships/hyperlink" Target="https://agrimetsoft.com/calculators/Root%20Mean%20Square%20Deviation" TargetMode="External"/><Relationship Id="rId4" Type="http://schemas.openxmlformats.org/officeDocument/2006/relationships/hyperlink" Target="https://www.calculatorsoup.com/calculators/statistics/variance-calculato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38CF-B636-4617-9617-935FE0C036C6}">
  <dimension ref="A1:CZ66"/>
  <sheetViews>
    <sheetView zoomScale="86" zoomScaleNormal="64" workbookViewId="0">
      <pane ySplit="1" topLeftCell="A2" activePane="bottomLeft" state="frozen"/>
      <selection pane="bottomLeft" activeCell="D2" sqref="D2"/>
    </sheetView>
  </sheetViews>
  <sheetFormatPr defaultColWidth="8.77734375" defaultRowHeight="14.4"/>
  <cols>
    <col min="1" max="1" width="8.77734375" style="57"/>
    <col min="2" max="2" width="8.77734375" style="35"/>
    <col min="3" max="3" width="15.33203125" style="11" customWidth="1"/>
    <col min="4" max="4" width="18.44140625" style="4" bestFit="1" customWidth="1"/>
    <col min="5" max="5" width="18.44140625" style="4" customWidth="1"/>
    <col min="6" max="6" width="14" style="6" bestFit="1" customWidth="1"/>
    <col min="7" max="7" width="15.6640625" style="5" customWidth="1"/>
    <col min="8" max="8" width="18.109375" style="5" customWidth="1"/>
    <col min="9" max="9" width="16.6640625" style="5" customWidth="1"/>
    <col min="10" max="11" width="13.109375" style="5" customWidth="1"/>
    <col min="12" max="12" width="15.109375" style="5" customWidth="1"/>
    <col min="13" max="13" width="21.77734375" style="5" customWidth="1"/>
    <col min="14" max="14" width="13.109375" style="5" customWidth="1"/>
    <col min="15" max="15" width="14" style="5" bestFit="1" customWidth="1"/>
    <col min="16" max="16" width="31.109375" style="62" customWidth="1"/>
    <col min="17" max="18" width="14.44140625" style="5" customWidth="1"/>
    <col min="19" max="19" width="22.6640625" style="54" customWidth="1"/>
    <col min="20" max="20" width="18.109375" style="54" customWidth="1"/>
    <col min="21" max="21" width="17.6640625" style="54" customWidth="1"/>
    <col min="22" max="22" width="11.44140625" style="45" customWidth="1"/>
    <col min="23" max="25" width="8.77734375" style="45"/>
    <col min="26" max="26" width="12.6640625" style="45" bestFit="1" customWidth="1"/>
    <col min="27" max="28" width="8.77734375" style="45"/>
    <col min="29" max="104" width="8.77734375" style="46"/>
    <col min="105" max="16384" width="8.77734375" style="3"/>
  </cols>
  <sheetData>
    <row r="1" spans="1:104" s="42" customFormat="1" ht="105" customHeight="1">
      <c r="A1" s="37" t="s">
        <v>17</v>
      </c>
      <c r="B1" s="37" t="s">
        <v>0</v>
      </c>
      <c r="C1" s="26" t="s">
        <v>3</v>
      </c>
      <c r="D1" s="41" t="s">
        <v>23</v>
      </c>
      <c r="E1" s="40" t="s">
        <v>4</v>
      </c>
      <c r="F1" s="40" t="s">
        <v>5</v>
      </c>
      <c r="G1" s="40" t="s">
        <v>22</v>
      </c>
      <c r="H1" s="40" t="s">
        <v>4</v>
      </c>
      <c r="I1" s="40" t="s">
        <v>5</v>
      </c>
      <c r="J1" s="41" t="s">
        <v>21</v>
      </c>
      <c r="K1" s="40" t="s">
        <v>4</v>
      </c>
      <c r="L1" s="40" t="s">
        <v>5</v>
      </c>
      <c r="M1" s="41" t="s">
        <v>25</v>
      </c>
      <c r="N1" s="40" t="s">
        <v>4</v>
      </c>
      <c r="O1" s="40" t="s">
        <v>5</v>
      </c>
      <c r="P1" s="41" t="s">
        <v>24</v>
      </c>
      <c r="Q1" s="40" t="s">
        <v>4</v>
      </c>
      <c r="R1" s="40" t="s">
        <v>5</v>
      </c>
      <c r="S1" s="50"/>
      <c r="T1" s="51"/>
      <c r="U1" s="51"/>
      <c r="V1" s="43"/>
      <c r="W1" s="43"/>
      <c r="X1" s="43"/>
      <c r="Y1" s="43"/>
      <c r="Z1" s="43"/>
      <c r="AA1" s="43"/>
      <c r="AB1" s="43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</row>
    <row r="2" spans="1:104">
      <c r="A2" s="55">
        <v>1</v>
      </c>
      <c r="B2" s="34">
        <v>2019</v>
      </c>
      <c r="C2" s="30"/>
      <c r="D2" s="33">
        <f>83.25/12</f>
        <v>6.9375</v>
      </c>
      <c r="F2" s="32"/>
      <c r="G2" s="33">
        <v>2.5</v>
      </c>
      <c r="H2" s="33"/>
      <c r="I2" s="33"/>
      <c r="J2" s="31">
        <v>3.3</v>
      </c>
      <c r="K2" s="33"/>
      <c r="L2" s="33"/>
      <c r="M2" s="58">
        <v>233204025.5</v>
      </c>
      <c r="N2" s="33"/>
      <c r="O2" s="33"/>
      <c r="P2" s="63">
        <f>12928.148/12</f>
        <v>1077.3456666666666</v>
      </c>
      <c r="Q2" s="33"/>
      <c r="R2" s="33"/>
      <c r="S2" s="52"/>
      <c r="T2" s="31"/>
      <c r="U2" s="52"/>
      <c r="AB2" s="46"/>
      <c r="CZ2" s="3"/>
    </row>
    <row r="3" spans="1:104">
      <c r="A3" s="55">
        <v>2</v>
      </c>
      <c r="B3" s="34">
        <v>2019</v>
      </c>
      <c r="C3" s="30"/>
      <c r="D3" s="33">
        <f t="shared" ref="D3:D13" si="0">83.25/12</f>
        <v>6.9375</v>
      </c>
      <c r="E3" s="31">
        <f>(D3-D2)/D2</f>
        <v>0</v>
      </c>
      <c r="F3" s="32">
        <f>(D3-$D$2)/$D$2</f>
        <v>0</v>
      </c>
      <c r="G3" s="33">
        <v>2.5</v>
      </c>
      <c r="H3" s="31">
        <f>(G3-G2)/G2</f>
        <v>0</v>
      </c>
      <c r="I3" s="32">
        <f>(G3-$G$2)/$G$2</f>
        <v>0</v>
      </c>
      <c r="J3" s="31">
        <v>3.8</v>
      </c>
      <c r="K3" s="59">
        <f>(J3-J2)/J2</f>
        <v>0.15151515151515152</v>
      </c>
      <c r="L3" s="33">
        <f>(J3-$J$2)/$J$2</f>
        <v>0.15151515151515152</v>
      </c>
      <c r="M3" s="58">
        <v>234206300.09999999</v>
      </c>
      <c r="N3" s="59">
        <f>(M3-M2)/M2</f>
        <v>4.2978443354529227E-3</v>
      </c>
      <c r="O3" s="33">
        <f>(M3-$M$2)/$M$2</f>
        <v>4.2978443354529227E-3</v>
      </c>
      <c r="P3" s="63">
        <f t="shared" ref="P3:P13" si="1">12928.148/12</f>
        <v>1077.3456666666666</v>
      </c>
      <c r="Q3" s="33">
        <f>(P3-P2)/P2</f>
        <v>0</v>
      </c>
      <c r="R3" s="33">
        <f>(P3-$P$2)/$P$2</f>
        <v>0</v>
      </c>
      <c r="S3" s="52"/>
      <c r="T3" s="31"/>
      <c r="U3" s="52"/>
      <c r="AB3" s="46"/>
      <c r="CZ3" s="3"/>
    </row>
    <row r="4" spans="1:104">
      <c r="A4" s="55">
        <v>3</v>
      </c>
      <c r="B4" s="34">
        <v>2019</v>
      </c>
      <c r="C4" s="30"/>
      <c r="D4" s="33">
        <f t="shared" si="0"/>
        <v>6.9375</v>
      </c>
      <c r="E4" s="31">
        <f t="shared" ref="E4:E61" si="2">(D4-D3)/D3</f>
        <v>0</v>
      </c>
      <c r="F4" s="32">
        <f t="shared" ref="F4:F61" si="3">(D4-$D$2)/$D$2</f>
        <v>0</v>
      </c>
      <c r="G4" s="33">
        <v>2.5</v>
      </c>
      <c r="H4" s="31">
        <f t="shared" ref="H4:H61" si="4">(G4-G3)/G3</f>
        <v>0</v>
      </c>
      <c r="I4" s="32">
        <f t="shared" ref="I4:I61" si="5">(G4-$G$2)/$G$2</f>
        <v>0</v>
      </c>
      <c r="J4" s="31">
        <v>4</v>
      </c>
      <c r="K4" s="59">
        <f t="shared" ref="K4:K61" si="6">(J4-J3)/J3</f>
        <v>5.2631578947368474E-2</v>
      </c>
      <c r="L4" s="33">
        <f t="shared" ref="L4:L61" si="7">(J4-$J$2)/$J$2</f>
        <v>0.21212121212121218</v>
      </c>
      <c r="M4" s="58">
        <v>233685774.40000001</v>
      </c>
      <c r="N4" s="59">
        <f t="shared" ref="N4:N61" si="8">(M4-M3)/M3</f>
        <v>-2.2225093850068815E-3</v>
      </c>
      <c r="O4" s="33">
        <f t="shared" ref="O4:O61" si="9">(M4-$M$2)/$M$2</f>
        <v>2.065782951075199E-3</v>
      </c>
      <c r="P4" s="63">
        <f t="shared" si="1"/>
        <v>1077.3456666666666</v>
      </c>
      <c r="Q4" s="33">
        <f t="shared" ref="Q4:Q61" si="10">(P4-P3)/P3</f>
        <v>0</v>
      </c>
      <c r="R4" s="33">
        <f t="shared" ref="R4:R61" si="11">(P4-$P$2)/$P$2</f>
        <v>0</v>
      </c>
      <c r="S4" s="52"/>
      <c r="T4" s="31"/>
      <c r="U4" s="52"/>
      <c r="AB4" s="46"/>
      <c r="CZ4" s="3"/>
    </row>
    <row r="5" spans="1:104">
      <c r="A5" s="55">
        <v>4</v>
      </c>
      <c r="B5" s="34">
        <v>2019</v>
      </c>
      <c r="C5" s="30"/>
      <c r="D5" s="33">
        <f t="shared" si="0"/>
        <v>6.9375</v>
      </c>
      <c r="E5" s="31">
        <f t="shared" si="2"/>
        <v>0</v>
      </c>
      <c r="F5" s="32">
        <f t="shared" si="3"/>
        <v>0</v>
      </c>
      <c r="G5" s="33">
        <v>2.5</v>
      </c>
      <c r="H5" s="31">
        <f t="shared" si="4"/>
        <v>0</v>
      </c>
      <c r="I5" s="32">
        <f t="shared" si="5"/>
        <v>0</v>
      </c>
      <c r="J5" s="31">
        <v>4.0999999999999996</v>
      </c>
      <c r="K5" s="59">
        <f t="shared" si="6"/>
        <v>2.4999999999999911E-2</v>
      </c>
      <c r="L5" s="33">
        <f t="shared" si="7"/>
        <v>0.24242424242424238</v>
      </c>
      <c r="M5" s="58">
        <v>241701867.90000001</v>
      </c>
      <c r="N5" s="59">
        <f t="shared" si="8"/>
        <v>3.4302873251834537E-2</v>
      </c>
      <c r="O5" s="33">
        <f t="shared" si="9"/>
        <v>3.6439518493646267E-2</v>
      </c>
      <c r="P5" s="63">
        <f t="shared" si="1"/>
        <v>1077.3456666666666</v>
      </c>
      <c r="Q5" s="33">
        <f t="shared" si="10"/>
        <v>0</v>
      </c>
      <c r="R5" s="33">
        <f t="shared" si="11"/>
        <v>0</v>
      </c>
      <c r="S5" s="52"/>
      <c r="T5" s="31"/>
      <c r="U5" s="52"/>
      <c r="AB5" s="46"/>
      <c r="CZ5" s="3"/>
    </row>
    <row r="6" spans="1:104">
      <c r="A6" s="55">
        <v>5</v>
      </c>
      <c r="B6" s="34">
        <v>2019</v>
      </c>
      <c r="C6" s="30"/>
      <c r="D6" s="33">
        <f t="shared" si="0"/>
        <v>6.9375</v>
      </c>
      <c r="E6" s="31">
        <f t="shared" si="2"/>
        <v>0</v>
      </c>
      <c r="F6" s="32">
        <f t="shared" si="3"/>
        <v>0</v>
      </c>
      <c r="G6" s="33">
        <v>2.5</v>
      </c>
      <c r="H6" s="31">
        <f t="shared" si="4"/>
        <v>0</v>
      </c>
      <c r="I6" s="32">
        <f t="shared" si="5"/>
        <v>0</v>
      </c>
      <c r="J6" s="31">
        <v>4.0999999999999996</v>
      </c>
      <c r="K6" s="59">
        <f t="shared" si="6"/>
        <v>0</v>
      </c>
      <c r="L6" s="33">
        <f t="shared" si="7"/>
        <v>0.24242424242424238</v>
      </c>
      <c r="M6" s="58">
        <v>239383722.19999999</v>
      </c>
      <c r="N6" s="59">
        <f t="shared" si="8"/>
        <v>-9.5909300169707869E-3</v>
      </c>
      <c r="O6" s="33">
        <f t="shared" si="9"/>
        <v>2.6499099604950806E-2</v>
      </c>
      <c r="P6" s="63">
        <f t="shared" si="1"/>
        <v>1077.3456666666666</v>
      </c>
      <c r="Q6" s="33">
        <f t="shared" si="10"/>
        <v>0</v>
      </c>
      <c r="R6" s="33">
        <f t="shared" si="11"/>
        <v>0</v>
      </c>
      <c r="S6" s="52"/>
      <c r="T6" s="31"/>
      <c r="U6" s="52"/>
      <c r="AB6" s="46"/>
      <c r="CZ6" s="3"/>
    </row>
    <row r="7" spans="1:104">
      <c r="A7" s="55">
        <v>6</v>
      </c>
      <c r="B7" s="34">
        <v>2019</v>
      </c>
      <c r="C7" s="30"/>
      <c r="D7" s="33">
        <f t="shared" si="0"/>
        <v>6.9375</v>
      </c>
      <c r="E7" s="31">
        <f t="shared" si="2"/>
        <v>0</v>
      </c>
      <c r="F7" s="32">
        <f t="shared" si="3"/>
        <v>0</v>
      </c>
      <c r="G7" s="33">
        <v>2.5</v>
      </c>
      <c r="H7" s="31">
        <f t="shared" si="4"/>
        <v>0</v>
      </c>
      <c r="I7" s="32">
        <f t="shared" si="5"/>
        <v>0</v>
      </c>
      <c r="J7" s="31">
        <v>3.8</v>
      </c>
      <c r="K7" s="59">
        <f t="shared" si="6"/>
        <v>-7.3170731707317041E-2</v>
      </c>
      <c r="L7" s="33">
        <f t="shared" si="7"/>
        <v>0.15151515151515152</v>
      </c>
      <c r="M7" s="58">
        <v>245057393</v>
      </c>
      <c r="N7" s="59">
        <f t="shared" si="8"/>
        <v>2.3701155399613101E-2</v>
      </c>
      <c r="O7" s="33">
        <f t="shared" si="9"/>
        <v>5.0828314282250674E-2</v>
      </c>
      <c r="P7" s="63">
        <f t="shared" si="1"/>
        <v>1077.3456666666666</v>
      </c>
      <c r="Q7" s="33">
        <f t="shared" si="10"/>
        <v>0</v>
      </c>
      <c r="R7" s="33">
        <f t="shared" si="11"/>
        <v>0</v>
      </c>
      <c r="S7" s="52"/>
      <c r="T7" s="31"/>
      <c r="U7" s="52"/>
      <c r="AB7" s="46"/>
      <c r="CZ7" s="3"/>
    </row>
    <row r="8" spans="1:104">
      <c r="A8" s="55">
        <v>7</v>
      </c>
      <c r="B8" s="34">
        <v>2019</v>
      </c>
      <c r="C8" s="30"/>
      <c r="D8" s="33">
        <f t="shared" si="0"/>
        <v>6.9375</v>
      </c>
      <c r="E8" s="31">
        <f t="shared" si="2"/>
        <v>0</v>
      </c>
      <c r="F8" s="32">
        <f t="shared" si="3"/>
        <v>0</v>
      </c>
      <c r="G8" s="33">
        <v>2.5</v>
      </c>
      <c r="H8" s="31">
        <f t="shared" si="4"/>
        <v>0</v>
      </c>
      <c r="I8" s="32">
        <f t="shared" si="5"/>
        <v>0</v>
      </c>
      <c r="J8" s="31">
        <v>4.0999999999999996</v>
      </c>
      <c r="K8" s="59">
        <f t="shared" si="6"/>
        <v>7.8947368421052586E-2</v>
      </c>
      <c r="L8" s="33">
        <f t="shared" si="7"/>
        <v>0.24242424242424238</v>
      </c>
      <c r="M8" s="58">
        <v>246621972.30000001</v>
      </c>
      <c r="N8" s="59">
        <f t="shared" si="8"/>
        <v>6.3845423345379824E-3</v>
      </c>
      <c r="O8" s="33">
        <f t="shared" si="9"/>
        <v>5.7537372141116885E-2</v>
      </c>
      <c r="P8" s="63">
        <f t="shared" si="1"/>
        <v>1077.3456666666666</v>
      </c>
      <c r="Q8" s="33">
        <f t="shared" si="10"/>
        <v>0</v>
      </c>
      <c r="R8" s="33">
        <f t="shared" si="11"/>
        <v>0</v>
      </c>
      <c r="S8" s="52"/>
      <c r="T8" s="31"/>
      <c r="U8" s="52"/>
      <c r="AB8" s="46"/>
      <c r="CZ8" s="3"/>
    </row>
    <row r="9" spans="1:104">
      <c r="A9" s="55">
        <v>8</v>
      </c>
      <c r="B9" s="34">
        <v>2019</v>
      </c>
      <c r="C9" s="30"/>
      <c r="D9" s="33">
        <f t="shared" si="0"/>
        <v>6.9375</v>
      </c>
      <c r="E9" s="31">
        <f t="shared" si="2"/>
        <v>0</v>
      </c>
      <c r="F9" s="32">
        <f t="shared" si="3"/>
        <v>0</v>
      </c>
      <c r="G9" s="33">
        <v>2.5</v>
      </c>
      <c r="H9" s="31">
        <f t="shared" si="4"/>
        <v>0</v>
      </c>
      <c r="I9" s="32">
        <f t="shared" si="5"/>
        <v>0</v>
      </c>
      <c r="J9" s="31">
        <v>3.9</v>
      </c>
      <c r="K9" s="59">
        <f t="shared" si="6"/>
        <v>-4.8780487804877988E-2</v>
      </c>
      <c r="L9" s="33">
        <f t="shared" si="7"/>
        <v>0.18181818181818185</v>
      </c>
      <c r="M9" s="58">
        <v>250281648</v>
      </c>
      <c r="N9" s="59">
        <f t="shared" si="8"/>
        <v>1.483921187504017E-2</v>
      </c>
      <c r="O9" s="33">
        <f t="shared" si="9"/>
        <v>7.3230393272092117E-2</v>
      </c>
      <c r="P9" s="63">
        <f t="shared" si="1"/>
        <v>1077.3456666666666</v>
      </c>
      <c r="Q9" s="33">
        <f t="shared" si="10"/>
        <v>0</v>
      </c>
      <c r="R9" s="33">
        <f t="shared" si="11"/>
        <v>0</v>
      </c>
      <c r="S9" s="52"/>
      <c r="T9" s="31"/>
      <c r="U9" s="52"/>
      <c r="AB9" s="46"/>
      <c r="CZ9" s="3"/>
    </row>
    <row r="10" spans="1:104">
      <c r="A10" s="55">
        <v>9</v>
      </c>
      <c r="B10" s="34">
        <v>2019</v>
      </c>
      <c r="C10" s="30"/>
      <c r="D10" s="33">
        <f t="shared" si="0"/>
        <v>6.9375</v>
      </c>
      <c r="E10" s="31">
        <f t="shared" si="2"/>
        <v>0</v>
      </c>
      <c r="F10" s="32">
        <f t="shared" si="3"/>
        <v>0</v>
      </c>
      <c r="G10" s="33">
        <v>2.5</v>
      </c>
      <c r="H10" s="31">
        <f t="shared" si="4"/>
        <v>0</v>
      </c>
      <c r="I10" s="32">
        <f t="shared" si="5"/>
        <v>0</v>
      </c>
      <c r="J10" s="31">
        <v>3.5</v>
      </c>
      <c r="K10" s="59">
        <f t="shared" si="6"/>
        <v>-0.10256410256410255</v>
      </c>
      <c r="L10" s="33">
        <f t="shared" si="7"/>
        <v>6.0606060606060663E-2</v>
      </c>
      <c r="M10" s="58">
        <v>256884277.80000001</v>
      </c>
      <c r="N10" s="59">
        <f t="shared" si="8"/>
        <v>2.6380798803114849E-2</v>
      </c>
      <c r="O10" s="33">
        <f t="shared" si="9"/>
        <v>0.10154306834639101</v>
      </c>
      <c r="P10" s="63">
        <f t="shared" si="1"/>
        <v>1077.3456666666666</v>
      </c>
      <c r="Q10" s="33">
        <f t="shared" si="10"/>
        <v>0</v>
      </c>
      <c r="R10" s="33">
        <f t="shared" si="11"/>
        <v>0</v>
      </c>
      <c r="S10" s="52"/>
      <c r="T10" s="31"/>
      <c r="U10" s="52"/>
      <c r="AB10" s="46"/>
      <c r="CZ10" s="3"/>
    </row>
    <row r="11" spans="1:104">
      <c r="A11" s="55">
        <v>10</v>
      </c>
      <c r="B11" s="34">
        <v>2019</v>
      </c>
      <c r="C11" s="30"/>
      <c r="D11" s="33">
        <f t="shared" si="0"/>
        <v>6.9375</v>
      </c>
      <c r="E11" s="31">
        <f t="shared" si="2"/>
        <v>0</v>
      </c>
      <c r="F11" s="32">
        <f t="shared" si="3"/>
        <v>0</v>
      </c>
      <c r="G11" s="33">
        <v>2.5</v>
      </c>
      <c r="H11" s="31">
        <f t="shared" si="4"/>
        <v>0</v>
      </c>
      <c r="I11" s="32">
        <f t="shared" si="5"/>
        <v>0</v>
      </c>
      <c r="J11" s="31">
        <v>3.4</v>
      </c>
      <c r="K11" s="59">
        <f t="shared" si="6"/>
        <v>-2.8571428571428598E-2</v>
      </c>
      <c r="L11" s="33">
        <f t="shared" si="7"/>
        <v>3.0303030303030332E-2</v>
      </c>
      <c r="M11" s="58">
        <v>257245721.5</v>
      </c>
      <c r="N11" s="59">
        <f t="shared" si="8"/>
        <v>1.4070292783017026E-3</v>
      </c>
      <c r="O11" s="33">
        <f t="shared" si="9"/>
        <v>0.10309297169486467</v>
      </c>
      <c r="P11" s="63">
        <f t="shared" si="1"/>
        <v>1077.3456666666666</v>
      </c>
      <c r="Q11" s="33">
        <f t="shared" si="10"/>
        <v>0</v>
      </c>
      <c r="R11" s="33">
        <f t="shared" si="11"/>
        <v>0</v>
      </c>
      <c r="S11" s="52"/>
      <c r="T11" s="31"/>
      <c r="U11" s="52"/>
      <c r="AB11" s="46"/>
      <c r="CZ11" s="3"/>
    </row>
    <row r="12" spans="1:104">
      <c r="A12" s="55">
        <v>11</v>
      </c>
      <c r="B12" s="34">
        <v>2019</v>
      </c>
      <c r="C12" s="30"/>
      <c r="D12" s="33">
        <f t="shared" si="0"/>
        <v>6.9375</v>
      </c>
      <c r="E12" s="31">
        <f t="shared" si="2"/>
        <v>0</v>
      </c>
      <c r="F12" s="32">
        <f t="shared" si="3"/>
        <v>0</v>
      </c>
      <c r="G12" s="33">
        <v>2.5</v>
      </c>
      <c r="H12" s="31">
        <f t="shared" si="4"/>
        <v>0</v>
      </c>
      <c r="I12" s="32">
        <f t="shared" si="5"/>
        <v>0</v>
      </c>
      <c r="J12" s="31">
        <v>3.8</v>
      </c>
      <c r="K12" s="59">
        <f t="shared" si="6"/>
        <v>0.11764705882352938</v>
      </c>
      <c r="L12" s="33">
        <f t="shared" si="7"/>
        <v>0.15151515151515152</v>
      </c>
      <c r="M12" s="58">
        <v>265446910.5</v>
      </c>
      <c r="N12" s="59">
        <f t="shared" si="8"/>
        <v>3.188075957951355E-2</v>
      </c>
      <c r="O12" s="33">
        <f t="shared" si="9"/>
        <v>0.13826041351931981</v>
      </c>
      <c r="P12" s="63">
        <f t="shared" si="1"/>
        <v>1077.3456666666666</v>
      </c>
      <c r="Q12" s="33">
        <f t="shared" si="10"/>
        <v>0</v>
      </c>
      <c r="R12" s="33">
        <f t="shared" si="11"/>
        <v>0</v>
      </c>
      <c r="S12" s="52"/>
      <c r="T12" s="31"/>
      <c r="U12" s="52"/>
      <c r="AB12" s="46"/>
      <c r="CZ12" s="3"/>
    </row>
    <row r="13" spans="1:104">
      <c r="A13" s="55">
        <v>12</v>
      </c>
      <c r="B13" s="34">
        <v>2019</v>
      </c>
      <c r="C13" s="30"/>
      <c r="D13" s="33">
        <f t="shared" si="0"/>
        <v>6.9375</v>
      </c>
      <c r="E13" s="31">
        <f t="shared" si="2"/>
        <v>0</v>
      </c>
      <c r="F13" s="32">
        <f t="shared" si="3"/>
        <v>0</v>
      </c>
      <c r="G13" s="33">
        <v>2.5</v>
      </c>
      <c r="H13" s="31">
        <f t="shared" si="4"/>
        <v>0</v>
      </c>
      <c r="I13" s="32">
        <f t="shared" si="5"/>
        <v>0</v>
      </c>
      <c r="J13" s="31">
        <v>4</v>
      </c>
      <c r="K13" s="59">
        <f t="shared" si="6"/>
        <v>5.2631578947368474E-2</v>
      </c>
      <c r="L13" s="33">
        <f t="shared" si="7"/>
        <v>0.21212121212121218</v>
      </c>
      <c r="M13" s="58">
        <v>276938550.5</v>
      </c>
      <c r="N13" s="59">
        <f t="shared" si="8"/>
        <v>4.3291669804535172E-2</v>
      </c>
      <c r="O13" s="33">
        <f t="shared" si="9"/>
        <v>0.18753760749297185</v>
      </c>
      <c r="P13" s="63">
        <f t="shared" si="1"/>
        <v>1077.3456666666666</v>
      </c>
      <c r="Q13" s="33">
        <f t="shared" si="10"/>
        <v>0</v>
      </c>
      <c r="R13" s="33">
        <f t="shared" si="11"/>
        <v>0</v>
      </c>
      <c r="S13" s="52"/>
      <c r="T13" s="31"/>
      <c r="U13" s="52"/>
      <c r="AB13" s="46"/>
      <c r="CZ13" s="3"/>
    </row>
    <row r="14" spans="1:104">
      <c r="A14" s="55">
        <v>1</v>
      </c>
      <c r="B14" s="34">
        <v>2020</v>
      </c>
      <c r="C14" s="30"/>
      <c r="D14" s="33">
        <f>112.57/12</f>
        <v>9.3808333333333334</v>
      </c>
      <c r="E14" s="31">
        <f t="shared" si="2"/>
        <v>0.35219219219219222</v>
      </c>
      <c r="F14" s="32">
        <f t="shared" si="3"/>
        <v>0.35219219219219222</v>
      </c>
      <c r="G14" s="33">
        <v>2.5</v>
      </c>
      <c r="H14" s="31">
        <f t="shared" si="4"/>
        <v>0</v>
      </c>
      <c r="I14" s="32">
        <f t="shared" si="5"/>
        <v>0</v>
      </c>
      <c r="J14" s="31">
        <v>3.6</v>
      </c>
      <c r="K14" s="59">
        <f t="shared" si="6"/>
        <v>-9.9999999999999978E-2</v>
      </c>
      <c r="L14" s="33">
        <f t="shared" si="7"/>
        <v>9.0909090909090995E-2</v>
      </c>
      <c r="M14" s="58">
        <v>272200982.69999999</v>
      </c>
      <c r="N14" s="59">
        <f t="shared" si="8"/>
        <v>-1.7106927841741601E-2</v>
      </c>
      <c r="O14" s="33">
        <f t="shared" si="9"/>
        <v>0.16722248733223513</v>
      </c>
      <c r="P14" s="63">
        <f>13021.962/12</f>
        <v>1085.1634999999999</v>
      </c>
      <c r="Q14" s="33">
        <f t="shared" si="10"/>
        <v>7.256569154375352E-3</v>
      </c>
      <c r="R14" s="33">
        <f t="shared" si="11"/>
        <v>7.256569154375352E-3</v>
      </c>
      <c r="S14" s="52"/>
      <c r="T14" s="31"/>
      <c r="U14" s="52"/>
      <c r="AB14" s="46"/>
      <c r="CZ14" s="3"/>
    </row>
    <row r="15" spans="1:104">
      <c r="A15" s="55">
        <v>2</v>
      </c>
      <c r="B15" s="34">
        <v>2020</v>
      </c>
      <c r="C15" s="30"/>
      <c r="D15" s="33">
        <f t="shared" ref="D15:D25" si="12">112.57/12</f>
        <v>9.3808333333333334</v>
      </c>
      <c r="E15" s="31">
        <f t="shared" si="2"/>
        <v>0</v>
      </c>
      <c r="F15" s="32">
        <f t="shared" si="3"/>
        <v>0.35219219219219222</v>
      </c>
      <c r="G15" s="33">
        <v>2.5</v>
      </c>
      <c r="H15" s="31">
        <f t="shared" si="4"/>
        <v>0</v>
      </c>
      <c r="I15" s="32">
        <f t="shared" si="5"/>
        <v>0</v>
      </c>
      <c r="J15" s="31">
        <v>3.1</v>
      </c>
      <c r="K15" s="59">
        <f t="shared" si="6"/>
        <v>-0.1388888888888889</v>
      </c>
      <c r="L15" s="33">
        <f t="shared" si="7"/>
        <v>-6.0606060606060531E-2</v>
      </c>
      <c r="M15" s="58">
        <v>273791869.69999999</v>
      </c>
      <c r="N15" s="59">
        <f t="shared" si="8"/>
        <v>5.8445307001457787E-3</v>
      </c>
      <c r="O15" s="33">
        <f t="shared" si="9"/>
        <v>0.17404435499334889</v>
      </c>
      <c r="P15" s="63">
        <f t="shared" ref="P15:P25" si="13">13021.962/12</f>
        <v>1085.1634999999999</v>
      </c>
      <c r="Q15" s="33">
        <f t="shared" si="10"/>
        <v>0</v>
      </c>
      <c r="R15" s="33">
        <f t="shared" si="11"/>
        <v>7.256569154375352E-3</v>
      </c>
      <c r="S15" s="52"/>
      <c r="T15" s="31"/>
      <c r="U15" s="52"/>
      <c r="AB15" s="46"/>
      <c r="CZ15" s="3"/>
    </row>
    <row r="16" spans="1:104">
      <c r="A16" s="55">
        <v>3</v>
      </c>
      <c r="B16" s="34">
        <v>2020</v>
      </c>
      <c r="C16" s="30"/>
      <c r="D16" s="33">
        <f t="shared" si="12"/>
        <v>9.3808333333333334</v>
      </c>
      <c r="E16" s="31">
        <f t="shared" si="2"/>
        <v>0</v>
      </c>
      <c r="F16" s="32">
        <f t="shared" si="3"/>
        <v>0.35219219219219222</v>
      </c>
      <c r="G16" s="33">
        <v>2</v>
      </c>
      <c r="H16" s="31">
        <f t="shared" si="4"/>
        <v>-0.2</v>
      </c>
      <c r="I16" s="32">
        <f t="shared" si="5"/>
        <v>-0.2</v>
      </c>
      <c r="J16" s="31">
        <v>3.1</v>
      </c>
      <c r="K16" s="59">
        <f t="shared" si="6"/>
        <v>0</v>
      </c>
      <c r="L16" s="33">
        <f t="shared" si="7"/>
        <v>-6.0606060606060531E-2</v>
      </c>
      <c r="M16" s="58">
        <v>286538950.10000002</v>
      </c>
      <c r="N16" s="59">
        <f t="shared" si="8"/>
        <v>4.6557556343682895E-2</v>
      </c>
      <c r="O16" s="33">
        <f t="shared" si="9"/>
        <v>0.22870499120093457</v>
      </c>
      <c r="P16" s="63">
        <f t="shared" si="13"/>
        <v>1085.1634999999999</v>
      </c>
      <c r="Q16" s="33">
        <f t="shared" si="10"/>
        <v>0</v>
      </c>
      <c r="R16" s="33">
        <f t="shared" si="11"/>
        <v>7.256569154375352E-3</v>
      </c>
      <c r="S16" s="52"/>
      <c r="T16" s="31"/>
      <c r="U16" s="52"/>
      <c r="AB16" s="46"/>
      <c r="CZ16" s="3"/>
    </row>
    <row r="17" spans="1:104">
      <c r="A17" s="55">
        <v>4</v>
      </c>
      <c r="B17" s="34">
        <v>2020</v>
      </c>
      <c r="C17" s="30"/>
      <c r="D17" s="33">
        <f t="shared" si="12"/>
        <v>9.3808333333333334</v>
      </c>
      <c r="E17" s="31">
        <f t="shared" si="2"/>
        <v>0</v>
      </c>
      <c r="F17" s="32">
        <f t="shared" si="3"/>
        <v>0.35219219219219222</v>
      </c>
      <c r="G17" s="33">
        <v>2</v>
      </c>
      <c r="H17" s="31">
        <f t="shared" si="4"/>
        <v>0</v>
      </c>
      <c r="I17" s="32">
        <f t="shared" si="5"/>
        <v>-0.2</v>
      </c>
      <c r="J17" s="31">
        <v>2.7</v>
      </c>
      <c r="K17" s="59">
        <f t="shared" si="6"/>
        <v>-0.1290322580645161</v>
      </c>
      <c r="L17" s="33">
        <f t="shared" si="7"/>
        <v>-0.18181818181818171</v>
      </c>
      <c r="M17" s="58">
        <v>291388857</v>
      </c>
      <c r="N17" s="59">
        <f t="shared" si="8"/>
        <v>1.6925820724573024E-2</v>
      </c>
      <c r="O17" s="33">
        <f t="shared" si="9"/>
        <v>0.24950183160538969</v>
      </c>
      <c r="P17" s="63">
        <f t="shared" si="13"/>
        <v>1085.1634999999999</v>
      </c>
      <c r="Q17" s="33">
        <f t="shared" si="10"/>
        <v>0</v>
      </c>
      <c r="R17" s="33">
        <f t="shared" si="11"/>
        <v>7.256569154375352E-3</v>
      </c>
      <c r="S17" s="52"/>
      <c r="T17" s="31"/>
      <c r="U17" s="52"/>
      <c r="AB17" s="46"/>
      <c r="CZ17" s="3"/>
    </row>
    <row r="18" spans="1:104">
      <c r="A18" s="55">
        <v>5</v>
      </c>
      <c r="B18" s="34">
        <v>2020</v>
      </c>
      <c r="C18" s="30"/>
      <c r="D18" s="33">
        <f t="shared" si="12"/>
        <v>9.3808333333333334</v>
      </c>
      <c r="E18" s="31">
        <f t="shared" si="2"/>
        <v>0</v>
      </c>
      <c r="F18" s="32">
        <f t="shared" si="3"/>
        <v>0.35219219219219222</v>
      </c>
      <c r="G18" s="33">
        <v>1.75</v>
      </c>
      <c r="H18" s="31">
        <f t="shared" si="4"/>
        <v>-0.125</v>
      </c>
      <c r="I18" s="32">
        <f t="shared" si="5"/>
        <v>-0.3</v>
      </c>
      <c r="J18" s="31">
        <v>2.2999999999999998</v>
      </c>
      <c r="K18" s="59">
        <f t="shared" si="6"/>
        <v>-0.14814814814814828</v>
      </c>
      <c r="L18" s="33">
        <f t="shared" si="7"/>
        <v>-0.30303030303030304</v>
      </c>
      <c r="M18" s="58">
        <v>297237178.39999998</v>
      </c>
      <c r="N18" s="59">
        <f t="shared" si="8"/>
        <v>2.0070504617820634E-2</v>
      </c>
      <c r="O18" s="33">
        <f t="shared" si="9"/>
        <v>0.274579963886601</v>
      </c>
      <c r="P18" s="63">
        <f t="shared" si="13"/>
        <v>1085.1634999999999</v>
      </c>
      <c r="Q18" s="33">
        <f t="shared" si="10"/>
        <v>0</v>
      </c>
      <c r="R18" s="33">
        <f t="shared" si="11"/>
        <v>7.256569154375352E-3</v>
      </c>
      <c r="S18" s="52"/>
      <c r="T18" s="31"/>
      <c r="U18" s="52"/>
      <c r="AB18" s="46"/>
      <c r="CZ18" s="3"/>
    </row>
    <row r="19" spans="1:104">
      <c r="A19" s="55">
        <v>6</v>
      </c>
      <c r="B19" s="34">
        <v>2020</v>
      </c>
      <c r="C19" s="30"/>
      <c r="D19" s="33">
        <f t="shared" si="12"/>
        <v>9.3808333333333334</v>
      </c>
      <c r="E19" s="31">
        <f t="shared" si="2"/>
        <v>0</v>
      </c>
      <c r="F19" s="32">
        <f t="shared" si="3"/>
        <v>0.35219219219219222</v>
      </c>
      <c r="G19" s="33">
        <v>1.75</v>
      </c>
      <c r="H19" s="31">
        <f t="shared" si="4"/>
        <v>0</v>
      </c>
      <c r="I19" s="32">
        <f t="shared" si="5"/>
        <v>-0.3</v>
      </c>
      <c r="J19" s="31">
        <v>2.6</v>
      </c>
      <c r="K19" s="59">
        <f t="shared" si="6"/>
        <v>0.13043478260869579</v>
      </c>
      <c r="L19" s="33">
        <f t="shared" si="7"/>
        <v>-0.21212121212121204</v>
      </c>
      <c r="M19" s="58">
        <v>298820033.60000002</v>
      </c>
      <c r="N19" s="59">
        <f t="shared" si="8"/>
        <v>5.3252261662568917E-3</v>
      </c>
      <c r="O19" s="33">
        <f t="shared" si="9"/>
        <v>0.28136739046127668</v>
      </c>
      <c r="P19" s="63">
        <f t="shared" si="13"/>
        <v>1085.1634999999999</v>
      </c>
      <c r="Q19" s="33">
        <f t="shared" si="10"/>
        <v>0</v>
      </c>
      <c r="R19" s="33">
        <f t="shared" si="11"/>
        <v>7.256569154375352E-3</v>
      </c>
      <c r="S19" s="52"/>
      <c r="T19" s="31"/>
      <c r="U19" s="52"/>
      <c r="AB19" s="46"/>
      <c r="CZ19" s="3"/>
    </row>
    <row r="20" spans="1:104">
      <c r="A20" s="55">
        <v>7</v>
      </c>
      <c r="B20" s="34">
        <v>2020</v>
      </c>
      <c r="C20" s="30"/>
      <c r="D20" s="33">
        <f t="shared" si="12"/>
        <v>9.3808333333333334</v>
      </c>
      <c r="E20" s="31">
        <f t="shared" si="2"/>
        <v>0</v>
      </c>
      <c r="F20" s="32">
        <f t="shared" si="3"/>
        <v>0.35219219219219222</v>
      </c>
      <c r="G20" s="33">
        <v>1.75</v>
      </c>
      <c r="H20" s="31">
        <f t="shared" si="4"/>
        <v>0</v>
      </c>
      <c r="I20" s="32">
        <f t="shared" si="5"/>
        <v>-0.3</v>
      </c>
      <c r="J20" s="31">
        <v>2.8</v>
      </c>
      <c r="K20" s="59">
        <f t="shared" si="6"/>
        <v>7.6923076923076816E-2</v>
      </c>
      <c r="L20" s="33">
        <f t="shared" si="7"/>
        <v>-0.15151515151515152</v>
      </c>
      <c r="M20" s="58">
        <v>301275010.19999999</v>
      </c>
      <c r="N20" s="59">
        <f t="shared" si="8"/>
        <v>8.2155689845286334E-3</v>
      </c>
      <c r="O20" s="33">
        <f t="shared" si="9"/>
        <v>0.29189455265213676</v>
      </c>
      <c r="P20" s="63">
        <f t="shared" si="13"/>
        <v>1085.1634999999999</v>
      </c>
      <c r="Q20" s="33">
        <f t="shared" si="10"/>
        <v>0</v>
      </c>
      <c r="R20" s="33">
        <f t="shared" si="11"/>
        <v>7.256569154375352E-3</v>
      </c>
      <c r="S20" s="52"/>
      <c r="T20" s="31"/>
      <c r="U20" s="52"/>
      <c r="AB20" s="46"/>
      <c r="CZ20" s="3"/>
    </row>
    <row r="21" spans="1:104">
      <c r="A21" s="55">
        <v>8</v>
      </c>
      <c r="B21" s="34">
        <v>2020</v>
      </c>
      <c r="C21" s="30"/>
      <c r="D21" s="33">
        <f t="shared" si="12"/>
        <v>9.3808333333333334</v>
      </c>
      <c r="E21" s="31">
        <f t="shared" si="2"/>
        <v>0</v>
      </c>
      <c r="F21" s="32">
        <f t="shared" si="3"/>
        <v>0.35219219219219222</v>
      </c>
      <c r="G21" s="33">
        <v>1.5</v>
      </c>
      <c r="H21" s="31">
        <f t="shared" si="4"/>
        <v>-0.14285714285714285</v>
      </c>
      <c r="I21" s="32">
        <f t="shared" si="5"/>
        <v>-0.4</v>
      </c>
      <c r="J21" s="31">
        <v>2.7</v>
      </c>
      <c r="K21" s="59">
        <f t="shared" si="6"/>
        <v>-3.5714285714285587E-2</v>
      </c>
      <c r="L21" s="33">
        <f t="shared" si="7"/>
        <v>-0.18181818181818171</v>
      </c>
      <c r="M21" s="58">
        <v>306969506.69999999</v>
      </c>
      <c r="N21" s="59">
        <f t="shared" si="8"/>
        <v>1.8901323731496136E-2</v>
      </c>
      <c r="O21" s="33">
        <f t="shared" si="9"/>
        <v>0.31631306981877116</v>
      </c>
      <c r="P21" s="63">
        <f t="shared" si="13"/>
        <v>1085.1634999999999</v>
      </c>
      <c r="Q21" s="33">
        <f t="shared" si="10"/>
        <v>0</v>
      </c>
      <c r="R21" s="33">
        <f t="shared" si="11"/>
        <v>7.256569154375352E-3</v>
      </c>
      <c r="S21" s="52"/>
      <c r="T21" s="31"/>
      <c r="U21" s="52"/>
      <c r="AB21" s="46"/>
      <c r="CZ21" s="3"/>
    </row>
    <row r="22" spans="1:104">
      <c r="A22" s="55">
        <v>9</v>
      </c>
      <c r="B22" s="34">
        <v>2020</v>
      </c>
      <c r="C22" s="30"/>
      <c r="D22" s="33">
        <f t="shared" si="12"/>
        <v>9.3808333333333334</v>
      </c>
      <c r="E22" s="31">
        <f t="shared" si="2"/>
        <v>0</v>
      </c>
      <c r="F22" s="32">
        <f t="shared" si="3"/>
        <v>0.35219219219219222</v>
      </c>
      <c r="G22" s="33">
        <v>1.5</v>
      </c>
      <c r="H22" s="31">
        <f t="shared" si="4"/>
        <v>0</v>
      </c>
      <c r="I22" s="32">
        <f t="shared" si="5"/>
        <v>-0.4</v>
      </c>
      <c r="J22" s="31">
        <v>2.5</v>
      </c>
      <c r="K22" s="59">
        <f t="shared" si="6"/>
        <v>-7.4074074074074139E-2</v>
      </c>
      <c r="L22" s="33">
        <f t="shared" si="7"/>
        <v>-0.24242424242424238</v>
      </c>
      <c r="M22" s="58">
        <v>315306402</v>
      </c>
      <c r="N22" s="59">
        <f t="shared" si="8"/>
        <v>2.715870833433506E-2</v>
      </c>
      <c r="O22" s="33">
        <f t="shared" si="9"/>
        <v>0.35206243255865238</v>
      </c>
      <c r="P22" s="63">
        <f t="shared" si="13"/>
        <v>1085.1634999999999</v>
      </c>
      <c r="Q22" s="33">
        <f t="shared" si="10"/>
        <v>0</v>
      </c>
      <c r="R22" s="33">
        <f t="shared" si="11"/>
        <v>7.256569154375352E-3</v>
      </c>
      <c r="S22" s="52"/>
      <c r="T22" s="31"/>
      <c r="U22" s="52"/>
      <c r="AB22" s="46"/>
      <c r="CZ22" s="3"/>
    </row>
    <row r="23" spans="1:104">
      <c r="A23" s="55">
        <v>10</v>
      </c>
      <c r="B23" s="34">
        <v>2020</v>
      </c>
      <c r="C23" s="30"/>
      <c r="D23" s="33">
        <f t="shared" si="12"/>
        <v>9.3808333333333334</v>
      </c>
      <c r="E23" s="31">
        <f t="shared" si="2"/>
        <v>0</v>
      </c>
      <c r="F23" s="32">
        <f t="shared" si="3"/>
        <v>0.35219219219219222</v>
      </c>
      <c r="G23" s="33">
        <v>1.5</v>
      </c>
      <c r="H23" s="31">
        <f t="shared" si="4"/>
        <v>0</v>
      </c>
      <c r="I23" s="32">
        <f t="shared" si="5"/>
        <v>-0.4</v>
      </c>
      <c r="J23" s="31">
        <v>2.2000000000000002</v>
      </c>
      <c r="K23" s="59">
        <f t="shared" si="6"/>
        <v>-0.11999999999999993</v>
      </c>
      <c r="L23" s="33">
        <f t="shared" si="7"/>
        <v>-0.33333333333333326</v>
      </c>
      <c r="M23" s="58">
        <v>320944423.30000001</v>
      </c>
      <c r="N23" s="59">
        <f t="shared" si="8"/>
        <v>1.7881087298696877E-2</v>
      </c>
      <c r="O23" s="33">
        <f t="shared" si="9"/>
        <v>0.37623877894852209</v>
      </c>
      <c r="P23" s="63">
        <f t="shared" si="13"/>
        <v>1085.1634999999999</v>
      </c>
      <c r="Q23" s="33">
        <f t="shared" si="10"/>
        <v>0</v>
      </c>
      <c r="R23" s="33">
        <f t="shared" si="11"/>
        <v>7.256569154375352E-3</v>
      </c>
      <c r="S23" s="52"/>
      <c r="T23" s="31"/>
      <c r="U23" s="52"/>
      <c r="AB23" s="46"/>
      <c r="CZ23" s="3"/>
    </row>
    <row r="24" spans="1:104">
      <c r="A24" s="55">
        <v>11</v>
      </c>
      <c r="B24" s="34">
        <v>2020</v>
      </c>
      <c r="C24" s="30"/>
      <c r="D24" s="33">
        <f t="shared" si="12"/>
        <v>9.3808333333333334</v>
      </c>
      <c r="E24" s="31">
        <f t="shared" si="2"/>
        <v>0</v>
      </c>
      <c r="F24" s="32">
        <f t="shared" si="3"/>
        <v>0.35219219219219222</v>
      </c>
      <c r="G24" s="33">
        <v>1.5</v>
      </c>
      <c r="H24" s="31">
        <f t="shared" si="4"/>
        <v>0</v>
      </c>
      <c r="I24" s="32">
        <f t="shared" si="5"/>
        <v>-0.4</v>
      </c>
      <c r="J24" s="31">
        <v>2.1</v>
      </c>
      <c r="K24" s="59">
        <f t="shared" si="6"/>
        <v>-4.5454545454545491E-2</v>
      </c>
      <c r="L24" s="33">
        <f t="shared" si="7"/>
        <v>-0.36363636363636359</v>
      </c>
      <c r="M24" s="58">
        <v>328696636.80000001</v>
      </c>
      <c r="N24" s="59">
        <f t="shared" si="8"/>
        <v>2.4154379815329228E-2</v>
      </c>
      <c r="O24" s="33">
        <f t="shared" si="9"/>
        <v>0.40948097313182963</v>
      </c>
      <c r="P24" s="63">
        <f t="shared" si="13"/>
        <v>1085.1634999999999</v>
      </c>
      <c r="Q24" s="33">
        <f t="shared" si="10"/>
        <v>0</v>
      </c>
      <c r="R24" s="33">
        <f t="shared" si="11"/>
        <v>7.256569154375352E-3</v>
      </c>
      <c r="S24" s="52"/>
      <c r="T24" s="31"/>
      <c r="U24" s="52"/>
      <c r="AB24" s="46"/>
      <c r="CZ24" s="3"/>
    </row>
    <row r="25" spans="1:104">
      <c r="A25" s="55">
        <v>12</v>
      </c>
      <c r="B25" s="34">
        <v>2020</v>
      </c>
      <c r="C25" s="30"/>
      <c r="D25" s="33">
        <f t="shared" si="12"/>
        <v>9.3808333333333334</v>
      </c>
      <c r="E25" s="31">
        <f t="shared" si="2"/>
        <v>0</v>
      </c>
      <c r="F25" s="32">
        <f t="shared" si="3"/>
        <v>0.35219219219219222</v>
      </c>
      <c r="G25" s="33">
        <v>1.5</v>
      </c>
      <c r="H25" s="31">
        <f t="shared" si="4"/>
        <v>0</v>
      </c>
      <c r="I25" s="32">
        <f t="shared" si="5"/>
        <v>-0.4</v>
      </c>
      <c r="J25" s="31">
        <v>2.1</v>
      </c>
      <c r="K25" s="59">
        <f t="shared" si="6"/>
        <v>0</v>
      </c>
      <c r="L25" s="33">
        <f t="shared" si="7"/>
        <v>-0.36363636363636359</v>
      </c>
      <c r="M25" s="58">
        <v>337563501.69999999</v>
      </c>
      <c r="N25" s="59">
        <f t="shared" si="8"/>
        <v>2.6975830925203965E-2</v>
      </c>
      <c r="O25" s="33">
        <f t="shared" si="9"/>
        <v>0.4475028935553258</v>
      </c>
      <c r="P25" s="63">
        <f t="shared" si="13"/>
        <v>1085.1634999999999</v>
      </c>
      <c r="Q25" s="33">
        <f t="shared" si="10"/>
        <v>0</v>
      </c>
      <c r="R25" s="33">
        <f t="shared" si="11"/>
        <v>7.256569154375352E-3</v>
      </c>
      <c r="S25" s="52"/>
      <c r="T25" s="31"/>
      <c r="U25" s="52"/>
      <c r="AB25" s="46"/>
      <c r="CZ25" s="3"/>
    </row>
    <row r="26" spans="1:104">
      <c r="A26" s="55">
        <v>1</v>
      </c>
      <c r="B26" s="34">
        <v>2021</v>
      </c>
      <c r="C26" s="30"/>
      <c r="D26" s="33">
        <f>131.26/12</f>
        <v>10.938333333333333</v>
      </c>
      <c r="E26" s="31">
        <f t="shared" si="2"/>
        <v>0.16603002576174816</v>
      </c>
      <c r="F26" s="32">
        <f t="shared" si="3"/>
        <v>0.57669669669669654</v>
      </c>
      <c r="G26" s="33">
        <v>1.25</v>
      </c>
      <c r="H26" s="31">
        <f t="shared" si="4"/>
        <v>-0.16666666666666666</v>
      </c>
      <c r="I26" s="32">
        <f t="shared" si="5"/>
        <v>-0.5</v>
      </c>
      <c r="J26" s="31">
        <v>3</v>
      </c>
      <c r="K26" s="59">
        <f t="shared" si="6"/>
        <v>0.42857142857142849</v>
      </c>
      <c r="L26" s="33">
        <f t="shared" si="7"/>
        <v>-9.0909090909090856E-2</v>
      </c>
      <c r="M26" s="58">
        <v>339032612.89999998</v>
      </c>
      <c r="N26" s="59">
        <f t="shared" si="8"/>
        <v>4.3521032119924474E-3</v>
      </c>
      <c r="O26" s="33">
        <f t="shared" si="9"/>
        <v>0.45380257554773634</v>
      </c>
      <c r="P26" s="63">
        <f>14874.18/12</f>
        <v>1239.5150000000001</v>
      </c>
      <c r="Q26" s="33">
        <f t="shared" si="10"/>
        <v>0.14223801298145416</v>
      </c>
      <c r="R26" s="33">
        <f t="shared" si="11"/>
        <v>0.15052674211341038</v>
      </c>
      <c r="S26" s="52"/>
      <c r="T26" s="31"/>
      <c r="U26" s="52"/>
      <c r="AB26" s="46"/>
      <c r="CZ26" s="3"/>
    </row>
    <row r="27" spans="1:104">
      <c r="A27" s="55">
        <v>2</v>
      </c>
      <c r="B27" s="34">
        <v>2021</v>
      </c>
      <c r="C27" s="30"/>
      <c r="D27" s="33">
        <f t="shared" ref="D27:D37" si="14">131.26/12</f>
        <v>10.938333333333333</v>
      </c>
      <c r="E27" s="31">
        <f t="shared" si="2"/>
        <v>0</v>
      </c>
      <c r="F27" s="32">
        <f t="shared" si="3"/>
        <v>0.57669669669669654</v>
      </c>
      <c r="G27" s="33">
        <v>1.25</v>
      </c>
      <c r="H27" s="31">
        <f t="shared" si="4"/>
        <v>0</v>
      </c>
      <c r="I27" s="32">
        <f t="shared" si="5"/>
        <v>-0.5</v>
      </c>
      <c r="J27" s="31">
        <v>3.2</v>
      </c>
      <c r="K27" s="59">
        <f t="shared" si="6"/>
        <v>6.6666666666666721E-2</v>
      </c>
      <c r="L27" s="33">
        <f t="shared" si="7"/>
        <v>-3.0303030303030196E-2</v>
      </c>
      <c r="M27" s="58">
        <v>343264758.89999998</v>
      </c>
      <c r="N27" s="59">
        <f t="shared" si="8"/>
        <v>1.2483005584033006E-2</v>
      </c>
      <c r="O27" s="33">
        <f t="shared" si="9"/>
        <v>0.47195040121638027</v>
      </c>
      <c r="P27" s="63">
        <f t="shared" ref="P27:P37" si="15">14874.18/12</f>
        <v>1239.5150000000001</v>
      </c>
      <c r="Q27" s="33">
        <f t="shared" si="10"/>
        <v>0</v>
      </c>
      <c r="R27" s="33">
        <f t="shared" si="11"/>
        <v>0.15052674211341038</v>
      </c>
      <c r="S27" s="52"/>
      <c r="T27" s="31"/>
      <c r="U27" s="52"/>
      <c r="AB27" s="46"/>
      <c r="CZ27" s="3"/>
    </row>
    <row r="28" spans="1:104">
      <c r="A28" s="55">
        <v>3</v>
      </c>
      <c r="B28" s="34">
        <v>2021</v>
      </c>
      <c r="C28" s="30"/>
      <c r="D28" s="33">
        <f t="shared" si="14"/>
        <v>10.938333333333333</v>
      </c>
      <c r="E28" s="31">
        <f t="shared" si="2"/>
        <v>0</v>
      </c>
      <c r="F28" s="32">
        <f t="shared" si="3"/>
        <v>0.57669669669669654</v>
      </c>
      <c r="G28" s="33">
        <v>1.25</v>
      </c>
      <c r="H28" s="31">
        <f t="shared" si="4"/>
        <v>0</v>
      </c>
      <c r="I28" s="32">
        <f t="shared" si="5"/>
        <v>-0.5</v>
      </c>
      <c r="J28" s="31">
        <v>3.05</v>
      </c>
      <c r="K28" s="59">
        <f t="shared" si="6"/>
        <v>-4.6875000000000111E-2</v>
      </c>
      <c r="L28" s="33">
        <f t="shared" si="7"/>
        <v>-7.575757575757576E-2</v>
      </c>
      <c r="M28" s="58">
        <v>343531949.10000002</v>
      </c>
      <c r="N28" s="59">
        <f t="shared" si="8"/>
        <v>7.7837935026090356E-4</v>
      </c>
      <c r="O28" s="33">
        <f t="shared" si="9"/>
        <v>0.47309613701329534</v>
      </c>
      <c r="P28" s="63">
        <f t="shared" si="15"/>
        <v>1239.5150000000001</v>
      </c>
      <c r="Q28" s="33">
        <f t="shared" si="10"/>
        <v>0</v>
      </c>
      <c r="R28" s="33">
        <f t="shared" si="11"/>
        <v>0.15052674211341038</v>
      </c>
      <c r="S28" s="52"/>
      <c r="T28" s="31"/>
      <c r="U28" s="52"/>
      <c r="AB28" s="46"/>
      <c r="CZ28" s="3"/>
    </row>
    <row r="29" spans="1:104">
      <c r="A29" s="55">
        <v>4</v>
      </c>
      <c r="B29" s="34">
        <v>2021</v>
      </c>
      <c r="C29" s="30"/>
      <c r="D29" s="33">
        <f t="shared" si="14"/>
        <v>10.938333333333333</v>
      </c>
      <c r="E29" s="31">
        <f t="shared" si="2"/>
        <v>0</v>
      </c>
      <c r="F29" s="32">
        <f t="shared" si="3"/>
        <v>0.57669669669669654</v>
      </c>
      <c r="G29" s="33">
        <v>1.25</v>
      </c>
      <c r="H29" s="31">
        <f t="shared" si="4"/>
        <v>0</v>
      </c>
      <c r="I29" s="32">
        <f t="shared" si="5"/>
        <v>-0.5</v>
      </c>
      <c r="J29" s="31">
        <v>3.24</v>
      </c>
      <c r="K29" s="59">
        <f t="shared" si="6"/>
        <v>6.2295081967213249E-2</v>
      </c>
      <c r="L29" s="33">
        <f t="shared" si="7"/>
        <v>-1.8181818181818063E-2</v>
      </c>
      <c r="M29" s="58">
        <v>348796737.39999998</v>
      </c>
      <c r="N29" s="59">
        <f t="shared" si="8"/>
        <v>1.5325469185014302E-2</v>
      </c>
      <c r="O29" s="33">
        <f t="shared" si="9"/>
        <v>0.49567202646765623</v>
      </c>
      <c r="P29" s="63">
        <f t="shared" si="15"/>
        <v>1239.5150000000001</v>
      </c>
      <c r="Q29" s="33">
        <f t="shared" si="10"/>
        <v>0</v>
      </c>
      <c r="R29" s="33">
        <f t="shared" si="11"/>
        <v>0.15052674211341038</v>
      </c>
      <c r="S29" s="52"/>
      <c r="T29" s="31"/>
      <c r="U29" s="52"/>
      <c r="AB29" s="46"/>
      <c r="CZ29" s="3"/>
    </row>
    <row r="30" spans="1:104">
      <c r="A30" s="55">
        <v>5</v>
      </c>
      <c r="B30" s="34">
        <v>2021</v>
      </c>
      <c r="C30" s="30"/>
      <c r="D30" s="33">
        <f t="shared" si="14"/>
        <v>10.938333333333333</v>
      </c>
      <c r="E30" s="31">
        <f t="shared" si="2"/>
        <v>0</v>
      </c>
      <c r="F30" s="32">
        <f t="shared" si="3"/>
        <v>0.57669669669669654</v>
      </c>
      <c r="G30" s="33">
        <v>1.25</v>
      </c>
      <c r="H30" s="31">
        <f t="shared" si="4"/>
        <v>0</v>
      </c>
      <c r="I30" s="32">
        <f t="shared" si="5"/>
        <v>-0.5</v>
      </c>
      <c r="J30" s="31">
        <v>3.75</v>
      </c>
      <c r="K30" s="59">
        <f t="shared" si="6"/>
        <v>0.15740740740740733</v>
      </c>
      <c r="L30" s="33">
        <f t="shared" si="7"/>
        <v>0.13636363636363644</v>
      </c>
      <c r="M30" s="58">
        <v>350870904.19999999</v>
      </c>
      <c r="N30" s="59">
        <f t="shared" si="8"/>
        <v>5.9466347519797989E-3</v>
      </c>
      <c r="O30" s="33">
        <f t="shared" si="9"/>
        <v>0.50456624171781284</v>
      </c>
      <c r="P30" s="63">
        <f t="shared" si="15"/>
        <v>1239.5150000000001</v>
      </c>
      <c r="Q30" s="33">
        <f t="shared" si="10"/>
        <v>0</v>
      </c>
      <c r="R30" s="33">
        <f t="shared" si="11"/>
        <v>0.15052674211341038</v>
      </c>
      <c r="S30" s="52"/>
      <c r="T30" s="31"/>
      <c r="U30" s="52"/>
      <c r="AB30" s="46"/>
      <c r="CZ30" s="3"/>
    </row>
    <row r="31" spans="1:104">
      <c r="A31" s="55">
        <v>6</v>
      </c>
      <c r="B31" s="34">
        <v>2021</v>
      </c>
      <c r="C31" s="30"/>
      <c r="D31" s="33">
        <f t="shared" si="14"/>
        <v>10.938333333333333</v>
      </c>
      <c r="E31" s="31">
        <f t="shared" si="2"/>
        <v>0</v>
      </c>
      <c r="F31" s="32">
        <f t="shared" si="3"/>
        <v>0.57669669669669654</v>
      </c>
      <c r="G31" s="33">
        <v>1.25</v>
      </c>
      <c r="H31" s="31">
        <f t="shared" si="4"/>
        <v>0</v>
      </c>
      <c r="I31" s="32">
        <f t="shared" si="5"/>
        <v>-0.5</v>
      </c>
      <c r="J31" s="31">
        <v>3.94</v>
      </c>
      <c r="K31" s="59">
        <f t="shared" si="6"/>
        <v>5.0666666666666652E-2</v>
      </c>
      <c r="L31" s="33">
        <f t="shared" si="7"/>
        <v>0.19393939393939399</v>
      </c>
      <c r="M31" s="58">
        <v>366722075.10000002</v>
      </c>
      <c r="N31" s="59">
        <f t="shared" si="8"/>
        <v>4.5176646767395412E-2</v>
      </c>
      <c r="O31" s="33">
        <f t="shared" si="9"/>
        <v>0.5725374993580461</v>
      </c>
      <c r="P31" s="63">
        <f t="shared" si="15"/>
        <v>1239.5150000000001</v>
      </c>
      <c r="Q31" s="33">
        <f t="shared" si="10"/>
        <v>0</v>
      </c>
      <c r="R31" s="33">
        <f t="shared" si="11"/>
        <v>0.15052674211341038</v>
      </c>
      <c r="S31" s="52"/>
      <c r="T31" s="31"/>
      <c r="U31" s="52"/>
      <c r="AB31" s="46"/>
      <c r="CZ31" s="3"/>
    </row>
    <row r="32" spans="1:104">
      <c r="A32" s="55">
        <v>7</v>
      </c>
      <c r="B32" s="34">
        <v>2021</v>
      </c>
      <c r="C32" s="30"/>
      <c r="D32" s="33">
        <f t="shared" si="14"/>
        <v>10.938333333333333</v>
      </c>
      <c r="E32" s="31">
        <f t="shared" si="2"/>
        <v>0</v>
      </c>
      <c r="F32" s="32">
        <f t="shared" si="3"/>
        <v>0.57669669669669654</v>
      </c>
      <c r="G32" s="33">
        <v>1.25</v>
      </c>
      <c r="H32" s="31">
        <f t="shared" si="4"/>
        <v>0</v>
      </c>
      <c r="I32" s="32">
        <f t="shared" si="5"/>
        <v>-0.5</v>
      </c>
      <c r="J32" s="31">
        <v>4.95</v>
      </c>
      <c r="K32" s="59">
        <f t="shared" si="6"/>
        <v>0.25634517766497467</v>
      </c>
      <c r="L32" s="33">
        <f t="shared" si="7"/>
        <v>0.50000000000000011</v>
      </c>
      <c r="M32" s="58">
        <v>373857042.10000002</v>
      </c>
      <c r="N32" s="59">
        <f t="shared" si="8"/>
        <v>1.9456060827683724E-2</v>
      </c>
      <c r="O32" s="33">
        <f t="shared" si="9"/>
        <v>0.60313288459936998</v>
      </c>
      <c r="P32" s="63">
        <f t="shared" si="15"/>
        <v>1239.5150000000001</v>
      </c>
      <c r="Q32" s="33">
        <f t="shared" si="10"/>
        <v>0</v>
      </c>
      <c r="R32" s="33">
        <f t="shared" si="11"/>
        <v>0.15052674211341038</v>
      </c>
      <c r="S32" s="52"/>
      <c r="T32" s="31"/>
      <c r="U32" s="52"/>
      <c r="AB32" s="46"/>
      <c r="CZ32" s="3"/>
    </row>
    <row r="33" spans="1:104">
      <c r="A33" s="55">
        <v>8</v>
      </c>
      <c r="B33" s="34">
        <v>2021</v>
      </c>
      <c r="C33" s="30"/>
      <c r="D33" s="33">
        <f t="shared" si="14"/>
        <v>10.938333333333333</v>
      </c>
      <c r="E33" s="31">
        <f t="shared" si="2"/>
        <v>0</v>
      </c>
      <c r="F33" s="32">
        <f t="shared" si="3"/>
        <v>0.57669669669669654</v>
      </c>
      <c r="G33" s="33">
        <v>1.25</v>
      </c>
      <c r="H33" s="31">
        <f t="shared" si="4"/>
        <v>0</v>
      </c>
      <c r="I33" s="32">
        <f t="shared" si="5"/>
        <v>-0.5</v>
      </c>
      <c r="J33" s="31">
        <v>5.25</v>
      </c>
      <c r="K33" s="59">
        <f t="shared" si="6"/>
        <v>6.0606060606060566E-2</v>
      </c>
      <c r="L33" s="33">
        <f t="shared" si="7"/>
        <v>0.59090909090909094</v>
      </c>
      <c r="M33" s="58">
        <v>379722390.10000002</v>
      </c>
      <c r="N33" s="59">
        <f t="shared" si="8"/>
        <v>1.568874553506772E-2</v>
      </c>
      <c r="O33" s="33">
        <f t="shared" si="9"/>
        <v>0.62828402848474851</v>
      </c>
      <c r="P33" s="63">
        <f t="shared" si="15"/>
        <v>1239.5150000000001</v>
      </c>
      <c r="Q33" s="33">
        <f t="shared" si="10"/>
        <v>0</v>
      </c>
      <c r="R33" s="33">
        <f t="shared" si="11"/>
        <v>0.15052674211341038</v>
      </c>
      <c r="S33" s="52"/>
      <c r="T33" s="31"/>
      <c r="U33" s="52"/>
      <c r="AB33" s="46"/>
      <c r="CZ33" s="3"/>
    </row>
    <row r="34" spans="1:104">
      <c r="A34" s="55">
        <v>9</v>
      </c>
      <c r="B34" s="34">
        <v>2021</v>
      </c>
      <c r="C34" s="30"/>
      <c r="D34" s="33">
        <f t="shared" si="14"/>
        <v>10.938333333333333</v>
      </c>
      <c r="E34" s="31">
        <f t="shared" si="2"/>
        <v>0</v>
      </c>
      <c r="F34" s="32">
        <f t="shared" si="3"/>
        <v>0.57669669669669654</v>
      </c>
      <c r="G34" s="33">
        <v>1.25</v>
      </c>
      <c r="H34" s="31">
        <f t="shared" si="4"/>
        <v>0</v>
      </c>
      <c r="I34" s="32">
        <f t="shared" si="5"/>
        <v>-0.5</v>
      </c>
      <c r="J34" s="31">
        <v>6.29</v>
      </c>
      <c r="K34" s="59">
        <f t="shared" si="6"/>
        <v>0.1980952380952381</v>
      </c>
      <c r="L34" s="33">
        <f t="shared" si="7"/>
        <v>0.90606060606060612</v>
      </c>
      <c r="M34" s="58">
        <v>382997370</v>
      </c>
      <c r="N34" s="59">
        <f t="shared" si="8"/>
        <v>8.6246689302084852E-3</v>
      </c>
      <c r="O34" s="33">
        <f t="shared" si="9"/>
        <v>0.64232743915477564</v>
      </c>
      <c r="P34" s="63">
        <f t="shared" si="15"/>
        <v>1239.5150000000001</v>
      </c>
      <c r="Q34" s="33">
        <f t="shared" si="10"/>
        <v>0</v>
      </c>
      <c r="R34" s="33">
        <f t="shared" si="11"/>
        <v>0.15052674211341038</v>
      </c>
      <c r="S34" s="52"/>
      <c r="T34" s="31"/>
      <c r="U34" s="52"/>
      <c r="AB34" s="46"/>
      <c r="CZ34" s="3"/>
    </row>
    <row r="35" spans="1:104">
      <c r="A35" s="55">
        <v>10</v>
      </c>
      <c r="B35" s="34">
        <v>2021</v>
      </c>
      <c r="C35" s="30"/>
      <c r="D35" s="33">
        <f t="shared" si="14"/>
        <v>10.938333333333333</v>
      </c>
      <c r="E35" s="31">
        <f t="shared" si="2"/>
        <v>0</v>
      </c>
      <c r="F35" s="32">
        <f t="shared" si="3"/>
        <v>0.57669669669669654</v>
      </c>
      <c r="G35" s="33">
        <v>1.5</v>
      </c>
      <c r="H35" s="31">
        <f t="shared" si="4"/>
        <v>0.2</v>
      </c>
      <c r="I35" s="32">
        <f t="shared" si="5"/>
        <v>-0.4</v>
      </c>
      <c r="J35" s="31">
        <v>7.94</v>
      </c>
      <c r="K35" s="59">
        <f t="shared" si="6"/>
        <v>0.2623211446740859</v>
      </c>
      <c r="L35" s="33">
        <f t="shared" si="7"/>
        <v>1.4060606060606062</v>
      </c>
      <c r="M35" s="58">
        <v>388793587.30000001</v>
      </c>
      <c r="N35" s="59">
        <f t="shared" si="8"/>
        <v>1.5133830553457879E-2</v>
      </c>
      <c r="O35" s="33">
        <f t="shared" si="9"/>
        <v>0.66718214433223844</v>
      </c>
      <c r="P35" s="63">
        <f t="shared" si="15"/>
        <v>1239.5150000000001</v>
      </c>
      <c r="Q35" s="33">
        <f t="shared" si="10"/>
        <v>0</v>
      </c>
      <c r="R35" s="33">
        <f t="shared" si="11"/>
        <v>0.15052674211341038</v>
      </c>
      <c r="S35" s="52"/>
      <c r="T35" s="31"/>
      <c r="U35" s="52"/>
      <c r="AB35" s="46"/>
      <c r="CZ35" s="3"/>
    </row>
    <row r="36" spans="1:104">
      <c r="A36" s="55">
        <v>11</v>
      </c>
      <c r="B36" s="34">
        <v>2021</v>
      </c>
      <c r="C36" s="30"/>
      <c r="D36" s="33">
        <f t="shared" si="14"/>
        <v>10.938333333333333</v>
      </c>
      <c r="E36" s="31">
        <f t="shared" si="2"/>
        <v>0</v>
      </c>
      <c r="F36" s="32">
        <f t="shared" si="3"/>
        <v>0.57669669669669654</v>
      </c>
      <c r="G36" s="33">
        <v>1.75</v>
      </c>
      <c r="H36" s="31">
        <f t="shared" si="4"/>
        <v>0.16666666666666666</v>
      </c>
      <c r="I36" s="32">
        <f t="shared" si="5"/>
        <v>-0.3</v>
      </c>
      <c r="J36" s="31">
        <v>7.8</v>
      </c>
      <c r="K36" s="59">
        <f t="shared" si="6"/>
        <v>-1.7632241813602085E-2</v>
      </c>
      <c r="L36" s="33">
        <f t="shared" si="7"/>
        <v>1.3636363636363638</v>
      </c>
      <c r="M36" s="58">
        <v>392301878.60000002</v>
      </c>
      <c r="N36" s="59">
        <f t="shared" si="8"/>
        <v>9.0235318035041361E-3</v>
      </c>
      <c r="O36" s="33">
        <f t="shared" si="9"/>
        <v>0.68222601543385464</v>
      </c>
      <c r="P36" s="63">
        <f t="shared" si="15"/>
        <v>1239.5150000000001</v>
      </c>
      <c r="Q36" s="33">
        <f t="shared" si="10"/>
        <v>0</v>
      </c>
      <c r="R36" s="33">
        <f t="shared" si="11"/>
        <v>0.15052674211341038</v>
      </c>
      <c r="S36" s="52"/>
      <c r="T36" s="31"/>
      <c r="U36" s="52"/>
      <c r="AB36" s="46"/>
      <c r="CZ36" s="3"/>
    </row>
    <row r="37" spans="1:104">
      <c r="A37" s="55">
        <v>12</v>
      </c>
      <c r="B37" s="34">
        <v>2021</v>
      </c>
      <c r="C37" s="30"/>
      <c r="D37" s="33">
        <f t="shared" si="14"/>
        <v>10.938333333333333</v>
      </c>
      <c r="E37" s="31">
        <f t="shared" si="2"/>
        <v>0</v>
      </c>
      <c r="F37" s="32">
        <f t="shared" si="3"/>
        <v>0.57669669669669654</v>
      </c>
      <c r="G37" s="33">
        <v>1.75</v>
      </c>
      <c r="H37" s="31">
        <f t="shared" si="4"/>
        <v>0</v>
      </c>
      <c r="I37" s="32">
        <f t="shared" si="5"/>
        <v>-0.3</v>
      </c>
      <c r="J37" s="31">
        <v>8.19</v>
      </c>
      <c r="K37" s="59">
        <f t="shared" si="6"/>
        <v>4.9999999999999961E-2</v>
      </c>
      <c r="L37" s="33">
        <f t="shared" si="7"/>
        <v>1.4818181818181817</v>
      </c>
      <c r="M37" s="58">
        <v>406773294.5</v>
      </c>
      <c r="N37" s="59">
        <f t="shared" si="8"/>
        <v>3.6888469541985963E-2</v>
      </c>
      <c r="O37" s="33">
        <f t="shared" si="9"/>
        <v>0.74428075856692277</v>
      </c>
      <c r="P37" s="63">
        <f t="shared" si="15"/>
        <v>1239.5150000000001</v>
      </c>
      <c r="Q37" s="33">
        <f t="shared" si="10"/>
        <v>0</v>
      </c>
      <c r="R37" s="33">
        <f t="shared" si="11"/>
        <v>0.15052674211341038</v>
      </c>
      <c r="S37" s="52"/>
      <c r="T37" s="31"/>
      <c r="U37" s="52"/>
      <c r="AB37" s="46"/>
      <c r="CZ37" s="3"/>
    </row>
    <row r="38" spans="1:104">
      <c r="A38" s="55">
        <v>1</v>
      </c>
      <c r="B38" s="34">
        <v>2022</v>
      </c>
      <c r="C38" s="30"/>
      <c r="D38" s="33">
        <f>152.04/12</f>
        <v>12.67</v>
      </c>
      <c r="E38" s="31">
        <f t="shared" si="2"/>
        <v>0.15831174767636758</v>
      </c>
      <c r="F38" s="32">
        <f t="shared" si="3"/>
        <v>0.8263063063063063</v>
      </c>
      <c r="G38" s="33">
        <v>2</v>
      </c>
      <c r="H38" s="31">
        <f t="shared" si="4"/>
        <v>0.14285714285714285</v>
      </c>
      <c r="I38" s="32">
        <f t="shared" si="5"/>
        <v>-0.2</v>
      </c>
      <c r="J38" s="31">
        <v>8.35</v>
      </c>
      <c r="K38" s="59">
        <f t="shared" si="6"/>
        <v>1.9536019536019553E-2</v>
      </c>
      <c r="L38" s="33">
        <f t="shared" si="7"/>
        <v>1.5303030303030303</v>
      </c>
      <c r="M38" s="58">
        <v>408475431</v>
      </c>
      <c r="N38" s="59">
        <f t="shared" si="8"/>
        <v>4.1844843872856554E-3</v>
      </c>
      <c r="O38" s="33">
        <f t="shared" si="9"/>
        <v>0.75157967416818883</v>
      </c>
      <c r="P38" s="63">
        <f>15821.133/12</f>
        <v>1318.4277500000001</v>
      </c>
      <c r="Q38" s="33">
        <f t="shared" si="10"/>
        <v>6.3664215439103167E-2</v>
      </c>
      <c r="R38" s="33">
        <f t="shared" si="11"/>
        <v>0.22377412449176801</v>
      </c>
      <c r="S38" s="52"/>
      <c r="T38" s="31"/>
      <c r="U38" s="52"/>
      <c r="AB38" s="46"/>
      <c r="CZ38" s="3"/>
    </row>
    <row r="39" spans="1:104">
      <c r="A39" s="55">
        <v>2</v>
      </c>
      <c r="B39" s="34">
        <v>2022</v>
      </c>
      <c r="C39" s="30"/>
      <c r="D39" s="33">
        <f t="shared" ref="D39:D49" si="16">152.04/12</f>
        <v>12.67</v>
      </c>
      <c r="E39" s="31">
        <f t="shared" si="2"/>
        <v>0</v>
      </c>
      <c r="F39" s="32">
        <f t="shared" si="3"/>
        <v>0.8263063063063063</v>
      </c>
      <c r="G39" s="33">
        <v>2.5</v>
      </c>
      <c r="H39" s="31">
        <f t="shared" si="4"/>
        <v>0.25</v>
      </c>
      <c r="I39" s="32">
        <f t="shared" si="5"/>
        <v>0</v>
      </c>
      <c r="J39" s="31">
        <v>8.5299999999999994</v>
      </c>
      <c r="K39" s="59">
        <f t="shared" si="6"/>
        <v>2.1556886227544876E-2</v>
      </c>
      <c r="L39" s="33">
        <f t="shared" si="7"/>
        <v>1.5848484848484847</v>
      </c>
      <c r="M39" s="58">
        <v>409482795.19999999</v>
      </c>
      <c r="N39" s="59">
        <f t="shared" si="8"/>
        <v>2.4661561590958651E-3</v>
      </c>
      <c r="O39" s="33">
        <f t="shared" si="9"/>
        <v>0.7558993431697858</v>
      </c>
      <c r="P39" s="63">
        <f t="shared" ref="P39:P49" si="17">15821.133/12</f>
        <v>1318.4277500000001</v>
      </c>
      <c r="Q39" s="33">
        <f t="shared" si="10"/>
        <v>0</v>
      </c>
      <c r="R39" s="33">
        <f t="shared" si="11"/>
        <v>0.22377412449176801</v>
      </c>
      <c r="S39" s="52"/>
      <c r="T39" s="31"/>
      <c r="U39" s="52"/>
      <c r="AB39" s="46"/>
      <c r="CZ39" s="3"/>
    </row>
    <row r="40" spans="1:104">
      <c r="A40" s="55">
        <v>3</v>
      </c>
      <c r="B40" s="34">
        <v>2022</v>
      </c>
      <c r="C40" s="30"/>
      <c r="D40" s="33">
        <f t="shared" si="16"/>
        <v>12.67</v>
      </c>
      <c r="E40" s="31">
        <f t="shared" si="2"/>
        <v>0</v>
      </c>
      <c r="F40" s="32">
        <f>(D40-$D$2)/$D$2</f>
        <v>0.8263063063063063</v>
      </c>
      <c r="G40" s="33">
        <v>2.5</v>
      </c>
      <c r="H40" s="31">
        <f t="shared" si="4"/>
        <v>0</v>
      </c>
      <c r="I40" s="32">
        <f t="shared" si="5"/>
        <v>0</v>
      </c>
      <c r="J40" s="31">
        <v>10.15</v>
      </c>
      <c r="K40" s="59">
        <f t="shared" si="6"/>
        <v>0.18991793669402124</v>
      </c>
      <c r="L40" s="33">
        <f t="shared" si="7"/>
        <v>2.0757575757575761</v>
      </c>
      <c r="M40" s="58">
        <v>406434190</v>
      </c>
      <c r="N40" s="59">
        <f t="shared" si="8"/>
        <v>-7.4450141391434656E-3</v>
      </c>
      <c r="O40" s="33">
        <f t="shared" si="9"/>
        <v>0.74282664773297402</v>
      </c>
      <c r="P40" s="63">
        <f t="shared" si="17"/>
        <v>1318.4277500000001</v>
      </c>
      <c r="Q40" s="33">
        <f t="shared" si="10"/>
        <v>0</v>
      </c>
      <c r="R40" s="33">
        <f t="shared" si="11"/>
        <v>0.22377412449176801</v>
      </c>
      <c r="S40" s="52"/>
      <c r="T40" s="31"/>
      <c r="U40" s="52"/>
      <c r="AB40" s="46"/>
      <c r="CZ40" s="3"/>
    </row>
    <row r="41" spans="1:104">
      <c r="A41" s="55">
        <v>4</v>
      </c>
      <c r="B41" s="34">
        <v>2022</v>
      </c>
      <c r="C41" s="30"/>
      <c r="D41" s="33">
        <f t="shared" si="16"/>
        <v>12.67</v>
      </c>
      <c r="E41" s="31">
        <f t="shared" si="2"/>
        <v>0</v>
      </c>
      <c r="F41" s="32">
        <f t="shared" si="3"/>
        <v>0.8263063063063063</v>
      </c>
      <c r="G41" s="33">
        <v>3</v>
      </c>
      <c r="H41" s="31">
        <f t="shared" si="4"/>
        <v>0.2</v>
      </c>
      <c r="I41" s="32">
        <f t="shared" si="5"/>
        <v>0.2</v>
      </c>
      <c r="J41" s="31">
        <v>13.76</v>
      </c>
      <c r="K41" s="59">
        <f t="shared" si="6"/>
        <v>0.35566502463054178</v>
      </c>
      <c r="L41" s="33">
        <f t="shared" si="7"/>
        <v>3.1696969696969703</v>
      </c>
      <c r="M41" s="58">
        <v>408480907</v>
      </c>
      <c r="N41" s="59">
        <f t="shared" si="8"/>
        <v>5.0357894349390246E-3</v>
      </c>
      <c r="O41" s="33">
        <f t="shared" si="9"/>
        <v>0.75160315575255798</v>
      </c>
      <c r="P41" s="63">
        <f t="shared" si="17"/>
        <v>1318.4277500000001</v>
      </c>
      <c r="Q41" s="33">
        <f t="shared" si="10"/>
        <v>0</v>
      </c>
      <c r="R41" s="33">
        <f t="shared" si="11"/>
        <v>0.22377412449176801</v>
      </c>
      <c r="S41" s="52"/>
      <c r="T41" s="31"/>
      <c r="U41" s="52"/>
      <c r="AB41" s="46"/>
      <c r="CZ41" s="3"/>
    </row>
    <row r="42" spans="1:104">
      <c r="A42" s="55">
        <v>5</v>
      </c>
      <c r="B42" s="34">
        <v>2022</v>
      </c>
      <c r="C42" s="30"/>
      <c r="D42" s="33">
        <f t="shared" si="16"/>
        <v>12.67</v>
      </c>
      <c r="E42" s="31">
        <f t="shared" si="2"/>
        <v>0</v>
      </c>
      <c r="F42" s="32">
        <f t="shared" si="3"/>
        <v>0.8263063063063063</v>
      </c>
      <c r="G42" s="33">
        <v>3.75</v>
      </c>
      <c r="H42" s="31">
        <f t="shared" si="4"/>
        <v>0.25</v>
      </c>
      <c r="I42" s="32">
        <f t="shared" si="5"/>
        <v>0.5</v>
      </c>
      <c r="J42" s="31">
        <v>14.49</v>
      </c>
      <c r="K42" s="59">
        <f t="shared" si="6"/>
        <v>5.3052325581395381E-2</v>
      </c>
      <c r="L42" s="33">
        <f t="shared" si="7"/>
        <v>3.3909090909090915</v>
      </c>
      <c r="M42" s="58">
        <v>404691180.19999999</v>
      </c>
      <c r="N42" s="59">
        <f t="shared" si="8"/>
        <v>-9.2776106179180903E-3</v>
      </c>
      <c r="O42" s="33">
        <f t="shared" si="9"/>
        <v>0.7353524637163692</v>
      </c>
      <c r="P42" s="63">
        <f t="shared" si="17"/>
        <v>1318.4277500000001</v>
      </c>
      <c r="Q42" s="33">
        <f t="shared" si="10"/>
        <v>0</v>
      </c>
      <c r="R42" s="33">
        <f t="shared" si="11"/>
        <v>0.22377412449176801</v>
      </c>
      <c r="S42" s="52"/>
      <c r="T42" s="31"/>
      <c r="U42" s="52"/>
      <c r="AB42" s="46"/>
      <c r="CZ42" s="3"/>
    </row>
    <row r="43" spans="1:104">
      <c r="A43" s="55">
        <v>6</v>
      </c>
      <c r="B43" s="34">
        <v>2022</v>
      </c>
      <c r="C43" s="30"/>
      <c r="D43" s="33">
        <f t="shared" si="16"/>
        <v>12.67</v>
      </c>
      <c r="E43" s="31">
        <f t="shared" si="2"/>
        <v>0</v>
      </c>
      <c r="F43" s="32">
        <f t="shared" si="3"/>
        <v>0.8263063063063063</v>
      </c>
      <c r="G43" s="33">
        <v>3.75</v>
      </c>
      <c r="H43" s="31">
        <f t="shared" si="4"/>
        <v>0</v>
      </c>
      <c r="I43" s="32">
        <f t="shared" si="5"/>
        <v>0.5</v>
      </c>
      <c r="J43" s="31">
        <v>15.05</v>
      </c>
      <c r="K43" s="59">
        <f t="shared" si="6"/>
        <v>3.8647342995169115E-2</v>
      </c>
      <c r="L43" s="33">
        <f t="shared" si="7"/>
        <v>3.560606060606061</v>
      </c>
      <c r="M43" s="58">
        <v>406666641.10000002</v>
      </c>
      <c r="N43" s="59">
        <f t="shared" si="8"/>
        <v>4.8814033926406677E-3</v>
      </c>
      <c r="O43" s="33">
        <f t="shared" si="9"/>
        <v>0.74382341912018157</v>
      </c>
      <c r="P43" s="63">
        <f t="shared" si="17"/>
        <v>1318.4277500000001</v>
      </c>
      <c r="Q43" s="33">
        <f t="shared" si="10"/>
        <v>0</v>
      </c>
      <c r="R43" s="33">
        <f t="shared" si="11"/>
        <v>0.22377412449176801</v>
      </c>
      <c r="S43" s="52"/>
      <c r="T43" s="31"/>
      <c r="U43" s="52"/>
      <c r="AB43" s="46"/>
      <c r="CZ43" s="3"/>
    </row>
    <row r="44" spans="1:104">
      <c r="A44" s="55">
        <v>7</v>
      </c>
      <c r="B44" s="34">
        <v>2022</v>
      </c>
      <c r="C44" s="30"/>
      <c r="D44" s="33">
        <f t="shared" si="16"/>
        <v>12.67</v>
      </c>
      <c r="E44" s="31">
        <f t="shared" si="2"/>
        <v>0</v>
      </c>
      <c r="F44" s="32">
        <f t="shared" si="3"/>
        <v>0.8263063063063063</v>
      </c>
      <c r="G44" s="33">
        <v>4.75</v>
      </c>
      <c r="H44" s="31">
        <f t="shared" si="4"/>
        <v>0.26666666666666666</v>
      </c>
      <c r="I44" s="32">
        <f t="shared" si="5"/>
        <v>0.9</v>
      </c>
      <c r="J44" s="31">
        <v>14.96</v>
      </c>
      <c r="K44" s="59">
        <f t="shared" si="6"/>
        <v>-5.9800664451827145E-3</v>
      </c>
      <c r="L44" s="33">
        <f t="shared" si="7"/>
        <v>3.5333333333333337</v>
      </c>
      <c r="M44" s="58">
        <v>410798254.5</v>
      </c>
      <c r="N44" s="59">
        <f t="shared" si="8"/>
        <v>1.0159705720696193E-2</v>
      </c>
      <c r="O44" s="33">
        <f t="shared" si="9"/>
        <v>0.76154015188730095</v>
      </c>
      <c r="P44" s="63">
        <f t="shared" si="17"/>
        <v>1318.4277500000001</v>
      </c>
      <c r="Q44" s="33">
        <f t="shared" si="10"/>
        <v>0</v>
      </c>
      <c r="R44" s="33">
        <f t="shared" si="11"/>
        <v>0.22377412449176801</v>
      </c>
      <c r="S44" s="52"/>
      <c r="T44" s="31"/>
      <c r="U44" s="52"/>
      <c r="AB44" s="46"/>
      <c r="CZ44" s="3"/>
    </row>
    <row r="45" spans="1:104">
      <c r="A45" s="55">
        <v>8</v>
      </c>
      <c r="B45" s="34">
        <v>2022</v>
      </c>
      <c r="C45" s="30"/>
      <c r="D45" s="33">
        <f t="shared" si="16"/>
        <v>12.67</v>
      </c>
      <c r="E45" s="31">
        <f t="shared" si="2"/>
        <v>0</v>
      </c>
      <c r="F45" s="32">
        <f t="shared" si="3"/>
        <v>0.8263063063063063</v>
      </c>
      <c r="G45" s="33">
        <v>5.5</v>
      </c>
      <c r="H45" s="31">
        <f t="shared" si="4"/>
        <v>0.15789473684210525</v>
      </c>
      <c r="I45" s="32">
        <f t="shared" si="5"/>
        <v>1.2</v>
      </c>
      <c r="J45" s="31">
        <v>15.32</v>
      </c>
      <c r="K45" s="59">
        <f t="shared" si="6"/>
        <v>2.4064171122994613E-2</v>
      </c>
      <c r="L45" s="33">
        <f t="shared" si="7"/>
        <v>3.6424242424242426</v>
      </c>
      <c r="M45" s="58">
        <v>403766855.5</v>
      </c>
      <c r="N45" s="59">
        <f t="shared" si="8"/>
        <v>-1.7116428619099695E-2</v>
      </c>
      <c r="O45" s="33">
        <f t="shared" si="9"/>
        <v>0.73138887561784394</v>
      </c>
      <c r="P45" s="63">
        <f t="shared" si="17"/>
        <v>1318.4277500000001</v>
      </c>
      <c r="Q45" s="33">
        <f t="shared" si="10"/>
        <v>0</v>
      </c>
      <c r="R45" s="33">
        <f t="shared" si="11"/>
        <v>0.22377412449176801</v>
      </c>
      <c r="S45" s="52"/>
      <c r="T45" s="31"/>
      <c r="U45" s="52"/>
      <c r="AB45" s="46"/>
      <c r="CZ45" s="3"/>
    </row>
    <row r="46" spans="1:104">
      <c r="A46" s="55">
        <v>9</v>
      </c>
      <c r="B46" s="34">
        <v>2022</v>
      </c>
      <c r="C46" s="30"/>
      <c r="D46" s="33">
        <f t="shared" si="16"/>
        <v>12.67</v>
      </c>
      <c r="E46" s="31">
        <f t="shared" si="2"/>
        <v>0</v>
      </c>
      <c r="F46" s="32">
        <f t="shared" si="3"/>
        <v>0.8263063063063063</v>
      </c>
      <c r="G46" s="33">
        <v>5.5</v>
      </c>
      <c r="H46" s="31">
        <f t="shared" si="4"/>
        <v>0</v>
      </c>
      <c r="I46" s="32">
        <f t="shared" si="5"/>
        <v>1.2</v>
      </c>
      <c r="J46" s="31">
        <v>15.88</v>
      </c>
      <c r="K46" s="59">
        <f t="shared" si="6"/>
        <v>3.6553524804177576E-2</v>
      </c>
      <c r="L46" s="33">
        <f t="shared" si="7"/>
        <v>3.8121212121212129</v>
      </c>
      <c r="M46" s="58">
        <v>404971732.19999999</v>
      </c>
      <c r="N46" s="59">
        <f t="shared" si="8"/>
        <v>2.9840901589308091E-3</v>
      </c>
      <c r="O46" s="33">
        <f t="shared" si="9"/>
        <v>0.73655549612285742</v>
      </c>
      <c r="P46" s="63">
        <f t="shared" si="17"/>
        <v>1318.4277500000001</v>
      </c>
      <c r="Q46" s="33">
        <f t="shared" si="10"/>
        <v>0</v>
      </c>
      <c r="R46" s="33">
        <f t="shared" si="11"/>
        <v>0.22377412449176801</v>
      </c>
      <c r="S46" s="52"/>
      <c r="T46" s="31"/>
      <c r="U46" s="52"/>
      <c r="AB46" s="46"/>
      <c r="CZ46" s="3"/>
    </row>
    <row r="47" spans="1:104">
      <c r="A47" s="55">
        <v>10</v>
      </c>
      <c r="B47" s="34">
        <v>2022</v>
      </c>
      <c r="C47" s="30"/>
      <c r="D47" s="33">
        <f t="shared" si="16"/>
        <v>12.67</v>
      </c>
      <c r="E47" s="31">
        <f t="shared" si="2"/>
        <v>0</v>
      </c>
      <c r="F47" s="32">
        <f t="shared" si="3"/>
        <v>0.8263063063063063</v>
      </c>
      <c r="G47" s="33">
        <v>6.25</v>
      </c>
      <c r="H47" s="31">
        <f t="shared" si="4"/>
        <v>0.13636363636363635</v>
      </c>
      <c r="I47" s="32">
        <f t="shared" si="5"/>
        <v>1.5</v>
      </c>
      <c r="J47" s="31">
        <v>15.32</v>
      </c>
      <c r="K47" s="59">
        <f t="shared" si="6"/>
        <v>-3.5264483627204059E-2</v>
      </c>
      <c r="L47" s="33">
        <f t="shared" si="7"/>
        <v>3.6424242424242426</v>
      </c>
      <c r="M47" s="58">
        <v>398146000.10000002</v>
      </c>
      <c r="N47" s="59">
        <f t="shared" si="8"/>
        <v>-1.6854835923779978E-2</v>
      </c>
      <c r="O47" s="33">
        <f t="shared" si="9"/>
        <v>0.70728613816316832</v>
      </c>
      <c r="P47" s="63">
        <f t="shared" si="17"/>
        <v>1318.4277500000001</v>
      </c>
      <c r="Q47" s="33">
        <f t="shared" si="10"/>
        <v>0</v>
      </c>
      <c r="R47" s="33">
        <f t="shared" si="11"/>
        <v>0.22377412449176801</v>
      </c>
      <c r="S47" s="52"/>
      <c r="T47" s="31"/>
      <c r="U47" s="52"/>
      <c r="AB47" s="46"/>
      <c r="CZ47" s="3"/>
    </row>
    <row r="48" spans="1:104">
      <c r="A48" s="55">
        <v>11</v>
      </c>
      <c r="B48" s="34">
        <v>2022</v>
      </c>
      <c r="C48" s="30"/>
      <c r="D48" s="33">
        <f t="shared" si="16"/>
        <v>12.67</v>
      </c>
      <c r="E48" s="31">
        <f t="shared" si="2"/>
        <v>0</v>
      </c>
      <c r="F48" s="32">
        <f t="shared" si="3"/>
        <v>0.8263063063063063</v>
      </c>
      <c r="G48" s="33">
        <v>6.75</v>
      </c>
      <c r="H48" s="31">
        <f t="shared" si="4"/>
        <v>0.08</v>
      </c>
      <c r="I48" s="32">
        <f t="shared" si="5"/>
        <v>1.7</v>
      </c>
      <c r="J48" s="31">
        <v>16.760000000000002</v>
      </c>
      <c r="K48" s="59">
        <f t="shared" si="6"/>
        <v>9.3994778067885199E-2</v>
      </c>
      <c r="L48" s="33">
        <f t="shared" si="7"/>
        <v>4.0787878787878791</v>
      </c>
      <c r="M48" s="58">
        <v>389976296</v>
      </c>
      <c r="N48" s="59">
        <f t="shared" si="8"/>
        <v>-2.0519367513294334E-2</v>
      </c>
      <c r="O48" s="33">
        <f t="shared" si="9"/>
        <v>0.67225370644384519</v>
      </c>
      <c r="P48" s="63">
        <f t="shared" si="17"/>
        <v>1318.4277500000001</v>
      </c>
      <c r="Q48" s="33">
        <f t="shared" si="10"/>
        <v>0</v>
      </c>
      <c r="R48" s="33">
        <f t="shared" si="11"/>
        <v>0.22377412449176801</v>
      </c>
      <c r="S48" s="52"/>
      <c r="T48" s="31"/>
      <c r="U48" s="52"/>
      <c r="AB48" s="46"/>
      <c r="CZ48" s="3"/>
    </row>
    <row r="49" spans="1:104">
      <c r="A49" s="55">
        <v>12</v>
      </c>
      <c r="B49" s="34">
        <v>2023</v>
      </c>
      <c r="C49" s="30"/>
      <c r="D49" s="33">
        <f t="shared" si="16"/>
        <v>12.67</v>
      </c>
      <c r="E49" s="31">
        <f t="shared" si="2"/>
        <v>0</v>
      </c>
      <c r="F49" s="32">
        <f t="shared" si="3"/>
        <v>0.8263063063063063</v>
      </c>
      <c r="G49" s="33">
        <v>6.75</v>
      </c>
      <c r="H49" s="31">
        <f t="shared" si="4"/>
        <v>0</v>
      </c>
      <c r="I49" s="32">
        <f t="shared" si="5"/>
        <v>1.7</v>
      </c>
      <c r="J49" s="31">
        <v>16.37</v>
      </c>
      <c r="K49" s="59">
        <f t="shared" si="6"/>
        <v>-2.3269689737470199E-2</v>
      </c>
      <c r="L49" s="33">
        <f t="shared" si="7"/>
        <v>3.9606060606060609</v>
      </c>
      <c r="M49" s="58">
        <v>398074151.39999998</v>
      </c>
      <c r="N49" s="59">
        <f t="shared" si="8"/>
        <v>2.0764993880551079E-2</v>
      </c>
      <c r="O49" s="33">
        <f t="shared" si="9"/>
        <v>0.70697804442488055</v>
      </c>
      <c r="P49" s="63">
        <f t="shared" si="17"/>
        <v>1318.4277500000001</v>
      </c>
      <c r="Q49" s="33">
        <f t="shared" si="10"/>
        <v>0</v>
      </c>
      <c r="R49" s="33">
        <f t="shared" si="11"/>
        <v>0.22377412449176801</v>
      </c>
      <c r="S49" s="52"/>
      <c r="T49" s="31"/>
      <c r="U49" s="52"/>
      <c r="AB49" s="46"/>
      <c r="CZ49" s="3"/>
    </row>
    <row r="50" spans="1:104">
      <c r="A50" s="55">
        <v>1</v>
      </c>
      <c r="B50" s="34">
        <v>2023</v>
      </c>
      <c r="C50" s="30"/>
      <c r="D50" s="33">
        <f>173.34/12</f>
        <v>14.445</v>
      </c>
      <c r="E50" s="31">
        <f t="shared" si="2"/>
        <v>0.14009471191791636</v>
      </c>
      <c r="F50" s="32">
        <f t="shared" si="3"/>
        <v>1.0821621621621622</v>
      </c>
      <c r="G50" s="33">
        <v>7</v>
      </c>
      <c r="H50" s="31">
        <f t="shared" si="4"/>
        <v>3.7037037037037035E-2</v>
      </c>
      <c r="I50" s="32">
        <f t="shared" si="5"/>
        <v>1.8</v>
      </c>
      <c r="J50" s="31">
        <v>15.07</v>
      </c>
      <c r="K50" s="59">
        <f t="shared" si="6"/>
        <v>-7.9413561392791737E-2</v>
      </c>
      <c r="L50" s="33">
        <f t="shared" si="7"/>
        <v>3.5666666666666669</v>
      </c>
      <c r="M50" s="58">
        <v>390019304.10000002</v>
      </c>
      <c r="N50" s="59">
        <f t="shared" si="8"/>
        <v>-2.0234539900849117E-2</v>
      </c>
      <c r="O50" s="33">
        <f t="shared" si="9"/>
        <v>0.67243812907509193</v>
      </c>
      <c r="P50" s="63">
        <f>18413.471/12</f>
        <v>1534.4559166666668</v>
      </c>
      <c r="Q50" s="33">
        <f t="shared" si="10"/>
        <v>0.16385286692173059</v>
      </c>
      <c r="R50" s="33">
        <f t="shared" si="11"/>
        <v>0.42429302325437507</v>
      </c>
      <c r="S50" s="52"/>
      <c r="T50" s="31"/>
      <c r="U50" s="52"/>
      <c r="AB50" s="46"/>
      <c r="CZ50" s="3"/>
    </row>
    <row r="51" spans="1:104">
      <c r="A51" s="55">
        <v>2</v>
      </c>
      <c r="B51" s="34">
        <v>2023</v>
      </c>
      <c r="C51" s="30"/>
      <c r="D51" s="33">
        <f t="shared" ref="D51:D61" si="18">173.34/12</f>
        <v>14.445</v>
      </c>
      <c r="E51" s="31">
        <f t="shared" si="2"/>
        <v>0</v>
      </c>
      <c r="F51" s="32">
        <f t="shared" si="3"/>
        <v>1.0821621621621622</v>
      </c>
      <c r="G51" s="33">
        <v>7</v>
      </c>
      <c r="H51" s="31">
        <f t="shared" si="4"/>
        <v>0</v>
      </c>
      <c r="I51" s="32">
        <f t="shared" si="5"/>
        <v>1.8</v>
      </c>
      <c r="J51" s="31">
        <v>15.52</v>
      </c>
      <c r="K51" s="59">
        <f t="shared" si="6"/>
        <v>2.9860650298606455E-2</v>
      </c>
      <c r="L51" s="33">
        <f t="shared" si="7"/>
        <v>3.7030303030303027</v>
      </c>
      <c r="M51" s="58">
        <v>389641280.30000001</v>
      </c>
      <c r="N51" s="59">
        <f t="shared" si="8"/>
        <v>-9.6924381953947464E-4</v>
      </c>
      <c r="O51" s="33">
        <f t="shared" si="9"/>
        <v>0.67081712875492372</v>
      </c>
      <c r="P51" s="63">
        <f t="shared" ref="P51:P61" si="19">18413.471/12</f>
        <v>1534.4559166666668</v>
      </c>
      <c r="Q51" s="33">
        <f t="shared" si="10"/>
        <v>0</v>
      </c>
      <c r="R51" s="33">
        <f t="shared" si="11"/>
        <v>0.42429302325437507</v>
      </c>
      <c r="S51" s="52"/>
      <c r="T51" s="31"/>
      <c r="U51" s="52"/>
      <c r="AB51" s="46"/>
      <c r="CZ51" s="3"/>
    </row>
    <row r="52" spans="1:104">
      <c r="A52" s="55">
        <v>3</v>
      </c>
      <c r="B52" s="34">
        <v>2023</v>
      </c>
      <c r="C52" s="30"/>
      <c r="D52" s="33">
        <f t="shared" si="18"/>
        <v>14.445</v>
      </c>
      <c r="E52" s="31">
        <f t="shared" si="2"/>
        <v>0</v>
      </c>
      <c r="F52" s="32">
        <f t="shared" si="3"/>
        <v>1.0821621621621622</v>
      </c>
      <c r="G52" s="33">
        <v>7</v>
      </c>
      <c r="H52" s="31">
        <f t="shared" si="4"/>
        <v>0</v>
      </c>
      <c r="I52" s="32">
        <f t="shared" si="5"/>
        <v>1.8</v>
      </c>
      <c r="J52" s="31">
        <v>14.53</v>
      </c>
      <c r="K52" s="59">
        <f t="shared" si="6"/>
        <v>-6.3788659793814442E-2</v>
      </c>
      <c r="L52" s="33">
        <f t="shared" si="7"/>
        <v>3.4030303030303033</v>
      </c>
      <c r="M52" s="58">
        <v>382193287.19999999</v>
      </c>
      <c r="N52" s="59">
        <f t="shared" si="8"/>
        <v>-1.9115000069462668E-2</v>
      </c>
      <c r="O52" s="33">
        <f t="shared" si="9"/>
        <v>0.63887945922271394</v>
      </c>
      <c r="P52" s="63">
        <f t="shared" si="19"/>
        <v>1534.4559166666668</v>
      </c>
      <c r="Q52" s="33">
        <f t="shared" si="10"/>
        <v>0</v>
      </c>
      <c r="R52" s="33">
        <f t="shared" si="11"/>
        <v>0.42429302325437507</v>
      </c>
      <c r="S52" s="52"/>
      <c r="T52" s="31"/>
      <c r="U52" s="52"/>
      <c r="AB52" s="46"/>
      <c r="CZ52" s="3"/>
    </row>
    <row r="53" spans="1:104">
      <c r="A53" s="55">
        <v>4</v>
      </c>
      <c r="B53" s="34">
        <v>2023</v>
      </c>
      <c r="C53" s="30"/>
      <c r="D53" s="33">
        <f t="shared" si="18"/>
        <v>14.445</v>
      </c>
      <c r="E53" s="31">
        <f t="shared" si="2"/>
        <v>0</v>
      </c>
      <c r="F53" s="32">
        <f t="shared" si="3"/>
        <v>1.0821621621621622</v>
      </c>
      <c r="G53" s="33">
        <v>7</v>
      </c>
      <c r="H53" s="31">
        <f t="shared" si="4"/>
        <v>0</v>
      </c>
      <c r="I53" s="32">
        <f t="shared" si="5"/>
        <v>1.8</v>
      </c>
      <c r="J53" s="31">
        <v>11.23</v>
      </c>
      <c r="K53" s="59">
        <f t="shared" si="6"/>
        <v>-0.22711631108052299</v>
      </c>
      <c r="L53" s="33">
        <f t="shared" si="7"/>
        <v>2.4030303030303033</v>
      </c>
      <c r="M53" s="58">
        <v>381901458.89999998</v>
      </c>
      <c r="N53" s="59">
        <f t="shared" si="8"/>
        <v>-7.635620765031896E-4</v>
      </c>
      <c r="O53" s="33">
        <f t="shared" si="9"/>
        <v>0.63762807301969138</v>
      </c>
      <c r="P53" s="63">
        <f t="shared" si="19"/>
        <v>1534.4559166666668</v>
      </c>
      <c r="Q53" s="33">
        <f t="shared" si="10"/>
        <v>0</v>
      </c>
      <c r="R53" s="33">
        <f t="shared" si="11"/>
        <v>0.42429302325437507</v>
      </c>
      <c r="S53" s="52"/>
      <c r="T53" s="31"/>
      <c r="U53" s="52"/>
      <c r="AB53" s="46"/>
      <c r="CZ53" s="3"/>
    </row>
    <row r="54" spans="1:104">
      <c r="A54" s="55">
        <v>5</v>
      </c>
      <c r="B54" s="34">
        <v>2023</v>
      </c>
      <c r="C54" s="30"/>
      <c r="D54" s="33">
        <f t="shared" si="18"/>
        <v>14.445</v>
      </c>
      <c r="E54" s="31">
        <f t="shared" si="2"/>
        <v>0</v>
      </c>
      <c r="F54" s="32">
        <f t="shared" si="3"/>
        <v>1.0821621621621622</v>
      </c>
      <c r="G54" s="33">
        <v>7</v>
      </c>
      <c r="H54" s="31">
        <f t="shared" si="4"/>
        <v>0</v>
      </c>
      <c r="I54" s="32">
        <f t="shared" si="5"/>
        <v>1.8</v>
      </c>
      <c r="J54" s="31">
        <v>10.64</v>
      </c>
      <c r="K54" s="59">
        <f t="shared" si="6"/>
        <v>-5.2537845057880665E-2</v>
      </c>
      <c r="L54" s="33">
        <f t="shared" si="7"/>
        <v>2.2242424242424246</v>
      </c>
      <c r="M54" s="58">
        <v>381528546</v>
      </c>
      <c r="N54" s="59">
        <f t="shared" si="8"/>
        <v>-9.7646366964422246E-4</v>
      </c>
      <c r="O54" s="33">
        <f t="shared" si="9"/>
        <v>0.6360289887019982</v>
      </c>
      <c r="P54" s="63">
        <f t="shared" si="19"/>
        <v>1534.4559166666668</v>
      </c>
      <c r="Q54" s="33">
        <f t="shared" si="10"/>
        <v>0</v>
      </c>
      <c r="R54" s="33">
        <f t="shared" si="11"/>
        <v>0.42429302325437507</v>
      </c>
      <c r="S54" s="52"/>
      <c r="T54" s="31"/>
      <c r="U54" s="52"/>
      <c r="AB54" s="46"/>
      <c r="CZ54" s="3"/>
    </row>
    <row r="55" spans="1:104">
      <c r="A55" s="55">
        <v>6</v>
      </c>
      <c r="B55" s="34">
        <v>2023</v>
      </c>
      <c r="C55" s="30"/>
      <c r="D55" s="33">
        <f t="shared" si="18"/>
        <v>14.445</v>
      </c>
      <c r="E55" s="31">
        <f t="shared" si="2"/>
        <v>0</v>
      </c>
      <c r="F55" s="32">
        <f t="shared" si="3"/>
        <v>1.0821621621621622</v>
      </c>
      <c r="G55" s="33">
        <v>7</v>
      </c>
      <c r="H55" s="31">
        <f t="shared" si="4"/>
        <v>0</v>
      </c>
      <c r="I55" s="32">
        <f t="shared" si="5"/>
        <v>1.8</v>
      </c>
      <c r="J55" s="31">
        <v>10.25</v>
      </c>
      <c r="K55" s="59">
        <f t="shared" si="6"/>
        <v>-3.6654135338345918E-2</v>
      </c>
      <c r="L55" s="33">
        <f t="shared" si="7"/>
        <v>2.1060606060606064</v>
      </c>
      <c r="M55" s="58">
        <v>388289672.80000001</v>
      </c>
      <c r="N55" s="59">
        <f t="shared" si="8"/>
        <v>1.7721155784762726E-2</v>
      </c>
      <c r="O55" s="33">
        <f t="shared" si="9"/>
        <v>0.66502131327917413</v>
      </c>
      <c r="P55" s="63">
        <f t="shared" si="19"/>
        <v>1534.4559166666668</v>
      </c>
      <c r="Q55" s="33">
        <f t="shared" si="10"/>
        <v>0</v>
      </c>
      <c r="R55" s="33">
        <f t="shared" si="11"/>
        <v>0.42429302325437507</v>
      </c>
      <c r="S55" s="52"/>
      <c r="T55" s="31"/>
      <c r="U55" s="52"/>
      <c r="AB55" s="46"/>
      <c r="CZ55" s="3"/>
    </row>
    <row r="56" spans="1:104">
      <c r="A56" s="55">
        <v>7</v>
      </c>
      <c r="B56" s="34">
        <v>2023</v>
      </c>
      <c r="C56" s="30"/>
      <c r="D56" s="33">
        <f t="shared" si="18"/>
        <v>14.445</v>
      </c>
      <c r="E56" s="31">
        <f t="shared" si="2"/>
        <v>0</v>
      </c>
      <c r="F56" s="32">
        <f t="shared" si="3"/>
        <v>1.0821621621621622</v>
      </c>
      <c r="G56" s="33">
        <v>7</v>
      </c>
      <c r="H56" s="31">
        <f t="shared" si="4"/>
        <v>0</v>
      </c>
      <c r="I56" s="32">
        <f t="shared" si="5"/>
        <v>1.8</v>
      </c>
      <c r="J56" s="31">
        <v>9.44</v>
      </c>
      <c r="K56" s="59">
        <f t="shared" si="6"/>
        <v>-7.9024390243902481E-2</v>
      </c>
      <c r="L56" s="33">
        <f t="shared" si="7"/>
        <v>1.8606060606060606</v>
      </c>
      <c r="M56" s="58">
        <v>388147196.60000002</v>
      </c>
      <c r="N56" s="59">
        <f t="shared" si="8"/>
        <v>-3.6693275660044304E-4</v>
      </c>
      <c r="O56" s="33">
        <f t="shared" si="9"/>
        <v>0.66441036241889406</v>
      </c>
      <c r="P56" s="63">
        <f t="shared" si="19"/>
        <v>1534.4559166666668</v>
      </c>
      <c r="Q56" s="33">
        <f t="shared" si="10"/>
        <v>0</v>
      </c>
      <c r="R56" s="33">
        <f t="shared" si="11"/>
        <v>0.42429302325437507</v>
      </c>
      <c r="S56" s="52"/>
      <c r="T56" s="31"/>
      <c r="U56" s="52"/>
      <c r="AB56" s="46"/>
      <c r="CZ56" s="3"/>
    </row>
    <row r="57" spans="1:104">
      <c r="A57" s="55">
        <v>8</v>
      </c>
      <c r="B57" s="34">
        <v>2023</v>
      </c>
      <c r="C57" s="30"/>
      <c r="D57" s="33">
        <f t="shared" si="18"/>
        <v>14.445</v>
      </c>
      <c r="E57" s="31">
        <f t="shared" si="2"/>
        <v>0</v>
      </c>
      <c r="F57" s="32">
        <f t="shared" si="3"/>
        <v>1.0821621621621622</v>
      </c>
      <c r="G57" s="33">
        <v>7</v>
      </c>
      <c r="H57" s="31">
        <f t="shared" si="4"/>
        <v>0</v>
      </c>
      <c r="I57" s="32">
        <f t="shared" si="5"/>
        <v>1.8</v>
      </c>
      <c r="J57" s="31">
        <v>9.43</v>
      </c>
      <c r="K57" s="59">
        <f t="shared" si="6"/>
        <v>-1.0593220338982825E-3</v>
      </c>
      <c r="L57" s="33">
        <f t="shared" si="7"/>
        <v>1.8575757575757577</v>
      </c>
      <c r="M57" s="58">
        <v>387903256.69999999</v>
      </c>
      <c r="N57" s="59">
        <f t="shared" si="8"/>
        <v>-6.2847265711782222E-4</v>
      </c>
      <c r="O57" s="33">
        <f t="shared" si="9"/>
        <v>0.66336432601589024</v>
      </c>
      <c r="P57" s="63">
        <f t="shared" si="19"/>
        <v>1534.4559166666668</v>
      </c>
      <c r="Q57" s="33">
        <f t="shared" si="10"/>
        <v>0</v>
      </c>
      <c r="R57" s="33">
        <f t="shared" si="11"/>
        <v>0.42429302325437507</v>
      </c>
      <c r="S57" s="52"/>
      <c r="T57" s="31"/>
      <c r="U57" s="52"/>
      <c r="AB57" s="46"/>
      <c r="CZ57" s="3"/>
    </row>
    <row r="58" spans="1:104">
      <c r="A58" s="55">
        <v>9</v>
      </c>
      <c r="B58" s="34">
        <v>2023</v>
      </c>
      <c r="C58" s="30"/>
      <c r="D58" s="33">
        <f t="shared" si="18"/>
        <v>14.445</v>
      </c>
      <c r="E58" s="31">
        <f t="shared" si="2"/>
        <v>0</v>
      </c>
      <c r="F58" s="32">
        <f t="shared" si="3"/>
        <v>1.0821621621621622</v>
      </c>
      <c r="G58" s="33">
        <v>7</v>
      </c>
      <c r="H58" s="31">
        <f t="shared" si="4"/>
        <v>0</v>
      </c>
      <c r="I58" s="32">
        <f t="shared" si="5"/>
        <v>1.8</v>
      </c>
      <c r="J58" s="31">
        <v>8.83</v>
      </c>
      <c r="K58" s="59">
        <f t="shared" si="6"/>
        <v>-6.3626723223753942E-2</v>
      </c>
      <c r="L58" s="33">
        <f t="shared" si="7"/>
        <v>1.675757575757576</v>
      </c>
      <c r="M58" s="58">
        <v>394704691</v>
      </c>
      <c r="N58" s="59">
        <f t="shared" si="8"/>
        <v>1.7533841705433695E-2</v>
      </c>
      <c r="O58" s="33">
        <f t="shared" si="9"/>
        <v>0.69252949280671827</v>
      </c>
      <c r="P58" s="63">
        <f t="shared" si="19"/>
        <v>1534.4559166666668</v>
      </c>
      <c r="Q58" s="33">
        <f t="shared" si="10"/>
        <v>0</v>
      </c>
      <c r="R58" s="33">
        <f t="shared" si="11"/>
        <v>0.42429302325437507</v>
      </c>
      <c r="S58" s="52"/>
      <c r="T58" s="31"/>
      <c r="U58" s="52"/>
      <c r="AB58" s="46"/>
      <c r="CZ58" s="3"/>
    </row>
    <row r="59" spans="1:104">
      <c r="A59" s="55">
        <v>10</v>
      </c>
      <c r="B59" s="34">
        <v>2023</v>
      </c>
      <c r="C59" s="30"/>
      <c r="D59" s="33">
        <f t="shared" si="18"/>
        <v>14.445</v>
      </c>
      <c r="E59" s="31">
        <f t="shared" si="2"/>
        <v>0</v>
      </c>
      <c r="F59" s="32">
        <f t="shared" si="3"/>
        <v>1.0821621621621622</v>
      </c>
      <c r="G59" s="33">
        <v>7</v>
      </c>
      <c r="H59" s="31">
        <f t="shared" si="4"/>
        <v>0</v>
      </c>
      <c r="I59" s="32">
        <f t="shared" si="5"/>
        <v>1.8</v>
      </c>
      <c r="J59" s="31">
        <v>8.07</v>
      </c>
      <c r="K59" s="59">
        <f t="shared" si="6"/>
        <v>-8.6070215175537909E-2</v>
      </c>
      <c r="L59" s="33">
        <f t="shared" si="7"/>
        <v>1.4454545454545458</v>
      </c>
      <c r="M59" s="58">
        <v>392263681.69999999</v>
      </c>
      <c r="N59" s="59">
        <f t="shared" si="8"/>
        <v>-6.1843939422549501E-3</v>
      </c>
      <c r="O59" s="33">
        <f t="shared" si="9"/>
        <v>0.68206222366431657</v>
      </c>
      <c r="P59" s="63">
        <f t="shared" si="19"/>
        <v>1534.4559166666668</v>
      </c>
      <c r="Q59" s="33">
        <f t="shared" si="10"/>
        <v>0</v>
      </c>
      <c r="R59" s="33">
        <f t="shared" si="11"/>
        <v>0.42429302325437507</v>
      </c>
      <c r="S59" s="52"/>
      <c r="T59" s="31"/>
      <c r="U59" s="52"/>
      <c r="AB59" s="46"/>
      <c r="CZ59" s="3"/>
    </row>
    <row r="60" spans="1:104">
      <c r="A60" s="55">
        <v>11</v>
      </c>
      <c r="B60" s="34">
        <v>2023</v>
      </c>
      <c r="C60" s="30"/>
      <c r="D60" s="33">
        <f t="shared" si="18"/>
        <v>14.445</v>
      </c>
      <c r="E60" s="31">
        <f t="shared" si="2"/>
        <v>0</v>
      </c>
      <c r="F60" s="32">
        <f t="shared" si="3"/>
        <v>1.0821621621621622</v>
      </c>
      <c r="G60" s="33">
        <v>7</v>
      </c>
      <c r="H60" s="31">
        <f t="shared" si="4"/>
        <v>0</v>
      </c>
      <c r="I60" s="32">
        <f t="shared" si="5"/>
        <v>1.8</v>
      </c>
      <c r="J60" s="31">
        <v>6.72</v>
      </c>
      <c r="K60" s="59">
        <f t="shared" si="6"/>
        <v>-0.16728624535315992</v>
      </c>
      <c r="L60" s="33">
        <f t="shared" si="7"/>
        <v>1.0363636363636364</v>
      </c>
      <c r="M60" s="58">
        <v>394123543.19999999</v>
      </c>
      <c r="N60" s="59">
        <f t="shared" si="8"/>
        <v>4.7413553351146253E-3</v>
      </c>
      <c r="O60" s="33">
        <f t="shared" si="9"/>
        <v>0.69003747836248219</v>
      </c>
      <c r="P60" s="63">
        <f t="shared" si="19"/>
        <v>1534.4559166666668</v>
      </c>
      <c r="Q60" s="33">
        <f t="shared" si="10"/>
        <v>0</v>
      </c>
      <c r="R60" s="33">
        <f t="shared" si="11"/>
        <v>0.42429302325437507</v>
      </c>
      <c r="S60" s="52"/>
      <c r="T60" s="31"/>
      <c r="U60" s="52"/>
      <c r="AB60" s="46"/>
      <c r="CZ60" s="3"/>
    </row>
    <row r="61" spans="1:104">
      <c r="A61" s="55">
        <v>12</v>
      </c>
      <c r="B61" s="34">
        <v>2023</v>
      </c>
      <c r="C61" s="30"/>
      <c r="D61" s="33">
        <f t="shared" si="18"/>
        <v>14.445</v>
      </c>
      <c r="E61" s="31">
        <f t="shared" si="2"/>
        <v>0</v>
      </c>
      <c r="F61" s="32">
        <f t="shared" si="3"/>
        <v>1.0821621621621622</v>
      </c>
      <c r="G61" s="33">
        <v>7</v>
      </c>
      <c r="H61" s="31">
        <f t="shared" si="4"/>
        <v>0</v>
      </c>
      <c r="I61" s="32">
        <f t="shared" si="5"/>
        <v>1.8</v>
      </c>
      <c r="J61" s="31">
        <v>6.61</v>
      </c>
      <c r="K61" s="59">
        <f t="shared" si="6"/>
        <v>-1.6369047619047537E-2</v>
      </c>
      <c r="L61" s="33">
        <f t="shared" si="7"/>
        <v>1.0030303030303032</v>
      </c>
      <c r="M61" s="58">
        <v>409355874.69999999</v>
      </c>
      <c r="N61" s="59">
        <f t="shared" si="8"/>
        <v>3.8648621131141807E-2</v>
      </c>
      <c r="O61" s="33">
        <f t="shared" si="9"/>
        <v>0.75535509656114397</v>
      </c>
      <c r="P61" s="63">
        <f t="shared" si="19"/>
        <v>1534.4559166666668</v>
      </c>
      <c r="Q61" s="33">
        <f t="shared" si="10"/>
        <v>0</v>
      </c>
      <c r="R61" s="33">
        <f t="shared" si="11"/>
        <v>0.42429302325437507</v>
      </c>
      <c r="S61" s="52"/>
      <c r="T61" s="31"/>
      <c r="U61" s="52"/>
      <c r="Z61"/>
    </row>
    <row r="62" spans="1:104" s="13" customFormat="1" ht="36.6">
      <c r="A62" s="14"/>
      <c r="B62" s="14"/>
      <c r="C62" s="15"/>
      <c r="D62" s="16"/>
      <c r="E62" s="31"/>
      <c r="F62" s="32"/>
      <c r="G62" s="18"/>
      <c r="H62" s="18"/>
      <c r="I62" s="18"/>
      <c r="J62" s="18"/>
      <c r="K62"/>
      <c r="L62"/>
      <c r="M62" s="18"/>
      <c r="N62"/>
      <c r="O62"/>
      <c r="P62" s="63"/>
      <c r="Q62"/>
      <c r="R62"/>
      <c r="S62" s="53"/>
      <c r="T62" s="53"/>
      <c r="U62" s="53"/>
      <c r="V62" s="47"/>
      <c r="W62" s="47"/>
      <c r="X62" s="47"/>
      <c r="Y62" s="47"/>
      <c r="Z62" s="47"/>
      <c r="AA62" s="47"/>
      <c r="AB62" s="47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</row>
    <row r="63" spans="1:104">
      <c r="A63" s="56"/>
      <c r="E63"/>
      <c r="F63"/>
      <c r="K63"/>
      <c r="L63"/>
      <c r="N63"/>
      <c r="O63"/>
      <c r="P63" s="63"/>
      <c r="Q63"/>
      <c r="R63"/>
    </row>
    <row r="64" spans="1:104">
      <c r="A64" s="56"/>
      <c r="E64"/>
      <c r="F64"/>
      <c r="K64"/>
      <c r="L64"/>
      <c r="N64"/>
      <c r="O64"/>
      <c r="P64" s="63"/>
      <c r="Q64"/>
      <c r="R64"/>
    </row>
    <row r="65" spans="2:18">
      <c r="B65" s="36"/>
      <c r="E65"/>
      <c r="F65"/>
      <c r="K65"/>
      <c r="L65"/>
      <c r="N65"/>
      <c r="O65"/>
      <c r="Q65"/>
      <c r="R65"/>
    </row>
    <row r="66" spans="2:18">
      <c r="B66" s="36"/>
      <c r="E66"/>
      <c r="F66"/>
      <c r="K66"/>
      <c r="L66"/>
      <c r="N66"/>
      <c r="O66"/>
      <c r="Q66"/>
      <c r="R66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DA57-1070-4189-8025-83577434510B}">
  <dimension ref="A1:CZ69"/>
  <sheetViews>
    <sheetView tabSelected="1" zoomScale="93" zoomScaleNormal="123" workbookViewId="0">
      <pane ySplit="4" topLeftCell="A5" activePane="bottomLeft" state="frozen"/>
      <selection pane="bottomLeft" activeCell="J5" sqref="J5"/>
    </sheetView>
  </sheetViews>
  <sheetFormatPr defaultColWidth="8.77734375" defaultRowHeight="14.4"/>
  <cols>
    <col min="1" max="1" width="8.77734375" style="57"/>
    <col min="2" max="2" width="8.77734375" style="35"/>
    <col min="3" max="3" width="15.33203125" style="11" customWidth="1"/>
    <col min="4" max="4" width="18.44140625" style="4" bestFit="1" customWidth="1"/>
    <col min="5" max="5" width="18.44140625" style="4" customWidth="1"/>
    <col min="6" max="6" width="14" style="6" bestFit="1" customWidth="1"/>
    <col min="7" max="7" width="15.6640625" style="5" customWidth="1"/>
    <col min="8" max="8" width="18.109375" style="5" customWidth="1"/>
    <col min="9" max="9" width="16.6640625" style="5" customWidth="1"/>
    <col min="10" max="10" width="17.33203125" style="62" bestFit="1" customWidth="1"/>
    <col min="11" max="11" width="13.109375" style="5" customWidth="1"/>
    <col min="12" max="12" width="15.109375" style="5" customWidth="1"/>
    <col min="13" max="13" width="17" style="5" customWidth="1"/>
    <col min="14" max="14" width="13.109375" style="5" customWidth="1"/>
    <col min="15" max="15" width="14" style="5" bestFit="1" customWidth="1"/>
    <col min="16" max="16" width="17.33203125" style="62" bestFit="1" customWidth="1"/>
    <col min="17" max="18" width="14.44140625" style="5" customWidth="1"/>
    <col min="19" max="19" width="22.6640625" style="54" customWidth="1"/>
    <col min="20" max="20" width="18.109375" style="54" customWidth="1"/>
    <col min="21" max="21" width="17.6640625" style="54" customWidth="1"/>
    <col min="22" max="22" width="11.44140625" style="45" customWidth="1"/>
    <col min="23" max="28" width="8.77734375" style="45"/>
    <col min="29" max="104" width="8.77734375" style="46"/>
    <col min="105" max="16384" width="8.77734375" style="3"/>
  </cols>
  <sheetData>
    <row r="1" spans="1:104" s="1" customFormat="1" ht="18">
      <c r="A1" s="19"/>
      <c r="B1" s="19"/>
      <c r="C1" s="20"/>
      <c r="D1" s="21"/>
      <c r="E1" s="21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49"/>
      <c r="T1" s="49"/>
      <c r="U1" s="49"/>
      <c r="V1" s="10"/>
      <c r="W1" s="10"/>
      <c r="X1" s="10"/>
      <c r="Y1" s="10"/>
      <c r="Z1" s="10"/>
      <c r="AA1" s="10"/>
      <c r="AB1" s="10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</row>
    <row r="2" spans="1:104" s="7" customFormat="1" ht="18">
      <c r="A2" s="37" t="s">
        <v>17</v>
      </c>
      <c r="B2" s="37" t="s">
        <v>0</v>
      </c>
      <c r="C2" s="20" t="s">
        <v>1</v>
      </c>
      <c r="D2" s="38" t="s">
        <v>18</v>
      </c>
      <c r="E2" s="38"/>
      <c r="F2" s="24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50"/>
      <c r="T2" s="50"/>
      <c r="U2" s="50"/>
      <c r="V2" s="12"/>
      <c r="W2" s="12"/>
      <c r="X2" s="12"/>
      <c r="Y2" s="12"/>
      <c r="Z2" s="12"/>
      <c r="AA2" s="12"/>
      <c r="AB2" s="12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</row>
    <row r="3" spans="1:104" s="2" customFormat="1" ht="18">
      <c r="A3" s="25"/>
      <c r="B3" s="25"/>
      <c r="C3" s="26" t="s">
        <v>2</v>
      </c>
      <c r="D3" s="27" t="s">
        <v>12</v>
      </c>
      <c r="E3" s="27"/>
      <c r="F3" s="28"/>
      <c r="G3" s="29" t="s">
        <v>13</v>
      </c>
      <c r="H3" s="29"/>
      <c r="I3" s="29"/>
      <c r="J3" s="29" t="s">
        <v>14</v>
      </c>
      <c r="K3" s="29"/>
      <c r="L3" s="29"/>
      <c r="M3" s="29" t="s">
        <v>15</v>
      </c>
      <c r="N3" s="29"/>
      <c r="O3" s="29"/>
      <c r="P3" s="29" t="s">
        <v>16</v>
      </c>
      <c r="Q3" s="29"/>
      <c r="R3" s="29"/>
      <c r="S3" s="49"/>
      <c r="T3" s="49"/>
      <c r="U3" s="49"/>
      <c r="V3" s="10"/>
      <c r="W3" s="10"/>
      <c r="X3" s="10"/>
      <c r="Y3" s="10"/>
      <c r="Z3" s="10"/>
      <c r="AA3" s="10"/>
      <c r="AB3" s="10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</row>
    <row r="4" spans="1:104" s="42" customFormat="1" ht="105" customHeight="1">
      <c r="A4" s="39"/>
      <c r="B4" s="39"/>
      <c r="C4" s="26" t="s">
        <v>3</v>
      </c>
      <c r="D4" s="41" t="s">
        <v>23</v>
      </c>
      <c r="E4" s="40" t="s">
        <v>4</v>
      </c>
      <c r="F4" s="40" t="s">
        <v>5</v>
      </c>
      <c r="G4" s="40" t="s">
        <v>22</v>
      </c>
      <c r="H4" s="40" t="s">
        <v>4</v>
      </c>
      <c r="I4" s="40" t="s">
        <v>5</v>
      </c>
      <c r="J4" s="41" t="s">
        <v>21</v>
      </c>
      <c r="K4" s="40" t="s">
        <v>4</v>
      </c>
      <c r="L4" s="40" t="s">
        <v>5</v>
      </c>
      <c r="M4" s="41" t="s">
        <v>26</v>
      </c>
      <c r="N4" s="40" t="s">
        <v>4</v>
      </c>
      <c r="O4" s="40" t="s">
        <v>5</v>
      </c>
      <c r="P4" s="41" t="s">
        <v>24</v>
      </c>
      <c r="Q4" s="40" t="s">
        <v>4</v>
      </c>
      <c r="R4" s="40" t="s">
        <v>5</v>
      </c>
      <c r="S4" s="50"/>
      <c r="T4" s="51"/>
      <c r="U4" s="51"/>
      <c r="V4" s="43"/>
      <c r="W4" s="43"/>
      <c r="X4" s="43"/>
      <c r="Y4" s="43"/>
      <c r="Z4" s="43"/>
      <c r="AA4" s="43"/>
      <c r="AB4" s="43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</row>
    <row r="5" spans="1:104">
      <c r="A5" s="55">
        <v>1</v>
      </c>
      <c r="B5" s="34">
        <v>2019</v>
      </c>
      <c r="C5" s="30"/>
      <c r="D5" s="33">
        <f t="shared" ref="D5:D16" si="0">82.24/12</f>
        <v>6.8533333333333326</v>
      </c>
      <c r="E5" s="31"/>
      <c r="F5" s="32"/>
      <c r="G5" s="33">
        <v>0.9</v>
      </c>
      <c r="H5" s="33"/>
      <c r="I5" s="33"/>
      <c r="J5" s="31">
        <v>2.7</v>
      </c>
      <c r="K5" s="33"/>
      <c r="L5" s="33"/>
      <c r="M5" s="60">
        <v>2190000000</v>
      </c>
      <c r="N5" s="33"/>
      <c r="O5" s="33"/>
      <c r="P5" s="62">
        <v>1398.5</v>
      </c>
      <c r="Q5" s="33"/>
      <c r="R5" s="33"/>
      <c r="S5" s="52"/>
      <c r="T5" s="52"/>
      <c r="U5" s="52"/>
    </row>
    <row r="6" spans="1:104">
      <c r="A6" s="55">
        <v>2</v>
      </c>
      <c r="B6" s="34">
        <v>2019</v>
      </c>
      <c r="C6" s="30"/>
      <c r="D6" s="33">
        <f t="shared" si="0"/>
        <v>6.8533333333333326</v>
      </c>
      <c r="E6" s="31">
        <f>(D6-D5)/D5</f>
        <v>0</v>
      </c>
      <c r="F6" s="32">
        <f>(D6-$D$5)/$D$5</f>
        <v>0</v>
      </c>
      <c r="G6" s="33">
        <v>0.9</v>
      </c>
      <c r="H6" s="31">
        <f>(G6-G5)/G5</f>
        <v>0</v>
      </c>
      <c r="I6" s="33">
        <f>(G6-$G$5)/$G$5</f>
        <v>0</v>
      </c>
      <c r="J6" s="31">
        <v>3.1</v>
      </c>
      <c r="K6" s="31">
        <f>(J6-J5)/J5</f>
        <v>0.14814814814814811</v>
      </c>
      <c r="L6" s="33">
        <f>(J6-$J$5)/$J$5</f>
        <v>0.14814814814814811</v>
      </c>
      <c r="M6" s="60">
        <v>2210000000</v>
      </c>
      <c r="N6" s="33">
        <f>(M6-M5)/M5</f>
        <v>9.1324200913242004E-3</v>
      </c>
      <c r="O6" s="33">
        <f>(M6-$M$5)/$M$5</f>
        <v>9.1324200913242004E-3</v>
      </c>
      <c r="P6" s="60">
        <v>1398.5</v>
      </c>
      <c r="Q6" s="33">
        <f>(P6-P5)/P5</f>
        <v>0</v>
      </c>
      <c r="R6" s="33">
        <f>(P6-$P$5)/$P$5</f>
        <v>0</v>
      </c>
      <c r="S6" s="52"/>
      <c r="T6" s="52"/>
      <c r="U6" s="52"/>
    </row>
    <row r="7" spans="1:104">
      <c r="A7" s="55">
        <v>3</v>
      </c>
      <c r="B7" s="34">
        <v>2019</v>
      </c>
      <c r="C7" s="30"/>
      <c r="D7" s="33">
        <f t="shared" si="0"/>
        <v>6.8533333333333326</v>
      </c>
      <c r="E7" s="31">
        <f t="shared" ref="E7:E64" si="1">(D7-D6)/D6</f>
        <v>0</v>
      </c>
      <c r="F7" s="32">
        <f t="shared" ref="F7:F64" si="2">(D7-$D$5)/$D$5</f>
        <v>0</v>
      </c>
      <c r="G7" s="33">
        <v>0.9</v>
      </c>
      <c r="H7" s="31">
        <f t="shared" ref="H7:H64" si="3">(G7-G6)/G6</f>
        <v>0</v>
      </c>
      <c r="I7" s="33">
        <f t="shared" ref="I7:I64" si="4">(G7-$G$5)/$G$5</f>
        <v>0</v>
      </c>
      <c r="J7" s="31">
        <v>3.7</v>
      </c>
      <c r="K7" s="31">
        <f t="shared" ref="K7:K64" si="5">(J7-J6)/J6</f>
        <v>0.19354838709677422</v>
      </c>
      <c r="L7" s="33">
        <f t="shared" ref="L7:L64" si="6">(J7-$J$5)/$J$5</f>
        <v>0.37037037037037035</v>
      </c>
      <c r="M7" s="60">
        <v>2230000000</v>
      </c>
      <c r="N7" s="33">
        <f t="shared" ref="N7:N64" si="7">(M7-M6)/M6</f>
        <v>9.0497737556561094E-3</v>
      </c>
      <c r="O7" s="33">
        <f t="shared" ref="O7:O64" si="8">(M7-$M$5)/$M$5</f>
        <v>1.8264840182648401E-2</v>
      </c>
      <c r="P7" s="60">
        <v>1398.5</v>
      </c>
      <c r="Q7" s="33">
        <f t="shared" ref="Q7:Q64" si="9">(P7-P6)/P6</f>
        <v>0</v>
      </c>
      <c r="R7" s="33">
        <f t="shared" ref="R7:R64" si="10">(P7-$P$5)/$P$5</f>
        <v>0</v>
      </c>
      <c r="S7" s="52"/>
      <c r="T7" s="31"/>
      <c r="U7" s="52"/>
    </row>
    <row r="8" spans="1:104">
      <c r="A8" s="55">
        <v>4</v>
      </c>
      <c r="B8" s="34">
        <v>2019</v>
      </c>
      <c r="C8" s="30"/>
      <c r="D8" s="33">
        <f t="shared" si="0"/>
        <v>6.8533333333333326</v>
      </c>
      <c r="E8" s="31">
        <f t="shared" si="1"/>
        <v>0</v>
      </c>
      <c r="F8" s="32">
        <f t="shared" si="2"/>
        <v>0</v>
      </c>
      <c r="G8" s="33">
        <v>0.9</v>
      </c>
      <c r="H8" s="31">
        <f t="shared" si="3"/>
        <v>0</v>
      </c>
      <c r="I8" s="33">
        <f t="shared" si="4"/>
        <v>0</v>
      </c>
      <c r="J8" s="31">
        <v>3.9</v>
      </c>
      <c r="K8" s="31">
        <f t="shared" si="5"/>
        <v>5.4054054054053981E-2</v>
      </c>
      <c r="L8" s="33">
        <f t="shared" si="6"/>
        <v>0.44444444444444431</v>
      </c>
      <c r="M8" s="60">
        <v>2250000000</v>
      </c>
      <c r="N8" s="33">
        <f t="shared" si="7"/>
        <v>8.9686098654708519E-3</v>
      </c>
      <c r="O8" s="33">
        <f t="shared" si="8"/>
        <v>2.7397260273972601E-2</v>
      </c>
      <c r="P8" s="60">
        <v>1398.5</v>
      </c>
      <c r="Q8" s="33">
        <f t="shared" si="9"/>
        <v>0</v>
      </c>
      <c r="R8" s="33">
        <f t="shared" si="10"/>
        <v>0</v>
      </c>
      <c r="S8" s="52"/>
      <c r="T8" s="31"/>
      <c r="U8" s="52"/>
    </row>
    <row r="9" spans="1:104">
      <c r="A9" s="55">
        <v>5</v>
      </c>
      <c r="B9" s="34">
        <v>2019</v>
      </c>
      <c r="C9" s="30"/>
      <c r="D9" s="33">
        <f t="shared" si="0"/>
        <v>6.8533333333333326</v>
      </c>
      <c r="E9" s="31">
        <f t="shared" si="1"/>
        <v>0</v>
      </c>
      <c r="F9" s="32">
        <f t="shared" si="2"/>
        <v>0</v>
      </c>
      <c r="G9" s="33">
        <v>0.9</v>
      </c>
      <c r="H9" s="31">
        <f t="shared" si="3"/>
        <v>0</v>
      </c>
      <c r="I9" s="33">
        <f t="shared" si="4"/>
        <v>0</v>
      </c>
      <c r="J9" s="31">
        <v>3.9</v>
      </c>
      <c r="K9" s="31">
        <f t="shared" si="5"/>
        <v>0</v>
      </c>
      <c r="L9" s="33">
        <f t="shared" si="6"/>
        <v>0.44444444444444431</v>
      </c>
      <c r="M9" s="60">
        <v>2280000000</v>
      </c>
      <c r="N9" s="33">
        <f t="shared" si="7"/>
        <v>1.3333333333333334E-2</v>
      </c>
      <c r="O9" s="33">
        <f t="shared" si="8"/>
        <v>4.1095890410958902E-2</v>
      </c>
      <c r="P9" s="60">
        <v>1398.5</v>
      </c>
      <c r="Q9" s="33">
        <f t="shared" si="9"/>
        <v>0</v>
      </c>
      <c r="R9" s="33">
        <f t="shared" si="10"/>
        <v>0</v>
      </c>
      <c r="S9" s="52"/>
      <c r="T9" s="31"/>
      <c r="U9" s="52"/>
    </row>
    <row r="10" spans="1:104">
      <c r="A10" s="55">
        <v>6</v>
      </c>
      <c r="B10" s="34">
        <v>2019</v>
      </c>
      <c r="C10" s="30"/>
      <c r="D10" s="33">
        <f t="shared" si="0"/>
        <v>6.8533333333333326</v>
      </c>
      <c r="E10" s="31">
        <f t="shared" si="1"/>
        <v>0</v>
      </c>
      <c r="F10" s="32">
        <f t="shared" si="2"/>
        <v>0</v>
      </c>
      <c r="G10" s="33">
        <v>0.9</v>
      </c>
      <c r="H10" s="31">
        <f t="shared" si="3"/>
        <v>0</v>
      </c>
      <c r="I10" s="33">
        <f t="shared" si="4"/>
        <v>0</v>
      </c>
      <c r="J10" s="31">
        <v>3.4</v>
      </c>
      <c r="K10" s="31">
        <f t="shared" si="5"/>
        <v>-0.12820512820512822</v>
      </c>
      <c r="L10" s="33">
        <f t="shared" si="6"/>
        <v>0.25925925925925913</v>
      </c>
      <c r="M10" s="60">
        <v>2240000000</v>
      </c>
      <c r="N10" s="33">
        <f t="shared" si="7"/>
        <v>-1.7543859649122806E-2</v>
      </c>
      <c r="O10" s="33">
        <f t="shared" si="8"/>
        <v>2.2831050228310501E-2</v>
      </c>
      <c r="P10" s="60">
        <v>1398.5</v>
      </c>
      <c r="Q10" s="33">
        <f t="shared" si="9"/>
        <v>0</v>
      </c>
      <c r="R10" s="33">
        <f t="shared" si="10"/>
        <v>0</v>
      </c>
      <c r="S10" s="52"/>
      <c r="T10" s="31"/>
      <c r="U10" s="52"/>
    </row>
    <row r="11" spans="1:104">
      <c r="A11" s="55">
        <v>7</v>
      </c>
      <c r="B11" s="34">
        <v>2019</v>
      </c>
      <c r="C11" s="30"/>
      <c r="D11" s="33">
        <f t="shared" si="0"/>
        <v>6.8533333333333326</v>
      </c>
      <c r="E11" s="31">
        <f t="shared" si="1"/>
        <v>0</v>
      </c>
      <c r="F11" s="32">
        <f t="shared" si="2"/>
        <v>0</v>
      </c>
      <c r="G11" s="33">
        <v>0.9</v>
      </c>
      <c r="H11" s="31">
        <f t="shared" si="3"/>
        <v>0</v>
      </c>
      <c r="I11" s="33">
        <f t="shared" si="4"/>
        <v>0</v>
      </c>
      <c r="J11" s="31">
        <v>3.3</v>
      </c>
      <c r="K11" s="31">
        <f t="shared" si="5"/>
        <v>-2.941176470588238E-2</v>
      </c>
      <c r="L11" s="33">
        <f t="shared" si="6"/>
        <v>0.22222222222222207</v>
      </c>
      <c r="M11" s="60">
        <v>2260000000</v>
      </c>
      <c r="N11" s="33">
        <f t="shared" si="7"/>
        <v>8.9285714285714281E-3</v>
      </c>
      <c r="O11" s="33">
        <f t="shared" si="8"/>
        <v>3.1963470319634701E-2</v>
      </c>
      <c r="P11" s="60">
        <v>1398.5</v>
      </c>
      <c r="Q11" s="33">
        <f t="shared" si="9"/>
        <v>0</v>
      </c>
      <c r="R11" s="33">
        <f t="shared" si="10"/>
        <v>0</v>
      </c>
      <c r="S11" s="52"/>
      <c r="T11" s="31"/>
      <c r="U11" s="52"/>
    </row>
    <row r="12" spans="1:104">
      <c r="A12" s="55">
        <v>8</v>
      </c>
      <c r="B12" s="34">
        <v>2019</v>
      </c>
      <c r="C12" s="30"/>
      <c r="D12" s="33">
        <f t="shared" si="0"/>
        <v>6.8533333333333326</v>
      </c>
      <c r="E12" s="31">
        <f t="shared" si="1"/>
        <v>0</v>
      </c>
      <c r="F12" s="32">
        <f t="shared" si="2"/>
        <v>0</v>
      </c>
      <c r="G12" s="33">
        <v>0.9</v>
      </c>
      <c r="H12" s="31">
        <f t="shared" si="3"/>
        <v>0</v>
      </c>
      <c r="I12" s="33">
        <f t="shared" si="4"/>
        <v>0</v>
      </c>
      <c r="J12" s="31">
        <v>3.1</v>
      </c>
      <c r="K12" s="31">
        <f t="shared" si="5"/>
        <v>-6.0606060606060531E-2</v>
      </c>
      <c r="L12" s="33">
        <f t="shared" si="6"/>
        <v>0.14814814814814811</v>
      </c>
      <c r="M12" s="60">
        <v>2280000000</v>
      </c>
      <c r="N12" s="33">
        <f t="shared" si="7"/>
        <v>8.8495575221238937E-3</v>
      </c>
      <c r="O12" s="33">
        <f t="shared" si="8"/>
        <v>4.1095890410958902E-2</v>
      </c>
      <c r="P12" s="60">
        <v>1398.5</v>
      </c>
      <c r="Q12" s="33">
        <f t="shared" si="9"/>
        <v>0</v>
      </c>
      <c r="R12" s="33">
        <f t="shared" si="10"/>
        <v>0</v>
      </c>
      <c r="S12" s="52"/>
      <c r="T12" s="31"/>
      <c r="U12" s="52"/>
    </row>
    <row r="13" spans="1:104">
      <c r="A13" s="55">
        <v>9</v>
      </c>
      <c r="B13" s="34">
        <v>2019</v>
      </c>
      <c r="C13" s="30"/>
      <c r="D13" s="33">
        <f t="shared" si="0"/>
        <v>6.8533333333333326</v>
      </c>
      <c r="E13" s="31">
        <f t="shared" si="1"/>
        <v>0</v>
      </c>
      <c r="F13" s="32">
        <f t="shared" si="2"/>
        <v>0</v>
      </c>
      <c r="G13" s="33">
        <v>0.9</v>
      </c>
      <c r="H13" s="31">
        <f t="shared" si="3"/>
        <v>0</v>
      </c>
      <c r="I13" s="33">
        <f t="shared" si="4"/>
        <v>0</v>
      </c>
      <c r="J13" s="31">
        <v>2.8</v>
      </c>
      <c r="K13" s="31">
        <f t="shared" si="5"/>
        <v>-9.6774193548387177E-2</v>
      </c>
      <c r="L13" s="33">
        <f t="shared" si="6"/>
        <v>3.7037037037036903E-2</v>
      </c>
      <c r="M13" s="60">
        <v>2320000000</v>
      </c>
      <c r="N13" s="33">
        <f t="shared" si="7"/>
        <v>1.7543859649122806E-2</v>
      </c>
      <c r="O13" s="33">
        <f t="shared" si="8"/>
        <v>5.9360730593607303E-2</v>
      </c>
      <c r="P13" s="60">
        <v>1398.5</v>
      </c>
      <c r="Q13" s="33">
        <f t="shared" si="9"/>
        <v>0</v>
      </c>
      <c r="R13" s="33">
        <f t="shared" si="10"/>
        <v>0</v>
      </c>
      <c r="S13" s="52"/>
      <c r="T13" s="31"/>
      <c r="U13" s="52"/>
    </row>
    <row r="14" spans="1:104">
      <c r="A14" s="55">
        <v>10</v>
      </c>
      <c r="B14" s="34">
        <v>2019</v>
      </c>
      <c r="C14" s="30"/>
      <c r="D14" s="33">
        <f t="shared" si="0"/>
        <v>6.8533333333333326</v>
      </c>
      <c r="E14" s="31">
        <f t="shared" si="1"/>
        <v>0</v>
      </c>
      <c r="F14" s="32">
        <f t="shared" si="2"/>
        <v>0</v>
      </c>
      <c r="G14" s="33">
        <v>0.9</v>
      </c>
      <c r="H14" s="31">
        <f t="shared" si="3"/>
        <v>0</v>
      </c>
      <c r="I14" s="33">
        <f t="shared" si="4"/>
        <v>0</v>
      </c>
      <c r="J14" s="31">
        <v>2.9</v>
      </c>
      <c r="K14" s="31">
        <f t="shared" si="5"/>
        <v>3.5714285714285747E-2</v>
      </c>
      <c r="L14" s="33">
        <f t="shared" si="6"/>
        <v>7.4074074074073973E-2</v>
      </c>
      <c r="M14" s="60">
        <v>2360000000</v>
      </c>
      <c r="N14" s="33">
        <f t="shared" si="7"/>
        <v>1.7241379310344827E-2</v>
      </c>
      <c r="O14" s="33">
        <f t="shared" si="8"/>
        <v>7.7625570776255703E-2</v>
      </c>
      <c r="P14" s="60">
        <v>1398.5</v>
      </c>
      <c r="Q14" s="33">
        <f t="shared" si="9"/>
        <v>0</v>
      </c>
      <c r="R14" s="33">
        <f t="shared" si="10"/>
        <v>0</v>
      </c>
      <c r="S14" s="52"/>
      <c r="T14" s="31"/>
      <c r="U14" s="52"/>
    </row>
    <row r="15" spans="1:104">
      <c r="A15" s="55">
        <v>11</v>
      </c>
      <c r="B15" s="34">
        <v>2019</v>
      </c>
      <c r="C15" s="30"/>
      <c r="D15" s="33">
        <f t="shared" si="0"/>
        <v>6.8533333333333326</v>
      </c>
      <c r="E15" s="31">
        <f t="shared" si="1"/>
        <v>0</v>
      </c>
      <c r="F15" s="32">
        <f t="shared" si="2"/>
        <v>0</v>
      </c>
      <c r="G15" s="33">
        <v>0.9</v>
      </c>
      <c r="H15" s="31">
        <f t="shared" si="3"/>
        <v>0</v>
      </c>
      <c r="I15" s="33">
        <f t="shared" si="4"/>
        <v>0</v>
      </c>
      <c r="J15" s="31">
        <v>3.4</v>
      </c>
      <c r="K15" s="31">
        <f t="shared" si="5"/>
        <v>0.17241379310344829</v>
      </c>
      <c r="L15" s="33">
        <f t="shared" si="6"/>
        <v>0.25925925925925913</v>
      </c>
      <c r="M15" s="60">
        <v>2420000000</v>
      </c>
      <c r="N15" s="33">
        <f t="shared" si="7"/>
        <v>2.5423728813559324E-2</v>
      </c>
      <c r="O15" s="33">
        <f t="shared" si="8"/>
        <v>0.1050228310502283</v>
      </c>
      <c r="P15" s="60">
        <v>1398.5</v>
      </c>
      <c r="Q15" s="33">
        <f t="shared" si="9"/>
        <v>0</v>
      </c>
      <c r="R15" s="33">
        <f t="shared" si="10"/>
        <v>0</v>
      </c>
      <c r="S15" s="52"/>
      <c r="T15" s="31"/>
      <c r="U15" s="52"/>
    </row>
    <row r="16" spans="1:104">
      <c r="A16" s="55">
        <v>12</v>
      </c>
      <c r="B16" s="34">
        <v>2019</v>
      </c>
      <c r="C16" s="30"/>
      <c r="D16" s="33">
        <f t="shared" si="0"/>
        <v>6.8533333333333326</v>
      </c>
      <c r="E16" s="31">
        <f t="shared" si="1"/>
        <v>0</v>
      </c>
      <c r="F16" s="32">
        <f t="shared" si="2"/>
        <v>0</v>
      </c>
      <c r="G16" s="33">
        <v>0.9</v>
      </c>
      <c r="H16" s="31">
        <f t="shared" si="3"/>
        <v>0</v>
      </c>
      <c r="I16" s="33">
        <f t="shared" si="4"/>
        <v>0</v>
      </c>
      <c r="J16" s="31">
        <v>4</v>
      </c>
      <c r="K16" s="31">
        <f t="shared" si="5"/>
        <v>0.17647058823529416</v>
      </c>
      <c r="L16" s="33">
        <f t="shared" si="6"/>
        <v>0.4814814814814814</v>
      </c>
      <c r="M16" s="60">
        <v>2450000000</v>
      </c>
      <c r="N16" s="33">
        <f t="shared" si="7"/>
        <v>1.2396694214876033E-2</v>
      </c>
      <c r="O16" s="33">
        <f t="shared" si="8"/>
        <v>0.11872146118721461</v>
      </c>
      <c r="P16" s="60">
        <v>1398.5</v>
      </c>
      <c r="Q16" s="33">
        <f t="shared" si="9"/>
        <v>0</v>
      </c>
      <c r="R16" s="33">
        <f t="shared" si="10"/>
        <v>0</v>
      </c>
      <c r="S16" s="52"/>
      <c r="T16" s="31"/>
      <c r="U16" s="52"/>
    </row>
    <row r="17" spans="1:21">
      <c r="A17" s="55">
        <v>1</v>
      </c>
      <c r="B17" s="34">
        <v>2020</v>
      </c>
      <c r="C17" s="30"/>
      <c r="D17" s="33">
        <f t="shared" ref="D17:D28" si="11">85.47/12</f>
        <v>7.1224999999999996</v>
      </c>
      <c r="E17" s="31">
        <f t="shared" si="1"/>
        <v>3.9275291828793829E-2</v>
      </c>
      <c r="F17" s="32">
        <f t="shared" si="2"/>
        <v>3.9275291828793829E-2</v>
      </c>
      <c r="G17" s="33">
        <v>0.9</v>
      </c>
      <c r="H17" s="31">
        <f t="shared" si="3"/>
        <v>0</v>
      </c>
      <c r="I17" s="33">
        <f t="shared" si="4"/>
        <v>0</v>
      </c>
      <c r="J17" s="31">
        <v>4.7</v>
      </c>
      <c r="K17" s="31">
        <f t="shared" si="5"/>
        <v>0.17500000000000004</v>
      </c>
      <c r="L17" s="33">
        <f t="shared" si="6"/>
        <v>0.7407407407407407</v>
      </c>
      <c r="M17" s="60">
        <v>2440000000</v>
      </c>
      <c r="N17" s="33">
        <f t="shared" si="7"/>
        <v>-4.0816326530612249E-3</v>
      </c>
      <c r="O17" s="33">
        <f t="shared" si="8"/>
        <v>0.11415525114155251</v>
      </c>
      <c r="P17" s="60">
        <v>1341.125</v>
      </c>
      <c r="Q17" s="33">
        <f t="shared" si="9"/>
        <v>-4.1026099392205938E-2</v>
      </c>
      <c r="R17" s="33">
        <f t="shared" si="10"/>
        <v>-4.1026099392205938E-2</v>
      </c>
      <c r="S17" s="52"/>
      <c r="T17" s="31"/>
      <c r="U17" s="52"/>
    </row>
    <row r="18" spans="1:21">
      <c r="A18" s="55">
        <v>2</v>
      </c>
      <c r="B18" s="34">
        <v>2020</v>
      </c>
      <c r="C18" s="30"/>
      <c r="D18" s="33">
        <f t="shared" si="11"/>
        <v>7.1224999999999996</v>
      </c>
      <c r="E18" s="31">
        <f t="shared" si="1"/>
        <v>0</v>
      </c>
      <c r="F18" s="32">
        <f t="shared" si="2"/>
        <v>3.9275291828793829E-2</v>
      </c>
      <c r="G18" s="33">
        <v>0.9</v>
      </c>
      <c r="H18" s="31">
        <f t="shared" si="3"/>
        <v>0</v>
      </c>
      <c r="I18" s="33">
        <f t="shared" si="4"/>
        <v>0</v>
      </c>
      <c r="J18" s="31">
        <v>4.4000000000000004</v>
      </c>
      <c r="K18" s="31">
        <f t="shared" si="5"/>
        <v>-6.3829787234042507E-2</v>
      </c>
      <c r="L18" s="33">
        <f t="shared" si="6"/>
        <v>0.62962962962962965</v>
      </c>
      <c r="M18" s="60">
        <v>2470000000</v>
      </c>
      <c r="N18" s="33">
        <f t="shared" si="7"/>
        <v>1.2295081967213115E-2</v>
      </c>
      <c r="O18" s="33">
        <f t="shared" si="8"/>
        <v>0.12785388127853881</v>
      </c>
      <c r="P18" s="60">
        <v>1341.125</v>
      </c>
      <c r="Q18" s="33">
        <f t="shared" si="9"/>
        <v>0</v>
      </c>
      <c r="R18" s="33">
        <f t="shared" si="10"/>
        <v>-4.1026099392205938E-2</v>
      </c>
      <c r="S18" s="52"/>
      <c r="T18" s="31"/>
      <c r="U18" s="52"/>
    </row>
    <row r="19" spans="1:21">
      <c r="A19" s="55">
        <v>3</v>
      </c>
      <c r="B19" s="34">
        <v>2020</v>
      </c>
      <c r="C19" s="30"/>
      <c r="D19" s="33">
        <f t="shared" si="11"/>
        <v>7.1224999999999996</v>
      </c>
      <c r="E19" s="31">
        <f t="shared" si="1"/>
        <v>0</v>
      </c>
      <c r="F19" s="32">
        <f t="shared" si="2"/>
        <v>3.9275291828793829E-2</v>
      </c>
      <c r="G19" s="33">
        <v>0.9</v>
      </c>
      <c r="H19" s="31">
        <f t="shared" si="3"/>
        <v>0</v>
      </c>
      <c r="I19" s="33">
        <f t="shared" si="4"/>
        <v>0</v>
      </c>
      <c r="J19" s="31">
        <v>3.9</v>
      </c>
      <c r="K19" s="31">
        <f t="shared" si="5"/>
        <v>-0.11363636363636373</v>
      </c>
      <c r="L19" s="33">
        <f t="shared" si="6"/>
        <v>0.44444444444444431</v>
      </c>
      <c r="M19" s="60">
        <v>2560000000</v>
      </c>
      <c r="N19" s="33">
        <f t="shared" si="7"/>
        <v>3.643724696356275E-2</v>
      </c>
      <c r="O19" s="33">
        <f t="shared" si="8"/>
        <v>0.16894977168949771</v>
      </c>
      <c r="P19" s="60">
        <v>1341.125</v>
      </c>
      <c r="Q19" s="33">
        <f t="shared" si="9"/>
        <v>0</v>
      </c>
      <c r="R19" s="33">
        <f t="shared" si="10"/>
        <v>-4.1026099392205938E-2</v>
      </c>
      <c r="S19" s="52"/>
      <c r="T19" s="31"/>
      <c r="U19" s="52"/>
    </row>
    <row r="20" spans="1:21">
      <c r="A20" s="55">
        <v>4</v>
      </c>
      <c r="B20" s="34">
        <v>2020</v>
      </c>
      <c r="C20" s="30"/>
      <c r="D20" s="33">
        <f t="shared" si="11"/>
        <v>7.1224999999999996</v>
      </c>
      <c r="E20" s="31">
        <f t="shared" si="1"/>
        <v>0</v>
      </c>
      <c r="F20" s="32">
        <f t="shared" si="2"/>
        <v>3.9275291828793829E-2</v>
      </c>
      <c r="G20" s="33">
        <v>0.9</v>
      </c>
      <c r="H20" s="31">
        <f t="shared" si="3"/>
        <v>0</v>
      </c>
      <c r="I20" s="33">
        <f t="shared" si="4"/>
        <v>0</v>
      </c>
      <c r="J20" s="31">
        <v>2.4</v>
      </c>
      <c r="K20" s="31">
        <f t="shared" si="5"/>
        <v>-0.38461538461538464</v>
      </c>
      <c r="L20" s="33">
        <f t="shared" si="6"/>
        <v>-0.1111111111111112</v>
      </c>
      <c r="M20" s="60">
        <v>2560000000</v>
      </c>
      <c r="N20" s="33">
        <f t="shared" si="7"/>
        <v>0</v>
      </c>
      <c r="O20" s="33">
        <f t="shared" si="8"/>
        <v>0.16894977168949771</v>
      </c>
      <c r="P20" s="60">
        <v>1341.125</v>
      </c>
      <c r="Q20" s="33">
        <f t="shared" si="9"/>
        <v>0</v>
      </c>
      <c r="R20" s="33">
        <f t="shared" si="10"/>
        <v>-4.1026099392205938E-2</v>
      </c>
      <c r="S20" s="52"/>
      <c r="T20" s="31"/>
      <c r="U20" s="52"/>
    </row>
    <row r="21" spans="1:21">
      <c r="A21" s="55">
        <v>5</v>
      </c>
      <c r="B21" s="34">
        <v>2020</v>
      </c>
      <c r="C21" s="30"/>
      <c r="D21" s="33">
        <f t="shared" si="11"/>
        <v>7.1224999999999996</v>
      </c>
      <c r="E21" s="31">
        <f t="shared" si="1"/>
        <v>0</v>
      </c>
      <c r="F21" s="32">
        <f t="shared" si="2"/>
        <v>3.9275291828793829E-2</v>
      </c>
      <c r="G21" s="33">
        <v>0.9</v>
      </c>
      <c r="H21" s="31">
        <f t="shared" si="3"/>
        <v>0</v>
      </c>
      <c r="I21" s="33">
        <f t="shared" si="4"/>
        <v>0</v>
      </c>
      <c r="J21" s="31">
        <v>2.2000000000000002</v>
      </c>
      <c r="K21" s="31">
        <f t="shared" si="5"/>
        <v>-8.3333333333333232E-2</v>
      </c>
      <c r="L21" s="33">
        <f t="shared" si="6"/>
        <v>-0.18518518518518517</v>
      </c>
      <c r="M21" s="60">
        <v>2580000000</v>
      </c>
      <c r="N21" s="33">
        <f t="shared" si="7"/>
        <v>7.8125E-3</v>
      </c>
      <c r="O21" s="33">
        <f t="shared" si="8"/>
        <v>0.17808219178082191</v>
      </c>
      <c r="P21" s="60">
        <v>1341.125</v>
      </c>
      <c r="Q21" s="33">
        <f t="shared" si="9"/>
        <v>0</v>
      </c>
      <c r="R21" s="33">
        <f t="shared" si="10"/>
        <v>-4.1026099392205938E-2</v>
      </c>
      <c r="S21" s="52"/>
      <c r="T21" s="31"/>
      <c r="U21" s="52"/>
    </row>
    <row r="22" spans="1:21">
      <c r="A22" s="55">
        <v>6</v>
      </c>
      <c r="B22" s="34">
        <v>2020</v>
      </c>
      <c r="C22" s="30"/>
      <c r="D22" s="33">
        <f t="shared" si="11"/>
        <v>7.1224999999999996</v>
      </c>
      <c r="E22" s="31">
        <f t="shared" si="1"/>
        <v>0</v>
      </c>
      <c r="F22" s="32">
        <f t="shared" si="2"/>
        <v>3.9275291828793829E-2</v>
      </c>
      <c r="G22" s="33">
        <v>0.75</v>
      </c>
      <c r="H22" s="31">
        <f t="shared" si="3"/>
        <v>-0.16666666666666669</v>
      </c>
      <c r="I22" s="33">
        <f t="shared" si="4"/>
        <v>-0.16666666666666669</v>
      </c>
      <c r="J22" s="31">
        <v>2.9</v>
      </c>
      <c r="K22" s="31">
        <f t="shared" si="5"/>
        <v>0.31818181818181801</v>
      </c>
      <c r="L22" s="33">
        <f t="shared" si="6"/>
        <v>7.4074074074073973E-2</v>
      </c>
      <c r="M22" s="60">
        <v>2590000000</v>
      </c>
      <c r="N22" s="33">
        <f t="shared" si="7"/>
        <v>3.875968992248062E-3</v>
      </c>
      <c r="O22" s="33">
        <f t="shared" si="8"/>
        <v>0.18264840182648401</v>
      </c>
      <c r="P22" s="60">
        <v>1341.125</v>
      </c>
      <c r="Q22" s="33">
        <f t="shared" si="9"/>
        <v>0</v>
      </c>
      <c r="R22" s="33">
        <f t="shared" si="10"/>
        <v>-4.1026099392205938E-2</v>
      </c>
      <c r="S22" s="52"/>
      <c r="T22" s="31"/>
      <c r="U22" s="52"/>
    </row>
    <row r="23" spans="1:21">
      <c r="A23" s="55">
        <v>7</v>
      </c>
      <c r="B23" s="34">
        <v>2020</v>
      </c>
      <c r="C23" s="30"/>
      <c r="D23" s="33">
        <f t="shared" si="11"/>
        <v>7.1224999999999996</v>
      </c>
      <c r="E23" s="31">
        <f t="shared" si="1"/>
        <v>0</v>
      </c>
      <c r="F23" s="32">
        <f t="shared" si="2"/>
        <v>3.9275291828793829E-2</v>
      </c>
      <c r="G23" s="33">
        <v>0.6</v>
      </c>
      <c r="H23" s="31">
        <f t="shared" si="3"/>
        <v>-0.20000000000000004</v>
      </c>
      <c r="I23" s="33">
        <f t="shared" si="4"/>
        <v>-0.33333333333333337</v>
      </c>
      <c r="J23" s="31">
        <v>3.8</v>
      </c>
      <c r="K23" s="31">
        <f t="shared" si="5"/>
        <v>0.31034482758620685</v>
      </c>
      <c r="L23" s="33">
        <f t="shared" si="6"/>
        <v>0.40740740740740727</v>
      </c>
      <c r="M23" s="60">
        <v>2640000000</v>
      </c>
      <c r="N23" s="33">
        <f t="shared" si="7"/>
        <v>1.9305019305019305E-2</v>
      </c>
      <c r="O23" s="33">
        <f t="shared" si="8"/>
        <v>0.20547945205479451</v>
      </c>
      <c r="P23" s="60">
        <v>1341.125</v>
      </c>
      <c r="Q23" s="33">
        <f t="shared" si="9"/>
        <v>0</v>
      </c>
      <c r="R23" s="33">
        <f t="shared" si="10"/>
        <v>-4.1026099392205938E-2</v>
      </c>
      <c r="S23" s="52"/>
      <c r="T23" s="31"/>
      <c r="U23" s="52"/>
    </row>
    <row r="24" spans="1:21">
      <c r="A24" s="55">
        <v>8</v>
      </c>
      <c r="B24" s="34">
        <v>2020</v>
      </c>
      <c r="C24" s="30"/>
      <c r="D24" s="33">
        <f t="shared" si="11"/>
        <v>7.1224999999999996</v>
      </c>
      <c r="E24" s="31">
        <f t="shared" si="1"/>
        <v>0</v>
      </c>
      <c r="F24" s="32">
        <f t="shared" si="2"/>
        <v>3.9275291828793829E-2</v>
      </c>
      <c r="G24" s="33">
        <v>0.6</v>
      </c>
      <c r="H24" s="31">
        <f t="shared" si="3"/>
        <v>0</v>
      </c>
      <c r="I24" s="33">
        <f t="shared" si="4"/>
        <v>-0.33333333333333337</v>
      </c>
      <c r="J24" s="31">
        <v>3.9</v>
      </c>
      <c r="K24" s="31">
        <f t="shared" si="5"/>
        <v>2.6315789473684237E-2</v>
      </c>
      <c r="L24" s="33">
        <f t="shared" si="6"/>
        <v>0.44444444444444431</v>
      </c>
      <c r="M24" s="60">
        <v>2690000000</v>
      </c>
      <c r="N24" s="33">
        <f t="shared" si="7"/>
        <v>1.893939393939394E-2</v>
      </c>
      <c r="O24" s="33">
        <f t="shared" si="8"/>
        <v>0.22831050228310501</v>
      </c>
      <c r="P24" s="60">
        <v>1341.125</v>
      </c>
      <c r="Q24" s="33">
        <f t="shared" si="9"/>
        <v>0</v>
      </c>
      <c r="R24" s="33">
        <f t="shared" si="10"/>
        <v>-4.1026099392205938E-2</v>
      </c>
      <c r="S24" s="52"/>
      <c r="T24" s="31"/>
      <c r="U24" s="52"/>
    </row>
    <row r="25" spans="1:21">
      <c r="A25" s="55">
        <v>9</v>
      </c>
      <c r="B25" s="34">
        <v>2020</v>
      </c>
      <c r="C25" s="30"/>
      <c r="D25" s="33">
        <f t="shared" si="11"/>
        <v>7.1224999999999996</v>
      </c>
      <c r="E25" s="31">
        <f t="shared" si="1"/>
        <v>0</v>
      </c>
      <c r="F25" s="32">
        <f t="shared" si="2"/>
        <v>3.9275291828793829E-2</v>
      </c>
      <c r="G25" s="33">
        <v>0.6</v>
      </c>
      <c r="H25" s="31">
        <f t="shared" si="3"/>
        <v>0</v>
      </c>
      <c r="I25" s="33">
        <f t="shared" si="4"/>
        <v>-0.33333333333333337</v>
      </c>
      <c r="J25" s="31">
        <v>3.4</v>
      </c>
      <c r="K25" s="31">
        <f t="shared" si="5"/>
        <v>-0.12820512820512822</v>
      </c>
      <c r="L25" s="33">
        <f t="shared" si="6"/>
        <v>0.25925925925925913</v>
      </c>
      <c r="M25" s="60">
        <v>2740000000</v>
      </c>
      <c r="N25" s="33">
        <f t="shared" si="7"/>
        <v>1.858736059479554E-2</v>
      </c>
      <c r="O25" s="33">
        <f t="shared" si="8"/>
        <v>0.25114155251141551</v>
      </c>
      <c r="P25" s="60">
        <v>1341.125</v>
      </c>
      <c r="Q25" s="33">
        <f t="shared" si="9"/>
        <v>0</v>
      </c>
      <c r="R25" s="33">
        <f t="shared" si="10"/>
        <v>-4.1026099392205938E-2</v>
      </c>
      <c r="S25" s="52"/>
      <c r="T25" s="31"/>
      <c r="U25" s="52"/>
    </row>
    <row r="26" spans="1:21">
      <c r="A26" s="55">
        <v>10</v>
      </c>
      <c r="B26" s="34">
        <v>2020</v>
      </c>
      <c r="C26" s="30"/>
      <c r="D26" s="33">
        <f t="shared" si="11"/>
        <v>7.1224999999999996</v>
      </c>
      <c r="E26" s="31">
        <f t="shared" si="1"/>
        <v>0</v>
      </c>
      <c r="F26" s="32">
        <f t="shared" si="2"/>
        <v>3.9275291828793829E-2</v>
      </c>
      <c r="G26" s="33">
        <v>0.6</v>
      </c>
      <c r="H26" s="31">
        <f t="shared" si="3"/>
        <v>0</v>
      </c>
      <c r="I26" s="33">
        <f t="shared" si="4"/>
        <v>-0.33333333333333337</v>
      </c>
      <c r="J26" s="31">
        <v>3</v>
      </c>
      <c r="K26" s="31">
        <f t="shared" si="5"/>
        <v>-0.11764705882352938</v>
      </c>
      <c r="L26" s="33">
        <f t="shared" si="6"/>
        <v>0.11111111111111104</v>
      </c>
      <c r="M26" s="60">
        <v>2780000000</v>
      </c>
      <c r="N26" s="33">
        <f t="shared" si="7"/>
        <v>1.4598540145985401E-2</v>
      </c>
      <c r="O26" s="33">
        <f t="shared" si="8"/>
        <v>0.26940639269406391</v>
      </c>
      <c r="P26" s="60">
        <v>1341.125</v>
      </c>
      <c r="Q26" s="33">
        <f t="shared" si="9"/>
        <v>0</v>
      </c>
      <c r="R26" s="33">
        <f t="shared" si="10"/>
        <v>-4.1026099392205938E-2</v>
      </c>
      <c r="S26" s="52"/>
      <c r="T26" s="31"/>
      <c r="U26" s="52"/>
    </row>
    <row r="27" spans="1:21">
      <c r="A27" s="55">
        <v>11</v>
      </c>
      <c r="B27" s="34">
        <v>2020</v>
      </c>
      <c r="C27" s="30"/>
      <c r="D27" s="33">
        <f t="shared" si="11"/>
        <v>7.1224999999999996</v>
      </c>
      <c r="E27" s="31">
        <f t="shared" si="1"/>
        <v>0</v>
      </c>
      <c r="F27" s="32">
        <f t="shared" si="2"/>
        <v>3.9275291828793829E-2</v>
      </c>
      <c r="G27" s="33">
        <v>0.6</v>
      </c>
      <c r="H27" s="31">
        <f t="shared" si="3"/>
        <v>0</v>
      </c>
      <c r="I27" s="33">
        <f t="shared" si="4"/>
        <v>-0.33333333333333337</v>
      </c>
      <c r="J27" s="31">
        <v>2.7</v>
      </c>
      <c r="K27" s="31">
        <f t="shared" si="5"/>
        <v>-9.9999999999999936E-2</v>
      </c>
      <c r="L27" s="33">
        <f t="shared" si="6"/>
        <v>0</v>
      </c>
      <c r="M27" s="60">
        <v>2840000000</v>
      </c>
      <c r="N27" s="33">
        <f t="shared" si="7"/>
        <v>2.1582733812949641E-2</v>
      </c>
      <c r="O27" s="33">
        <f t="shared" si="8"/>
        <v>0.29680365296803651</v>
      </c>
      <c r="P27" s="60">
        <v>1341.125</v>
      </c>
      <c r="Q27" s="33">
        <f t="shared" si="9"/>
        <v>0</v>
      </c>
      <c r="R27" s="33">
        <f t="shared" si="10"/>
        <v>-4.1026099392205938E-2</v>
      </c>
      <c r="S27" s="52"/>
      <c r="T27" s="31"/>
      <c r="U27" s="52"/>
    </row>
    <row r="28" spans="1:21">
      <c r="A28" s="55">
        <v>12</v>
      </c>
      <c r="B28" s="34">
        <v>2020</v>
      </c>
      <c r="C28" s="30"/>
      <c r="D28" s="33">
        <f t="shared" si="11"/>
        <v>7.1224999999999996</v>
      </c>
      <c r="E28" s="31">
        <f t="shared" si="1"/>
        <v>0</v>
      </c>
      <c r="F28" s="32">
        <f t="shared" si="2"/>
        <v>3.9275291828793829E-2</v>
      </c>
      <c r="G28" s="33">
        <v>0.6</v>
      </c>
      <c r="H28" s="31">
        <f t="shared" si="3"/>
        <v>0</v>
      </c>
      <c r="I28" s="33">
        <f t="shared" si="4"/>
        <v>-0.33333333333333337</v>
      </c>
      <c r="J28" s="31">
        <v>2.7</v>
      </c>
      <c r="K28" s="31">
        <f t="shared" si="5"/>
        <v>0</v>
      </c>
      <c r="L28" s="33">
        <f t="shared" si="6"/>
        <v>0</v>
      </c>
      <c r="M28" s="60">
        <v>3030000000</v>
      </c>
      <c r="N28" s="33">
        <f t="shared" si="7"/>
        <v>6.6901408450704219E-2</v>
      </c>
      <c r="O28" s="33">
        <f t="shared" si="8"/>
        <v>0.38356164383561642</v>
      </c>
      <c r="P28" s="60">
        <v>1341.125</v>
      </c>
      <c r="Q28" s="33">
        <f t="shared" si="9"/>
        <v>0</v>
      </c>
      <c r="R28" s="33">
        <f t="shared" si="10"/>
        <v>-4.1026099392205938E-2</v>
      </c>
      <c r="S28" s="52"/>
      <c r="T28" s="31"/>
      <c r="U28" s="52"/>
    </row>
    <row r="29" spans="1:21">
      <c r="A29" s="55">
        <v>1</v>
      </c>
      <c r="B29" s="34">
        <v>2021</v>
      </c>
      <c r="C29" s="30"/>
      <c r="D29" s="33">
        <f t="shared" ref="D29:D40" si="12">116.13/12</f>
        <v>9.6775000000000002</v>
      </c>
      <c r="E29" s="31">
        <f t="shared" si="1"/>
        <v>0.3587223587223588</v>
      </c>
      <c r="F29" s="32">
        <f t="shared" si="2"/>
        <v>0.41208657587548658</v>
      </c>
      <c r="G29" s="33">
        <v>0.6</v>
      </c>
      <c r="H29" s="31">
        <f t="shared" si="3"/>
        <v>0</v>
      </c>
      <c r="I29" s="33">
        <f t="shared" si="4"/>
        <v>-0.33333333333333337</v>
      </c>
      <c r="J29" s="31">
        <v>2.7</v>
      </c>
      <c r="K29" s="31">
        <f t="shared" si="5"/>
        <v>0</v>
      </c>
      <c r="L29" s="33">
        <f t="shared" si="6"/>
        <v>0</v>
      </c>
      <c r="M29" s="60">
        <v>2940000000</v>
      </c>
      <c r="N29" s="33">
        <f t="shared" si="7"/>
        <v>-2.9702970297029702E-2</v>
      </c>
      <c r="O29" s="33">
        <f t="shared" si="8"/>
        <v>0.34246575342465752</v>
      </c>
      <c r="P29" s="60">
        <v>1560.9833333333333</v>
      </c>
      <c r="Q29" s="33">
        <f t="shared" si="9"/>
        <v>0.16393575045825956</v>
      </c>
      <c r="R29" s="33">
        <f t="shared" si="10"/>
        <v>0.1161840066738172</v>
      </c>
      <c r="S29" s="52"/>
      <c r="T29" s="31"/>
      <c r="U29" s="52"/>
    </row>
    <row r="30" spans="1:21">
      <c r="A30" s="55">
        <v>2</v>
      </c>
      <c r="B30" s="34">
        <v>2021</v>
      </c>
      <c r="C30" s="30"/>
      <c r="D30" s="33">
        <f t="shared" si="12"/>
        <v>9.6775000000000002</v>
      </c>
      <c r="E30" s="31">
        <f t="shared" si="1"/>
        <v>0</v>
      </c>
      <c r="F30" s="32">
        <f t="shared" si="2"/>
        <v>0.41208657587548658</v>
      </c>
      <c r="G30" s="33">
        <v>0.6</v>
      </c>
      <c r="H30" s="31">
        <f t="shared" si="3"/>
        <v>0</v>
      </c>
      <c r="I30" s="33">
        <f t="shared" si="4"/>
        <v>-0.33333333333333337</v>
      </c>
      <c r="J30" s="31">
        <v>3.1</v>
      </c>
      <c r="K30" s="31">
        <f t="shared" si="5"/>
        <v>0.14814814814814811</v>
      </c>
      <c r="L30" s="33">
        <f t="shared" si="6"/>
        <v>0.14814814814814811</v>
      </c>
      <c r="M30" s="60">
        <v>2990000000</v>
      </c>
      <c r="N30" s="33">
        <f t="shared" si="7"/>
        <v>1.7006802721088437E-2</v>
      </c>
      <c r="O30" s="33">
        <f t="shared" si="8"/>
        <v>0.36529680365296802</v>
      </c>
      <c r="P30" s="60">
        <v>1560.9833333333333</v>
      </c>
      <c r="Q30" s="33">
        <f t="shared" si="9"/>
        <v>0</v>
      </c>
      <c r="R30" s="33">
        <f t="shared" si="10"/>
        <v>0.1161840066738172</v>
      </c>
      <c r="S30" s="52"/>
      <c r="T30" s="31"/>
      <c r="U30" s="52"/>
    </row>
    <row r="31" spans="1:21">
      <c r="A31" s="55">
        <v>3</v>
      </c>
      <c r="B31" s="34">
        <v>2021</v>
      </c>
      <c r="C31" s="30"/>
      <c r="D31" s="33">
        <f t="shared" si="12"/>
        <v>9.6775000000000002</v>
      </c>
      <c r="E31" s="31">
        <f t="shared" si="1"/>
        <v>0</v>
      </c>
      <c r="F31" s="32">
        <f t="shared" si="2"/>
        <v>0.41208657587548658</v>
      </c>
      <c r="G31" s="33">
        <v>0.6</v>
      </c>
      <c r="H31" s="31">
        <f t="shared" si="3"/>
        <v>0</v>
      </c>
      <c r="I31" s="33">
        <f t="shared" si="4"/>
        <v>-0.33333333333333337</v>
      </c>
      <c r="J31" s="31">
        <v>3.7</v>
      </c>
      <c r="K31" s="31">
        <f t="shared" si="5"/>
        <v>0.19354838709677422</v>
      </c>
      <c r="L31" s="33">
        <f t="shared" si="6"/>
        <v>0.37037037037037035</v>
      </c>
      <c r="M31" s="60">
        <v>3020000000</v>
      </c>
      <c r="N31" s="33">
        <f t="shared" si="7"/>
        <v>1.0033444816053512E-2</v>
      </c>
      <c r="O31" s="33">
        <f t="shared" si="8"/>
        <v>0.37899543378995432</v>
      </c>
      <c r="P31" s="60">
        <v>1560.9833333333333</v>
      </c>
      <c r="Q31" s="33">
        <f t="shared" si="9"/>
        <v>0</v>
      </c>
      <c r="R31" s="33">
        <f t="shared" si="10"/>
        <v>0.1161840066738172</v>
      </c>
      <c r="S31" s="52"/>
      <c r="T31" s="31"/>
      <c r="U31" s="52"/>
    </row>
    <row r="32" spans="1:21">
      <c r="A32" s="55">
        <v>4</v>
      </c>
      <c r="B32" s="34">
        <v>2021</v>
      </c>
      <c r="C32" s="30"/>
      <c r="D32" s="33">
        <f t="shared" si="12"/>
        <v>9.6775000000000002</v>
      </c>
      <c r="E32" s="31">
        <f t="shared" si="1"/>
        <v>0</v>
      </c>
      <c r="F32" s="32">
        <f t="shared" si="2"/>
        <v>0.41208657587548658</v>
      </c>
      <c r="G32" s="33">
        <v>0.6</v>
      </c>
      <c r="H32" s="31">
        <f t="shared" si="3"/>
        <v>0</v>
      </c>
      <c r="I32" s="33">
        <f t="shared" si="4"/>
        <v>-0.33333333333333337</v>
      </c>
      <c r="J32" s="31">
        <v>5.0999999999999996</v>
      </c>
      <c r="K32" s="31">
        <f t="shared" si="5"/>
        <v>0.37837837837837823</v>
      </c>
      <c r="L32" s="33">
        <f t="shared" si="6"/>
        <v>0.88888888888888862</v>
      </c>
      <c r="M32" s="60">
        <v>3000000000</v>
      </c>
      <c r="N32" s="33">
        <f t="shared" si="7"/>
        <v>-6.6225165562913907E-3</v>
      </c>
      <c r="O32" s="33">
        <f t="shared" si="8"/>
        <v>0.36986301369863012</v>
      </c>
      <c r="P32" s="60">
        <v>1560.9833333333333</v>
      </c>
      <c r="Q32" s="33">
        <f t="shared" si="9"/>
        <v>0</v>
      </c>
      <c r="R32" s="33">
        <f t="shared" si="10"/>
        <v>0.1161840066738172</v>
      </c>
      <c r="S32" s="52"/>
      <c r="T32" s="31"/>
      <c r="U32" s="52"/>
    </row>
    <row r="33" spans="1:21">
      <c r="A33" s="55">
        <v>5</v>
      </c>
      <c r="B33" s="34">
        <v>2021</v>
      </c>
      <c r="C33" s="30"/>
      <c r="D33" s="33">
        <f t="shared" si="12"/>
        <v>9.6775000000000002</v>
      </c>
      <c r="E33" s="31">
        <f t="shared" si="1"/>
        <v>0</v>
      </c>
      <c r="F33" s="32">
        <f t="shared" si="2"/>
        <v>0.41208657587548658</v>
      </c>
      <c r="G33" s="33">
        <v>0.6</v>
      </c>
      <c r="H33" s="31">
        <f t="shared" si="3"/>
        <v>0</v>
      </c>
      <c r="I33" s="33">
        <f t="shared" si="4"/>
        <v>-0.33333333333333337</v>
      </c>
      <c r="J33" s="31">
        <v>5.0999999999999996</v>
      </c>
      <c r="K33" s="31">
        <f t="shared" si="5"/>
        <v>0</v>
      </c>
      <c r="L33" s="33">
        <f t="shared" si="6"/>
        <v>0.88888888888888862</v>
      </c>
      <c r="M33" s="60">
        <v>3010000000</v>
      </c>
      <c r="N33" s="33">
        <f t="shared" si="7"/>
        <v>3.3333333333333335E-3</v>
      </c>
      <c r="O33" s="33">
        <f t="shared" si="8"/>
        <v>0.37442922374429222</v>
      </c>
      <c r="P33" s="60">
        <v>1560.9833333333333</v>
      </c>
      <c r="Q33" s="33">
        <f t="shared" si="9"/>
        <v>0</v>
      </c>
      <c r="R33" s="33">
        <f t="shared" si="10"/>
        <v>0.1161840066738172</v>
      </c>
      <c r="S33" s="52"/>
      <c r="T33" s="31"/>
      <c r="U33" s="52"/>
    </row>
    <row r="34" spans="1:21">
      <c r="A34" s="55">
        <v>6</v>
      </c>
      <c r="B34" s="34">
        <v>2021</v>
      </c>
      <c r="C34" s="30"/>
      <c r="D34" s="33">
        <f t="shared" si="12"/>
        <v>9.6775000000000002</v>
      </c>
      <c r="E34" s="31">
        <f t="shared" si="1"/>
        <v>0</v>
      </c>
      <c r="F34" s="32">
        <f t="shared" si="2"/>
        <v>0.41208657587548658</v>
      </c>
      <c r="G34" s="33">
        <v>0.9</v>
      </c>
      <c r="H34" s="31">
        <f t="shared" si="3"/>
        <v>0.50000000000000011</v>
      </c>
      <c r="I34" s="33">
        <f t="shared" si="4"/>
        <v>0</v>
      </c>
      <c r="J34" s="31">
        <v>5.3</v>
      </c>
      <c r="K34" s="31">
        <f t="shared" si="5"/>
        <v>3.9215686274509838E-2</v>
      </c>
      <c r="L34" s="33">
        <f t="shared" si="6"/>
        <v>0.9629629629629628</v>
      </c>
      <c r="M34" s="60">
        <v>3030000000</v>
      </c>
      <c r="N34" s="33">
        <f t="shared" si="7"/>
        <v>6.6445182724252493E-3</v>
      </c>
      <c r="O34" s="33">
        <f t="shared" si="8"/>
        <v>0.38356164383561642</v>
      </c>
      <c r="P34" s="60">
        <v>1560.9833333333333</v>
      </c>
      <c r="Q34" s="33">
        <f t="shared" si="9"/>
        <v>0</v>
      </c>
      <c r="R34" s="33">
        <f t="shared" si="10"/>
        <v>0.1161840066738172</v>
      </c>
      <c r="S34" s="52"/>
      <c r="T34" s="31"/>
      <c r="U34" s="52"/>
    </row>
    <row r="35" spans="1:21">
      <c r="A35" s="55">
        <v>7</v>
      </c>
      <c r="B35" s="34">
        <v>2021</v>
      </c>
      <c r="C35" s="30"/>
      <c r="D35" s="33">
        <f t="shared" si="12"/>
        <v>9.6775000000000002</v>
      </c>
      <c r="E35" s="31">
        <f t="shared" si="1"/>
        <v>0</v>
      </c>
      <c r="F35" s="32">
        <f t="shared" si="2"/>
        <v>0.41208657587548658</v>
      </c>
      <c r="G35" s="33">
        <v>1.2</v>
      </c>
      <c r="H35" s="31">
        <f t="shared" si="3"/>
        <v>0.33333333333333326</v>
      </c>
      <c r="I35" s="33">
        <f t="shared" si="4"/>
        <v>0.33333333333333326</v>
      </c>
      <c r="J35" s="31">
        <v>4.5999999999999996</v>
      </c>
      <c r="K35" s="31">
        <f t="shared" si="5"/>
        <v>-0.13207547169811323</v>
      </c>
      <c r="L35" s="33">
        <f t="shared" si="6"/>
        <v>0.7037037037037035</v>
      </c>
      <c r="M35" s="60">
        <v>3060000000</v>
      </c>
      <c r="N35" s="33">
        <f t="shared" si="7"/>
        <v>9.9009900990099011E-3</v>
      </c>
      <c r="O35" s="33">
        <f t="shared" si="8"/>
        <v>0.39726027397260272</v>
      </c>
      <c r="P35" s="60">
        <v>1560.9833333333333</v>
      </c>
      <c r="Q35" s="33">
        <f t="shared" si="9"/>
        <v>0</v>
      </c>
      <c r="R35" s="33">
        <f t="shared" si="10"/>
        <v>0.1161840066738172</v>
      </c>
      <c r="S35" s="52"/>
      <c r="T35" s="31"/>
      <c r="U35" s="52"/>
    </row>
    <row r="36" spans="1:21">
      <c r="A36" s="55">
        <v>8</v>
      </c>
      <c r="B36" s="34">
        <v>2021</v>
      </c>
      <c r="C36" s="30"/>
      <c r="D36" s="33">
        <f t="shared" si="12"/>
        <v>9.6775000000000002</v>
      </c>
      <c r="E36" s="31">
        <f t="shared" si="1"/>
        <v>0</v>
      </c>
      <c r="F36" s="32">
        <f t="shared" si="2"/>
        <v>0.41208657587548658</v>
      </c>
      <c r="G36" s="33">
        <v>1.5</v>
      </c>
      <c r="H36" s="31">
        <f t="shared" si="3"/>
        <v>0.25000000000000006</v>
      </c>
      <c r="I36" s="33">
        <f t="shared" si="4"/>
        <v>0.66666666666666663</v>
      </c>
      <c r="J36" s="31">
        <v>4.9000000000000004</v>
      </c>
      <c r="K36" s="31">
        <f t="shared" si="5"/>
        <v>6.5217391304347991E-2</v>
      </c>
      <c r="L36" s="33">
        <f t="shared" si="6"/>
        <v>0.81481481481481488</v>
      </c>
      <c r="M36" s="60">
        <v>3100000000</v>
      </c>
      <c r="N36" s="33">
        <f t="shared" si="7"/>
        <v>1.3071895424836602E-2</v>
      </c>
      <c r="O36" s="33">
        <f t="shared" si="8"/>
        <v>0.41552511415525112</v>
      </c>
      <c r="P36" s="60">
        <v>1560.9833333333333</v>
      </c>
      <c r="Q36" s="33">
        <f t="shared" si="9"/>
        <v>0</v>
      </c>
      <c r="R36" s="33">
        <f t="shared" si="10"/>
        <v>0.1161840066738172</v>
      </c>
      <c r="S36" s="52"/>
      <c r="T36" s="31"/>
      <c r="U36" s="52"/>
    </row>
    <row r="37" spans="1:21">
      <c r="A37" s="55">
        <v>9</v>
      </c>
      <c r="B37" s="34">
        <v>2021</v>
      </c>
      <c r="C37" s="30"/>
      <c r="D37" s="33">
        <f t="shared" si="12"/>
        <v>9.6775000000000002</v>
      </c>
      <c r="E37" s="31">
        <f t="shared" si="1"/>
        <v>0</v>
      </c>
      <c r="F37" s="32">
        <f t="shared" si="2"/>
        <v>0.41208657587548658</v>
      </c>
      <c r="G37" s="33">
        <v>1.65</v>
      </c>
      <c r="H37" s="31">
        <f t="shared" si="3"/>
        <v>9.9999999999999936E-2</v>
      </c>
      <c r="I37" s="33">
        <f t="shared" si="4"/>
        <v>0.83333333333333315</v>
      </c>
      <c r="J37" s="31">
        <v>5.5</v>
      </c>
      <c r="K37" s="31">
        <f t="shared" si="5"/>
        <v>0.12244897959183665</v>
      </c>
      <c r="L37" s="33">
        <f t="shared" si="6"/>
        <v>1.037037037037037</v>
      </c>
      <c r="M37" s="60">
        <v>3130000000</v>
      </c>
      <c r="N37" s="33">
        <f t="shared" si="7"/>
        <v>9.6774193548387101E-3</v>
      </c>
      <c r="O37" s="33">
        <f t="shared" si="8"/>
        <v>0.42922374429223742</v>
      </c>
      <c r="P37" s="60">
        <v>1560.9833333333333</v>
      </c>
      <c r="Q37" s="33">
        <f t="shared" si="9"/>
        <v>0</v>
      </c>
      <c r="R37" s="33">
        <f t="shared" si="10"/>
        <v>0.1161840066738172</v>
      </c>
      <c r="S37" s="52"/>
      <c r="T37" s="31"/>
      <c r="U37" s="52"/>
    </row>
    <row r="38" spans="1:21">
      <c r="A38" s="55">
        <v>10</v>
      </c>
      <c r="B38" s="34">
        <v>2021</v>
      </c>
      <c r="C38" s="30"/>
      <c r="D38" s="33">
        <f t="shared" si="12"/>
        <v>9.6775000000000002</v>
      </c>
      <c r="E38" s="31">
        <f t="shared" si="1"/>
        <v>0</v>
      </c>
      <c r="F38" s="32">
        <f t="shared" si="2"/>
        <v>0.41208657587548658</v>
      </c>
      <c r="G38" s="33">
        <v>1.8</v>
      </c>
      <c r="H38" s="31">
        <f t="shared" si="3"/>
        <v>9.0909090909090995E-2</v>
      </c>
      <c r="I38" s="33">
        <f t="shared" si="4"/>
        <v>1</v>
      </c>
      <c r="J38" s="31">
        <v>6.5</v>
      </c>
      <c r="K38" s="31">
        <f t="shared" si="5"/>
        <v>0.18181818181818182</v>
      </c>
      <c r="L38" s="33">
        <f t="shared" si="6"/>
        <v>1.4074074074074072</v>
      </c>
      <c r="M38" s="60">
        <v>3190000000</v>
      </c>
      <c r="N38" s="33">
        <f t="shared" si="7"/>
        <v>1.9169329073482427E-2</v>
      </c>
      <c r="O38" s="33">
        <f t="shared" si="8"/>
        <v>0.45662100456621002</v>
      </c>
      <c r="P38" s="60">
        <v>1560.9833333333333</v>
      </c>
      <c r="Q38" s="33">
        <f t="shared" si="9"/>
        <v>0</v>
      </c>
      <c r="R38" s="33">
        <f t="shared" si="10"/>
        <v>0.1161840066738172</v>
      </c>
      <c r="S38" s="52"/>
      <c r="T38" s="31"/>
      <c r="U38" s="52"/>
    </row>
    <row r="39" spans="1:21">
      <c r="A39" s="55">
        <v>11</v>
      </c>
      <c r="B39" s="34">
        <v>2021</v>
      </c>
      <c r="C39" s="30"/>
      <c r="D39" s="33">
        <f t="shared" si="12"/>
        <v>9.6775000000000002</v>
      </c>
      <c r="E39" s="31">
        <f t="shared" si="1"/>
        <v>0</v>
      </c>
      <c r="F39" s="32">
        <f t="shared" si="2"/>
        <v>0.41208657587548658</v>
      </c>
      <c r="G39" s="33">
        <v>2.1</v>
      </c>
      <c r="H39" s="31">
        <f t="shared" si="3"/>
        <v>0.16666666666666669</v>
      </c>
      <c r="I39" s="33">
        <f t="shared" si="4"/>
        <v>1.3333333333333335</v>
      </c>
      <c r="J39" s="31">
        <v>7.4</v>
      </c>
      <c r="K39" s="31">
        <f t="shared" si="5"/>
        <v>0.13846153846153852</v>
      </c>
      <c r="L39" s="33">
        <f t="shared" si="6"/>
        <v>1.7407407407407407</v>
      </c>
      <c r="M39" s="60">
        <v>3310000000</v>
      </c>
      <c r="N39" s="33">
        <f t="shared" si="7"/>
        <v>3.7617554858934171E-2</v>
      </c>
      <c r="O39" s="33">
        <f t="shared" si="8"/>
        <v>0.51141552511415522</v>
      </c>
      <c r="P39" s="60">
        <v>1560.9833333333333</v>
      </c>
      <c r="Q39" s="33">
        <f t="shared" si="9"/>
        <v>0</v>
      </c>
      <c r="R39" s="33">
        <f t="shared" si="10"/>
        <v>0.1161840066738172</v>
      </c>
      <c r="S39" s="52"/>
      <c r="T39" s="31"/>
      <c r="U39" s="52"/>
    </row>
    <row r="40" spans="1:21">
      <c r="A40" s="55">
        <v>12</v>
      </c>
      <c r="B40" s="34">
        <v>2021</v>
      </c>
      <c r="C40" s="30"/>
      <c r="D40" s="33">
        <f t="shared" si="12"/>
        <v>9.6775000000000002</v>
      </c>
      <c r="E40" s="31">
        <f t="shared" si="1"/>
        <v>0</v>
      </c>
      <c r="F40" s="32">
        <f t="shared" si="2"/>
        <v>0.41208657587548658</v>
      </c>
      <c r="G40" s="33">
        <v>2.4</v>
      </c>
      <c r="H40" s="31">
        <f t="shared" si="3"/>
        <v>0.14285714285714277</v>
      </c>
      <c r="I40" s="33">
        <f t="shared" si="4"/>
        <v>1.6666666666666665</v>
      </c>
      <c r="J40" s="31">
        <v>7.4</v>
      </c>
      <c r="K40" s="31">
        <f t="shared" si="5"/>
        <v>0</v>
      </c>
      <c r="L40" s="33">
        <f t="shared" si="6"/>
        <v>1.7407407407407407</v>
      </c>
      <c r="M40" s="60">
        <v>3490000000</v>
      </c>
      <c r="N40" s="33">
        <f t="shared" si="7"/>
        <v>5.4380664652567974E-2</v>
      </c>
      <c r="O40" s="33">
        <f t="shared" si="8"/>
        <v>0.59360730593607303</v>
      </c>
      <c r="P40" s="60">
        <v>1560.9833333333333</v>
      </c>
      <c r="Q40" s="33">
        <f t="shared" si="9"/>
        <v>0</v>
      </c>
      <c r="R40" s="33">
        <f t="shared" si="10"/>
        <v>0.1161840066738172</v>
      </c>
      <c r="S40" s="52"/>
      <c r="T40" s="31"/>
      <c r="U40" s="52"/>
    </row>
    <row r="41" spans="1:21">
      <c r="A41" s="55">
        <v>1</v>
      </c>
      <c r="B41" s="34">
        <v>2022</v>
      </c>
      <c r="C41" s="30"/>
      <c r="D41" s="33">
        <f t="shared" ref="D41:D52" si="13">134.01/12</f>
        <v>11.167499999999999</v>
      </c>
      <c r="E41" s="31">
        <f t="shared" si="1"/>
        <v>0.15396538362180298</v>
      </c>
      <c r="F41" s="32">
        <f t="shared" si="2"/>
        <v>0.62949902723735407</v>
      </c>
      <c r="G41" s="33">
        <v>2.9</v>
      </c>
      <c r="H41" s="31">
        <f t="shared" si="3"/>
        <v>0.20833333333333334</v>
      </c>
      <c r="I41" s="33">
        <f t="shared" si="4"/>
        <v>2.2222222222222223</v>
      </c>
      <c r="J41" s="31">
        <v>7.9</v>
      </c>
      <c r="K41" s="31">
        <f t="shared" si="5"/>
        <v>6.7567567567567557E-2</v>
      </c>
      <c r="L41" s="33">
        <f t="shared" si="6"/>
        <v>1.9259259259259258</v>
      </c>
      <c r="M41" s="60">
        <v>3320000000</v>
      </c>
      <c r="N41" s="33">
        <f t="shared" si="7"/>
        <v>-4.8710601719197708E-2</v>
      </c>
      <c r="O41" s="33">
        <f t="shared" si="8"/>
        <v>0.51598173515981738</v>
      </c>
      <c r="P41" s="60">
        <v>1548.3166666666666</v>
      </c>
      <c r="Q41" s="33">
        <f t="shared" si="9"/>
        <v>-8.1145431832499223E-3</v>
      </c>
      <c r="R41" s="33">
        <f t="shared" si="10"/>
        <v>0.10712668335120959</v>
      </c>
      <c r="S41" s="52"/>
      <c r="T41" s="31"/>
      <c r="U41" s="52"/>
    </row>
    <row r="42" spans="1:21">
      <c r="A42" s="55">
        <v>2</v>
      </c>
      <c r="B42" s="34">
        <v>2022</v>
      </c>
      <c r="C42" s="30"/>
      <c r="D42" s="33">
        <f t="shared" si="13"/>
        <v>11.167499999999999</v>
      </c>
      <c r="E42" s="31">
        <f t="shared" si="1"/>
        <v>0</v>
      </c>
      <c r="F42" s="32">
        <f t="shared" si="2"/>
        <v>0.62949902723735407</v>
      </c>
      <c r="G42" s="33">
        <v>3.4</v>
      </c>
      <c r="H42" s="31">
        <f t="shared" si="3"/>
        <v>0.17241379310344829</v>
      </c>
      <c r="I42" s="33">
        <f t="shared" si="4"/>
        <v>2.7777777777777777</v>
      </c>
      <c r="J42" s="31">
        <v>8.3000000000000007</v>
      </c>
      <c r="K42" s="31">
        <f t="shared" si="5"/>
        <v>5.0632911392405104E-2</v>
      </c>
      <c r="L42" s="33">
        <f t="shared" si="6"/>
        <v>2.074074074074074</v>
      </c>
      <c r="M42" s="60">
        <v>3450000000</v>
      </c>
      <c r="N42" s="33">
        <f t="shared" si="7"/>
        <v>3.9156626506024098E-2</v>
      </c>
      <c r="O42" s="33">
        <f t="shared" si="8"/>
        <v>0.57534246575342463</v>
      </c>
      <c r="P42" s="60">
        <v>1548.3166666666666</v>
      </c>
      <c r="Q42" s="33">
        <f t="shared" si="9"/>
        <v>0</v>
      </c>
      <c r="R42" s="33">
        <f t="shared" si="10"/>
        <v>0.10712668335120959</v>
      </c>
      <c r="S42" s="52"/>
      <c r="T42" s="31"/>
      <c r="U42" s="52"/>
    </row>
    <row r="43" spans="1:21">
      <c r="A43" s="55">
        <v>3</v>
      </c>
      <c r="B43" s="34">
        <v>2022</v>
      </c>
      <c r="C43" s="30"/>
      <c r="D43" s="33">
        <f t="shared" si="13"/>
        <v>11.167499999999999</v>
      </c>
      <c r="E43" s="31">
        <f t="shared" si="1"/>
        <v>0</v>
      </c>
      <c r="F43" s="32">
        <f t="shared" si="2"/>
        <v>0.62949902723735407</v>
      </c>
      <c r="G43" s="33">
        <v>4.4000000000000004</v>
      </c>
      <c r="H43" s="31">
        <f t="shared" si="3"/>
        <v>0.29411764705882365</v>
      </c>
      <c r="I43" s="33">
        <f t="shared" si="4"/>
        <v>3.8888888888888893</v>
      </c>
      <c r="J43" s="31">
        <v>8.5</v>
      </c>
      <c r="K43" s="31">
        <f t="shared" si="5"/>
        <v>2.4096385542168586E-2</v>
      </c>
      <c r="L43" s="33">
        <f t="shared" si="6"/>
        <v>2.1481481481481479</v>
      </c>
      <c r="M43" s="60">
        <v>3440000000</v>
      </c>
      <c r="N43" s="33">
        <f t="shared" si="7"/>
        <v>-2.8985507246376812E-3</v>
      </c>
      <c r="O43" s="33">
        <f t="shared" si="8"/>
        <v>0.57077625570776258</v>
      </c>
      <c r="P43" s="60">
        <v>1548.3166666666666</v>
      </c>
      <c r="Q43" s="33">
        <f t="shared" si="9"/>
        <v>0</v>
      </c>
      <c r="R43" s="33">
        <f t="shared" si="10"/>
        <v>0.10712668335120959</v>
      </c>
      <c r="S43" s="52"/>
      <c r="T43" s="31"/>
      <c r="U43" s="52"/>
    </row>
    <row r="44" spans="1:21">
      <c r="A44" s="55">
        <v>4</v>
      </c>
      <c r="B44" s="34">
        <v>2022</v>
      </c>
      <c r="C44" s="30"/>
      <c r="D44" s="33">
        <f t="shared" si="13"/>
        <v>11.167499999999999</v>
      </c>
      <c r="E44" s="31">
        <f t="shared" si="1"/>
        <v>0</v>
      </c>
      <c r="F44" s="32">
        <f t="shared" si="2"/>
        <v>0.62949902723735407</v>
      </c>
      <c r="G44" s="33">
        <v>5.4</v>
      </c>
      <c r="H44" s="31">
        <f t="shared" si="3"/>
        <v>0.22727272727272727</v>
      </c>
      <c r="I44" s="33">
        <f t="shared" si="4"/>
        <v>5</v>
      </c>
      <c r="J44" s="31">
        <v>9.5</v>
      </c>
      <c r="K44" s="31">
        <f t="shared" si="5"/>
        <v>0.11764705882352941</v>
      </c>
      <c r="L44" s="33">
        <f t="shared" si="6"/>
        <v>2.5185185185185182</v>
      </c>
      <c r="M44" s="60">
        <v>3410000000</v>
      </c>
      <c r="N44" s="33">
        <f t="shared" si="7"/>
        <v>-8.7209302325581394E-3</v>
      </c>
      <c r="O44" s="33">
        <f t="shared" si="8"/>
        <v>0.55707762557077622</v>
      </c>
      <c r="P44" s="60">
        <v>1548.3166666666666</v>
      </c>
      <c r="Q44" s="33">
        <f t="shared" si="9"/>
        <v>0</v>
      </c>
      <c r="R44" s="33">
        <f t="shared" si="10"/>
        <v>0.10712668335120959</v>
      </c>
      <c r="S44" s="52"/>
      <c r="T44" s="31"/>
      <c r="U44" s="52"/>
    </row>
    <row r="45" spans="1:21">
      <c r="A45" s="55">
        <v>5</v>
      </c>
      <c r="B45" s="34">
        <v>2022</v>
      </c>
      <c r="C45" s="30"/>
      <c r="D45" s="33">
        <f t="shared" si="13"/>
        <v>11.167499999999999</v>
      </c>
      <c r="E45" s="31">
        <f t="shared" si="1"/>
        <v>0</v>
      </c>
      <c r="F45" s="32">
        <f t="shared" si="2"/>
        <v>0.62949902723735407</v>
      </c>
      <c r="G45" s="33">
        <v>5.9</v>
      </c>
      <c r="H45" s="31">
        <f t="shared" si="3"/>
        <v>9.2592592592592587E-2</v>
      </c>
      <c r="I45" s="33">
        <f t="shared" si="4"/>
        <v>5.5555555555555554</v>
      </c>
      <c r="J45" s="31">
        <v>10.7</v>
      </c>
      <c r="K45" s="31">
        <f t="shared" si="5"/>
        <v>0.12631578947368413</v>
      </c>
      <c r="L45" s="33">
        <f t="shared" si="6"/>
        <v>2.9629629629629624</v>
      </c>
      <c r="M45" s="60">
        <v>3390000000</v>
      </c>
      <c r="N45" s="33">
        <f t="shared" si="7"/>
        <v>-5.8651026392961877E-3</v>
      </c>
      <c r="O45" s="33">
        <f t="shared" si="8"/>
        <v>0.54794520547945202</v>
      </c>
      <c r="P45" s="60">
        <v>1548.3166666666666</v>
      </c>
      <c r="Q45" s="33">
        <f t="shared" si="9"/>
        <v>0</v>
      </c>
      <c r="R45" s="33">
        <f t="shared" si="10"/>
        <v>0.10712668335120959</v>
      </c>
      <c r="S45" s="52"/>
      <c r="T45" s="31"/>
      <c r="U45" s="52"/>
    </row>
    <row r="46" spans="1:21">
      <c r="A46" s="55">
        <v>6</v>
      </c>
      <c r="B46" s="34">
        <v>2022</v>
      </c>
      <c r="C46" s="30"/>
      <c r="D46" s="33">
        <f t="shared" si="13"/>
        <v>11.167499999999999</v>
      </c>
      <c r="E46" s="31">
        <f t="shared" si="1"/>
        <v>0</v>
      </c>
      <c r="F46" s="32">
        <f t="shared" si="2"/>
        <v>0.62949902723735407</v>
      </c>
      <c r="G46" s="33">
        <v>7.75</v>
      </c>
      <c r="H46" s="31">
        <f t="shared" si="3"/>
        <v>0.31355932203389825</v>
      </c>
      <c r="I46" s="33">
        <f t="shared" si="4"/>
        <v>7.6111111111111107</v>
      </c>
      <c r="J46" s="31">
        <v>11.7</v>
      </c>
      <c r="K46" s="31">
        <f t="shared" si="5"/>
        <v>9.3457943925233655E-2</v>
      </c>
      <c r="L46" s="33">
        <f t="shared" si="6"/>
        <v>3.333333333333333</v>
      </c>
      <c r="M46" s="60">
        <v>3390000000</v>
      </c>
      <c r="N46" s="33">
        <f t="shared" si="7"/>
        <v>0</v>
      </c>
      <c r="O46" s="33">
        <f t="shared" si="8"/>
        <v>0.54794520547945202</v>
      </c>
      <c r="P46" s="60">
        <v>1548.3166666666666</v>
      </c>
      <c r="Q46" s="33">
        <f t="shared" si="9"/>
        <v>0</v>
      </c>
      <c r="R46" s="33">
        <f t="shared" si="10"/>
        <v>0.10712668335120959</v>
      </c>
      <c r="S46" s="52"/>
      <c r="T46" s="31"/>
      <c r="U46" s="52"/>
    </row>
    <row r="47" spans="1:21">
      <c r="A47" s="55">
        <v>7</v>
      </c>
      <c r="B47" s="34">
        <v>2022</v>
      </c>
      <c r="C47" s="30"/>
      <c r="D47" s="33">
        <f t="shared" si="13"/>
        <v>11.167499999999999</v>
      </c>
      <c r="E47" s="31">
        <f t="shared" si="1"/>
        <v>0</v>
      </c>
      <c r="F47" s="32">
        <f t="shared" si="2"/>
        <v>0.62949902723735407</v>
      </c>
      <c r="G47" s="33">
        <v>9.75</v>
      </c>
      <c r="H47" s="31">
        <f t="shared" si="3"/>
        <v>0.25806451612903225</v>
      </c>
      <c r="I47" s="33">
        <f t="shared" si="4"/>
        <v>9.8333333333333321</v>
      </c>
      <c r="J47" s="31">
        <v>13.7</v>
      </c>
      <c r="K47" s="31">
        <f t="shared" si="5"/>
        <v>0.17094017094017094</v>
      </c>
      <c r="L47" s="33">
        <f t="shared" si="6"/>
        <v>4.0740740740740735</v>
      </c>
      <c r="M47" s="60">
        <v>3420000000</v>
      </c>
      <c r="N47" s="33">
        <f t="shared" si="7"/>
        <v>8.8495575221238937E-3</v>
      </c>
      <c r="O47" s="33">
        <f t="shared" si="8"/>
        <v>0.56164383561643838</v>
      </c>
      <c r="P47" s="60">
        <v>1548.3166666666666</v>
      </c>
      <c r="Q47" s="33">
        <f t="shared" si="9"/>
        <v>0</v>
      </c>
      <c r="R47" s="33">
        <f t="shared" si="10"/>
        <v>0.10712668335120959</v>
      </c>
      <c r="S47" s="52"/>
      <c r="T47" s="31"/>
      <c r="U47" s="52"/>
    </row>
    <row r="48" spans="1:21">
      <c r="A48" s="55">
        <v>8</v>
      </c>
      <c r="B48" s="34">
        <v>2022</v>
      </c>
      <c r="C48" s="30"/>
      <c r="D48" s="33">
        <f t="shared" si="13"/>
        <v>11.167499999999999</v>
      </c>
      <c r="E48" s="31">
        <f t="shared" si="1"/>
        <v>0</v>
      </c>
      <c r="F48" s="32">
        <f t="shared" si="2"/>
        <v>0.62949902723735407</v>
      </c>
      <c r="G48" s="33">
        <v>10.75</v>
      </c>
      <c r="H48" s="31">
        <f t="shared" si="3"/>
        <v>0.10256410256410256</v>
      </c>
      <c r="I48" s="33">
        <f t="shared" si="4"/>
        <v>10.944444444444445</v>
      </c>
      <c r="J48" s="31">
        <v>15.6</v>
      </c>
      <c r="K48" s="31">
        <f t="shared" si="5"/>
        <v>0.13868613138686134</v>
      </c>
      <c r="L48" s="33">
        <f t="shared" si="6"/>
        <v>4.7777777777777768</v>
      </c>
      <c r="M48" s="60">
        <v>3470000000</v>
      </c>
      <c r="N48" s="33">
        <f t="shared" si="7"/>
        <v>1.4619883040935672E-2</v>
      </c>
      <c r="O48" s="33">
        <f t="shared" si="8"/>
        <v>0.58447488584474883</v>
      </c>
      <c r="P48" s="60">
        <v>1548.3166666666666</v>
      </c>
      <c r="Q48" s="33">
        <f t="shared" si="9"/>
        <v>0</v>
      </c>
      <c r="R48" s="33">
        <f t="shared" si="10"/>
        <v>0.10712668335120959</v>
      </c>
      <c r="S48" s="52"/>
      <c r="T48" s="31"/>
      <c r="U48" s="52"/>
    </row>
    <row r="49" spans="1:21">
      <c r="A49" s="55">
        <v>9</v>
      </c>
      <c r="B49" s="34">
        <v>2022</v>
      </c>
      <c r="C49" s="30"/>
      <c r="D49" s="33">
        <f t="shared" si="13"/>
        <v>11.167499999999999</v>
      </c>
      <c r="E49" s="31">
        <f t="shared" si="1"/>
        <v>0</v>
      </c>
      <c r="F49" s="32">
        <f t="shared" si="2"/>
        <v>0.62949902723735407</v>
      </c>
      <c r="G49" s="33">
        <v>11.75</v>
      </c>
      <c r="H49" s="31">
        <f t="shared" si="3"/>
        <v>9.3023255813953487E-2</v>
      </c>
      <c r="I49" s="33">
        <f t="shared" si="4"/>
        <v>12.055555555555555</v>
      </c>
      <c r="J49" s="31">
        <v>20.100000000000001</v>
      </c>
      <c r="K49" s="31">
        <f t="shared" si="5"/>
        <v>0.2884615384615386</v>
      </c>
      <c r="L49" s="33">
        <f t="shared" si="6"/>
        <v>6.4444444444444446</v>
      </c>
      <c r="M49" s="60">
        <v>3430000000</v>
      </c>
      <c r="N49" s="33">
        <f t="shared" si="7"/>
        <v>-1.1527377521613832E-2</v>
      </c>
      <c r="O49" s="33">
        <f t="shared" si="8"/>
        <v>0.56621004566210043</v>
      </c>
      <c r="P49" s="60">
        <v>1548.3166666666666</v>
      </c>
      <c r="Q49" s="33">
        <f t="shared" si="9"/>
        <v>0</v>
      </c>
      <c r="R49" s="33">
        <f t="shared" si="10"/>
        <v>0.10712668335120959</v>
      </c>
      <c r="S49" s="52"/>
      <c r="T49" s="31"/>
      <c r="U49" s="52"/>
    </row>
    <row r="50" spans="1:21">
      <c r="A50" s="55">
        <v>10</v>
      </c>
      <c r="B50" s="34">
        <v>2022</v>
      </c>
      <c r="C50" s="30"/>
      <c r="D50" s="33">
        <f t="shared" si="13"/>
        <v>11.167499999999999</v>
      </c>
      <c r="E50" s="31">
        <f t="shared" si="1"/>
        <v>0</v>
      </c>
      <c r="F50" s="32">
        <f t="shared" si="2"/>
        <v>0.62949902723735407</v>
      </c>
      <c r="G50" s="33">
        <v>13</v>
      </c>
      <c r="H50" s="31">
        <f t="shared" si="3"/>
        <v>0.10638297872340426</v>
      </c>
      <c r="I50" s="33">
        <f t="shared" si="4"/>
        <v>13.444444444444443</v>
      </c>
      <c r="J50" s="31">
        <v>21.1</v>
      </c>
      <c r="K50" s="31">
        <f t="shared" si="5"/>
        <v>4.9751243781094523E-2</v>
      </c>
      <c r="L50" s="33">
        <f t="shared" si="6"/>
        <v>6.8148148148148149</v>
      </c>
      <c r="M50" s="60">
        <v>3390000000</v>
      </c>
      <c r="N50" s="33">
        <f t="shared" si="7"/>
        <v>-1.1661807580174927E-2</v>
      </c>
      <c r="O50" s="33">
        <f t="shared" si="8"/>
        <v>0.54794520547945202</v>
      </c>
      <c r="P50" s="60">
        <v>1548.3166666666666</v>
      </c>
      <c r="Q50" s="33">
        <f t="shared" si="9"/>
        <v>0</v>
      </c>
      <c r="R50" s="33">
        <f t="shared" si="10"/>
        <v>0.10712668335120959</v>
      </c>
      <c r="S50" s="52"/>
      <c r="T50" s="31"/>
      <c r="U50" s="52"/>
    </row>
    <row r="51" spans="1:21">
      <c r="A51" s="55">
        <v>11</v>
      </c>
      <c r="B51" s="34">
        <v>2022</v>
      </c>
      <c r="C51" s="30"/>
      <c r="D51" s="33">
        <f t="shared" si="13"/>
        <v>11.167499999999999</v>
      </c>
      <c r="E51" s="31">
        <f t="shared" si="1"/>
        <v>0</v>
      </c>
      <c r="F51" s="32">
        <f t="shared" si="2"/>
        <v>0.62949902723735407</v>
      </c>
      <c r="G51" s="33">
        <v>13</v>
      </c>
      <c r="H51" s="31">
        <f t="shared" si="3"/>
        <v>0</v>
      </c>
      <c r="I51" s="33">
        <f t="shared" si="4"/>
        <v>13.444444444444443</v>
      </c>
      <c r="J51" s="31">
        <v>22.5</v>
      </c>
      <c r="K51" s="31">
        <f t="shared" si="5"/>
        <v>6.6350710900473855E-2</v>
      </c>
      <c r="L51" s="33">
        <f t="shared" si="6"/>
        <v>7.333333333333333</v>
      </c>
      <c r="M51" s="60">
        <v>3400000000</v>
      </c>
      <c r="N51" s="33">
        <f t="shared" si="7"/>
        <v>2.9498525073746312E-3</v>
      </c>
      <c r="O51" s="33">
        <f t="shared" si="8"/>
        <v>0.55251141552511418</v>
      </c>
      <c r="P51" s="60">
        <v>1548.3166666666666</v>
      </c>
      <c r="Q51" s="33">
        <f t="shared" si="9"/>
        <v>0</v>
      </c>
      <c r="R51" s="33">
        <f t="shared" si="10"/>
        <v>0.10712668335120959</v>
      </c>
      <c r="S51" s="52"/>
      <c r="T51" s="31"/>
      <c r="U51" s="52"/>
    </row>
    <row r="52" spans="1:21">
      <c r="A52" s="55">
        <v>12</v>
      </c>
      <c r="B52" s="34">
        <v>2022</v>
      </c>
      <c r="C52" s="30"/>
      <c r="D52" s="33">
        <f t="shared" si="13"/>
        <v>11.167499999999999</v>
      </c>
      <c r="E52" s="31">
        <f t="shared" si="1"/>
        <v>0</v>
      </c>
      <c r="F52" s="32">
        <f t="shared" si="2"/>
        <v>0.62949902723735407</v>
      </c>
      <c r="G52" s="33">
        <v>13</v>
      </c>
      <c r="H52" s="31">
        <f t="shared" si="3"/>
        <v>0</v>
      </c>
      <c r="I52" s="33">
        <f t="shared" si="4"/>
        <v>13.444444444444443</v>
      </c>
      <c r="J52" s="31">
        <v>24.5</v>
      </c>
      <c r="K52" s="31">
        <f t="shared" si="5"/>
        <v>8.8888888888888892E-2</v>
      </c>
      <c r="L52" s="33">
        <f t="shared" si="6"/>
        <v>8.0740740740740744</v>
      </c>
      <c r="M52" s="60">
        <v>3400000000</v>
      </c>
      <c r="N52" s="33">
        <f t="shared" si="7"/>
        <v>0</v>
      </c>
      <c r="O52" s="33">
        <f t="shared" si="8"/>
        <v>0.55251141552511418</v>
      </c>
      <c r="P52" s="60">
        <v>1756.3016666666665</v>
      </c>
      <c r="Q52" s="33">
        <f t="shared" si="9"/>
        <v>0.13432975597153893</v>
      </c>
      <c r="R52" s="33">
        <f t="shared" si="10"/>
        <v>0.25584674055535683</v>
      </c>
      <c r="S52" s="52"/>
      <c r="T52" s="31"/>
      <c r="U52" s="52"/>
    </row>
    <row r="53" spans="1:21">
      <c r="A53" s="55">
        <v>1</v>
      </c>
      <c r="B53" s="34">
        <v>2023</v>
      </c>
      <c r="C53" s="30"/>
      <c r="D53" s="33">
        <f t="shared" ref="D53:D64" si="14">136.35/12</f>
        <v>11.362499999999999</v>
      </c>
      <c r="E53" s="31">
        <f t="shared" si="1"/>
        <v>1.7461383478844891E-2</v>
      </c>
      <c r="F53" s="32">
        <f t="shared" si="2"/>
        <v>0.65795233463035019</v>
      </c>
      <c r="G53" s="33">
        <v>13</v>
      </c>
      <c r="H53" s="31">
        <f t="shared" si="3"/>
        <v>0</v>
      </c>
      <c r="I53" s="33">
        <f t="shared" si="4"/>
        <v>13.444444444444443</v>
      </c>
      <c r="J53" s="31">
        <v>25.7</v>
      </c>
      <c r="K53" s="31">
        <f t="shared" si="5"/>
        <v>4.8979591836734664E-2</v>
      </c>
      <c r="L53" s="33">
        <f t="shared" si="6"/>
        <v>8.5185185185185173</v>
      </c>
      <c r="M53" s="60">
        <v>3250000000</v>
      </c>
      <c r="N53" s="33">
        <f t="shared" si="7"/>
        <v>-4.4117647058823532E-2</v>
      </c>
      <c r="O53" s="33">
        <f t="shared" si="8"/>
        <v>0.48401826484018262</v>
      </c>
      <c r="P53" s="60">
        <v>1756.3016666666665</v>
      </c>
      <c r="Q53" s="33">
        <f t="shared" si="9"/>
        <v>0</v>
      </c>
      <c r="R53" s="33">
        <f t="shared" si="10"/>
        <v>0.25584674055535683</v>
      </c>
      <c r="S53" s="52"/>
      <c r="T53" s="31"/>
      <c r="U53" s="52"/>
    </row>
    <row r="54" spans="1:21">
      <c r="A54" s="55">
        <v>2</v>
      </c>
      <c r="B54" s="34">
        <v>2023</v>
      </c>
      <c r="C54" s="30"/>
      <c r="D54" s="33">
        <f t="shared" si="14"/>
        <v>11.362499999999999</v>
      </c>
      <c r="E54" s="31">
        <f t="shared" si="1"/>
        <v>0</v>
      </c>
      <c r="F54" s="32">
        <f t="shared" si="2"/>
        <v>0.65795233463035019</v>
      </c>
      <c r="G54" s="33">
        <v>13</v>
      </c>
      <c r="H54" s="31">
        <f t="shared" si="3"/>
        <v>0</v>
      </c>
      <c r="I54" s="33">
        <f t="shared" si="4"/>
        <v>13.444444444444443</v>
      </c>
      <c r="J54" s="31">
        <v>25.4</v>
      </c>
      <c r="K54" s="31">
        <f t="shared" si="5"/>
        <v>-1.1673151750972791E-2</v>
      </c>
      <c r="L54" s="33">
        <f t="shared" si="6"/>
        <v>8.4074074074074066</v>
      </c>
      <c r="M54" s="60">
        <v>3190000000</v>
      </c>
      <c r="N54" s="33">
        <f t="shared" si="7"/>
        <v>-1.8461538461538463E-2</v>
      </c>
      <c r="O54" s="33">
        <f t="shared" si="8"/>
        <v>0.45662100456621002</v>
      </c>
      <c r="P54" s="60">
        <v>1756.3016666666665</v>
      </c>
      <c r="Q54" s="33">
        <f t="shared" si="9"/>
        <v>0</v>
      </c>
      <c r="R54" s="33">
        <f t="shared" si="10"/>
        <v>0.25584674055535683</v>
      </c>
      <c r="S54" s="52"/>
      <c r="T54" s="31"/>
      <c r="U54" s="52"/>
    </row>
    <row r="55" spans="1:21">
      <c r="A55" s="55">
        <v>3</v>
      </c>
      <c r="B55" s="34">
        <v>2023</v>
      </c>
      <c r="C55" s="30"/>
      <c r="D55" s="33">
        <f t="shared" si="14"/>
        <v>11.362499999999999</v>
      </c>
      <c r="E55" s="31">
        <f t="shared" si="1"/>
        <v>0</v>
      </c>
      <c r="F55" s="32">
        <f t="shared" si="2"/>
        <v>0.65795233463035019</v>
      </c>
      <c r="G55" s="33">
        <v>13</v>
      </c>
      <c r="H55" s="31">
        <f t="shared" si="3"/>
        <v>0</v>
      </c>
      <c r="I55" s="33">
        <f t="shared" si="4"/>
        <v>13.444444444444443</v>
      </c>
      <c r="J55" s="31">
        <v>25.2</v>
      </c>
      <c r="K55" s="31">
        <f t="shared" si="5"/>
        <v>-7.8740157480314682E-3</v>
      </c>
      <c r="L55" s="33">
        <f t="shared" si="6"/>
        <v>8.3333333333333321</v>
      </c>
      <c r="M55" s="60">
        <v>3170000000</v>
      </c>
      <c r="N55" s="33">
        <f t="shared" si="7"/>
        <v>-6.269592476489028E-3</v>
      </c>
      <c r="O55" s="33">
        <f t="shared" si="8"/>
        <v>0.44748858447488582</v>
      </c>
      <c r="P55" s="60">
        <v>1756.3016666666665</v>
      </c>
      <c r="Q55" s="33">
        <f t="shared" si="9"/>
        <v>0</v>
      </c>
      <c r="R55" s="33">
        <f t="shared" si="10"/>
        <v>0.25584674055535683</v>
      </c>
      <c r="S55" s="52"/>
      <c r="T55" s="31"/>
      <c r="U55" s="52"/>
    </row>
    <row r="56" spans="1:21">
      <c r="A56" s="55">
        <v>4</v>
      </c>
      <c r="B56" s="34">
        <v>2023</v>
      </c>
      <c r="C56" s="30"/>
      <c r="D56" s="33">
        <f t="shared" si="14"/>
        <v>11.362499999999999</v>
      </c>
      <c r="E56" s="31">
        <f t="shared" si="1"/>
        <v>0</v>
      </c>
      <c r="F56" s="32">
        <f t="shared" si="2"/>
        <v>0.65795233463035019</v>
      </c>
      <c r="G56" s="33">
        <v>13</v>
      </c>
      <c r="H56" s="31">
        <f t="shared" si="3"/>
        <v>0</v>
      </c>
      <c r="I56" s="33">
        <f t="shared" si="4"/>
        <v>13.444444444444443</v>
      </c>
      <c r="J56" s="31">
        <v>24</v>
      </c>
      <c r="K56" s="31">
        <f t="shared" si="5"/>
        <v>-4.7619047619047596E-2</v>
      </c>
      <c r="L56" s="33">
        <f t="shared" si="6"/>
        <v>7.8888888888888884</v>
      </c>
      <c r="M56" s="60">
        <v>3120000000</v>
      </c>
      <c r="N56" s="33">
        <f t="shared" si="7"/>
        <v>-1.5772870662460567E-2</v>
      </c>
      <c r="O56" s="33">
        <f t="shared" si="8"/>
        <v>0.42465753424657532</v>
      </c>
      <c r="P56" s="60">
        <v>1756.3016666666665</v>
      </c>
      <c r="Q56" s="33">
        <f t="shared" si="9"/>
        <v>0</v>
      </c>
      <c r="R56" s="33">
        <f t="shared" si="10"/>
        <v>0.25584674055535683</v>
      </c>
      <c r="S56" s="52"/>
      <c r="T56" s="31"/>
      <c r="U56" s="52"/>
    </row>
    <row r="57" spans="1:21">
      <c r="A57" s="55">
        <v>5</v>
      </c>
      <c r="B57" s="34">
        <v>2023</v>
      </c>
      <c r="C57" s="30"/>
      <c r="D57" s="33">
        <f t="shared" si="14"/>
        <v>11.362499999999999</v>
      </c>
      <c r="E57" s="31">
        <f t="shared" si="1"/>
        <v>0</v>
      </c>
      <c r="F57" s="32">
        <f t="shared" si="2"/>
        <v>0.65795233463035019</v>
      </c>
      <c r="G57" s="33">
        <v>13</v>
      </c>
      <c r="H57" s="31">
        <f t="shared" si="3"/>
        <v>0</v>
      </c>
      <c r="I57" s="33">
        <f t="shared" si="4"/>
        <v>13.444444444444443</v>
      </c>
      <c r="J57" s="31">
        <v>21.5</v>
      </c>
      <c r="K57" s="31">
        <f t="shared" si="5"/>
        <v>-0.10416666666666667</v>
      </c>
      <c r="L57" s="33">
        <f t="shared" si="6"/>
        <v>6.9629629629629628</v>
      </c>
      <c r="M57" s="60">
        <v>3100000000</v>
      </c>
      <c r="N57" s="33">
        <f t="shared" si="7"/>
        <v>-6.41025641025641E-3</v>
      </c>
      <c r="O57" s="33">
        <f t="shared" si="8"/>
        <v>0.41552511415525112</v>
      </c>
      <c r="P57" s="60">
        <v>1756.3016666666665</v>
      </c>
      <c r="Q57" s="33">
        <f t="shared" si="9"/>
        <v>0</v>
      </c>
      <c r="R57" s="33">
        <f t="shared" si="10"/>
        <v>0.25584674055535683</v>
      </c>
      <c r="S57" s="52"/>
      <c r="T57" s="31"/>
      <c r="U57" s="52"/>
    </row>
    <row r="58" spans="1:21">
      <c r="A58" s="55">
        <v>6</v>
      </c>
      <c r="B58" s="34">
        <v>2023</v>
      </c>
      <c r="C58" s="30"/>
      <c r="D58" s="33">
        <f t="shared" si="14"/>
        <v>11.362499999999999</v>
      </c>
      <c r="E58" s="31">
        <f t="shared" si="1"/>
        <v>0</v>
      </c>
      <c r="F58" s="32">
        <f t="shared" si="2"/>
        <v>0.65795233463035019</v>
      </c>
      <c r="G58" s="33">
        <v>13</v>
      </c>
      <c r="H58" s="31">
        <f t="shared" si="3"/>
        <v>0</v>
      </c>
      <c r="I58" s="33">
        <f t="shared" si="4"/>
        <v>13.444444444444443</v>
      </c>
      <c r="J58" s="31">
        <v>20.100000000000001</v>
      </c>
      <c r="K58" s="31">
        <f t="shared" si="5"/>
        <v>-6.5116279069767372E-2</v>
      </c>
      <c r="L58" s="33">
        <f t="shared" si="6"/>
        <v>6.4444444444444446</v>
      </c>
      <c r="M58" s="60">
        <v>3050000000</v>
      </c>
      <c r="N58" s="33">
        <f t="shared" si="7"/>
        <v>-1.6129032258064516E-2</v>
      </c>
      <c r="O58" s="33">
        <f t="shared" si="8"/>
        <v>0.39269406392694062</v>
      </c>
      <c r="P58" s="60">
        <v>1756.3016666666665</v>
      </c>
      <c r="Q58" s="33">
        <f t="shared" si="9"/>
        <v>0</v>
      </c>
      <c r="R58" s="33">
        <f t="shared" si="10"/>
        <v>0.25584674055535683</v>
      </c>
      <c r="S58" s="52"/>
      <c r="T58" s="31"/>
      <c r="U58" s="52"/>
    </row>
    <row r="59" spans="1:21">
      <c r="A59" s="55">
        <v>7</v>
      </c>
      <c r="B59" s="34">
        <v>2023</v>
      </c>
      <c r="C59" s="30"/>
      <c r="D59" s="33">
        <f t="shared" si="14"/>
        <v>11.362499999999999</v>
      </c>
      <c r="E59" s="31">
        <f t="shared" si="1"/>
        <v>0</v>
      </c>
      <c r="F59" s="32">
        <f t="shared" si="2"/>
        <v>0.65795233463035019</v>
      </c>
      <c r="G59" s="33">
        <v>13</v>
      </c>
      <c r="H59" s="31">
        <f t="shared" si="3"/>
        <v>0</v>
      </c>
      <c r="I59" s="33">
        <f t="shared" si="4"/>
        <v>13.444444444444443</v>
      </c>
      <c r="J59" s="31">
        <v>17.600000000000001</v>
      </c>
      <c r="K59" s="31">
        <f t="shared" si="5"/>
        <v>-0.12437810945273631</v>
      </c>
      <c r="L59" s="33">
        <f t="shared" si="6"/>
        <v>5.518518518518519</v>
      </c>
      <c r="M59" s="60">
        <v>3060000000</v>
      </c>
      <c r="N59" s="33">
        <f t="shared" si="7"/>
        <v>3.2786885245901639E-3</v>
      </c>
      <c r="O59" s="33">
        <f t="shared" si="8"/>
        <v>0.39726027397260272</v>
      </c>
      <c r="P59" s="60">
        <v>1756.3016666666665</v>
      </c>
      <c r="Q59" s="33">
        <f t="shared" si="9"/>
        <v>0</v>
      </c>
      <c r="R59" s="33">
        <f t="shared" si="10"/>
        <v>0.25584674055535683</v>
      </c>
      <c r="S59" s="52"/>
      <c r="T59" s="31"/>
      <c r="U59" s="52"/>
    </row>
    <row r="60" spans="1:21">
      <c r="A60" s="55">
        <v>8</v>
      </c>
      <c r="B60" s="34">
        <v>2023</v>
      </c>
      <c r="C60" s="30"/>
      <c r="D60" s="33">
        <f t="shared" si="14"/>
        <v>11.362499999999999</v>
      </c>
      <c r="E60" s="31">
        <f t="shared" si="1"/>
        <v>0</v>
      </c>
      <c r="F60" s="32">
        <f t="shared" si="2"/>
        <v>0.65795233463035019</v>
      </c>
      <c r="G60" s="33">
        <v>13</v>
      </c>
      <c r="H60" s="31">
        <f t="shared" si="3"/>
        <v>0</v>
      </c>
      <c r="I60" s="33">
        <f t="shared" si="4"/>
        <v>13.444444444444443</v>
      </c>
      <c r="J60" s="31">
        <v>16.399999999999999</v>
      </c>
      <c r="K60" s="31">
        <f t="shared" si="5"/>
        <v>-6.8181818181818343E-2</v>
      </c>
      <c r="L60" s="33">
        <f t="shared" si="6"/>
        <v>5.0740740740740735</v>
      </c>
      <c r="M60" s="60">
        <v>3050000000</v>
      </c>
      <c r="N60" s="33">
        <f t="shared" si="7"/>
        <v>-3.2679738562091504E-3</v>
      </c>
      <c r="O60" s="33">
        <f t="shared" si="8"/>
        <v>0.39269406392694062</v>
      </c>
      <c r="P60" s="60">
        <v>1756.3016666666665</v>
      </c>
      <c r="Q60" s="33">
        <f t="shared" si="9"/>
        <v>0</v>
      </c>
      <c r="R60" s="33">
        <f t="shared" si="10"/>
        <v>0.25584674055535683</v>
      </c>
      <c r="S60" s="52"/>
      <c r="T60" s="31"/>
      <c r="U60" s="52"/>
    </row>
    <row r="61" spans="1:21">
      <c r="A61" s="55">
        <v>9</v>
      </c>
      <c r="B61" s="34">
        <v>2023</v>
      </c>
      <c r="C61" s="30"/>
      <c r="D61" s="33">
        <f t="shared" si="14"/>
        <v>11.362499999999999</v>
      </c>
      <c r="E61" s="31">
        <f t="shared" si="1"/>
        <v>0</v>
      </c>
      <c r="F61" s="32">
        <f t="shared" si="2"/>
        <v>0.65795233463035019</v>
      </c>
      <c r="G61" s="33">
        <v>13</v>
      </c>
      <c r="H61" s="31">
        <f t="shared" si="3"/>
        <v>0</v>
      </c>
      <c r="I61" s="33">
        <f t="shared" si="4"/>
        <v>13.444444444444443</v>
      </c>
      <c r="J61" s="31">
        <v>12.2</v>
      </c>
      <c r="K61" s="31">
        <f t="shared" si="5"/>
        <v>-0.25609756097560976</v>
      </c>
      <c r="L61" s="33">
        <f t="shared" si="6"/>
        <v>3.5185185185185182</v>
      </c>
      <c r="M61" s="60">
        <v>3030000000</v>
      </c>
      <c r="N61" s="33">
        <f t="shared" si="7"/>
        <v>-6.5573770491803279E-3</v>
      </c>
      <c r="O61" s="33">
        <f t="shared" si="8"/>
        <v>0.38356164383561642</v>
      </c>
      <c r="P61" s="60">
        <v>1756.3016666666665</v>
      </c>
      <c r="Q61" s="33">
        <f t="shared" si="9"/>
        <v>0</v>
      </c>
      <c r="R61" s="33">
        <f t="shared" si="10"/>
        <v>0.25584674055535683</v>
      </c>
      <c r="S61" s="52"/>
      <c r="T61" s="31"/>
      <c r="U61" s="52"/>
    </row>
    <row r="62" spans="1:21">
      <c r="A62" s="55">
        <v>10</v>
      </c>
      <c r="B62" s="34">
        <v>2023</v>
      </c>
      <c r="C62" s="30"/>
      <c r="D62" s="33">
        <f t="shared" si="14"/>
        <v>11.362499999999999</v>
      </c>
      <c r="E62" s="31">
        <f t="shared" si="1"/>
        <v>0</v>
      </c>
      <c r="F62" s="32">
        <f t="shared" si="2"/>
        <v>0.65795233463035019</v>
      </c>
      <c r="G62" s="33">
        <v>12.25</v>
      </c>
      <c r="H62" s="31">
        <f t="shared" si="3"/>
        <v>-5.7692307692307696E-2</v>
      </c>
      <c r="I62" s="33">
        <f t="shared" si="4"/>
        <v>12.611111111111111</v>
      </c>
      <c r="J62" s="31">
        <v>9.9</v>
      </c>
      <c r="K62" s="31">
        <f t="shared" si="5"/>
        <v>-0.18852459016393436</v>
      </c>
      <c r="L62" s="33">
        <f t="shared" si="6"/>
        <v>2.6666666666666665</v>
      </c>
      <c r="M62" s="60">
        <v>3050000000</v>
      </c>
      <c r="N62" s="33">
        <f t="shared" si="7"/>
        <v>6.6006600660066007E-3</v>
      </c>
      <c r="O62" s="33">
        <f t="shared" si="8"/>
        <v>0.39269406392694062</v>
      </c>
      <c r="P62" s="60">
        <v>1756.3016666666665</v>
      </c>
      <c r="Q62" s="33">
        <f t="shared" si="9"/>
        <v>0</v>
      </c>
      <c r="R62" s="33">
        <f t="shared" si="10"/>
        <v>0.25584674055535683</v>
      </c>
      <c r="S62" s="52"/>
      <c r="T62" s="31"/>
      <c r="U62" s="52"/>
    </row>
    <row r="63" spans="1:21">
      <c r="A63" s="55">
        <v>11</v>
      </c>
      <c r="B63" s="34">
        <v>2023</v>
      </c>
      <c r="C63" s="30"/>
      <c r="D63" s="33">
        <f t="shared" si="14"/>
        <v>11.362499999999999</v>
      </c>
      <c r="E63" s="31">
        <f t="shared" si="1"/>
        <v>0</v>
      </c>
      <c r="F63" s="32">
        <f t="shared" si="2"/>
        <v>0.65795233463035019</v>
      </c>
      <c r="G63" s="33">
        <v>11.5</v>
      </c>
      <c r="H63" s="31">
        <f t="shared" si="3"/>
        <v>-6.1224489795918366E-2</v>
      </c>
      <c r="I63" s="33">
        <f t="shared" si="4"/>
        <v>11.777777777777777</v>
      </c>
      <c r="J63" s="31">
        <v>7.9</v>
      </c>
      <c r="K63" s="31">
        <f t="shared" si="5"/>
        <v>-0.20202020202020202</v>
      </c>
      <c r="L63" s="33">
        <f t="shared" si="6"/>
        <v>1.9259259259259258</v>
      </c>
      <c r="M63" s="60">
        <v>3080000000</v>
      </c>
      <c r="N63" s="33">
        <f t="shared" si="7"/>
        <v>9.8360655737704927E-3</v>
      </c>
      <c r="O63" s="33">
        <f t="shared" si="8"/>
        <v>0.40639269406392692</v>
      </c>
      <c r="P63" s="60">
        <v>1756.3016666666665</v>
      </c>
      <c r="Q63" s="33">
        <f t="shared" si="9"/>
        <v>0</v>
      </c>
      <c r="R63" s="33">
        <f t="shared" si="10"/>
        <v>0.25584674055535683</v>
      </c>
      <c r="S63" s="52"/>
      <c r="T63" s="31"/>
      <c r="U63" s="52"/>
    </row>
    <row r="64" spans="1:21">
      <c r="A64" s="55">
        <v>12</v>
      </c>
      <c r="B64" s="34">
        <v>2023</v>
      </c>
      <c r="C64" s="30"/>
      <c r="D64" s="33">
        <f t="shared" si="14"/>
        <v>11.362499999999999</v>
      </c>
      <c r="E64" s="31">
        <f t="shared" si="1"/>
        <v>0</v>
      </c>
      <c r="F64" s="32">
        <f t="shared" si="2"/>
        <v>0.65795233463035019</v>
      </c>
      <c r="G64" s="33">
        <v>10.75</v>
      </c>
      <c r="H64" s="31">
        <f t="shared" si="3"/>
        <v>-6.5217391304347824E-2</v>
      </c>
      <c r="I64" s="33">
        <f t="shared" si="4"/>
        <v>10.944444444444445</v>
      </c>
      <c r="J64" s="31">
        <v>5.5</v>
      </c>
      <c r="K64" s="31">
        <f t="shared" si="5"/>
        <v>-0.30379746835443039</v>
      </c>
      <c r="L64" s="33">
        <f t="shared" si="6"/>
        <v>1.037037037037037</v>
      </c>
      <c r="M64" s="60">
        <v>3230000000</v>
      </c>
      <c r="N64" s="33">
        <f t="shared" si="7"/>
        <v>4.8701298701298704E-2</v>
      </c>
      <c r="O64" s="33">
        <f t="shared" si="8"/>
        <v>0.47488584474885842</v>
      </c>
      <c r="P64" s="60">
        <v>1756.3016666666665</v>
      </c>
      <c r="Q64" s="33">
        <f t="shared" si="9"/>
        <v>0</v>
      </c>
      <c r="R64" s="33">
        <f t="shared" si="10"/>
        <v>0.25584674055535683</v>
      </c>
      <c r="S64" s="52"/>
      <c r="T64" s="31"/>
      <c r="U64" s="52"/>
    </row>
    <row r="65" spans="1:104" s="13" customFormat="1" ht="36.6">
      <c r="A65" s="14"/>
      <c r="B65" s="14"/>
      <c r="C65" s="15"/>
      <c r="D65" s="16"/>
      <c r="E65"/>
      <c r="F65"/>
      <c r="G65"/>
      <c r="H65"/>
      <c r="I65"/>
      <c r="J65"/>
      <c r="K65"/>
      <c r="L65"/>
      <c r="M65" s="18"/>
      <c r="N65"/>
      <c r="O65"/>
      <c r="P65" s="61"/>
      <c r="Q65"/>
      <c r="R65"/>
      <c r="S65" s="53"/>
      <c r="T65" s="31"/>
      <c r="U65" s="53"/>
      <c r="V65" s="47"/>
      <c r="W65" s="47"/>
      <c r="X65" s="47"/>
      <c r="Y65" s="47"/>
      <c r="Z65" s="47"/>
      <c r="AA65" s="47"/>
      <c r="AB65" s="47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</row>
    <row r="66" spans="1:104">
      <c r="A66" s="56"/>
      <c r="E66"/>
      <c r="F66"/>
      <c r="G66"/>
      <c r="H66"/>
      <c r="I66"/>
      <c r="J66"/>
      <c r="K66"/>
      <c r="L66"/>
      <c r="N66"/>
      <c r="O66"/>
      <c r="Q66"/>
      <c r="R66"/>
      <c r="T66" s="31"/>
    </row>
    <row r="67" spans="1:104">
      <c r="A67" s="56"/>
      <c r="E67"/>
      <c r="F67"/>
      <c r="G67"/>
      <c r="H67"/>
      <c r="I67"/>
      <c r="J67"/>
      <c r="K67"/>
      <c r="L67"/>
      <c r="N67"/>
      <c r="O67"/>
      <c r="Q67"/>
      <c r="R67"/>
    </row>
    <row r="68" spans="1:104">
      <c r="B68" s="36"/>
      <c r="E68"/>
      <c r="F68"/>
      <c r="G68"/>
      <c r="H68"/>
      <c r="I68"/>
      <c r="J68"/>
      <c r="K68"/>
      <c r="L68"/>
      <c r="N68"/>
      <c r="O68"/>
      <c r="Q68"/>
      <c r="R68"/>
    </row>
    <row r="69" spans="1:104">
      <c r="B69" s="36"/>
      <c r="E69"/>
      <c r="F69"/>
      <c r="G69"/>
      <c r="H69"/>
      <c r="I69"/>
      <c r="J69"/>
      <c r="K69"/>
      <c r="L69"/>
      <c r="N69"/>
      <c r="O69"/>
      <c r="Q69"/>
      <c r="R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D23B-9474-45AB-AA3E-15ECEE18D2F6}">
  <dimension ref="A1:CZ69"/>
  <sheetViews>
    <sheetView topLeftCell="B1" zoomScale="83" workbookViewId="0">
      <pane ySplit="4" topLeftCell="A5" activePane="bottomLeft" state="frozen"/>
      <selection pane="bottomLeft" activeCell="P29" sqref="P29"/>
    </sheetView>
  </sheetViews>
  <sheetFormatPr defaultColWidth="8.77734375" defaultRowHeight="14.4"/>
  <cols>
    <col min="1" max="1" width="8.77734375" style="57"/>
    <col min="2" max="2" width="8.77734375" style="35"/>
    <col min="3" max="3" width="15.33203125" style="11" customWidth="1"/>
    <col min="4" max="4" width="18.44140625" style="4" bestFit="1" customWidth="1"/>
    <col min="5" max="5" width="18.44140625" style="4" customWidth="1"/>
    <col min="6" max="6" width="14" style="6" bestFit="1" customWidth="1"/>
    <col min="7" max="7" width="15.6640625" style="5" customWidth="1"/>
    <col min="8" max="8" width="21.77734375" style="5" customWidth="1"/>
    <col min="9" max="9" width="20" style="5" customWidth="1"/>
    <col min="10" max="10" width="21" style="62" customWidth="1"/>
    <col min="11" max="11" width="13.109375" style="5" customWidth="1"/>
    <col min="12" max="12" width="15.109375" style="5" customWidth="1"/>
    <col min="13" max="13" width="22" style="5" customWidth="1"/>
    <col min="14" max="14" width="13.109375" style="5" customWidth="1"/>
    <col min="15" max="15" width="14" style="5" bestFit="1" customWidth="1"/>
    <col min="16" max="16" width="17.33203125" style="62" bestFit="1" customWidth="1"/>
    <col min="17" max="18" width="14.44140625" style="5" customWidth="1"/>
    <col min="19" max="19" width="22.6640625" style="54" customWidth="1"/>
    <col min="20" max="20" width="18.109375" style="54" customWidth="1"/>
    <col min="21" max="21" width="17.6640625" style="54" customWidth="1"/>
    <col min="22" max="22" width="11.44140625" style="45" customWidth="1"/>
    <col min="23" max="28" width="8.77734375" style="45"/>
    <col min="29" max="104" width="8.77734375" style="46"/>
    <col min="105" max="16384" width="8.77734375" style="3"/>
  </cols>
  <sheetData>
    <row r="1" spans="1:104" s="1" customFormat="1" ht="18">
      <c r="A1" s="19"/>
      <c r="B1" s="19"/>
      <c r="C1" s="20"/>
      <c r="D1" s="21"/>
      <c r="E1" s="21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49"/>
      <c r="T1" s="49"/>
      <c r="U1" s="49"/>
      <c r="V1" s="10"/>
      <c r="W1" s="10"/>
      <c r="X1" s="10"/>
      <c r="Y1" s="10"/>
      <c r="Z1" s="10"/>
      <c r="AA1" s="10"/>
      <c r="AB1" s="10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</row>
    <row r="2" spans="1:104" s="7" customFormat="1" ht="18">
      <c r="A2" s="37" t="s">
        <v>17</v>
      </c>
      <c r="B2" s="37" t="s">
        <v>0</v>
      </c>
      <c r="C2" s="20" t="s">
        <v>1</v>
      </c>
      <c r="D2" s="38" t="s">
        <v>19</v>
      </c>
      <c r="E2" s="38"/>
      <c r="F2" s="24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50"/>
      <c r="T2" s="50"/>
      <c r="U2" s="50"/>
      <c r="V2" s="12"/>
      <c r="W2" s="12"/>
      <c r="X2" s="12"/>
      <c r="Y2" s="12"/>
      <c r="Z2" s="12"/>
      <c r="AA2" s="12"/>
      <c r="AB2" s="12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</row>
    <row r="3" spans="1:104" s="2" customFormat="1" ht="18">
      <c r="A3" s="25"/>
      <c r="B3" s="25"/>
      <c r="C3" s="26" t="s">
        <v>2</v>
      </c>
      <c r="D3" s="27" t="s">
        <v>12</v>
      </c>
      <c r="E3" s="27"/>
      <c r="F3" s="28"/>
      <c r="G3" s="29" t="s">
        <v>13</v>
      </c>
      <c r="H3" s="29"/>
      <c r="I3" s="29"/>
      <c r="J3" s="29" t="s">
        <v>14</v>
      </c>
      <c r="K3" s="29"/>
      <c r="L3" s="29"/>
      <c r="M3" s="29" t="s">
        <v>15</v>
      </c>
      <c r="N3" s="29"/>
      <c r="O3" s="29"/>
      <c r="P3" s="29" t="s">
        <v>16</v>
      </c>
      <c r="Q3" s="29"/>
      <c r="R3" s="29"/>
      <c r="S3" s="49"/>
      <c r="T3" s="49"/>
      <c r="U3" s="49"/>
      <c r="V3" s="10"/>
      <c r="W3" s="10"/>
      <c r="X3" s="10"/>
      <c r="Y3" s="10"/>
      <c r="Z3" s="10"/>
      <c r="AA3" s="10"/>
      <c r="AB3" s="10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</row>
    <row r="4" spans="1:104" s="42" customFormat="1" ht="105" customHeight="1">
      <c r="A4" s="39"/>
      <c r="B4" s="39"/>
      <c r="C4" s="26" t="s">
        <v>3</v>
      </c>
      <c r="D4" s="41" t="s">
        <v>23</v>
      </c>
      <c r="E4" s="40" t="s">
        <v>4</v>
      </c>
      <c r="F4" s="40" t="s">
        <v>5</v>
      </c>
      <c r="G4" s="40" t="s">
        <v>22</v>
      </c>
      <c r="H4" s="40" t="s">
        <v>4</v>
      </c>
      <c r="I4" s="40" t="s">
        <v>5</v>
      </c>
      <c r="J4" s="41" t="s">
        <v>28</v>
      </c>
      <c r="K4" s="40" t="s">
        <v>4</v>
      </c>
      <c r="L4" s="40" t="s">
        <v>5</v>
      </c>
      <c r="M4" s="41" t="s">
        <v>27</v>
      </c>
      <c r="N4" s="40" t="s">
        <v>4</v>
      </c>
      <c r="O4" s="40" t="s">
        <v>5</v>
      </c>
      <c r="P4" s="41" t="s">
        <v>24</v>
      </c>
      <c r="Q4" s="40" t="s">
        <v>4</v>
      </c>
      <c r="R4" s="40" t="s">
        <v>5</v>
      </c>
      <c r="S4" s="50"/>
      <c r="T4" s="51"/>
      <c r="U4" s="51"/>
      <c r="V4" s="43"/>
      <c r="W4" s="43"/>
      <c r="X4" s="43"/>
      <c r="Y4" s="43"/>
      <c r="Z4" s="43"/>
      <c r="AA4" s="43"/>
      <c r="AB4" s="43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</row>
    <row r="5" spans="1:104">
      <c r="A5" s="55">
        <v>1</v>
      </c>
      <c r="B5" s="34">
        <v>2019</v>
      </c>
      <c r="C5" s="30"/>
      <c r="D5" s="64">
        <f>2194.62/12</f>
        <v>182.88499999999999</v>
      </c>
      <c r="E5" s="31"/>
      <c r="F5" s="32"/>
      <c r="G5" s="33">
        <v>0</v>
      </c>
      <c r="H5" s="33"/>
      <c r="I5" s="33"/>
      <c r="J5" s="31">
        <v>1.3</v>
      </c>
      <c r="K5" s="33"/>
      <c r="L5" s="33"/>
      <c r="M5" s="60">
        <v>2180000000</v>
      </c>
      <c r="N5" s="33"/>
      <c r="O5" s="33"/>
      <c r="P5" s="65">
        <f>46810.283/12</f>
        <v>3900.8569166666671</v>
      </c>
      <c r="Q5" s="33"/>
      <c r="R5" s="33"/>
      <c r="S5" s="52"/>
      <c r="T5" s="31"/>
      <c r="U5" s="52"/>
    </row>
    <row r="6" spans="1:104">
      <c r="A6" s="55">
        <v>2</v>
      </c>
      <c r="B6" s="34">
        <v>2019</v>
      </c>
      <c r="C6" s="30"/>
      <c r="D6" s="64">
        <f t="shared" ref="D6:D16" si="0">2194.62/12</f>
        <v>182.88499999999999</v>
      </c>
      <c r="E6" s="31">
        <f>(D6-D5)/D5</f>
        <v>0</v>
      </c>
      <c r="F6" s="31">
        <f>(D6-$D$5)/$D$5</f>
        <v>0</v>
      </c>
      <c r="G6" s="33">
        <v>0</v>
      </c>
      <c r="H6" s="33" t="e">
        <f>(G6-G5)/G5</f>
        <v>#DIV/0!</v>
      </c>
      <c r="I6" s="33" t="e">
        <f>(G6-$G$5)/$G$5</f>
        <v>#DIV/0!</v>
      </c>
      <c r="J6" s="31">
        <v>1.4</v>
      </c>
      <c r="K6" s="33">
        <f>(J6-J5)/J5</f>
        <v>7.6923076923076816E-2</v>
      </c>
      <c r="L6" s="33">
        <f>(J6-$J$5)/$J$5</f>
        <v>7.6923076923076816E-2</v>
      </c>
      <c r="M6" s="60">
        <v>2190000000</v>
      </c>
      <c r="N6" s="33">
        <f>(M6-M5)/M5</f>
        <v>4.5871559633027525E-3</v>
      </c>
      <c r="O6" s="33">
        <f>(M6-$M$5)/$M$5</f>
        <v>4.5871559633027525E-3</v>
      </c>
      <c r="P6" s="65">
        <f t="shared" ref="P6:P16" si="1">46810.283/12</f>
        <v>3900.8569166666671</v>
      </c>
      <c r="Q6" s="33">
        <f>(P6-P5)/P5</f>
        <v>0</v>
      </c>
      <c r="R6" s="33">
        <f>(P6-$P$5)/$P$5</f>
        <v>0</v>
      </c>
      <c r="S6" s="52"/>
      <c r="T6" s="31"/>
      <c r="U6" s="52"/>
    </row>
    <row r="7" spans="1:104">
      <c r="A7" s="55">
        <v>3</v>
      </c>
      <c r="B7" s="34">
        <v>2019</v>
      </c>
      <c r="C7" s="30"/>
      <c r="D7" s="64">
        <f t="shared" si="0"/>
        <v>182.88499999999999</v>
      </c>
      <c r="E7" s="31">
        <f t="shared" ref="E7:E64" si="2">(D7-D6)/D6</f>
        <v>0</v>
      </c>
      <c r="F7" s="31">
        <f t="shared" ref="F7:F64" si="3">(D7-$D$5)/$D$5</f>
        <v>0</v>
      </c>
      <c r="G7" s="33">
        <v>0</v>
      </c>
      <c r="H7" s="33" t="e">
        <f t="shared" ref="H7:H64" si="4">(G7-G6)/G6</f>
        <v>#DIV/0!</v>
      </c>
      <c r="I7" s="33" t="e">
        <f t="shared" ref="I7:I64" si="5">(G7-$G$5)/$G$5</f>
        <v>#DIV/0!</v>
      </c>
      <c r="J7" s="31">
        <v>1.3</v>
      </c>
      <c r="K7" s="33">
        <f t="shared" ref="K7:K64" si="6">(J7-J6)/J6</f>
        <v>-7.1428571428571341E-2</v>
      </c>
      <c r="L7" s="33">
        <f t="shared" ref="L7:L64" si="7">(J7-$J$5)/$J$5</f>
        <v>0</v>
      </c>
      <c r="M7" s="60">
        <v>2210000000</v>
      </c>
      <c r="N7" s="33">
        <f t="shared" ref="N7:N64" si="8">(M7-M6)/M6</f>
        <v>9.1324200913242004E-3</v>
      </c>
      <c r="O7" s="33">
        <f t="shared" ref="O7:O64" si="9">(M7-$M$5)/$M$5</f>
        <v>1.3761467889908258E-2</v>
      </c>
      <c r="P7" s="65">
        <f t="shared" si="1"/>
        <v>3900.8569166666671</v>
      </c>
      <c r="Q7" s="33">
        <f t="shared" ref="Q7:Q64" si="10">(P7-P6)/P6</f>
        <v>0</v>
      </c>
      <c r="R7" s="33">
        <f t="shared" ref="R7:R64" si="11">(P7-$P$5)/$P$5</f>
        <v>0</v>
      </c>
      <c r="S7" s="52"/>
      <c r="T7" s="31"/>
      <c r="U7" s="52"/>
    </row>
    <row r="8" spans="1:104">
      <c r="A8" s="55">
        <v>4</v>
      </c>
      <c r="B8" s="34">
        <v>2019</v>
      </c>
      <c r="C8" s="30"/>
      <c r="D8" s="64">
        <f t="shared" si="0"/>
        <v>182.88499999999999</v>
      </c>
      <c r="E8" s="31">
        <f t="shared" si="2"/>
        <v>0</v>
      </c>
      <c r="F8" s="31">
        <f t="shared" si="3"/>
        <v>0</v>
      </c>
      <c r="G8" s="33">
        <v>0</v>
      </c>
      <c r="H8" s="33" t="e">
        <f t="shared" si="4"/>
        <v>#DIV/0!</v>
      </c>
      <c r="I8" s="33" t="e">
        <f t="shared" si="5"/>
        <v>#DIV/0!</v>
      </c>
      <c r="J8" s="31">
        <v>1.9</v>
      </c>
      <c r="K8" s="33">
        <f t="shared" si="6"/>
        <v>0.4615384615384614</v>
      </c>
      <c r="L8" s="33">
        <f t="shared" si="7"/>
        <v>0.4615384615384614</v>
      </c>
      <c r="M8" s="60">
        <v>2230000000</v>
      </c>
      <c r="N8" s="33">
        <f t="shared" si="8"/>
        <v>9.0497737556561094E-3</v>
      </c>
      <c r="O8" s="33">
        <f t="shared" si="9"/>
        <v>2.2935779816513763E-2</v>
      </c>
      <c r="P8" s="65">
        <f t="shared" si="1"/>
        <v>3900.8569166666671</v>
      </c>
      <c r="Q8" s="33">
        <f t="shared" si="10"/>
        <v>0</v>
      </c>
      <c r="R8" s="33">
        <f t="shared" si="11"/>
        <v>0</v>
      </c>
      <c r="S8" s="52"/>
      <c r="T8" s="31"/>
      <c r="U8" s="52"/>
    </row>
    <row r="9" spans="1:104">
      <c r="A9" s="55">
        <v>5</v>
      </c>
      <c r="B9" s="34">
        <v>2019</v>
      </c>
      <c r="C9" s="30"/>
      <c r="D9" s="64">
        <f t="shared" si="0"/>
        <v>182.88499999999999</v>
      </c>
      <c r="E9" s="31">
        <f t="shared" si="2"/>
        <v>0</v>
      </c>
      <c r="F9" s="31">
        <f t="shared" si="3"/>
        <v>0</v>
      </c>
      <c r="G9" s="33">
        <v>0</v>
      </c>
      <c r="H9" s="33" t="e">
        <f t="shared" si="4"/>
        <v>#DIV/0!</v>
      </c>
      <c r="I9" s="33" t="e">
        <f t="shared" si="5"/>
        <v>#DIV/0!</v>
      </c>
      <c r="J9" s="31">
        <v>1.4</v>
      </c>
      <c r="K9" s="33">
        <f t="shared" si="6"/>
        <v>-0.26315789473684209</v>
      </c>
      <c r="L9" s="33">
        <f t="shared" si="7"/>
        <v>7.6923076923076816E-2</v>
      </c>
      <c r="M9" s="60">
        <v>2250000000</v>
      </c>
      <c r="N9" s="33">
        <f t="shared" si="8"/>
        <v>8.9686098654708519E-3</v>
      </c>
      <c r="O9" s="33">
        <f t="shared" si="9"/>
        <v>3.2110091743119268E-2</v>
      </c>
      <c r="P9" s="65">
        <f t="shared" si="1"/>
        <v>3900.8569166666671</v>
      </c>
      <c r="Q9" s="33">
        <f t="shared" si="10"/>
        <v>0</v>
      </c>
      <c r="R9" s="33">
        <f t="shared" si="11"/>
        <v>0</v>
      </c>
      <c r="S9" s="52"/>
      <c r="T9" s="31"/>
      <c r="U9" s="52"/>
    </row>
    <row r="10" spans="1:104">
      <c r="A10" s="55">
        <v>6</v>
      </c>
      <c r="B10" s="34">
        <v>2019</v>
      </c>
      <c r="C10" s="30"/>
      <c r="D10" s="64">
        <f t="shared" si="0"/>
        <v>182.88499999999999</v>
      </c>
      <c r="E10" s="31">
        <f t="shared" si="2"/>
        <v>0</v>
      </c>
      <c r="F10" s="31">
        <f t="shared" si="3"/>
        <v>0</v>
      </c>
      <c r="G10" s="33">
        <v>0</v>
      </c>
      <c r="H10" s="33" t="e">
        <f t="shared" si="4"/>
        <v>#DIV/0!</v>
      </c>
      <c r="I10" s="33" t="e">
        <f t="shared" si="5"/>
        <v>#DIV/0!</v>
      </c>
      <c r="J10" s="31">
        <v>1.6</v>
      </c>
      <c r="K10" s="33">
        <f t="shared" si="6"/>
        <v>0.14285714285714299</v>
      </c>
      <c r="L10" s="33">
        <f t="shared" si="7"/>
        <v>0.23076923076923078</v>
      </c>
      <c r="M10" s="60">
        <v>2260000000</v>
      </c>
      <c r="N10" s="33">
        <f t="shared" si="8"/>
        <v>4.4444444444444444E-3</v>
      </c>
      <c r="O10" s="33">
        <f t="shared" si="9"/>
        <v>3.669724770642202E-2</v>
      </c>
      <c r="P10" s="65">
        <f t="shared" si="1"/>
        <v>3900.8569166666671</v>
      </c>
      <c r="Q10" s="33">
        <f t="shared" si="10"/>
        <v>0</v>
      </c>
      <c r="R10" s="33">
        <f t="shared" si="11"/>
        <v>0</v>
      </c>
      <c r="S10" s="52"/>
      <c r="T10" s="31"/>
      <c r="U10" s="52"/>
    </row>
    <row r="11" spans="1:104">
      <c r="A11" s="55">
        <v>7</v>
      </c>
      <c r="B11" s="34">
        <v>2019</v>
      </c>
      <c r="C11" s="30"/>
      <c r="D11" s="64">
        <f t="shared" si="0"/>
        <v>182.88499999999999</v>
      </c>
      <c r="E11" s="31">
        <f t="shared" si="2"/>
        <v>0</v>
      </c>
      <c r="F11" s="31">
        <f t="shared" si="3"/>
        <v>0</v>
      </c>
      <c r="G11" s="33">
        <v>0</v>
      </c>
      <c r="H11" s="33" t="e">
        <f t="shared" si="4"/>
        <v>#DIV/0!</v>
      </c>
      <c r="I11" s="33" t="e">
        <f t="shared" si="5"/>
        <v>#DIV/0!</v>
      </c>
      <c r="J11" s="31">
        <v>1.6</v>
      </c>
      <c r="K11" s="33">
        <f t="shared" si="6"/>
        <v>0</v>
      </c>
      <c r="L11" s="33">
        <f t="shared" si="7"/>
        <v>0.23076923076923078</v>
      </c>
      <c r="M11" s="60">
        <v>2270000000</v>
      </c>
      <c r="N11" s="33">
        <f t="shared" si="8"/>
        <v>4.4247787610619468E-3</v>
      </c>
      <c r="O11" s="33">
        <f t="shared" si="9"/>
        <v>4.1284403669724773E-2</v>
      </c>
      <c r="P11" s="65">
        <f t="shared" si="1"/>
        <v>3900.8569166666671</v>
      </c>
      <c r="Q11" s="33">
        <f t="shared" si="10"/>
        <v>0</v>
      </c>
      <c r="R11" s="33">
        <f t="shared" si="11"/>
        <v>0</v>
      </c>
      <c r="S11" s="52"/>
      <c r="T11" s="31"/>
      <c r="U11" s="52"/>
    </row>
    <row r="12" spans="1:104">
      <c r="A12" s="55">
        <v>8</v>
      </c>
      <c r="B12" s="34">
        <v>2019</v>
      </c>
      <c r="C12" s="30"/>
      <c r="D12" s="64">
        <f t="shared" si="0"/>
        <v>182.88499999999999</v>
      </c>
      <c r="E12" s="31">
        <f t="shared" si="2"/>
        <v>0</v>
      </c>
      <c r="F12" s="31">
        <f t="shared" si="3"/>
        <v>0</v>
      </c>
      <c r="G12" s="33">
        <v>0</v>
      </c>
      <c r="H12" s="33" t="e">
        <f t="shared" si="4"/>
        <v>#DIV/0!</v>
      </c>
      <c r="I12" s="33" t="e">
        <f t="shared" si="5"/>
        <v>#DIV/0!</v>
      </c>
      <c r="J12" s="31">
        <v>1.4</v>
      </c>
      <c r="K12" s="33">
        <f t="shared" si="6"/>
        <v>-0.12500000000000011</v>
      </c>
      <c r="L12" s="33">
        <f t="shared" si="7"/>
        <v>7.6923076923076816E-2</v>
      </c>
      <c r="M12" s="60">
        <v>2300000000</v>
      </c>
      <c r="N12" s="33">
        <f t="shared" si="8"/>
        <v>1.3215859030837005E-2</v>
      </c>
      <c r="O12" s="33">
        <f t="shared" si="9"/>
        <v>5.5045871559633031E-2</v>
      </c>
      <c r="P12" s="65">
        <f t="shared" si="1"/>
        <v>3900.8569166666671</v>
      </c>
      <c r="Q12" s="33">
        <f t="shared" si="10"/>
        <v>0</v>
      </c>
      <c r="R12" s="33">
        <f t="shared" si="11"/>
        <v>0</v>
      </c>
      <c r="S12" s="52"/>
      <c r="T12" s="31"/>
      <c r="U12" s="52"/>
    </row>
    <row r="13" spans="1:104">
      <c r="A13" s="55">
        <v>9</v>
      </c>
      <c r="B13" s="34">
        <v>2019</v>
      </c>
      <c r="C13" s="30"/>
      <c r="D13" s="64">
        <f t="shared" si="0"/>
        <v>182.88499999999999</v>
      </c>
      <c r="E13" s="31">
        <f t="shared" si="2"/>
        <v>0</v>
      </c>
      <c r="F13" s="31">
        <f t="shared" si="3"/>
        <v>0</v>
      </c>
      <c r="G13" s="33">
        <v>0</v>
      </c>
      <c r="H13" s="33" t="e">
        <f t="shared" si="4"/>
        <v>#DIV/0!</v>
      </c>
      <c r="I13" s="33" t="e">
        <f t="shared" si="5"/>
        <v>#DIV/0!</v>
      </c>
      <c r="J13" s="31">
        <v>1.2</v>
      </c>
      <c r="K13" s="33">
        <f t="shared" si="6"/>
        <v>-0.14285714285714282</v>
      </c>
      <c r="L13" s="33">
        <f t="shared" si="7"/>
        <v>-7.6923076923076983E-2</v>
      </c>
      <c r="M13" s="60">
        <v>2300000000</v>
      </c>
      <c r="N13" s="33">
        <f t="shared" si="8"/>
        <v>0</v>
      </c>
      <c r="O13" s="33">
        <f t="shared" si="9"/>
        <v>5.5045871559633031E-2</v>
      </c>
      <c r="P13" s="65">
        <f t="shared" si="1"/>
        <v>3900.8569166666671</v>
      </c>
      <c r="Q13" s="33">
        <f t="shared" si="10"/>
        <v>0</v>
      </c>
      <c r="R13" s="33">
        <f t="shared" si="11"/>
        <v>0</v>
      </c>
      <c r="S13" s="52"/>
      <c r="T13" s="31"/>
      <c r="U13" s="52"/>
    </row>
    <row r="14" spans="1:104">
      <c r="A14" s="55">
        <v>10</v>
      </c>
      <c r="B14" s="34">
        <v>2019</v>
      </c>
      <c r="C14" s="30"/>
      <c r="D14" s="64">
        <f t="shared" si="0"/>
        <v>182.88499999999999</v>
      </c>
      <c r="E14" s="31">
        <f t="shared" si="2"/>
        <v>0</v>
      </c>
      <c r="F14" s="31">
        <f t="shared" si="3"/>
        <v>0</v>
      </c>
      <c r="G14" s="33">
        <v>0</v>
      </c>
      <c r="H14" s="33" t="e">
        <f t="shared" si="4"/>
        <v>#DIV/0!</v>
      </c>
      <c r="I14" s="33" t="e">
        <f t="shared" si="5"/>
        <v>#DIV/0!</v>
      </c>
      <c r="J14" s="31">
        <v>1.1000000000000001</v>
      </c>
      <c r="K14" s="33">
        <f t="shared" si="6"/>
        <v>-8.3333333333333232E-2</v>
      </c>
      <c r="L14" s="33">
        <f t="shared" si="7"/>
        <v>-0.1538461538461538</v>
      </c>
      <c r="M14" s="60">
        <v>2320000000</v>
      </c>
      <c r="N14" s="33">
        <f t="shared" si="8"/>
        <v>8.6956521739130436E-3</v>
      </c>
      <c r="O14" s="33">
        <f t="shared" si="9"/>
        <v>6.4220183486238536E-2</v>
      </c>
      <c r="P14" s="65">
        <f t="shared" si="1"/>
        <v>3900.8569166666671</v>
      </c>
      <c r="Q14" s="33">
        <f t="shared" si="10"/>
        <v>0</v>
      </c>
      <c r="R14" s="33">
        <f t="shared" si="11"/>
        <v>0</v>
      </c>
      <c r="S14" s="52"/>
      <c r="T14" s="31"/>
      <c r="U14" s="52"/>
    </row>
    <row r="15" spans="1:104">
      <c r="A15" s="55">
        <v>11</v>
      </c>
      <c r="B15" s="34">
        <v>2019</v>
      </c>
      <c r="C15" s="30"/>
      <c r="D15" s="64">
        <f t="shared" si="0"/>
        <v>182.88499999999999</v>
      </c>
      <c r="E15" s="31">
        <f t="shared" si="2"/>
        <v>0</v>
      </c>
      <c r="F15" s="31">
        <f t="shared" si="3"/>
        <v>0</v>
      </c>
      <c r="G15" s="33">
        <v>0</v>
      </c>
      <c r="H15" s="33" t="e">
        <f t="shared" si="4"/>
        <v>#DIV/0!</v>
      </c>
      <c r="I15" s="33" t="e">
        <f t="shared" si="5"/>
        <v>#DIV/0!</v>
      </c>
      <c r="J15" s="31">
        <v>1</v>
      </c>
      <c r="K15" s="33">
        <f t="shared" si="6"/>
        <v>-9.0909090909090981E-2</v>
      </c>
      <c r="L15" s="33">
        <f t="shared" si="7"/>
        <v>-0.23076923076923078</v>
      </c>
      <c r="M15" s="60">
        <v>2340000000</v>
      </c>
      <c r="N15" s="33">
        <f t="shared" si="8"/>
        <v>8.6206896551724137E-3</v>
      </c>
      <c r="O15" s="33">
        <f t="shared" si="9"/>
        <v>7.3394495412844041E-2</v>
      </c>
      <c r="P15" s="65">
        <f t="shared" si="1"/>
        <v>3900.8569166666671</v>
      </c>
      <c r="Q15" s="33">
        <f t="shared" si="10"/>
        <v>0</v>
      </c>
      <c r="R15" s="33">
        <f t="shared" si="11"/>
        <v>0</v>
      </c>
      <c r="S15" s="52"/>
      <c r="T15" s="31"/>
      <c r="U15" s="52"/>
    </row>
    <row r="16" spans="1:104">
      <c r="A16" s="55">
        <v>12</v>
      </c>
      <c r="B16" s="34">
        <v>2019</v>
      </c>
      <c r="C16" s="30"/>
      <c r="D16" s="64">
        <f t="shared" si="0"/>
        <v>182.88499999999999</v>
      </c>
      <c r="E16" s="31">
        <f t="shared" si="2"/>
        <v>0</v>
      </c>
      <c r="F16" s="31">
        <f t="shared" si="3"/>
        <v>0</v>
      </c>
      <c r="G16" s="33">
        <v>0</v>
      </c>
      <c r="H16" s="33" t="e">
        <f t="shared" si="4"/>
        <v>#DIV/0!</v>
      </c>
      <c r="I16" s="33" t="e">
        <f t="shared" si="5"/>
        <v>#DIV/0!</v>
      </c>
      <c r="J16" s="31">
        <v>1.5</v>
      </c>
      <c r="K16" s="33">
        <f t="shared" si="6"/>
        <v>0.5</v>
      </c>
      <c r="L16" s="33">
        <f t="shared" si="7"/>
        <v>0.1538461538461538</v>
      </c>
      <c r="M16" s="60">
        <v>2340000000</v>
      </c>
      <c r="N16" s="33">
        <f t="shared" si="8"/>
        <v>0</v>
      </c>
      <c r="O16" s="33">
        <f t="shared" si="9"/>
        <v>7.3394495412844041E-2</v>
      </c>
      <c r="P16" s="65">
        <f t="shared" si="1"/>
        <v>3900.8569166666671</v>
      </c>
      <c r="Q16" s="33">
        <f t="shared" si="10"/>
        <v>0</v>
      </c>
      <c r="R16" s="33">
        <f t="shared" si="11"/>
        <v>0</v>
      </c>
      <c r="S16" s="52"/>
      <c r="T16" s="31"/>
      <c r="U16" s="52"/>
    </row>
    <row r="17" spans="1:21">
      <c r="A17" s="55">
        <v>1</v>
      </c>
      <c r="B17" s="34">
        <v>2020</v>
      </c>
      <c r="C17" s="30"/>
      <c r="D17" s="64">
        <f>2482.23/12</f>
        <v>206.85249999999999</v>
      </c>
      <c r="E17" s="31">
        <f t="shared" si="2"/>
        <v>0.13105230062607651</v>
      </c>
      <c r="F17" s="31">
        <f t="shared" si="3"/>
        <v>0.13105230062607651</v>
      </c>
      <c r="G17" s="33">
        <v>0</v>
      </c>
      <c r="H17" s="33" t="e">
        <f t="shared" si="4"/>
        <v>#DIV/0!</v>
      </c>
      <c r="I17" s="33" t="e">
        <f t="shared" si="5"/>
        <v>#DIV/0!</v>
      </c>
      <c r="J17" s="31">
        <v>2.1</v>
      </c>
      <c r="K17" s="33">
        <f t="shared" si="6"/>
        <v>0.40000000000000008</v>
      </c>
      <c r="L17" s="33">
        <f t="shared" si="7"/>
        <v>0.61538461538461542</v>
      </c>
      <c r="M17" s="60">
        <v>2330000000</v>
      </c>
      <c r="N17" s="33">
        <f t="shared" si="8"/>
        <v>-4.2735042735042739E-3</v>
      </c>
      <c r="O17" s="33">
        <f t="shared" si="9"/>
        <v>6.8807339449541288E-2</v>
      </c>
      <c r="P17" s="66">
        <f>46711.984/12</f>
        <v>3892.6653333333329</v>
      </c>
      <c r="Q17" s="33">
        <f t="shared" si="10"/>
        <v>-2.0999445784168828E-3</v>
      </c>
      <c r="R17" s="33">
        <f t="shared" si="11"/>
        <v>-2.0999445784168828E-3</v>
      </c>
      <c r="S17" s="52"/>
      <c r="T17" s="31"/>
      <c r="U17" s="52"/>
    </row>
    <row r="18" spans="1:21">
      <c r="A18" s="55">
        <v>2</v>
      </c>
      <c r="B18" s="34">
        <v>2020</v>
      </c>
      <c r="C18" s="30"/>
      <c r="D18" s="64">
        <f t="shared" ref="D18:D28" si="12">2482.23/12</f>
        <v>206.85249999999999</v>
      </c>
      <c r="E18" s="31">
        <f t="shared" si="2"/>
        <v>0</v>
      </c>
      <c r="F18" s="31">
        <f t="shared" si="3"/>
        <v>0.13105230062607651</v>
      </c>
      <c r="G18" s="33">
        <v>0</v>
      </c>
      <c r="H18" s="33" t="e">
        <f t="shared" si="4"/>
        <v>#DIV/0!</v>
      </c>
      <c r="I18" s="33" t="e">
        <f t="shared" si="5"/>
        <v>#DIV/0!</v>
      </c>
      <c r="J18" s="31">
        <v>2</v>
      </c>
      <c r="K18" s="33">
        <f t="shared" si="6"/>
        <v>-4.7619047619047658E-2</v>
      </c>
      <c r="L18" s="33">
        <f t="shared" si="7"/>
        <v>0.53846153846153844</v>
      </c>
      <c r="M18" s="60">
        <v>2350000000</v>
      </c>
      <c r="N18" s="33">
        <f t="shared" si="8"/>
        <v>8.5836909871244635E-3</v>
      </c>
      <c r="O18" s="33">
        <f t="shared" si="9"/>
        <v>7.7981651376146793E-2</v>
      </c>
      <c r="P18" s="66">
        <f t="shared" ref="P18:P28" si="13">46711.984/12</f>
        <v>3892.6653333333329</v>
      </c>
      <c r="Q18" s="33">
        <f t="shared" si="10"/>
        <v>0</v>
      </c>
      <c r="R18" s="33">
        <f t="shared" si="11"/>
        <v>-2.0999445784168828E-3</v>
      </c>
      <c r="S18" s="52"/>
      <c r="T18" s="31"/>
      <c r="U18" s="52"/>
    </row>
    <row r="19" spans="1:21">
      <c r="A19" s="55">
        <v>3</v>
      </c>
      <c r="B19" s="34">
        <v>2020</v>
      </c>
      <c r="C19" s="30"/>
      <c r="D19" s="64">
        <f t="shared" si="12"/>
        <v>206.85249999999999</v>
      </c>
      <c r="E19" s="31">
        <f t="shared" si="2"/>
        <v>0</v>
      </c>
      <c r="F19" s="31">
        <f t="shared" si="3"/>
        <v>0.13105230062607651</v>
      </c>
      <c r="G19" s="33">
        <v>0</v>
      </c>
      <c r="H19" s="33" t="e">
        <f t="shared" si="4"/>
        <v>#DIV/0!</v>
      </c>
      <c r="I19" s="33" t="e">
        <f t="shared" si="5"/>
        <v>#DIV/0!</v>
      </c>
      <c r="J19" s="31">
        <v>1.8</v>
      </c>
      <c r="K19" s="33">
        <f t="shared" si="6"/>
        <v>-9.9999999999999978E-2</v>
      </c>
      <c r="L19" s="33">
        <f t="shared" si="7"/>
        <v>0.38461538461538458</v>
      </c>
      <c r="M19" s="60">
        <v>2440000000</v>
      </c>
      <c r="N19" s="33">
        <f t="shared" si="8"/>
        <v>3.8297872340425532E-2</v>
      </c>
      <c r="O19" s="33">
        <f t="shared" si="9"/>
        <v>0.11926605504587157</v>
      </c>
      <c r="P19" s="66">
        <f t="shared" si="13"/>
        <v>3892.6653333333329</v>
      </c>
      <c r="Q19" s="33">
        <f t="shared" si="10"/>
        <v>0</v>
      </c>
      <c r="R19" s="33">
        <f t="shared" si="11"/>
        <v>-2.0999445784168828E-3</v>
      </c>
      <c r="S19" s="52"/>
      <c r="T19" s="31"/>
      <c r="U19" s="52"/>
    </row>
    <row r="20" spans="1:21">
      <c r="A20" s="55">
        <v>4</v>
      </c>
      <c r="B20" s="34">
        <v>2020</v>
      </c>
      <c r="C20" s="30"/>
      <c r="D20" s="64">
        <f t="shared" si="12"/>
        <v>206.85249999999999</v>
      </c>
      <c r="E20" s="31">
        <f t="shared" si="2"/>
        <v>0</v>
      </c>
      <c r="F20" s="31">
        <f t="shared" si="3"/>
        <v>0.13105230062607651</v>
      </c>
      <c r="G20" s="33">
        <v>0</v>
      </c>
      <c r="H20" s="33" t="e">
        <f t="shared" si="4"/>
        <v>#DIV/0!</v>
      </c>
      <c r="I20" s="33" t="e">
        <f t="shared" si="5"/>
        <v>#DIV/0!</v>
      </c>
      <c r="J20" s="31">
        <v>1</v>
      </c>
      <c r="K20" s="33">
        <f t="shared" si="6"/>
        <v>-0.44444444444444448</v>
      </c>
      <c r="L20" s="33">
        <f t="shared" si="7"/>
        <v>-0.23076923076923078</v>
      </c>
      <c r="M20" s="60">
        <v>2450000000</v>
      </c>
      <c r="N20" s="33">
        <f t="shared" si="8"/>
        <v>4.0983606557377051E-3</v>
      </c>
      <c r="O20" s="33">
        <f t="shared" si="9"/>
        <v>0.12385321100917432</v>
      </c>
      <c r="P20" s="66">
        <f t="shared" si="13"/>
        <v>3892.6653333333329</v>
      </c>
      <c r="Q20" s="33">
        <f t="shared" si="10"/>
        <v>0</v>
      </c>
      <c r="R20" s="33">
        <f t="shared" si="11"/>
        <v>-2.0999445784168828E-3</v>
      </c>
      <c r="S20" s="52"/>
      <c r="T20" s="31"/>
      <c r="U20" s="52"/>
    </row>
    <row r="21" spans="1:21">
      <c r="A21" s="55">
        <v>5</v>
      </c>
      <c r="B21" s="34">
        <v>2020</v>
      </c>
      <c r="C21" s="30"/>
      <c r="D21" s="64">
        <f t="shared" si="12"/>
        <v>206.85249999999999</v>
      </c>
      <c r="E21" s="31">
        <f t="shared" si="2"/>
        <v>0</v>
      </c>
      <c r="F21" s="31">
        <f t="shared" si="3"/>
        <v>0.13105230062607651</v>
      </c>
      <c r="G21" s="33">
        <v>0</v>
      </c>
      <c r="H21" s="33" t="e">
        <f t="shared" si="4"/>
        <v>#DIV/0!</v>
      </c>
      <c r="I21" s="33" t="e">
        <f t="shared" si="5"/>
        <v>#DIV/0!</v>
      </c>
      <c r="J21" s="31">
        <v>0.8</v>
      </c>
      <c r="K21" s="33">
        <f t="shared" si="6"/>
        <v>-0.19999999999999996</v>
      </c>
      <c r="L21" s="33">
        <f t="shared" si="7"/>
        <v>-0.38461538461538458</v>
      </c>
      <c r="M21" s="60">
        <v>2500000000</v>
      </c>
      <c r="N21" s="33">
        <f t="shared" si="8"/>
        <v>2.0408163265306121E-2</v>
      </c>
      <c r="O21" s="33">
        <f t="shared" si="9"/>
        <v>0.14678899082568808</v>
      </c>
      <c r="P21" s="66">
        <f t="shared" si="13"/>
        <v>3892.6653333333329</v>
      </c>
      <c r="Q21" s="33">
        <f t="shared" si="10"/>
        <v>0</v>
      </c>
      <c r="R21" s="33">
        <f t="shared" si="11"/>
        <v>-2.0999445784168828E-3</v>
      </c>
      <c r="S21" s="52"/>
      <c r="T21" s="31"/>
      <c r="U21" s="52"/>
    </row>
    <row r="22" spans="1:21">
      <c r="A22" s="55">
        <v>6</v>
      </c>
      <c r="B22" s="34">
        <v>2020</v>
      </c>
      <c r="C22" s="30"/>
      <c r="D22" s="64">
        <f t="shared" si="12"/>
        <v>206.85249999999999</v>
      </c>
      <c r="E22" s="31">
        <f t="shared" si="2"/>
        <v>0</v>
      </c>
      <c r="F22" s="31">
        <f t="shared" si="3"/>
        <v>0.13105230062607651</v>
      </c>
      <c r="G22" s="33">
        <v>0</v>
      </c>
      <c r="H22" s="33" t="e">
        <f t="shared" si="4"/>
        <v>#DIV/0!</v>
      </c>
      <c r="I22" s="33" t="e">
        <f t="shared" si="5"/>
        <v>#DIV/0!</v>
      </c>
      <c r="J22" s="31">
        <v>0.6</v>
      </c>
      <c r="K22" s="33">
        <f t="shared" si="6"/>
        <v>-0.25000000000000006</v>
      </c>
      <c r="L22" s="33">
        <f t="shared" si="7"/>
        <v>-0.53846153846153855</v>
      </c>
      <c r="M22" s="60">
        <v>2510000000</v>
      </c>
      <c r="N22" s="33">
        <f t="shared" si="8"/>
        <v>4.0000000000000001E-3</v>
      </c>
      <c r="O22" s="33">
        <f t="shared" si="9"/>
        <v>0.15137614678899083</v>
      </c>
      <c r="P22" s="66">
        <f t="shared" si="13"/>
        <v>3892.6653333333329</v>
      </c>
      <c r="Q22" s="33">
        <f t="shared" si="10"/>
        <v>0</v>
      </c>
      <c r="R22" s="33">
        <f t="shared" si="11"/>
        <v>-2.0999445784168828E-3</v>
      </c>
      <c r="S22" s="52"/>
      <c r="T22" s="31"/>
      <c r="U22" s="52"/>
    </row>
    <row r="23" spans="1:21">
      <c r="A23" s="55">
        <v>7</v>
      </c>
      <c r="B23" s="34">
        <v>2020</v>
      </c>
      <c r="C23" s="30"/>
      <c r="D23" s="64">
        <f t="shared" si="12"/>
        <v>206.85249999999999</v>
      </c>
      <c r="E23" s="31">
        <f t="shared" si="2"/>
        <v>0</v>
      </c>
      <c r="F23" s="31">
        <f t="shared" si="3"/>
        <v>0.13105230062607651</v>
      </c>
      <c r="G23" s="33">
        <v>0</v>
      </c>
      <c r="H23" s="33" t="e">
        <f t="shared" si="4"/>
        <v>#DIV/0!</v>
      </c>
      <c r="I23" s="33" t="e">
        <f t="shared" si="5"/>
        <v>#DIV/0!</v>
      </c>
      <c r="J23" s="31">
        <v>-0.6</v>
      </c>
      <c r="K23" s="33">
        <f t="shared" si="6"/>
        <v>-2</v>
      </c>
      <c r="L23" s="33">
        <f t="shared" si="7"/>
        <v>-1.4615384615384615</v>
      </c>
      <c r="M23" s="60">
        <v>2520000000</v>
      </c>
      <c r="N23" s="33">
        <f t="shared" si="8"/>
        <v>3.9840637450199202E-3</v>
      </c>
      <c r="O23" s="33">
        <f t="shared" si="9"/>
        <v>0.15596330275229359</v>
      </c>
      <c r="P23" s="66">
        <f t="shared" si="13"/>
        <v>3892.6653333333329</v>
      </c>
      <c r="Q23" s="33">
        <f t="shared" si="10"/>
        <v>0</v>
      </c>
      <c r="R23" s="33">
        <f t="shared" si="11"/>
        <v>-2.0999445784168828E-3</v>
      </c>
      <c r="S23" s="52"/>
      <c r="T23" s="31"/>
      <c r="U23" s="52"/>
    </row>
    <row r="24" spans="1:21">
      <c r="A24" s="55">
        <v>8</v>
      </c>
      <c r="B24" s="34">
        <v>2020</v>
      </c>
      <c r="C24" s="30"/>
      <c r="D24" s="64">
        <f t="shared" si="12"/>
        <v>206.85249999999999</v>
      </c>
      <c r="E24" s="31">
        <f t="shared" si="2"/>
        <v>0</v>
      </c>
      <c r="F24" s="31">
        <f t="shared" si="3"/>
        <v>0.13105230062607651</v>
      </c>
      <c r="G24" s="33">
        <v>0</v>
      </c>
      <c r="H24" s="33" t="e">
        <f t="shared" si="4"/>
        <v>#DIV/0!</v>
      </c>
      <c r="I24" s="33" t="e">
        <f t="shared" si="5"/>
        <v>#DIV/0!</v>
      </c>
      <c r="J24" s="31">
        <v>-0.5</v>
      </c>
      <c r="K24" s="33">
        <f t="shared" si="6"/>
        <v>-0.16666666666666663</v>
      </c>
      <c r="L24" s="33">
        <f t="shared" si="7"/>
        <v>-1.3846153846153846</v>
      </c>
      <c r="M24" s="60">
        <v>2540000000</v>
      </c>
      <c r="N24" s="33">
        <f t="shared" si="8"/>
        <v>7.9365079365079361E-3</v>
      </c>
      <c r="O24" s="33">
        <f t="shared" si="9"/>
        <v>0.16513761467889909</v>
      </c>
      <c r="P24" s="66">
        <f t="shared" si="13"/>
        <v>3892.6653333333329</v>
      </c>
      <c r="Q24" s="33">
        <f t="shared" si="10"/>
        <v>0</v>
      </c>
      <c r="R24" s="33">
        <f t="shared" si="11"/>
        <v>-2.0999445784168828E-3</v>
      </c>
      <c r="S24" s="52"/>
      <c r="T24" s="31"/>
      <c r="U24" s="52"/>
    </row>
    <row r="25" spans="1:21">
      <c r="A25" s="55">
        <v>9</v>
      </c>
      <c r="B25" s="34">
        <v>2020</v>
      </c>
      <c r="C25" s="30"/>
      <c r="D25" s="64">
        <f t="shared" si="12"/>
        <v>206.85249999999999</v>
      </c>
      <c r="E25" s="31">
        <f t="shared" si="2"/>
        <v>0</v>
      </c>
      <c r="F25" s="31">
        <f t="shared" si="3"/>
        <v>0.13105230062607651</v>
      </c>
      <c r="G25" s="33">
        <v>0</v>
      </c>
      <c r="H25" s="33" t="e">
        <f t="shared" si="4"/>
        <v>#DIV/0!</v>
      </c>
      <c r="I25" s="33" t="e">
        <f t="shared" si="5"/>
        <v>#DIV/0!</v>
      </c>
      <c r="J25" s="31">
        <v>-0.5</v>
      </c>
      <c r="K25" s="33">
        <f t="shared" si="6"/>
        <v>0</v>
      </c>
      <c r="L25" s="33">
        <f t="shared" si="7"/>
        <v>-1.3846153846153846</v>
      </c>
      <c r="M25" s="60">
        <v>2560000000</v>
      </c>
      <c r="N25" s="33">
        <f t="shared" si="8"/>
        <v>7.874015748031496E-3</v>
      </c>
      <c r="O25" s="33">
        <f t="shared" si="9"/>
        <v>0.1743119266055046</v>
      </c>
      <c r="P25" s="66">
        <f t="shared" si="13"/>
        <v>3892.6653333333329</v>
      </c>
      <c r="Q25" s="33">
        <f t="shared" si="10"/>
        <v>0</v>
      </c>
      <c r="R25" s="33">
        <f t="shared" si="11"/>
        <v>-2.0999445784168828E-3</v>
      </c>
      <c r="S25" s="52"/>
      <c r="T25" s="31"/>
      <c r="U25" s="52"/>
    </row>
    <row r="26" spans="1:21">
      <c r="A26" s="55">
        <v>10</v>
      </c>
      <c r="B26" s="34">
        <v>2020</v>
      </c>
      <c r="C26" s="30"/>
      <c r="D26" s="64">
        <f t="shared" si="12"/>
        <v>206.85249999999999</v>
      </c>
      <c r="E26" s="31">
        <f t="shared" si="2"/>
        <v>0</v>
      </c>
      <c r="F26" s="31">
        <f t="shared" si="3"/>
        <v>0.13105230062607651</v>
      </c>
      <c r="G26" s="33">
        <v>0</v>
      </c>
      <c r="H26" s="33" t="e">
        <f t="shared" si="4"/>
        <v>#DIV/0!</v>
      </c>
      <c r="I26" s="33" t="e">
        <f t="shared" si="5"/>
        <v>#DIV/0!</v>
      </c>
      <c r="J26" s="31">
        <v>-0.3</v>
      </c>
      <c r="K26" s="33">
        <f t="shared" si="6"/>
        <v>-0.4</v>
      </c>
      <c r="L26" s="33">
        <f t="shared" si="7"/>
        <v>-1.2307692307692308</v>
      </c>
      <c r="M26" s="60">
        <v>2600000000</v>
      </c>
      <c r="N26" s="33">
        <f t="shared" si="8"/>
        <v>1.5625E-2</v>
      </c>
      <c r="O26" s="33">
        <f t="shared" si="9"/>
        <v>0.19266055045871561</v>
      </c>
      <c r="P26" s="66">
        <f t="shared" si="13"/>
        <v>3892.6653333333329</v>
      </c>
      <c r="Q26" s="33">
        <f t="shared" si="10"/>
        <v>0</v>
      </c>
      <c r="R26" s="33">
        <f t="shared" si="11"/>
        <v>-2.0999445784168828E-3</v>
      </c>
      <c r="S26" s="52"/>
      <c r="T26" s="31"/>
      <c r="U26" s="52"/>
    </row>
    <row r="27" spans="1:21">
      <c r="A27" s="55">
        <v>11</v>
      </c>
      <c r="B27" s="34">
        <v>2020</v>
      </c>
      <c r="C27" s="30"/>
      <c r="D27" s="64">
        <f t="shared" si="12"/>
        <v>206.85249999999999</v>
      </c>
      <c r="E27" s="31">
        <f t="shared" si="2"/>
        <v>0</v>
      </c>
      <c r="F27" s="31">
        <f t="shared" si="3"/>
        <v>0.13105230062607651</v>
      </c>
      <c r="G27" s="33">
        <v>0</v>
      </c>
      <c r="H27" s="33" t="e">
        <f t="shared" si="4"/>
        <v>#DIV/0!</v>
      </c>
      <c r="I27" s="33" t="e">
        <f t="shared" si="5"/>
        <v>#DIV/0!</v>
      </c>
      <c r="J27" s="31">
        <v>0.2</v>
      </c>
      <c r="K27" s="33">
        <f t="shared" si="6"/>
        <v>-1.6666666666666667</v>
      </c>
      <c r="L27" s="33">
        <f t="shared" si="7"/>
        <v>-0.84615384615384615</v>
      </c>
      <c r="M27" s="60">
        <v>2640000000</v>
      </c>
      <c r="N27" s="33">
        <f t="shared" si="8"/>
        <v>1.5384615384615385E-2</v>
      </c>
      <c r="O27" s="33">
        <f t="shared" si="9"/>
        <v>0.21100917431192662</v>
      </c>
      <c r="P27" s="66">
        <f t="shared" si="13"/>
        <v>3892.6653333333329</v>
      </c>
      <c r="Q27" s="33">
        <f t="shared" si="10"/>
        <v>0</v>
      </c>
      <c r="R27" s="33">
        <f t="shared" si="11"/>
        <v>-2.0999445784168828E-3</v>
      </c>
      <c r="S27" s="52"/>
      <c r="T27" s="31"/>
      <c r="U27" s="52"/>
    </row>
    <row r="28" spans="1:21">
      <c r="A28" s="55">
        <v>12</v>
      </c>
      <c r="B28" s="34">
        <v>2020</v>
      </c>
      <c r="C28" s="30"/>
      <c r="D28" s="64">
        <f t="shared" si="12"/>
        <v>206.85249999999999</v>
      </c>
      <c r="E28" s="31">
        <f t="shared" si="2"/>
        <v>0</v>
      </c>
      <c r="F28" s="31">
        <f t="shared" si="3"/>
        <v>0.13105230062607651</v>
      </c>
      <c r="G28" s="33">
        <v>0</v>
      </c>
      <c r="H28" s="33" t="e">
        <f t="shared" si="4"/>
        <v>#DIV/0!</v>
      </c>
      <c r="I28" s="33" t="e">
        <f t="shared" si="5"/>
        <v>#DIV/0!</v>
      </c>
      <c r="J28" s="31">
        <v>-0.2</v>
      </c>
      <c r="K28" s="33">
        <f t="shared" si="6"/>
        <v>-2</v>
      </c>
      <c r="L28" s="33">
        <f t="shared" si="7"/>
        <v>-1.1538461538461537</v>
      </c>
      <c r="M28" s="60">
        <v>2630000000</v>
      </c>
      <c r="N28" s="33">
        <f t="shared" si="8"/>
        <v>-3.787878787878788E-3</v>
      </c>
      <c r="O28" s="33">
        <f t="shared" si="9"/>
        <v>0.20642201834862386</v>
      </c>
      <c r="P28" s="66">
        <f t="shared" si="13"/>
        <v>3892.6653333333329</v>
      </c>
      <c r="Q28" s="33">
        <f t="shared" si="10"/>
        <v>0</v>
      </c>
      <c r="R28" s="33">
        <f t="shared" si="11"/>
        <v>-2.0999445784168828E-3</v>
      </c>
      <c r="S28" s="52"/>
      <c r="T28" s="31"/>
      <c r="U28" s="52"/>
    </row>
    <row r="29" spans="1:21">
      <c r="A29" s="55">
        <v>1</v>
      </c>
      <c r="B29" s="34">
        <v>2021</v>
      </c>
      <c r="C29" s="30"/>
      <c r="D29" s="64">
        <f>2646.29/12</f>
        <v>220.52416666666667</v>
      </c>
      <c r="E29" s="31">
        <f t="shared" si="2"/>
        <v>6.6093794692675609E-2</v>
      </c>
      <c r="F29" s="31">
        <f t="shared" si="3"/>
        <v>0.20580783917033482</v>
      </c>
      <c r="G29" s="33">
        <v>0</v>
      </c>
      <c r="H29" s="33" t="e">
        <f t="shared" si="4"/>
        <v>#DIV/0!</v>
      </c>
      <c r="I29" s="33" t="e">
        <f t="shared" si="5"/>
        <v>#DIV/0!</v>
      </c>
      <c r="J29" s="31">
        <v>1.2</v>
      </c>
      <c r="K29" s="33">
        <f t="shared" si="6"/>
        <v>-6.9999999999999991</v>
      </c>
      <c r="L29" s="33">
        <f t="shared" si="7"/>
        <v>-7.6923076923076983E-2</v>
      </c>
      <c r="M29" s="60">
        <v>2680000000</v>
      </c>
      <c r="N29" s="33">
        <f t="shared" si="8"/>
        <v>1.9011406844106463E-2</v>
      </c>
      <c r="O29" s="33">
        <f t="shared" si="9"/>
        <v>0.22935779816513763</v>
      </c>
      <c r="P29" s="66">
        <f>51460.987/12</f>
        <v>4288.4155833333334</v>
      </c>
      <c r="Q29" s="33">
        <f t="shared" si="10"/>
        <v>0.10166562396493385</v>
      </c>
      <c r="R29" s="33">
        <f t="shared" si="11"/>
        <v>9.9352187210660442E-2</v>
      </c>
      <c r="S29" s="52"/>
      <c r="T29" s="31"/>
      <c r="U29" s="52"/>
    </row>
    <row r="30" spans="1:21">
      <c r="A30" s="55">
        <v>2</v>
      </c>
      <c r="B30" s="34">
        <v>2021</v>
      </c>
      <c r="C30" s="30"/>
      <c r="D30" s="64">
        <f t="shared" ref="D30:D40" si="14">2646.29/12</f>
        <v>220.52416666666667</v>
      </c>
      <c r="E30" s="31">
        <f t="shared" si="2"/>
        <v>0</v>
      </c>
      <c r="F30" s="31">
        <f t="shared" si="3"/>
        <v>0.20580783917033482</v>
      </c>
      <c r="G30" s="33">
        <v>0</v>
      </c>
      <c r="H30" s="33" t="e">
        <f t="shared" si="4"/>
        <v>#DIV/0!</v>
      </c>
      <c r="I30" s="33" t="e">
        <f t="shared" si="5"/>
        <v>#DIV/0!</v>
      </c>
      <c r="J30" s="31">
        <v>1.8</v>
      </c>
      <c r="K30" s="33">
        <f t="shared" si="6"/>
        <v>0.50000000000000011</v>
      </c>
      <c r="L30" s="33">
        <f t="shared" si="7"/>
        <v>0.38461538461538458</v>
      </c>
      <c r="M30" s="60">
        <v>2700000000</v>
      </c>
      <c r="N30" s="33">
        <f t="shared" si="8"/>
        <v>7.462686567164179E-3</v>
      </c>
      <c r="O30" s="33">
        <f t="shared" si="9"/>
        <v>0.23853211009174313</v>
      </c>
      <c r="P30" s="66">
        <f t="shared" ref="P30:P40" si="15">51460.987/12</f>
        <v>4288.4155833333334</v>
      </c>
      <c r="Q30" s="33">
        <f t="shared" si="10"/>
        <v>0</v>
      </c>
      <c r="R30" s="33">
        <f t="shared" si="11"/>
        <v>9.9352187210660442E-2</v>
      </c>
      <c r="S30" s="52"/>
      <c r="T30" s="31"/>
      <c r="U30" s="52"/>
    </row>
    <row r="31" spans="1:21">
      <c r="A31" s="55">
        <v>3</v>
      </c>
      <c r="B31" s="34">
        <v>2021</v>
      </c>
      <c r="C31" s="30"/>
      <c r="D31" s="64">
        <f t="shared" si="14"/>
        <v>220.52416666666667</v>
      </c>
      <c r="E31" s="31">
        <f t="shared" si="2"/>
        <v>0</v>
      </c>
      <c r="F31" s="31">
        <f t="shared" si="3"/>
        <v>0.20580783917033482</v>
      </c>
      <c r="G31" s="33">
        <v>0</v>
      </c>
      <c r="H31" s="33" t="e">
        <f t="shared" si="4"/>
        <v>#DIV/0!</v>
      </c>
      <c r="I31" s="33" t="e">
        <f t="shared" si="5"/>
        <v>#DIV/0!</v>
      </c>
      <c r="J31" s="31">
        <v>2</v>
      </c>
      <c r="K31" s="33">
        <f t="shared" si="6"/>
        <v>0.11111111111111108</v>
      </c>
      <c r="L31" s="33">
        <f t="shared" si="7"/>
        <v>0.53846153846153844</v>
      </c>
      <c r="M31" s="60">
        <v>2720000000</v>
      </c>
      <c r="N31" s="33">
        <f t="shared" si="8"/>
        <v>7.4074074074074077E-3</v>
      </c>
      <c r="O31" s="33">
        <f t="shared" si="9"/>
        <v>0.24770642201834864</v>
      </c>
      <c r="P31" s="66">
        <f t="shared" si="15"/>
        <v>4288.4155833333334</v>
      </c>
      <c r="Q31" s="33">
        <f t="shared" si="10"/>
        <v>0</v>
      </c>
      <c r="R31" s="33">
        <f t="shared" si="11"/>
        <v>9.9352187210660442E-2</v>
      </c>
      <c r="S31" s="52"/>
      <c r="T31" s="31"/>
      <c r="U31" s="52"/>
    </row>
    <row r="32" spans="1:21">
      <c r="A32" s="55">
        <v>4</v>
      </c>
      <c r="B32" s="34">
        <v>2021</v>
      </c>
      <c r="C32" s="30"/>
      <c r="D32" s="64">
        <f t="shared" si="14"/>
        <v>220.52416666666667</v>
      </c>
      <c r="E32" s="31">
        <f t="shared" si="2"/>
        <v>0</v>
      </c>
      <c r="F32" s="31">
        <f t="shared" si="3"/>
        <v>0.20580783917033482</v>
      </c>
      <c r="G32" s="33">
        <v>0</v>
      </c>
      <c r="H32" s="33" t="e">
        <f t="shared" si="4"/>
        <v>#DIV/0!</v>
      </c>
      <c r="I32" s="33" t="e">
        <f t="shared" si="5"/>
        <v>#DIV/0!</v>
      </c>
      <c r="J32" s="31">
        <v>2.2000000000000002</v>
      </c>
      <c r="K32" s="33">
        <f t="shared" si="6"/>
        <v>0.10000000000000009</v>
      </c>
      <c r="L32" s="33">
        <f t="shared" si="7"/>
        <v>0.6923076923076924</v>
      </c>
      <c r="M32" s="60">
        <v>2740000000</v>
      </c>
      <c r="N32" s="33">
        <f t="shared" si="8"/>
        <v>7.3529411764705881E-3</v>
      </c>
      <c r="O32" s="33">
        <f t="shared" si="9"/>
        <v>0.25688073394495414</v>
      </c>
      <c r="P32" s="66">
        <f t="shared" si="15"/>
        <v>4288.4155833333334</v>
      </c>
      <c r="Q32" s="33">
        <f t="shared" si="10"/>
        <v>0</v>
      </c>
      <c r="R32" s="33">
        <f t="shared" si="11"/>
        <v>9.9352187210660442E-2</v>
      </c>
      <c r="S32" s="52"/>
      <c r="T32" s="31"/>
      <c r="U32" s="52"/>
    </row>
    <row r="33" spans="1:21">
      <c r="A33" s="55">
        <v>5</v>
      </c>
      <c r="B33" s="34">
        <v>2021</v>
      </c>
      <c r="C33" s="30"/>
      <c r="D33" s="64">
        <f t="shared" si="14"/>
        <v>220.52416666666667</v>
      </c>
      <c r="E33" s="31">
        <f t="shared" si="2"/>
        <v>0</v>
      </c>
      <c r="F33" s="31">
        <f t="shared" si="3"/>
        <v>0.20580783917033482</v>
      </c>
      <c r="G33" s="33">
        <v>0</v>
      </c>
      <c r="H33" s="33" t="e">
        <f t="shared" si="4"/>
        <v>#DIV/0!</v>
      </c>
      <c r="I33" s="33" t="e">
        <f t="shared" si="5"/>
        <v>#DIV/0!</v>
      </c>
      <c r="J33" s="31">
        <v>2.4</v>
      </c>
      <c r="K33" s="33">
        <f t="shared" si="6"/>
        <v>9.0909090909090787E-2</v>
      </c>
      <c r="L33" s="33">
        <f t="shared" si="7"/>
        <v>0.84615384615384603</v>
      </c>
      <c r="M33" s="60">
        <v>2760000000</v>
      </c>
      <c r="N33" s="33">
        <f t="shared" si="8"/>
        <v>7.2992700729927005E-3</v>
      </c>
      <c r="O33" s="33">
        <f t="shared" si="9"/>
        <v>0.26605504587155965</v>
      </c>
      <c r="P33" s="66">
        <f t="shared" si="15"/>
        <v>4288.4155833333334</v>
      </c>
      <c r="Q33" s="33">
        <f t="shared" si="10"/>
        <v>0</v>
      </c>
      <c r="R33" s="33">
        <f t="shared" si="11"/>
        <v>9.9352187210660442E-2</v>
      </c>
      <c r="S33" s="52"/>
      <c r="T33" s="31"/>
      <c r="U33" s="52"/>
    </row>
    <row r="34" spans="1:21">
      <c r="A34" s="55">
        <v>6</v>
      </c>
      <c r="B34" s="34">
        <v>2021</v>
      </c>
      <c r="C34" s="30"/>
      <c r="D34" s="64">
        <f t="shared" si="14"/>
        <v>220.52416666666667</v>
      </c>
      <c r="E34" s="31">
        <f t="shared" si="2"/>
        <v>0</v>
      </c>
      <c r="F34" s="31">
        <f t="shared" si="3"/>
        <v>0.20580783917033482</v>
      </c>
      <c r="G34" s="33">
        <v>0</v>
      </c>
      <c r="H34" s="33" t="e">
        <f t="shared" si="4"/>
        <v>#DIV/0!</v>
      </c>
      <c r="I34" s="33" t="e">
        <f t="shared" si="5"/>
        <v>#DIV/0!</v>
      </c>
      <c r="J34" s="31">
        <v>3.7</v>
      </c>
      <c r="K34" s="33">
        <f t="shared" si="6"/>
        <v>0.54166666666666685</v>
      </c>
      <c r="L34" s="33">
        <f t="shared" si="7"/>
        <v>1.8461538461538463</v>
      </c>
      <c r="M34" s="60">
        <v>2770000000</v>
      </c>
      <c r="N34" s="33">
        <f t="shared" si="8"/>
        <v>3.6231884057971015E-3</v>
      </c>
      <c r="O34" s="33">
        <f t="shared" si="9"/>
        <v>0.27064220183486237</v>
      </c>
      <c r="P34" s="66">
        <f t="shared" si="15"/>
        <v>4288.4155833333334</v>
      </c>
      <c r="Q34" s="33">
        <f t="shared" si="10"/>
        <v>0</v>
      </c>
      <c r="R34" s="33">
        <f t="shared" si="11"/>
        <v>9.9352187210660442E-2</v>
      </c>
      <c r="S34" s="52"/>
      <c r="T34" s="31"/>
      <c r="U34" s="52"/>
    </row>
    <row r="35" spans="1:21">
      <c r="A35" s="55">
        <v>7</v>
      </c>
      <c r="B35" s="34">
        <v>2021</v>
      </c>
      <c r="C35" s="30"/>
      <c r="D35" s="64">
        <f t="shared" si="14"/>
        <v>220.52416666666667</v>
      </c>
      <c r="E35" s="31">
        <f t="shared" si="2"/>
        <v>0</v>
      </c>
      <c r="F35" s="31">
        <f t="shared" si="3"/>
        <v>0.20580783917033482</v>
      </c>
      <c r="G35" s="33">
        <v>0</v>
      </c>
      <c r="H35" s="33" t="e">
        <f t="shared" si="4"/>
        <v>#DIV/0!</v>
      </c>
      <c r="I35" s="33" t="e">
        <f t="shared" si="5"/>
        <v>#DIV/0!</v>
      </c>
      <c r="J35" s="31">
        <v>3.8</v>
      </c>
      <c r="K35" s="33">
        <f t="shared" si="6"/>
        <v>2.7027027027026931E-2</v>
      </c>
      <c r="L35" s="33">
        <f t="shared" si="7"/>
        <v>1.9230769230769229</v>
      </c>
      <c r="M35" s="60">
        <v>2790000000</v>
      </c>
      <c r="N35" s="33">
        <f t="shared" si="8"/>
        <v>7.2202166064981952E-3</v>
      </c>
      <c r="O35" s="33">
        <f t="shared" si="9"/>
        <v>0.27981651376146788</v>
      </c>
      <c r="P35" s="66">
        <f t="shared" si="15"/>
        <v>4288.4155833333334</v>
      </c>
      <c r="Q35" s="33">
        <f t="shared" si="10"/>
        <v>0</v>
      </c>
      <c r="R35" s="33">
        <f t="shared" si="11"/>
        <v>9.9352187210660442E-2</v>
      </c>
      <c r="S35" s="52"/>
      <c r="T35" s="31"/>
      <c r="U35" s="52"/>
    </row>
    <row r="36" spans="1:21">
      <c r="A36" s="55">
        <v>8</v>
      </c>
      <c r="B36" s="34">
        <v>2021</v>
      </c>
      <c r="C36" s="30"/>
      <c r="D36" s="64">
        <f t="shared" si="14"/>
        <v>220.52416666666667</v>
      </c>
      <c r="E36" s="31">
        <f t="shared" si="2"/>
        <v>0</v>
      </c>
      <c r="F36" s="31">
        <f t="shared" si="3"/>
        <v>0.20580783917033482</v>
      </c>
      <c r="G36" s="33">
        <v>0</v>
      </c>
      <c r="H36" s="33" t="e">
        <f t="shared" si="4"/>
        <v>#DIV/0!</v>
      </c>
      <c r="I36" s="33" t="e">
        <f t="shared" si="5"/>
        <v>#DIV/0!</v>
      </c>
      <c r="J36" s="31">
        <v>4.0999999999999996</v>
      </c>
      <c r="K36" s="33">
        <f t="shared" si="6"/>
        <v>7.8947368421052586E-2</v>
      </c>
      <c r="L36" s="33">
        <f t="shared" si="7"/>
        <v>2.1538461538461537</v>
      </c>
      <c r="M36" s="60">
        <v>2810000000</v>
      </c>
      <c r="N36" s="33">
        <f t="shared" si="8"/>
        <v>7.1684587813620072E-3</v>
      </c>
      <c r="O36" s="33">
        <f t="shared" si="9"/>
        <v>0.28899082568807338</v>
      </c>
      <c r="P36" s="66">
        <f t="shared" si="15"/>
        <v>4288.4155833333334</v>
      </c>
      <c r="Q36" s="33">
        <f t="shared" si="10"/>
        <v>0</v>
      </c>
      <c r="R36" s="33">
        <f t="shared" si="11"/>
        <v>9.9352187210660442E-2</v>
      </c>
      <c r="S36" s="52"/>
      <c r="T36" s="31"/>
      <c r="U36" s="52"/>
    </row>
    <row r="37" spans="1:21">
      <c r="A37" s="55">
        <v>9</v>
      </c>
      <c r="B37" s="34">
        <v>2021</v>
      </c>
      <c r="C37" s="30"/>
      <c r="D37" s="64">
        <f t="shared" si="14"/>
        <v>220.52416666666667</v>
      </c>
      <c r="E37" s="31">
        <f t="shared" si="2"/>
        <v>0</v>
      </c>
      <c r="F37" s="31">
        <f t="shared" si="3"/>
        <v>0.20580783917033482</v>
      </c>
      <c r="G37" s="33">
        <v>0</v>
      </c>
      <c r="H37" s="33" t="e">
        <f t="shared" si="4"/>
        <v>#DIV/0!</v>
      </c>
      <c r="I37" s="33" t="e">
        <f t="shared" si="5"/>
        <v>#DIV/0!</v>
      </c>
      <c r="J37" s="31">
        <v>4.4000000000000004</v>
      </c>
      <c r="K37" s="33">
        <f t="shared" si="6"/>
        <v>7.3170731707317249E-2</v>
      </c>
      <c r="L37" s="33">
        <f t="shared" si="7"/>
        <v>2.384615384615385</v>
      </c>
      <c r="M37" s="60">
        <v>2820000000</v>
      </c>
      <c r="N37" s="33">
        <f t="shared" si="8"/>
        <v>3.5587188612099642E-3</v>
      </c>
      <c r="O37" s="33">
        <f t="shared" si="9"/>
        <v>0.29357798165137616</v>
      </c>
      <c r="P37" s="66">
        <f t="shared" si="15"/>
        <v>4288.4155833333334</v>
      </c>
      <c r="Q37" s="33">
        <f t="shared" si="10"/>
        <v>0</v>
      </c>
      <c r="R37" s="33">
        <f t="shared" si="11"/>
        <v>9.9352187210660442E-2</v>
      </c>
      <c r="S37" s="52"/>
      <c r="T37" s="31"/>
      <c r="U37" s="52"/>
    </row>
    <row r="38" spans="1:21">
      <c r="A38" s="55">
        <v>10</v>
      </c>
      <c r="B38" s="34">
        <v>2021</v>
      </c>
      <c r="C38" s="30"/>
      <c r="D38" s="64">
        <f t="shared" si="14"/>
        <v>220.52416666666667</v>
      </c>
      <c r="E38" s="31">
        <f t="shared" si="2"/>
        <v>0</v>
      </c>
      <c r="F38" s="31">
        <f t="shared" si="3"/>
        <v>0.20580783917033482</v>
      </c>
      <c r="G38" s="33">
        <v>0</v>
      </c>
      <c r="H38" s="33" t="e">
        <f t="shared" si="4"/>
        <v>#DIV/0!</v>
      </c>
      <c r="I38" s="33" t="e">
        <f t="shared" si="5"/>
        <v>#DIV/0!</v>
      </c>
      <c r="J38" s="31">
        <v>4.8</v>
      </c>
      <c r="K38" s="33">
        <f t="shared" si="6"/>
        <v>9.0909090909090787E-2</v>
      </c>
      <c r="L38" s="33">
        <f t="shared" si="7"/>
        <v>2.6923076923076921</v>
      </c>
      <c r="M38" s="60">
        <v>2820000000</v>
      </c>
      <c r="N38" s="33">
        <f t="shared" si="8"/>
        <v>0</v>
      </c>
      <c r="O38" s="33">
        <f t="shared" si="9"/>
        <v>0.29357798165137616</v>
      </c>
      <c r="P38" s="66">
        <f t="shared" si="15"/>
        <v>4288.4155833333334</v>
      </c>
      <c r="Q38" s="33">
        <f t="shared" si="10"/>
        <v>0</v>
      </c>
      <c r="R38" s="33">
        <f t="shared" si="11"/>
        <v>9.9352187210660442E-2</v>
      </c>
      <c r="S38" s="52"/>
      <c r="T38" s="31"/>
      <c r="U38" s="52"/>
    </row>
    <row r="39" spans="1:21">
      <c r="A39" s="55">
        <v>11</v>
      </c>
      <c r="B39" s="34">
        <v>2021</v>
      </c>
      <c r="C39" s="30"/>
      <c r="D39" s="64">
        <f t="shared" si="14"/>
        <v>220.52416666666667</v>
      </c>
      <c r="E39" s="31">
        <f t="shared" si="2"/>
        <v>0</v>
      </c>
      <c r="F39" s="31">
        <f t="shared" si="3"/>
        <v>0.20580783917033482</v>
      </c>
      <c r="G39" s="33">
        <v>0</v>
      </c>
      <c r="H39" s="33" t="e">
        <f t="shared" si="4"/>
        <v>#DIV/0!</v>
      </c>
      <c r="I39" s="33" t="e">
        <f t="shared" si="5"/>
        <v>#DIV/0!</v>
      </c>
      <c r="J39" s="31">
        <v>4.9000000000000004</v>
      </c>
      <c r="K39" s="33">
        <f t="shared" si="6"/>
        <v>2.0833333333333447E-2</v>
      </c>
      <c r="L39" s="33">
        <f t="shared" si="7"/>
        <v>2.7692307692307696</v>
      </c>
      <c r="M39" s="60">
        <v>2870000000</v>
      </c>
      <c r="N39" s="33">
        <f t="shared" si="8"/>
        <v>1.7730496453900711E-2</v>
      </c>
      <c r="O39" s="33">
        <f t="shared" si="9"/>
        <v>0.3165137614678899</v>
      </c>
      <c r="P39" s="66">
        <f t="shared" si="15"/>
        <v>4288.4155833333334</v>
      </c>
      <c r="Q39" s="33">
        <f t="shared" si="10"/>
        <v>0</v>
      </c>
      <c r="R39" s="33">
        <f t="shared" si="11"/>
        <v>9.9352187210660442E-2</v>
      </c>
      <c r="S39" s="52"/>
      <c r="T39" s="31"/>
      <c r="U39" s="52"/>
    </row>
    <row r="40" spans="1:21">
      <c r="A40" s="55">
        <v>12</v>
      </c>
      <c r="B40" s="34">
        <v>2021</v>
      </c>
      <c r="C40" s="30"/>
      <c r="D40" s="64">
        <f t="shared" si="14"/>
        <v>220.52416666666667</v>
      </c>
      <c r="E40" s="31">
        <f t="shared" si="2"/>
        <v>0</v>
      </c>
      <c r="F40" s="31">
        <f t="shared" si="3"/>
        <v>0.20580783917033482</v>
      </c>
      <c r="G40" s="33">
        <v>0</v>
      </c>
      <c r="H40" s="33" t="e">
        <f t="shared" si="4"/>
        <v>#DIV/0!</v>
      </c>
      <c r="I40" s="33" t="e">
        <f t="shared" si="5"/>
        <v>#DIV/0!</v>
      </c>
      <c r="J40" s="31">
        <v>4.2</v>
      </c>
      <c r="K40" s="33">
        <f t="shared" si="6"/>
        <v>-0.14285714285714288</v>
      </c>
      <c r="L40" s="33">
        <f t="shared" si="7"/>
        <v>2.2307692307692308</v>
      </c>
      <c r="M40" s="60">
        <v>2850000000</v>
      </c>
      <c r="N40" s="33">
        <f t="shared" si="8"/>
        <v>-6.9686411149825784E-3</v>
      </c>
      <c r="O40" s="33">
        <f t="shared" si="9"/>
        <v>0.30733944954128439</v>
      </c>
      <c r="P40" s="66">
        <f t="shared" si="15"/>
        <v>4288.4155833333334</v>
      </c>
      <c r="Q40" s="33">
        <f t="shared" si="10"/>
        <v>0</v>
      </c>
      <c r="R40" s="33">
        <f t="shared" si="11"/>
        <v>9.9352187210660442E-2</v>
      </c>
      <c r="S40" s="52"/>
      <c r="T40" s="31"/>
      <c r="U40" s="52"/>
    </row>
    <row r="41" spans="1:21">
      <c r="A41" s="55">
        <v>1</v>
      </c>
      <c r="B41" s="34">
        <v>2022</v>
      </c>
      <c r="C41" s="30"/>
      <c r="D41" s="64">
        <f>2718.94/12</f>
        <v>226.57833333333335</v>
      </c>
      <c r="E41" s="31">
        <f t="shared" si="2"/>
        <v>2.7453529280615535E-2</v>
      </c>
      <c r="F41" s="31">
        <f t="shared" si="3"/>
        <v>0.23891151998979335</v>
      </c>
      <c r="G41" s="33">
        <v>0</v>
      </c>
      <c r="H41" s="33" t="e">
        <f t="shared" si="4"/>
        <v>#DIV/0!</v>
      </c>
      <c r="I41" s="33" t="e">
        <f t="shared" si="5"/>
        <v>#DIV/0!</v>
      </c>
      <c r="J41" s="31">
        <v>4.3</v>
      </c>
      <c r="K41" s="33">
        <f t="shared" si="6"/>
        <v>2.3809523809523725E-2</v>
      </c>
      <c r="L41" s="33">
        <f t="shared" si="7"/>
        <v>2.3076923076923075</v>
      </c>
      <c r="M41" s="60">
        <v>2880000000</v>
      </c>
      <c r="N41" s="33">
        <f t="shared" si="8"/>
        <v>1.0526315789473684E-2</v>
      </c>
      <c r="O41" s="33">
        <f t="shared" si="9"/>
        <v>0.32110091743119268</v>
      </c>
      <c r="P41" s="66">
        <f>48756.309/12</f>
        <v>4063.0257500000002</v>
      </c>
      <c r="Q41" s="33">
        <f t="shared" si="10"/>
        <v>-5.2557833762496585E-2</v>
      </c>
      <c r="R41" s="33">
        <f t="shared" si="11"/>
        <v>4.1572617708805513E-2</v>
      </c>
      <c r="S41" s="52"/>
      <c r="T41" s="31"/>
      <c r="U41" s="52"/>
    </row>
    <row r="42" spans="1:21">
      <c r="A42" s="55">
        <v>2</v>
      </c>
      <c r="B42" s="34">
        <v>2022</v>
      </c>
      <c r="C42" s="30"/>
      <c r="D42" s="64">
        <f t="shared" ref="D42:D52" si="16">2718.94/12</f>
        <v>226.57833333333335</v>
      </c>
      <c r="E42" s="31">
        <f t="shared" si="2"/>
        <v>0</v>
      </c>
      <c r="F42" s="31">
        <f t="shared" si="3"/>
        <v>0.23891151998979335</v>
      </c>
      <c r="G42" s="33">
        <v>0</v>
      </c>
      <c r="H42" s="33" t="e">
        <f t="shared" si="4"/>
        <v>#DIV/0!</v>
      </c>
      <c r="I42" s="33" t="e">
        <f t="shared" si="5"/>
        <v>#DIV/0!</v>
      </c>
      <c r="J42" s="31">
        <v>5.9</v>
      </c>
      <c r="K42" s="33">
        <f t="shared" si="6"/>
        <v>0.37209302325581411</v>
      </c>
      <c r="L42" s="33">
        <f t="shared" si="7"/>
        <v>3.5384615384615388</v>
      </c>
      <c r="M42" s="60">
        <v>2900000000</v>
      </c>
      <c r="N42" s="33">
        <f t="shared" si="8"/>
        <v>6.9444444444444441E-3</v>
      </c>
      <c r="O42" s="33">
        <f t="shared" si="9"/>
        <v>0.33027522935779818</v>
      </c>
      <c r="P42" s="66">
        <f t="shared" ref="P42:P52" si="17">48756.309/12</f>
        <v>4063.0257500000002</v>
      </c>
      <c r="Q42" s="33">
        <f t="shared" si="10"/>
        <v>0</v>
      </c>
      <c r="R42" s="33">
        <f t="shared" si="11"/>
        <v>4.1572617708805513E-2</v>
      </c>
      <c r="S42" s="52"/>
      <c r="T42" s="31"/>
      <c r="U42" s="52"/>
    </row>
    <row r="43" spans="1:21">
      <c r="A43" s="55">
        <v>3</v>
      </c>
      <c r="B43" s="34">
        <v>2022</v>
      </c>
      <c r="C43" s="30"/>
      <c r="D43" s="64">
        <f t="shared" si="16"/>
        <v>226.57833333333335</v>
      </c>
      <c r="E43" s="31">
        <f t="shared" si="2"/>
        <v>0</v>
      </c>
      <c r="F43" s="31">
        <f t="shared" si="3"/>
        <v>0.23891151998979335</v>
      </c>
      <c r="G43" s="33">
        <v>0</v>
      </c>
      <c r="H43" s="33" t="e">
        <f t="shared" si="4"/>
        <v>#DIV/0!</v>
      </c>
      <c r="I43" s="33" t="e">
        <f t="shared" si="5"/>
        <v>#DIV/0!</v>
      </c>
      <c r="J43" s="31">
        <v>6.3</v>
      </c>
      <c r="K43" s="33">
        <f t="shared" si="6"/>
        <v>6.7796610169491428E-2</v>
      </c>
      <c r="L43" s="33">
        <f t="shared" si="7"/>
        <v>3.8461538461538458</v>
      </c>
      <c r="M43" s="60">
        <v>2890000000</v>
      </c>
      <c r="N43" s="33">
        <f t="shared" si="8"/>
        <v>-3.4482758620689655E-3</v>
      </c>
      <c r="O43" s="33">
        <f t="shared" si="9"/>
        <v>0.3256880733944954</v>
      </c>
      <c r="P43" s="66">
        <f t="shared" si="17"/>
        <v>4063.0257500000002</v>
      </c>
      <c r="Q43" s="33">
        <f t="shared" si="10"/>
        <v>0</v>
      </c>
      <c r="R43" s="33">
        <f t="shared" si="11"/>
        <v>4.1572617708805513E-2</v>
      </c>
      <c r="S43" s="52"/>
      <c r="T43" s="31"/>
      <c r="U43" s="52"/>
    </row>
    <row r="44" spans="1:21">
      <c r="A44" s="55">
        <v>4</v>
      </c>
      <c r="B44" s="34">
        <v>2022</v>
      </c>
      <c r="C44" s="30"/>
      <c r="D44" s="64">
        <f t="shared" si="16"/>
        <v>226.57833333333335</v>
      </c>
      <c r="E44" s="31">
        <f t="shared" si="2"/>
        <v>0</v>
      </c>
      <c r="F44" s="31">
        <f t="shared" si="3"/>
        <v>0.23891151998979335</v>
      </c>
      <c r="G44" s="33">
        <v>0</v>
      </c>
      <c r="H44" s="33" t="e">
        <f t="shared" si="4"/>
        <v>#DIV/0!</v>
      </c>
      <c r="I44" s="33" t="e">
        <f t="shared" si="5"/>
        <v>#DIV/0!</v>
      </c>
      <c r="J44" s="31">
        <v>7</v>
      </c>
      <c r="K44" s="33">
        <f t="shared" si="6"/>
        <v>0.11111111111111115</v>
      </c>
      <c r="L44" s="33">
        <f t="shared" si="7"/>
        <v>4.384615384615385</v>
      </c>
      <c r="M44" s="60">
        <v>2890000000</v>
      </c>
      <c r="N44" s="33">
        <f t="shared" si="8"/>
        <v>0</v>
      </c>
      <c r="O44" s="33">
        <f t="shared" si="9"/>
        <v>0.3256880733944954</v>
      </c>
      <c r="P44" s="66">
        <f t="shared" si="17"/>
        <v>4063.0257500000002</v>
      </c>
      <c r="Q44" s="33">
        <f t="shared" si="10"/>
        <v>0</v>
      </c>
      <c r="R44" s="33">
        <f t="shared" si="11"/>
        <v>4.1572617708805513E-2</v>
      </c>
      <c r="S44" s="52"/>
      <c r="T44" s="31"/>
      <c r="U44" s="52"/>
    </row>
    <row r="45" spans="1:21">
      <c r="A45" s="55">
        <v>5</v>
      </c>
      <c r="B45" s="34">
        <v>2022</v>
      </c>
      <c r="C45" s="30"/>
      <c r="D45" s="64">
        <f t="shared" si="16"/>
        <v>226.57833333333335</v>
      </c>
      <c r="E45" s="31">
        <f t="shared" si="2"/>
        <v>0</v>
      </c>
      <c r="F45" s="31">
        <f t="shared" si="3"/>
        <v>0.23891151998979335</v>
      </c>
      <c r="G45" s="33">
        <v>0</v>
      </c>
      <c r="H45" s="33" t="e">
        <f t="shared" si="4"/>
        <v>#DIV/0!</v>
      </c>
      <c r="I45" s="33" t="e">
        <f t="shared" si="5"/>
        <v>#DIV/0!</v>
      </c>
      <c r="J45" s="31">
        <v>6.7</v>
      </c>
      <c r="K45" s="33">
        <f t="shared" si="6"/>
        <v>-4.285714285714283E-2</v>
      </c>
      <c r="L45" s="33">
        <f t="shared" si="7"/>
        <v>4.1538461538461542</v>
      </c>
      <c r="M45" s="60">
        <v>2910000000</v>
      </c>
      <c r="N45" s="33">
        <f t="shared" si="8"/>
        <v>6.920415224913495E-3</v>
      </c>
      <c r="O45" s="33">
        <f t="shared" si="9"/>
        <v>0.33486238532110091</v>
      </c>
      <c r="P45" s="66">
        <f t="shared" si="17"/>
        <v>4063.0257500000002</v>
      </c>
      <c r="Q45" s="33">
        <f t="shared" si="10"/>
        <v>0</v>
      </c>
      <c r="R45" s="33">
        <f t="shared" si="11"/>
        <v>4.1572617708805513E-2</v>
      </c>
      <c r="S45" s="52"/>
      <c r="T45" s="31"/>
      <c r="U45" s="52"/>
    </row>
    <row r="46" spans="1:21">
      <c r="A46" s="55">
        <v>6</v>
      </c>
      <c r="B46" s="34">
        <v>2022</v>
      </c>
      <c r="C46" s="30"/>
      <c r="D46" s="64">
        <f t="shared" si="16"/>
        <v>226.57833333333335</v>
      </c>
      <c r="E46" s="31">
        <f t="shared" si="2"/>
        <v>0</v>
      </c>
      <c r="F46" s="31">
        <f t="shared" si="3"/>
        <v>0.23891151998979335</v>
      </c>
      <c r="G46" s="33">
        <v>0</v>
      </c>
      <c r="H46" s="33" t="e">
        <f t="shared" si="4"/>
        <v>#DIV/0!</v>
      </c>
      <c r="I46" s="33" t="e">
        <f t="shared" si="5"/>
        <v>#DIV/0!</v>
      </c>
      <c r="J46" s="31">
        <v>6.7</v>
      </c>
      <c r="K46" s="33">
        <f t="shared" si="6"/>
        <v>0</v>
      </c>
      <c r="L46" s="33">
        <f t="shared" si="7"/>
        <v>4.1538461538461542</v>
      </c>
      <c r="M46" s="60">
        <v>2930000000</v>
      </c>
      <c r="N46" s="33">
        <f t="shared" si="8"/>
        <v>6.8728522336769758E-3</v>
      </c>
      <c r="O46" s="33">
        <f t="shared" si="9"/>
        <v>0.34403669724770641</v>
      </c>
      <c r="P46" s="66">
        <f t="shared" si="17"/>
        <v>4063.0257500000002</v>
      </c>
      <c r="Q46" s="33">
        <f t="shared" si="10"/>
        <v>0</v>
      </c>
      <c r="R46" s="33">
        <f t="shared" si="11"/>
        <v>4.1572617708805513E-2</v>
      </c>
      <c r="S46" s="52"/>
      <c r="T46" s="31"/>
      <c r="U46" s="52"/>
    </row>
    <row r="47" spans="1:21">
      <c r="A47" s="55">
        <v>7</v>
      </c>
      <c r="B47" s="34">
        <v>2022</v>
      </c>
      <c r="C47" s="30"/>
      <c r="D47" s="64">
        <f t="shared" si="16"/>
        <v>226.57833333333335</v>
      </c>
      <c r="E47" s="31">
        <f t="shared" si="2"/>
        <v>0</v>
      </c>
      <c r="F47" s="31">
        <f t="shared" si="3"/>
        <v>0.23891151998979335</v>
      </c>
      <c r="G47" s="33">
        <v>0.5</v>
      </c>
      <c r="H47" s="33" t="e">
        <f t="shared" si="4"/>
        <v>#DIV/0!</v>
      </c>
      <c r="I47" s="33" t="e">
        <f t="shared" si="5"/>
        <v>#DIV/0!</v>
      </c>
      <c r="J47" s="31">
        <v>7</v>
      </c>
      <c r="K47" s="33">
        <f t="shared" si="6"/>
        <v>4.4776119402985044E-2</v>
      </c>
      <c r="L47" s="33">
        <f t="shared" si="7"/>
        <v>4.384615384615385</v>
      </c>
      <c r="M47" s="60">
        <v>2940000000</v>
      </c>
      <c r="N47" s="33">
        <f t="shared" si="8"/>
        <v>3.4129692832764505E-3</v>
      </c>
      <c r="O47" s="33">
        <f t="shared" si="9"/>
        <v>0.34862385321100919</v>
      </c>
      <c r="P47" s="66">
        <f t="shared" si="17"/>
        <v>4063.0257500000002</v>
      </c>
      <c r="Q47" s="33">
        <f t="shared" si="10"/>
        <v>0</v>
      </c>
      <c r="R47" s="33">
        <f t="shared" si="11"/>
        <v>4.1572617708805513E-2</v>
      </c>
      <c r="S47" s="52"/>
      <c r="T47" s="31"/>
      <c r="U47" s="52"/>
    </row>
    <row r="48" spans="1:21">
      <c r="A48" s="55">
        <v>8</v>
      </c>
      <c r="B48" s="34">
        <v>2022</v>
      </c>
      <c r="C48" s="30"/>
      <c r="D48" s="64">
        <f t="shared" si="16"/>
        <v>226.57833333333335</v>
      </c>
      <c r="E48" s="31">
        <f t="shared" si="2"/>
        <v>0</v>
      </c>
      <c r="F48" s="31">
        <f t="shared" si="3"/>
        <v>0.23891151998979335</v>
      </c>
      <c r="G48" s="33">
        <v>0.5</v>
      </c>
      <c r="H48" s="33">
        <f t="shared" si="4"/>
        <v>0</v>
      </c>
      <c r="I48" s="33" t="e">
        <f t="shared" si="5"/>
        <v>#DIV/0!</v>
      </c>
      <c r="J48" s="31">
        <v>8.6</v>
      </c>
      <c r="K48" s="33">
        <f t="shared" si="6"/>
        <v>0.22857142857142851</v>
      </c>
      <c r="L48" s="33">
        <f t="shared" si="7"/>
        <v>5.615384615384615</v>
      </c>
      <c r="M48" s="60">
        <v>3000000000</v>
      </c>
      <c r="N48" s="33">
        <f t="shared" si="8"/>
        <v>2.0408163265306121E-2</v>
      </c>
      <c r="O48" s="33">
        <f t="shared" si="9"/>
        <v>0.37614678899082571</v>
      </c>
      <c r="P48" s="66">
        <f t="shared" si="17"/>
        <v>4063.0257500000002</v>
      </c>
      <c r="Q48" s="33">
        <f t="shared" si="10"/>
        <v>0</v>
      </c>
      <c r="R48" s="33">
        <f t="shared" si="11"/>
        <v>4.1572617708805513E-2</v>
      </c>
      <c r="S48" s="52"/>
      <c r="T48" s="31"/>
      <c r="U48" s="52"/>
    </row>
    <row r="49" spans="1:21">
      <c r="A49" s="55">
        <v>9</v>
      </c>
      <c r="B49" s="34">
        <v>2022</v>
      </c>
      <c r="C49" s="30"/>
      <c r="D49" s="64">
        <f t="shared" si="16"/>
        <v>226.57833333333335</v>
      </c>
      <c r="E49" s="31">
        <f t="shared" si="2"/>
        <v>0</v>
      </c>
      <c r="F49" s="31">
        <f t="shared" si="3"/>
        <v>0.23891151998979335</v>
      </c>
      <c r="G49" s="33">
        <v>1.25</v>
      </c>
      <c r="H49" s="33">
        <f t="shared" si="4"/>
        <v>1.5</v>
      </c>
      <c r="I49" s="33" t="e">
        <f t="shared" si="5"/>
        <v>#DIV/0!</v>
      </c>
      <c r="J49" s="31">
        <v>8.8000000000000007</v>
      </c>
      <c r="K49" s="33">
        <f t="shared" si="6"/>
        <v>2.3255813953488497E-2</v>
      </c>
      <c r="L49" s="33">
        <f t="shared" si="7"/>
        <v>5.7692307692307701</v>
      </c>
      <c r="M49" s="60">
        <v>2940000000</v>
      </c>
      <c r="N49" s="33">
        <f t="shared" si="8"/>
        <v>-0.02</v>
      </c>
      <c r="O49" s="33">
        <f t="shared" si="9"/>
        <v>0.34862385321100919</v>
      </c>
      <c r="P49" s="66">
        <f t="shared" si="17"/>
        <v>4063.0257500000002</v>
      </c>
      <c r="Q49" s="33">
        <f t="shared" si="10"/>
        <v>0</v>
      </c>
      <c r="R49" s="33">
        <f t="shared" si="11"/>
        <v>4.1572617708805513E-2</v>
      </c>
      <c r="S49" s="52"/>
      <c r="T49" s="31"/>
      <c r="U49" s="52"/>
    </row>
    <row r="50" spans="1:21">
      <c r="A50" s="55">
        <v>10</v>
      </c>
      <c r="B50" s="34">
        <v>2022</v>
      </c>
      <c r="C50" s="30"/>
      <c r="D50" s="64">
        <f t="shared" si="16"/>
        <v>226.57833333333335</v>
      </c>
      <c r="E50" s="31">
        <f t="shared" si="2"/>
        <v>0</v>
      </c>
      <c r="F50" s="31">
        <f t="shared" si="3"/>
        <v>0.23891151998979335</v>
      </c>
      <c r="G50" s="33">
        <v>2</v>
      </c>
      <c r="H50" s="33">
        <f t="shared" si="4"/>
        <v>0.6</v>
      </c>
      <c r="I50" s="33" t="e">
        <f t="shared" si="5"/>
        <v>#DIV/0!</v>
      </c>
      <c r="J50" s="31">
        <v>8.8000000000000007</v>
      </c>
      <c r="K50" s="33">
        <f t="shared" si="6"/>
        <v>0</v>
      </c>
      <c r="L50" s="33">
        <f t="shared" si="7"/>
        <v>5.7692307692307701</v>
      </c>
      <c r="M50" s="60">
        <v>2910000000</v>
      </c>
      <c r="N50" s="33">
        <f t="shared" si="8"/>
        <v>-1.020408163265306E-2</v>
      </c>
      <c r="O50" s="33">
        <f t="shared" si="9"/>
        <v>0.33486238532110091</v>
      </c>
      <c r="P50" s="66">
        <f t="shared" si="17"/>
        <v>4063.0257500000002</v>
      </c>
      <c r="Q50" s="33">
        <f t="shared" si="10"/>
        <v>0</v>
      </c>
      <c r="R50" s="33">
        <f t="shared" si="11"/>
        <v>4.1572617708805513E-2</v>
      </c>
      <c r="S50" s="52"/>
      <c r="T50" s="31"/>
      <c r="U50" s="52"/>
    </row>
    <row r="51" spans="1:21">
      <c r="A51" s="55">
        <v>11</v>
      </c>
      <c r="B51" s="34">
        <v>2022</v>
      </c>
      <c r="C51" s="30"/>
      <c r="D51" s="64">
        <f t="shared" si="16"/>
        <v>226.57833333333335</v>
      </c>
      <c r="E51" s="31">
        <f t="shared" si="2"/>
        <v>0</v>
      </c>
      <c r="F51" s="31">
        <f t="shared" si="3"/>
        <v>0.23891151998979335</v>
      </c>
      <c r="G51" s="33">
        <v>2</v>
      </c>
      <c r="H51" s="33">
        <f t="shared" si="4"/>
        <v>0</v>
      </c>
      <c r="I51" s="33" t="e">
        <f t="shared" si="5"/>
        <v>#DIV/0!</v>
      </c>
      <c r="J51" s="31">
        <v>8.1</v>
      </c>
      <c r="K51" s="33">
        <f t="shared" si="6"/>
        <v>-7.9545454545454655E-2</v>
      </c>
      <c r="L51" s="33">
        <f t="shared" si="7"/>
        <v>5.2307692307692308</v>
      </c>
      <c r="M51" s="60">
        <v>2920000000</v>
      </c>
      <c r="N51" s="33">
        <f t="shared" si="8"/>
        <v>3.4364261168384879E-3</v>
      </c>
      <c r="O51" s="33">
        <f t="shared" si="9"/>
        <v>0.33944954128440369</v>
      </c>
      <c r="P51" s="66">
        <f t="shared" si="17"/>
        <v>4063.0257500000002</v>
      </c>
      <c r="Q51" s="33">
        <f t="shared" si="10"/>
        <v>0</v>
      </c>
      <c r="R51" s="33">
        <f t="shared" si="11"/>
        <v>4.1572617708805513E-2</v>
      </c>
      <c r="S51" s="52"/>
      <c r="T51" s="31"/>
      <c r="U51" s="52"/>
    </row>
    <row r="52" spans="1:21">
      <c r="A52" s="55">
        <v>12</v>
      </c>
      <c r="B52" s="34">
        <v>2023</v>
      </c>
      <c r="C52" s="30"/>
      <c r="D52" s="64">
        <f t="shared" si="16"/>
        <v>226.57833333333335</v>
      </c>
      <c r="E52" s="31">
        <f t="shared" si="2"/>
        <v>0</v>
      </c>
      <c r="F52" s="31">
        <f t="shared" si="3"/>
        <v>0.23891151998979335</v>
      </c>
      <c r="G52" s="33">
        <v>2.5</v>
      </c>
      <c r="H52" s="33">
        <f t="shared" si="4"/>
        <v>0.25</v>
      </c>
      <c r="I52" s="33" t="e">
        <f t="shared" si="5"/>
        <v>#DIV/0!</v>
      </c>
      <c r="J52" s="31">
        <v>8.1</v>
      </c>
      <c r="K52" s="33">
        <f t="shared" si="6"/>
        <v>0</v>
      </c>
      <c r="L52" s="33">
        <f t="shared" si="7"/>
        <v>5.2307692307692308</v>
      </c>
      <c r="M52" s="60">
        <v>2880000000</v>
      </c>
      <c r="N52" s="33">
        <f t="shared" si="8"/>
        <v>-1.3698630136986301E-2</v>
      </c>
      <c r="O52" s="33">
        <f t="shared" si="9"/>
        <v>0.32110091743119268</v>
      </c>
      <c r="P52" s="66">
        <f t="shared" si="17"/>
        <v>4063.0257500000002</v>
      </c>
      <c r="Q52" s="33">
        <f t="shared" si="10"/>
        <v>0</v>
      </c>
      <c r="R52" s="33">
        <f t="shared" si="11"/>
        <v>4.1572617708805513E-2</v>
      </c>
      <c r="S52" s="52"/>
      <c r="T52" s="31"/>
      <c r="U52" s="52"/>
    </row>
    <row r="53" spans="1:21">
      <c r="A53" s="55">
        <v>1</v>
      </c>
      <c r="B53" s="34">
        <v>2023</v>
      </c>
      <c r="C53" s="30"/>
      <c r="D53" s="64">
        <f>2843.8/12</f>
        <v>236.98333333333335</v>
      </c>
      <c r="E53" s="31">
        <f t="shared" si="2"/>
        <v>4.5922307958248434E-2</v>
      </c>
      <c r="F53" s="31">
        <f t="shared" si="3"/>
        <v>0.29580519634378633</v>
      </c>
      <c r="G53" s="33">
        <v>2.5</v>
      </c>
      <c r="H53" s="33">
        <f t="shared" si="4"/>
        <v>0</v>
      </c>
      <c r="I53" s="33" t="e">
        <f t="shared" si="5"/>
        <v>#DIV/0!</v>
      </c>
      <c r="J53" s="31">
        <v>8.6999999999999993</v>
      </c>
      <c r="K53" s="33">
        <f t="shared" si="6"/>
        <v>7.4074074074074028E-2</v>
      </c>
      <c r="L53" s="33">
        <f t="shared" si="7"/>
        <v>5.6923076923076916</v>
      </c>
      <c r="M53" s="60">
        <v>2850000000</v>
      </c>
      <c r="N53" s="33">
        <f t="shared" si="8"/>
        <v>-1.0416666666666666E-2</v>
      </c>
      <c r="O53" s="33">
        <f t="shared" si="9"/>
        <v>0.30733944954128439</v>
      </c>
      <c r="P53" s="66">
        <f>52823.575/12</f>
        <v>4401.9645833333334</v>
      </c>
      <c r="Q53" s="33">
        <f t="shared" si="10"/>
        <v>8.3420301565485563E-2</v>
      </c>
      <c r="R53" s="33">
        <f t="shared" si="11"/>
        <v>0.12846091958042627</v>
      </c>
      <c r="S53" s="52"/>
      <c r="T53" s="31"/>
      <c r="U53" s="52"/>
    </row>
    <row r="54" spans="1:21">
      <c r="A54" s="55">
        <v>2</v>
      </c>
      <c r="B54" s="34">
        <v>2023</v>
      </c>
      <c r="C54" s="30"/>
      <c r="D54" s="64">
        <f t="shared" ref="D54:D64" si="18">2843.8/12</f>
        <v>236.98333333333335</v>
      </c>
      <c r="E54" s="31">
        <f t="shared" si="2"/>
        <v>0</v>
      </c>
      <c r="F54" s="31">
        <f t="shared" si="3"/>
        <v>0.29580519634378633</v>
      </c>
      <c r="G54" s="33">
        <v>3</v>
      </c>
      <c r="H54" s="33">
        <f t="shared" si="4"/>
        <v>0.2</v>
      </c>
      <c r="I54" s="33" t="e">
        <f t="shared" si="5"/>
        <v>#DIV/0!</v>
      </c>
      <c r="J54" s="31">
        <v>8.6999999999999993</v>
      </c>
      <c r="K54" s="33">
        <f t="shared" si="6"/>
        <v>0</v>
      </c>
      <c r="L54" s="33">
        <f t="shared" si="7"/>
        <v>5.6923076923076916</v>
      </c>
      <c r="M54" s="60">
        <v>2820000000</v>
      </c>
      <c r="N54" s="33">
        <f t="shared" si="8"/>
        <v>-1.0526315789473684E-2</v>
      </c>
      <c r="O54" s="33">
        <f t="shared" si="9"/>
        <v>0.29357798165137616</v>
      </c>
      <c r="P54" s="66">
        <f t="shared" ref="P54:P64" si="19">52823.575/12</f>
        <v>4401.9645833333334</v>
      </c>
      <c r="Q54" s="33">
        <f t="shared" si="10"/>
        <v>0</v>
      </c>
      <c r="R54" s="33">
        <f t="shared" si="11"/>
        <v>0.12846091958042627</v>
      </c>
      <c r="S54" s="52"/>
      <c r="T54" s="31"/>
      <c r="U54" s="52"/>
    </row>
    <row r="55" spans="1:21">
      <c r="A55" s="55">
        <v>3</v>
      </c>
      <c r="B55" s="34">
        <v>2023</v>
      </c>
      <c r="C55" s="30"/>
      <c r="D55" s="64">
        <f t="shared" si="18"/>
        <v>236.98333333333335</v>
      </c>
      <c r="E55" s="31">
        <f t="shared" si="2"/>
        <v>0</v>
      </c>
      <c r="F55" s="31">
        <f t="shared" si="3"/>
        <v>0.29580519634378633</v>
      </c>
      <c r="G55" s="33">
        <v>3.5</v>
      </c>
      <c r="H55" s="33">
        <f t="shared" si="4"/>
        <v>0.16666666666666666</v>
      </c>
      <c r="I55" s="33" t="e">
        <f t="shared" si="5"/>
        <v>#DIV/0!</v>
      </c>
      <c r="J55" s="31">
        <v>7.4</v>
      </c>
      <c r="K55" s="33">
        <f t="shared" si="6"/>
        <v>-0.14942528735632174</v>
      </c>
      <c r="L55" s="33">
        <f t="shared" si="7"/>
        <v>4.6923076923076925</v>
      </c>
      <c r="M55" s="60">
        <v>2770000000</v>
      </c>
      <c r="N55" s="33">
        <f t="shared" si="8"/>
        <v>-1.7730496453900711E-2</v>
      </c>
      <c r="O55" s="33">
        <f t="shared" si="9"/>
        <v>0.27064220183486237</v>
      </c>
      <c r="P55" s="66">
        <f t="shared" si="19"/>
        <v>4401.9645833333334</v>
      </c>
      <c r="Q55" s="33">
        <f t="shared" si="10"/>
        <v>0</v>
      </c>
      <c r="R55" s="33">
        <f t="shared" si="11"/>
        <v>0.12846091958042627</v>
      </c>
      <c r="S55" s="52"/>
      <c r="T55" s="31"/>
      <c r="U55" s="52"/>
    </row>
    <row r="56" spans="1:21">
      <c r="A56" s="55">
        <v>4</v>
      </c>
      <c r="B56" s="34">
        <v>2023</v>
      </c>
      <c r="C56" s="30"/>
      <c r="D56" s="64">
        <f t="shared" si="18"/>
        <v>236.98333333333335</v>
      </c>
      <c r="E56" s="31">
        <f t="shared" si="2"/>
        <v>0</v>
      </c>
      <c r="F56" s="31">
        <f t="shared" si="3"/>
        <v>0.29580519634378633</v>
      </c>
      <c r="G56" s="33">
        <v>3.5</v>
      </c>
      <c r="H56" s="33">
        <f t="shared" si="4"/>
        <v>0</v>
      </c>
      <c r="I56" s="33" t="e">
        <f t="shared" si="5"/>
        <v>#DIV/0!</v>
      </c>
      <c r="J56" s="31">
        <v>7.2</v>
      </c>
      <c r="K56" s="33">
        <f t="shared" si="6"/>
        <v>-2.7027027027027049E-2</v>
      </c>
      <c r="L56" s="33">
        <f t="shared" si="7"/>
        <v>4.5384615384615383</v>
      </c>
      <c r="M56" s="60">
        <v>2760000000</v>
      </c>
      <c r="N56" s="33">
        <f t="shared" si="8"/>
        <v>-3.6101083032490976E-3</v>
      </c>
      <c r="O56" s="33">
        <f t="shared" si="9"/>
        <v>0.26605504587155965</v>
      </c>
      <c r="P56" s="66">
        <f t="shared" si="19"/>
        <v>4401.9645833333334</v>
      </c>
      <c r="Q56" s="33">
        <f t="shared" si="10"/>
        <v>0</v>
      </c>
      <c r="R56" s="33">
        <f t="shared" si="11"/>
        <v>0.12846091958042627</v>
      </c>
      <c r="S56" s="52"/>
      <c r="T56" s="31"/>
      <c r="U56" s="52"/>
    </row>
    <row r="57" spans="1:21">
      <c r="A57" s="55">
        <v>5</v>
      </c>
      <c r="B57" s="34">
        <v>2023</v>
      </c>
      <c r="C57" s="30"/>
      <c r="D57" s="64">
        <f t="shared" si="18"/>
        <v>236.98333333333335</v>
      </c>
      <c r="E57" s="31">
        <f t="shared" si="2"/>
        <v>0</v>
      </c>
      <c r="F57" s="31">
        <f t="shared" si="3"/>
        <v>0.29580519634378633</v>
      </c>
      <c r="G57" s="33">
        <v>3.75</v>
      </c>
      <c r="H57" s="33">
        <f t="shared" si="4"/>
        <v>7.1428571428571425E-2</v>
      </c>
      <c r="I57" s="33" t="e">
        <f t="shared" si="5"/>
        <v>#DIV/0!</v>
      </c>
      <c r="J57" s="31">
        <v>6.1</v>
      </c>
      <c r="K57" s="33">
        <f t="shared" si="6"/>
        <v>-0.15277777777777785</v>
      </c>
      <c r="L57" s="33">
        <f t="shared" si="7"/>
        <v>3.6923076923076921</v>
      </c>
      <c r="M57" s="60">
        <v>2750000000</v>
      </c>
      <c r="N57" s="33">
        <f t="shared" si="8"/>
        <v>-3.6231884057971015E-3</v>
      </c>
      <c r="O57" s="33">
        <f t="shared" si="9"/>
        <v>0.26146788990825687</v>
      </c>
      <c r="P57" s="66">
        <f t="shared" si="19"/>
        <v>4401.9645833333334</v>
      </c>
      <c r="Q57" s="33">
        <f t="shared" si="10"/>
        <v>0</v>
      </c>
      <c r="R57" s="33">
        <f t="shared" si="11"/>
        <v>0.12846091958042627</v>
      </c>
      <c r="S57" s="52"/>
      <c r="T57" s="31"/>
      <c r="U57" s="52"/>
    </row>
    <row r="58" spans="1:21">
      <c r="A58" s="55">
        <v>6</v>
      </c>
      <c r="B58" s="34">
        <v>2023</v>
      </c>
      <c r="C58" s="30"/>
      <c r="D58" s="64">
        <f t="shared" si="18"/>
        <v>236.98333333333335</v>
      </c>
      <c r="E58" s="31">
        <f t="shared" si="2"/>
        <v>0</v>
      </c>
      <c r="F58" s="31">
        <f t="shared" si="3"/>
        <v>0.29580519634378633</v>
      </c>
      <c r="G58" s="33">
        <v>4</v>
      </c>
      <c r="H58" s="33">
        <f t="shared" si="4"/>
        <v>6.6666666666666666E-2</v>
      </c>
      <c r="I58" s="33" t="e">
        <f t="shared" si="5"/>
        <v>#DIV/0!</v>
      </c>
      <c r="J58" s="31">
        <v>6.4</v>
      </c>
      <c r="K58" s="33">
        <f t="shared" si="6"/>
        <v>4.9180327868852576E-2</v>
      </c>
      <c r="L58" s="33">
        <f t="shared" si="7"/>
        <v>3.9230769230769234</v>
      </c>
      <c r="M58" s="60">
        <v>2720000000</v>
      </c>
      <c r="N58" s="33">
        <f t="shared" si="8"/>
        <v>-1.090909090909091E-2</v>
      </c>
      <c r="O58" s="33">
        <f t="shared" si="9"/>
        <v>0.24770642201834864</v>
      </c>
      <c r="P58" s="66">
        <f t="shared" si="19"/>
        <v>4401.9645833333334</v>
      </c>
      <c r="Q58" s="33">
        <f t="shared" si="10"/>
        <v>0</v>
      </c>
      <c r="R58" s="33">
        <f t="shared" si="11"/>
        <v>0.12846091958042627</v>
      </c>
      <c r="S58" s="52"/>
      <c r="T58" s="31"/>
      <c r="U58" s="52"/>
    </row>
    <row r="59" spans="1:21">
      <c r="A59" s="55">
        <v>7</v>
      </c>
      <c r="B59" s="34">
        <v>2023</v>
      </c>
      <c r="C59" s="30"/>
      <c r="D59" s="64">
        <f t="shared" si="18"/>
        <v>236.98333333333335</v>
      </c>
      <c r="E59" s="31">
        <f t="shared" si="2"/>
        <v>0</v>
      </c>
      <c r="F59" s="31">
        <f t="shared" si="3"/>
        <v>0.29580519634378633</v>
      </c>
      <c r="G59" s="33">
        <v>4.25</v>
      </c>
      <c r="H59" s="33">
        <f t="shared" si="4"/>
        <v>6.25E-2</v>
      </c>
      <c r="I59" s="33" t="e">
        <f t="shared" si="5"/>
        <v>#DIV/0!</v>
      </c>
      <c r="J59" s="31">
        <v>6.2</v>
      </c>
      <c r="K59" s="33">
        <f t="shared" si="6"/>
        <v>-3.1250000000000028E-2</v>
      </c>
      <c r="L59" s="33">
        <f t="shared" si="7"/>
        <v>3.7692307692307692</v>
      </c>
      <c r="M59" s="60">
        <v>2700000000</v>
      </c>
      <c r="N59" s="33">
        <f t="shared" si="8"/>
        <v>-7.3529411764705881E-3</v>
      </c>
      <c r="O59" s="33">
        <f t="shared" si="9"/>
        <v>0.23853211009174313</v>
      </c>
      <c r="P59" s="66">
        <f t="shared" si="19"/>
        <v>4401.9645833333334</v>
      </c>
      <c r="Q59" s="33">
        <f t="shared" si="10"/>
        <v>0</v>
      </c>
      <c r="R59" s="33">
        <f t="shared" si="11"/>
        <v>0.12846091958042627</v>
      </c>
      <c r="S59" s="52"/>
      <c r="T59" s="31"/>
      <c r="U59" s="52"/>
    </row>
    <row r="60" spans="1:21">
      <c r="A60" s="55">
        <v>8</v>
      </c>
      <c r="B60" s="34">
        <v>2023</v>
      </c>
      <c r="C60" s="30"/>
      <c r="D60" s="64">
        <f t="shared" si="18"/>
        <v>236.98333333333335</v>
      </c>
      <c r="E60" s="31">
        <f t="shared" si="2"/>
        <v>0</v>
      </c>
      <c r="F60" s="31">
        <f t="shared" si="3"/>
        <v>0.29580519634378633</v>
      </c>
      <c r="G60" s="33">
        <v>4.25</v>
      </c>
      <c r="H60" s="33">
        <f t="shared" si="4"/>
        <v>0</v>
      </c>
      <c r="I60" s="33" t="e">
        <f t="shared" si="5"/>
        <v>#DIV/0!</v>
      </c>
      <c r="J60" s="31">
        <v>6.1</v>
      </c>
      <c r="K60" s="33">
        <f t="shared" si="6"/>
        <v>-1.6129032258064602E-2</v>
      </c>
      <c r="L60" s="33">
        <f t="shared" si="7"/>
        <v>3.6923076923076921</v>
      </c>
      <c r="M60" s="60">
        <v>2680000000</v>
      </c>
      <c r="N60" s="33">
        <f t="shared" si="8"/>
        <v>-7.4074074074074077E-3</v>
      </c>
      <c r="O60" s="33">
        <f t="shared" si="9"/>
        <v>0.22935779816513763</v>
      </c>
      <c r="P60" s="66">
        <f t="shared" si="19"/>
        <v>4401.9645833333334</v>
      </c>
      <c r="Q60" s="33">
        <f t="shared" si="10"/>
        <v>0</v>
      </c>
      <c r="R60" s="33">
        <f t="shared" si="11"/>
        <v>0.12846091958042627</v>
      </c>
      <c r="S60" s="52"/>
      <c r="T60" s="31"/>
      <c r="U60" s="52"/>
    </row>
    <row r="61" spans="1:21">
      <c r="A61" s="55">
        <v>9</v>
      </c>
      <c r="B61" s="34">
        <v>2023</v>
      </c>
      <c r="C61" s="30"/>
      <c r="D61" s="64">
        <f t="shared" si="18"/>
        <v>236.98333333333335</v>
      </c>
      <c r="E61" s="31">
        <f t="shared" si="2"/>
        <v>0</v>
      </c>
      <c r="F61" s="31">
        <f t="shared" si="3"/>
        <v>0.29580519634378633</v>
      </c>
      <c r="G61" s="33">
        <v>4.5</v>
      </c>
      <c r="H61" s="33">
        <f t="shared" si="4"/>
        <v>5.8823529411764705E-2</v>
      </c>
      <c r="I61" s="33" t="e">
        <f t="shared" si="5"/>
        <v>#DIV/0!</v>
      </c>
      <c r="J61" s="31">
        <v>4.5</v>
      </c>
      <c r="K61" s="33">
        <f t="shared" si="6"/>
        <v>-0.26229508196721307</v>
      </c>
      <c r="L61" s="33">
        <f t="shared" si="7"/>
        <v>2.4615384615384617</v>
      </c>
      <c r="M61" s="60">
        <v>2670000000</v>
      </c>
      <c r="N61" s="33">
        <f t="shared" si="8"/>
        <v>-3.7313432835820895E-3</v>
      </c>
      <c r="O61" s="33">
        <f t="shared" si="9"/>
        <v>0.22477064220183487</v>
      </c>
      <c r="P61" s="66">
        <f t="shared" si="19"/>
        <v>4401.9645833333334</v>
      </c>
      <c r="Q61" s="33">
        <f t="shared" si="10"/>
        <v>0</v>
      </c>
      <c r="R61" s="33">
        <f t="shared" si="11"/>
        <v>0.12846091958042627</v>
      </c>
      <c r="S61" s="52"/>
      <c r="T61" s="31"/>
      <c r="U61" s="52"/>
    </row>
    <row r="62" spans="1:21">
      <c r="A62" s="55">
        <v>10</v>
      </c>
      <c r="B62" s="34">
        <v>2023</v>
      </c>
      <c r="C62" s="30"/>
      <c r="D62" s="64">
        <f t="shared" si="18"/>
        <v>236.98333333333335</v>
      </c>
      <c r="E62" s="31">
        <f t="shared" si="2"/>
        <v>0</v>
      </c>
      <c r="F62" s="31">
        <f t="shared" si="3"/>
        <v>0.29580519634378633</v>
      </c>
      <c r="G62" s="33">
        <v>4.5</v>
      </c>
      <c r="H62" s="33">
        <f t="shared" si="4"/>
        <v>0</v>
      </c>
      <c r="I62" s="33" t="e">
        <f t="shared" si="5"/>
        <v>#DIV/0!</v>
      </c>
      <c r="J62" s="31">
        <v>3.8</v>
      </c>
      <c r="K62" s="33">
        <f t="shared" si="6"/>
        <v>-0.15555555555555559</v>
      </c>
      <c r="L62" s="33">
        <f t="shared" si="7"/>
        <v>1.9230769230769229</v>
      </c>
      <c r="M62" s="60">
        <v>2630000000</v>
      </c>
      <c r="N62" s="33">
        <f t="shared" si="8"/>
        <v>-1.4981273408239701E-2</v>
      </c>
      <c r="O62" s="33">
        <f t="shared" si="9"/>
        <v>0.20642201834862386</v>
      </c>
      <c r="P62" s="66">
        <f t="shared" si="19"/>
        <v>4401.9645833333334</v>
      </c>
      <c r="Q62" s="33">
        <f t="shared" si="10"/>
        <v>0</v>
      </c>
      <c r="R62" s="33">
        <f t="shared" si="11"/>
        <v>0.12846091958042627</v>
      </c>
      <c r="S62" s="52"/>
      <c r="T62" s="31"/>
      <c r="U62" s="52"/>
    </row>
    <row r="63" spans="1:21">
      <c r="A63" s="55">
        <v>11</v>
      </c>
      <c r="B63" s="34">
        <v>2023</v>
      </c>
      <c r="C63" s="30"/>
      <c r="D63" s="64">
        <f t="shared" si="18"/>
        <v>236.98333333333335</v>
      </c>
      <c r="E63" s="31">
        <f t="shared" si="2"/>
        <v>0</v>
      </c>
      <c r="F63" s="31">
        <f t="shared" si="3"/>
        <v>0.29580519634378633</v>
      </c>
      <c r="G63" s="33">
        <v>4.5</v>
      </c>
      <c r="H63" s="33">
        <f t="shared" si="4"/>
        <v>0</v>
      </c>
      <c r="I63" s="33" t="e">
        <f t="shared" si="5"/>
        <v>#DIV/0!</v>
      </c>
      <c r="J63" s="31">
        <v>3.2</v>
      </c>
      <c r="K63" s="33">
        <f t="shared" si="6"/>
        <v>-0.15789473684210517</v>
      </c>
      <c r="L63" s="33">
        <f t="shared" si="7"/>
        <v>1.4615384615384617</v>
      </c>
      <c r="M63" s="60">
        <v>2640000000</v>
      </c>
      <c r="N63" s="33">
        <f t="shared" si="8"/>
        <v>3.8022813688212928E-3</v>
      </c>
      <c r="O63" s="33">
        <f t="shared" si="9"/>
        <v>0.21100917431192662</v>
      </c>
      <c r="P63" s="66">
        <f t="shared" si="19"/>
        <v>4401.9645833333334</v>
      </c>
      <c r="Q63" s="33">
        <f t="shared" si="10"/>
        <v>0</v>
      </c>
      <c r="R63" s="33">
        <f t="shared" si="11"/>
        <v>0.12846091958042627</v>
      </c>
      <c r="S63" s="52"/>
      <c r="T63" s="31"/>
      <c r="U63" s="52"/>
    </row>
    <row r="64" spans="1:21">
      <c r="A64" s="55">
        <v>12</v>
      </c>
      <c r="B64" s="34">
        <v>2023</v>
      </c>
      <c r="C64" s="30"/>
      <c r="D64" s="64">
        <f t="shared" si="18"/>
        <v>236.98333333333335</v>
      </c>
      <c r="E64" s="31">
        <f t="shared" si="2"/>
        <v>0</v>
      </c>
      <c r="F64" s="31">
        <f t="shared" si="3"/>
        <v>0.29580519634378633</v>
      </c>
      <c r="G64" s="33">
        <v>4.5</v>
      </c>
      <c r="H64" s="33">
        <f t="shared" si="4"/>
        <v>0</v>
      </c>
      <c r="I64" s="33" t="e">
        <f t="shared" si="5"/>
        <v>#DIV/0!</v>
      </c>
      <c r="J64" s="31">
        <v>3.7</v>
      </c>
      <c r="K64" s="33">
        <f t="shared" si="6"/>
        <v>0.15625</v>
      </c>
      <c r="L64" s="33">
        <f t="shared" si="7"/>
        <v>1.8461538461538463</v>
      </c>
      <c r="M64" s="60">
        <v>2620000000</v>
      </c>
      <c r="N64" s="33">
        <f t="shared" si="8"/>
        <v>-7.575757575757576E-3</v>
      </c>
      <c r="O64" s="33">
        <f t="shared" si="9"/>
        <v>0.20183486238532111</v>
      </c>
      <c r="P64" s="66">
        <f t="shared" si="19"/>
        <v>4401.9645833333334</v>
      </c>
      <c r="Q64" s="33">
        <f t="shared" si="10"/>
        <v>0</v>
      </c>
      <c r="R64" s="33">
        <f t="shared" si="11"/>
        <v>0.12846091958042627</v>
      </c>
      <c r="S64" s="52"/>
      <c r="T64" s="31"/>
      <c r="U64" s="52"/>
    </row>
    <row r="65" spans="1:104" s="13" customFormat="1" ht="36.6">
      <c r="A65" s="14" t="s">
        <v>6</v>
      </c>
      <c r="B65" s="14"/>
      <c r="C65" s="15"/>
      <c r="D65" s="64">
        <f>2919.2/12</f>
        <v>243.26666666666665</v>
      </c>
      <c r="E65"/>
      <c r="F65"/>
      <c r="G65"/>
      <c r="H65"/>
      <c r="I65"/>
      <c r="J65"/>
      <c r="K65"/>
      <c r="L65"/>
      <c r="M65" s="18"/>
      <c r="N65"/>
      <c r="O65"/>
      <c r="P65"/>
      <c r="Q65"/>
      <c r="R65"/>
      <c r="S65" s="53"/>
      <c r="T65" s="53"/>
      <c r="U65" s="53"/>
      <c r="V65" s="47"/>
      <c r="W65" s="47"/>
      <c r="X65" s="47"/>
      <c r="Y65" s="47"/>
      <c r="Z65" s="47"/>
      <c r="AA65" s="47"/>
      <c r="AB65" s="47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</row>
    <row r="66" spans="1:104">
      <c r="A66" s="56" t="s">
        <v>8</v>
      </c>
      <c r="D66" s="64">
        <f t="shared" ref="D66" si="20">2919.2/12</f>
        <v>243.26666666666665</v>
      </c>
      <c r="E66"/>
      <c r="F66"/>
      <c r="G66"/>
      <c r="H66"/>
      <c r="I66"/>
      <c r="J66"/>
      <c r="K66"/>
      <c r="L66"/>
      <c r="N66"/>
      <c r="O66"/>
      <c r="Q66"/>
      <c r="R66"/>
    </row>
    <row r="67" spans="1:104">
      <c r="A67" s="56" t="s">
        <v>7</v>
      </c>
      <c r="E67"/>
      <c r="F67"/>
      <c r="G67"/>
      <c r="H67"/>
      <c r="I67"/>
      <c r="J67"/>
      <c r="K67"/>
      <c r="L67"/>
      <c r="N67"/>
      <c r="O67"/>
      <c r="Q67"/>
      <c r="R67"/>
    </row>
    <row r="68" spans="1:104">
      <c r="A68" s="57" t="s">
        <v>9</v>
      </c>
      <c r="B68" s="36" t="s">
        <v>10</v>
      </c>
      <c r="E68"/>
      <c r="F68"/>
      <c r="G68"/>
      <c r="H68"/>
      <c r="I68"/>
      <c r="J68"/>
      <c r="K68"/>
      <c r="L68"/>
      <c r="N68"/>
      <c r="O68"/>
      <c r="Q68"/>
      <c r="R68"/>
    </row>
    <row r="69" spans="1:104">
      <c r="A69" s="57" t="s">
        <v>11</v>
      </c>
      <c r="B69" s="36" t="s">
        <v>10</v>
      </c>
      <c r="E69"/>
      <c r="F69"/>
      <c r="G69"/>
      <c r="H69"/>
      <c r="I69"/>
      <c r="J69"/>
      <c r="K69"/>
      <c r="L69"/>
      <c r="N69"/>
      <c r="O69"/>
      <c r="Q69"/>
      <c r="R69"/>
    </row>
  </sheetData>
  <hyperlinks>
    <hyperlink ref="A67" r:id="rId1" xr:uid="{31EE1C14-63D1-46AD-BB52-2AADF4BCBD09}"/>
    <hyperlink ref="A66" r:id="rId2" xr:uid="{B0D8A1E2-9A58-41CD-8D1B-C325BBC0B1F4}"/>
    <hyperlink ref="B68" r:id="rId3" xr:uid="{BCC457DE-6D1A-456E-B68A-BFC209D91A29}"/>
    <hyperlink ref="B69" r:id="rId4" xr:uid="{13E48A0A-F24E-47A7-A3AF-71425A669B4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D3766-D801-4E40-89AE-F707566E000B}">
  <dimension ref="A1:CZ69"/>
  <sheetViews>
    <sheetView zoomScaleNormal="74" workbookViewId="0">
      <pane ySplit="4" topLeftCell="A5" activePane="bottomLeft" state="frozen"/>
      <selection pane="bottomLeft" activeCell="D4" sqref="D4"/>
    </sheetView>
  </sheetViews>
  <sheetFormatPr defaultColWidth="8.77734375" defaultRowHeight="14.4"/>
  <cols>
    <col min="1" max="1" width="8.77734375" style="57"/>
    <col min="2" max="2" width="8.77734375" style="35"/>
    <col min="3" max="3" width="15.33203125" style="11" customWidth="1"/>
    <col min="4" max="4" width="18.44140625" style="4" bestFit="1" customWidth="1"/>
    <col min="5" max="5" width="18.44140625" style="4" customWidth="1"/>
    <col min="6" max="6" width="14" style="6" bestFit="1" customWidth="1"/>
    <col min="7" max="7" width="15.6640625" style="5" customWidth="1"/>
    <col min="8" max="8" width="18.109375" style="5" customWidth="1"/>
    <col min="9" max="9" width="16.6640625" style="5" customWidth="1"/>
    <col min="10" max="10" width="17.33203125" style="62" bestFit="1" customWidth="1"/>
    <col min="11" max="11" width="13.109375" style="5" customWidth="1"/>
    <col min="12" max="12" width="15.109375" style="5" customWidth="1"/>
    <col min="13" max="13" width="17.77734375" style="5" customWidth="1"/>
    <col min="14" max="14" width="13.109375" style="5" customWidth="1"/>
    <col min="15" max="15" width="14" style="5" bestFit="1" customWidth="1"/>
    <col min="16" max="16" width="21.44140625" style="62" bestFit="1" customWidth="1"/>
    <col min="17" max="18" width="14.44140625" style="5" customWidth="1"/>
    <col min="19" max="19" width="22.6640625" style="54" customWidth="1"/>
    <col min="20" max="20" width="18.109375" style="54" customWidth="1"/>
    <col min="21" max="21" width="17.6640625" style="54" customWidth="1"/>
    <col min="22" max="22" width="11.44140625" style="45" customWidth="1"/>
    <col min="23" max="28" width="8.77734375" style="45"/>
    <col min="29" max="104" width="8.77734375" style="46"/>
    <col min="105" max="16384" width="8.77734375" style="3"/>
  </cols>
  <sheetData>
    <row r="1" spans="1:104" s="1" customFormat="1" ht="18">
      <c r="A1" s="19"/>
      <c r="B1" s="19"/>
      <c r="C1" s="20"/>
      <c r="D1" s="21"/>
      <c r="E1" s="21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49"/>
      <c r="T1" s="49"/>
      <c r="U1" s="49"/>
      <c r="V1" s="10"/>
      <c r="W1" s="10"/>
      <c r="X1" s="10"/>
      <c r="Y1" s="10"/>
      <c r="Z1" s="10"/>
      <c r="AA1" s="10"/>
      <c r="AB1" s="10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</row>
    <row r="2" spans="1:104" s="7" customFormat="1" ht="18">
      <c r="A2" s="37" t="s">
        <v>17</v>
      </c>
      <c r="B2" s="37" t="s">
        <v>0</v>
      </c>
      <c r="C2" s="20" t="s">
        <v>1</v>
      </c>
      <c r="D2" s="38" t="s">
        <v>20</v>
      </c>
      <c r="E2" s="38"/>
      <c r="F2" s="24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50"/>
      <c r="T2" s="50"/>
      <c r="U2" s="50"/>
      <c r="V2" s="12"/>
      <c r="W2" s="12"/>
      <c r="X2" s="12"/>
      <c r="Y2" s="12"/>
      <c r="Z2" s="12"/>
      <c r="AA2" s="12"/>
      <c r="AB2" s="12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</row>
    <row r="3" spans="1:104" s="2" customFormat="1" ht="18">
      <c r="A3" s="25"/>
      <c r="B3" s="25"/>
      <c r="C3" s="26" t="s">
        <v>2</v>
      </c>
      <c r="D3" s="27" t="s">
        <v>12</v>
      </c>
      <c r="E3" s="27"/>
      <c r="F3" s="28"/>
      <c r="G3" s="29" t="s">
        <v>13</v>
      </c>
      <c r="H3" s="29"/>
      <c r="I3" s="29"/>
      <c r="J3" s="29" t="s">
        <v>14</v>
      </c>
      <c r="K3" s="29"/>
      <c r="L3" s="29"/>
      <c r="M3" s="29" t="s">
        <v>15</v>
      </c>
      <c r="N3" s="29"/>
      <c r="O3" s="29"/>
      <c r="P3" s="29" t="s">
        <v>16</v>
      </c>
      <c r="Q3" s="29"/>
      <c r="R3" s="29"/>
      <c r="S3" s="49"/>
      <c r="T3" s="49"/>
      <c r="U3" s="49"/>
      <c r="V3" s="10"/>
      <c r="W3" s="10"/>
      <c r="X3" s="10"/>
      <c r="Y3" s="10"/>
      <c r="Z3" s="10"/>
      <c r="AA3" s="10"/>
      <c r="AB3" s="10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</row>
    <row r="4" spans="1:104" s="42" customFormat="1" ht="105" customHeight="1">
      <c r="A4" s="39"/>
      <c r="B4" s="39"/>
      <c r="C4" s="26" t="s">
        <v>3</v>
      </c>
      <c r="D4" s="67" t="s">
        <v>23</v>
      </c>
      <c r="E4" s="40" t="s">
        <v>4</v>
      </c>
      <c r="F4" s="40" t="s">
        <v>5</v>
      </c>
      <c r="G4" s="68" t="s">
        <v>22</v>
      </c>
      <c r="H4" s="40" t="s">
        <v>4</v>
      </c>
      <c r="I4" s="40" t="s">
        <v>5</v>
      </c>
      <c r="J4" s="67" t="s">
        <v>21</v>
      </c>
      <c r="K4" s="40" t="s">
        <v>4</v>
      </c>
      <c r="L4" s="40" t="s">
        <v>5</v>
      </c>
      <c r="M4" s="67" t="s">
        <v>25</v>
      </c>
      <c r="N4" s="40" t="s">
        <v>4</v>
      </c>
      <c r="O4" s="40" t="s">
        <v>5</v>
      </c>
      <c r="P4" s="67" t="s">
        <v>24</v>
      </c>
      <c r="Q4" s="40" t="s">
        <v>4</v>
      </c>
      <c r="R4" s="40" t="s">
        <v>5</v>
      </c>
      <c r="S4" s="50"/>
      <c r="T4" s="51"/>
      <c r="U4" s="51"/>
      <c r="V4" s="43"/>
      <c r="W4" s="43"/>
      <c r="X4" s="43"/>
      <c r="Y4" s="43"/>
      <c r="Z4" s="43"/>
      <c r="AA4" s="43"/>
      <c r="AB4" s="43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</row>
    <row r="5" spans="1:104">
      <c r="A5" s="55">
        <v>1</v>
      </c>
      <c r="B5" s="34">
        <v>2019</v>
      </c>
      <c r="C5" s="30"/>
      <c r="D5" s="31">
        <v>50.71</v>
      </c>
      <c r="E5" s="31"/>
      <c r="F5" s="32"/>
      <c r="G5" s="33">
        <v>24</v>
      </c>
      <c r="H5" s="33"/>
      <c r="I5" s="33"/>
      <c r="J5" s="31">
        <v>20.353999999999999</v>
      </c>
      <c r="K5" s="33"/>
      <c r="L5" s="33"/>
      <c r="M5" s="60">
        <v>506000000</v>
      </c>
      <c r="N5" s="33"/>
      <c r="O5" s="33"/>
      <c r="P5" s="60">
        <v>758.58333333333337</v>
      </c>
      <c r="Q5" s="33"/>
      <c r="R5" s="33"/>
      <c r="S5" s="52"/>
      <c r="T5" s="52"/>
      <c r="U5" s="52"/>
    </row>
    <row r="6" spans="1:104">
      <c r="A6" s="55">
        <v>2</v>
      </c>
      <c r="B6" s="34">
        <v>2019</v>
      </c>
      <c r="C6" s="30"/>
      <c r="D6" s="31">
        <v>50.71</v>
      </c>
      <c r="E6" s="31">
        <f>(D6-D5)/D5</f>
        <v>0</v>
      </c>
      <c r="F6" s="32">
        <f>(D6-$D$5)/$D$5</f>
        <v>0</v>
      </c>
      <c r="G6" s="33">
        <v>24</v>
      </c>
      <c r="H6" s="31">
        <f>(G6-G5)/G5</f>
        <v>0</v>
      </c>
      <c r="I6" s="32">
        <f>(G6-$G$5)/$G$5</f>
        <v>0</v>
      </c>
      <c r="J6" s="31">
        <v>19.672000000000001</v>
      </c>
      <c r="K6" s="31">
        <f>(J6-J5)/J5</f>
        <v>-3.3506927385280466E-2</v>
      </c>
      <c r="L6" s="32">
        <f>(J6-$J$5)/$J$5</f>
        <v>-3.3506927385280466E-2</v>
      </c>
      <c r="M6" s="60">
        <v>517000000</v>
      </c>
      <c r="N6" s="31">
        <f>(M6-M5)/M5</f>
        <v>2.1739130434782608E-2</v>
      </c>
      <c r="O6" s="33">
        <f>(M6-M5)/$M$5</f>
        <v>2.1739130434782608E-2</v>
      </c>
      <c r="P6" s="60">
        <v>758.58333333333337</v>
      </c>
      <c r="Q6" s="33">
        <f>(P6-P5)/P5</f>
        <v>0</v>
      </c>
      <c r="R6" s="33">
        <f>(P6-$P$5)/$P$5</f>
        <v>0</v>
      </c>
      <c r="S6" s="52"/>
      <c r="T6" s="52"/>
      <c r="U6" s="52"/>
    </row>
    <row r="7" spans="1:104">
      <c r="A7" s="55">
        <v>3</v>
      </c>
      <c r="B7" s="34">
        <v>2019</v>
      </c>
      <c r="C7" s="30"/>
      <c r="D7" s="31">
        <v>50.71</v>
      </c>
      <c r="E7" s="31">
        <f t="shared" ref="E7:E64" si="0">(D7-D6)/D6</f>
        <v>0</v>
      </c>
      <c r="F7" s="32">
        <f t="shared" ref="F7:F64" si="1">(D7-$D$5)/$D$5</f>
        <v>0</v>
      </c>
      <c r="G7" s="33">
        <v>24</v>
      </c>
      <c r="H7" s="31">
        <f t="shared" ref="H7:H64" si="2">(G7-G6)/G6</f>
        <v>0</v>
      </c>
      <c r="I7" s="32">
        <f t="shared" ref="I7:I63" si="3">(G7-$G$5)/$G$5</f>
        <v>0</v>
      </c>
      <c r="J7" s="31">
        <v>19.713000000000001</v>
      </c>
      <c r="K7" s="31">
        <f t="shared" ref="K7:K64" si="4">(J7-J6)/J6</f>
        <v>2.0841805612037603E-3</v>
      </c>
      <c r="L7" s="32">
        <f t="shared" ref="L7:L64" si="5">(J7-$J$5)/$J$5</f>
        <v>-3.1492581310798774E-2</v>
      </c>
      <c r="M7" s="60">
        <v>569000000</v>
      </c>
      <c r="N7" s="31">
        <f t="shared" ref="N7:N64" si="6">(M7-M6)/M6</f>
        <v>0.10058027079303675</v>
      </c>
      <c r="O7" s="33">
        <f t="shared" ref="O7:O64" si="7">(M7-M6)/$M$5</f>
        <v>0.10276679841897234</v>
      </c>
      <c r="P7" s="60">
        <v>758.58333333333337</v>
      </c>
      <c r="Q7" s="33">
        <f t="shared" ref="Q7:Q64" si="8">(P7-P6)/P6</f>
        <v>0</v>
      </c>
      <c r="R7" s="33">
        <f t="shared" ref="R7:R64" si="9">(P7-$P$5)/$P$5</f>
        <v>0</v>
      </c>
      <c r="S7" s="52"/>
      <c r="T7" s="52"/>
      <c r="U7" s="52"/>
    </row>
    <row r="8" spans="1:104">
      <c r="A8" s="55">
        <v>4</v>
      </c>
      <c r="B8" s="34">
        <v>2019</v>
      </c>
      <c r="C8" s="30"/>
      <c r="D8" s="31">
        <v>50.71</v>
      </c>
      <c r="E8" s="31">
        <f t="shared" si="0"/>
        <v>0</v>
      </c>
      <c r="F8" s="32">
        <f t="shared" si="1"/>
        <v>0</v>
      </c>
      <c r="G8" s="33">
        <v>24</v>
      </c>
      <c r="H8" s="31">
        <f t="shared" si="2"/>
        <v>0</v>
      </c>
      <c r="I8" s="32">
        <f t="shared" si="3"/>
        <v>0</v>
      </c>
      <c r="J8" s="31">
        <v>19.501999999999999</v>
      </c>
      <c r="K8" s="31">
        <f t="shared" si="4"/>
        <v>-1.0703596611373311E-2</v>
      </c>
      <c r="L8" s="32">
        <f t="shared" si="5"/>
        <v>-4.1859094035570421E-2</v>
      </c>
      <c r="M8" s="60">
        <v>568000000</v>
      </c>
      <c r="N8" s="31">
        <f t="shared" si="6"/>
        <v>-1.7574692442882249E-3</v>
      </c>
      <c r="O8" s="33">
        <f t="shared" si="7"/>
        <v>-1.976284584980237E-3</v>
      </c>
      <c r="P8" s="60">
        <v>758.58333333333337</v>
      </c>
      <c r="Q8" s="33">
        <f t="shared" si="8"/>
        <v>0</v>
      </c>
      <c r="R8" s="33">
        <f t="shared" si="9"/>
        <v>0</v>
      </c>
      <c r="S8" s="52"/>
      <c r="T8" s="52"/>
      <c r="U8" s="52"/>
    </row>
    <row r="9" spans="1:104">
      <c r="A9" s="55">
        <v>5</v>
      </c>
      <c r="B9" s="34">
        <v>2019</v>
      </c>
      <c r="C9" s="30"/>
      <c r="D9" s="31">
        <v>50.71</v>
      </c>
      <c r="E9" s="31">
        <f t="shared" si="0"/>
        <v>0</v>
      </c>
      <c r="F9" s="32">
        <f t="shared" si="1"/>
        <v>0</v>
      </c>
      <c r="G9" s="33">
        <v>24</v>
      </c>
      <c r="H9" s="31">
        <f t="shared" si="2"/>
        <v>0</v>
      </c>
      <c r="I9" s="32">
        <f t="shared" si="3"/>
        <v>0</v>
      </c>
      <c r="J9" s="31">
        <v>18.712</v>
      </c>
      <c r="K9" s="31">
        <f t="shared" si="4"/>
        <v>-4.0508665777868894E-2</v>
      </c>
      <c r="L9" s="32">
        <f t="shared" si="5"/>
        <v>-8.0672103763388014E-2</v>
      </c>
      <c r="M9" s="60">
        <v>612000000</v>
      </c>
      <c r="N9" s="31">
        <f t="shared" si="6"/>
        <v>7.746478873239436E-2</v>
      </c>
      <c r="O9" s="33">
        <f t="shared" si="7"/>
        <v>8.6956521739130432E-2</v>
      </c>
      <c r="P9" s="60">
        <v>758.58333333333337</v>
      </c>
      <c r="Q9" s="33">
        <f t="shared" si="8"/>
        <v>0</v>
      </c>
      <c r="R9" s="33">
        <f t="shared" si="9"/>
        <v>0</v>
      </c>
      <c r="S9" s="52"/>
      <c r="T9" s="52"/>
      <c r="U9" s="52"/>
    </row>
    <row r="10" spans="1:104">
      <c r="A10" s="55">
        <v>6</v>
      </c>
      <c r="B10" s="34">
        <v>2019</v>
      </c>
      <c r="C10" s="30"/>
      <c r="D10" s="31">
        <v>50.71</v>
      </c>
      <c r="E10" s="31">
        <f t="shared" si="0"/>
        <v>0</v>
      </c>
      <c r="F10" s="32">
        <f t="shared" si="1"/>
        <v>0</v>
      </c>
      <c r="G10" s="33">
        <v>24</v>
      </c>
      <c r="H10" s="31">
        <f t="shared" si="2"/>
        <v>0</v>
      </c>
      <c r="I10" s="32">
        <f t="shared" si="3"/>
        <v>0</v>
      </c>
      <c r="J10" s="31">
        <v>15.72</v>
      </c>
      <c r="K10" s="31">
        <f t="shared" si="4"/>
        <v>-0.15989739204788367</v>
      </c>
      <c r="L10" s="32">
        <f t="shared" si="5"/>
        <v>-0.22767023680848966</v>
      </c>
      <c r="M10" s="60">
        <v>608000000</v>
      </c>
      <c r="N10" s="31">
        <f t="shared" si="6"/>
        <v>-6.5359477124183009E-3</v>
      </c>
      <c r="O10" s="33">
        <f t="shared" si="7"/>
        <v>-7.9051383399209481E-3</v>
      </c>
      <c r="P10" s="60">
        <v>758.58333333333337</v>
      </c>
      <c r="Q10" s="33">
        <f t="shared" si="8"/>
        <v>0</v>
      </c>
      <c r="R10" s="33">
        <f t="shared" si="9"/>
        <v>0</v>
      </c>
      <c r="S10" s="52"/>
      <c r="T10" s="52"/>
      <c r="U10" s="52"/>
    </row>
    <row r="11" spans="1:104">
      <c r="A11" s="55">
        <v>7</v>
      </c>
      <c r="B11" s="34">
        <v>2019</v>
      </c>
      <c r="C11" s="30"/>
      <c r="D11" s="31">
        <v>50.71</v>
      </c>
      <c r="E11" s="31">
        <f t="shared" si="0"/>
        <v>0</v>
      </c>
      <c r="F11" s="32">
        <f t="shared" si="1"/>
        <v>0</v>
      </c>
      <c r="G11" s="33">
        <v>19.75</v>
      </c>
      <c r="H11" s="31">
        <f t="shared" si="2"/>
        <v>-0.17708333333333334</v>
      </c>
      <c r="I11" s="32">
        <f t="shared" si="3"/>
        <v>-0.17708333333333334</v>
      </c>
      <c r="J11" s="31">
        <v>16.646999999999998</v>
      </c>
      <c r="K11" s="31">
        <f t="shared" si="4"/>
        <v>5.8969465648854823E-2</v>
      </c>
      <c r="L11" s="32">
        <f t="shared" si="5"/>
        <v>-0.18212636336837973</v>
      </c>
      <c r="M11" s="60">
        <v>603000000</v>
      </c>
      <c r="N11" s="31">
        <f t="shared" si="6"/>
        <v>-8.2236842105263153E-3</v>
      </c>
      <c r="O11" s="33">
        <f t="shared" si="7"/>
        <v>-9.881422924901186E-3</v>
      </c>
      <c r="P11" s="60">
        <v>758.58333333333337</v>
      </c>
      <c r="Q11" s="33">
        <f t="shared" si="8"/>
        <v>0</v>
      </c>
      <c r="R11" s="33">
        <f t="shared" si="9"/>
        <v>0</v>
      </c>
      <c r="S11" s="52"/>
      <c r="T11" s="52"/>
      <c r="U11" s="52"/>
    </row>
    <row r="12" spans="1:104">
      <c r="A12" s="55">
        <v>8</v>
      </c>
      <c r="B12" s="34">
        <v>2019</v>
      </c>
      <c r="C12" s="30"/>
      <c r="D12" s="31">
        <v>50.71</v>
      </c>
      <c r="E12" s="31">
        <f t="shared" si="0"/>
        <v>0</v>
      </c>
      <c r="F12" s="32">
        <f t="shared" si="1"/>
        <v>0</v>
      </c>
      <c r="G12" s="33">
        <v>19.75</v>
      </c>
      <c r="H12" s="31">
        <f t="shared" si="2"/>
        <v>0</v>
      </c>
      <c r="I12" s="32">
        <f t="shared" si="3"/>
        <v>-0.17708333333333334</v>
      </c>
      <c r="J12" s="31">
        <v>15.007999999999999</v>
      </c>
      <c r="K12" s="31">
        <f t="shared" si="4"/>
        <v>-9.8456178290382626E-2</v>
      </c>
      <c r="L12" s="32">
        <f t="shared" si="5"/>
        <v>-0.26265107595558612</v>
      </c>
      <c r="M12" s="60">
        <v>641000000</v>
      </c>
      <c r="N12" s="31">
        <f t="shared" si="6"/>
        <v>6.3018242122719739E-2</v>
      </c>
      <c r="O12" s="33">
        <f t="shared" si="7"/>
        <v>7.5098814229249009E-2</v>
      </c>
      <c r="P12" s="60">
        <v>758.58333333333337</v>
      </c>
      <c r="Q12" s="33">
        <f t="shared" si="8"/>
        <v>0</v>
      </c>
      <c r="R12" s="33">
        <f t="shared" si="9"/>
        <v>0</v>
      </c>
      <c r="S12" s="52"/>
      <c r="T12" s="52"/>
      <c r="U12" s="52"/>
    </row>
    <row r="13" spans="1:104">
      <c r="A13" s="55">
        <v>9</v>
      </c>
      <c r="B13" s="34">
        <v>2019</v>
      </c>
      <c r="C13" s="30"/>
      <c r="D13" s="31">
        <v>50.71</v>
      </c>
      <c r="E13" s="31">
        <f t="shared" si="0"/>
        <v>0</v>
      </c>
      <c r="F13" s="32">
        <f t="shared" si="1"/>
        <v>0</v>
      </c>
      <c r="G13" s="33">
        <v>16.5</v>
      </c>
      <c r="H13" s="31">
        <f t="shared" si="2"/>
        <v>-0.16455696202531644</v>
      </c>
      <c r="I13" s="32">
        <f t="shared" si="3"/>
        <v>-0.3125</v>
      </c>
      <c r="J13" s="31">
        <v>9.2620000000000005</v>
      </c>
      <c r="K13" s="31">
        <f t="shared" si="4"/>
        <v>-0.38286247334754792</v>
      </c>
      <c r="L13" s="32">
        <f t="shared" si="5"/>
        <v>-0.54495430873538364</v>
      </c>
      <c r="M13" s="60">
        <v>655000000</v>
      </c>
      <c r="N13" s="31">
        <f t="shared" si="6"/>
        <v>2.1840873634945399E-2</v>
      </c>
      <c r="O13" s="33">
        <f t="shared" si="7"/>
        <v>2.766798418972332E-2</v>
      </c>
      <c r="P13" s="60">
        <v>758.58333333333337</v>
      </c>
      <c r="Q13" s="33">
        <f t="shared" si="8"/>
        <v>0</v>
      </c>
      <c r="R13" s="33">
        <f t="shared" si="9"/>
        <v>0</v>
      </c>
      <c r="S13" s="52"/>
      <c r="T13" s="52"/>
      <c r="U13" s="52"/>
    </row>
    <row r="14" spans="1:104">
      <c r="A14" s="55">
        <v>10</v>
      </c>
      <c r="B14" s="34">
        <v>2019</v>
      </c>
      <c r="C14" s="30"/>
      <c r="D14" s="31">
        <v>50.71</v>
      </c>
      <c r="E14" s="31">
        <f t="shared" si="0"/>
        <v>0</v>
      </c>
      <c r="F14" s="32">
        <f t="shared" si="1"/>
        <v>0</v>
      </c>
      <c r="G14" s="33">
        <v>14</v>
      </c>
      <c r="H14" s="31">
        <f t="shared" si="2"/>
        <v>-0.15151515151515152</v>
      </c>
      <c r="I14" s="32">
        <f t="shared" si="3"/>
        <v>-0.41666666666666669</v>
      </c>
      <c r="J14" s="31">
        <v>8.5530000000000008</v>
      </c>
      <c r="K14" s="31">
        <f t="shared" si="4"/>
        <v>-7.6549341394947054E-2</v>
      </c>
      <c r="L14" s="32">
        <f t="shared" si="5"/>
        <v>-0.57978775670629845</v>
      </c>
      <c r="M14" s="60">
        <v>667000000</v>
      </c>
      <c r="N14" s="31">
        <f t="shared" si="6"/>
        <v>1.8320610687022901E-2</v>
      </c>
      <c r="O14" s="33">
        <f t="shared" si="7"/>
        <v>2.3715415019762844E-2</v>
      </c>
      <c r="P14" s="60">
        <v>758.58333333333337</v>
      </c>
      <c r="Q14" s="33">
        <f t="shared" si="8"/>
        <v>0</v>
      </c>
      <c r="R14" s="33">
        <f t="shared" si="9"/>
        <v>0</v>
      </c>
      <c r="S14" s="52"/>
      <c r="T14" s="52"/>
      <c r="U14" s="52"/>
    </row>
    <row r="15" spans="1:104">
      <c r="A15" s="55">
        <v>11</v>
      </c>
      <c r="B15" s="34">
        <v>2019</v>
      </c>
      <c r="C15" s="30"/>
      <c r="D15" s="31">
        <v>50.71</v>
      </c>
      <c r="E15" s="31">
        <f t="shared" si="0"/>
        <v>0</v>
      </c>
      <c r="F15" s="32">
        <f t="shared" si="1"/>
        <v>0</v>
      </c>
      <c r="G15" s="33">
        <v>14</v>
      </c>
      <c r="H15" s="31">
        <f t="shared" si="2"/>
        <v>0</v>
      </c>
      <c r="I15" s="32">
        <f t="shared" si="3"/>
        <v>-0.41666666666666669</v>
      </c>
      <c r="J15" s="31">
        <v>10.561999999999999</v>
      </c>
      <c r="K15" s="31">
        <f t="shared" si="4"/>
        <v>0.2348883432713666</v>
      </c>
      <c r="L15" s="32">
        <f t="shared" si="5"/>
        <v>-0.48108479905669649</v>
      </c>
      <c r="M15" s="60">
        <v>677000000</v>
      </c>
      <c r="N15" s="31">
        <f t="shared" si="6"/>
        <v>1.4992503748125937E-2</v>
      </c>
      <c r="O15" s="33">
        <f t="shared" si="7"/>
        <v>1.9762845849802372E-2</v>
      </c>
      <c r="P15" s="60">
        <v>758.58333333333337</v>
      </c>
      <c r="Q15" s="33">
        <f t="shared" si="8"/>
        <v>0</v>
      </c>
      <c r="R15" s="33">
        <f t="shared" si="9"/>
        <v>0</v>
      </c>
      <c r="S15" s="52"/>
      <c r="T15" s="52"/>
      <c r="U15" s="52"/>
    </row>
    <row r="16" spans="1:104">
      <c r="A16" s="55">
        <v>12</v>
      </c>
      <c r="B16" s="34">
        <v>2019</v>
      </c>
      <c r="C16" s="30"/>
      <c r="D16" s="31">
        <v>50.71</v>
      </c>
      <c r="E16" s="31">
        <f t="shared" si="0"/>
        <v>0</v>
      </c>
      <c r="F16" s="32">
        <f t="shared" si="1"/>
        <v>0</v>
      </c>
      <c r="G16" s="33">
        <v>12</v>
      </c>
      <c r="H16" s="31">
        <f t="shared" si="2"/>
        <v>-0.14285714285714285</v>
      </c>
      <c r="I16" s="32">
        <f t="shared" si="3"/>
        <v>-0.5</v>
      </c>
      <c r="J16" s="31">
        <v>11.836</v>
      </c>
      <c r="K16" s="31">
        <f t="shared" si="4"/>
        <v>0.12062109448968007</v>
      </c>
      <c r="L16" s="32">
        <f t="shared" si="5"/>
        <v>-0.41849267957158293</v>
      </c>
      <c r="M16" s="60">
        <v>713000000</v>
      </c>
      <c r="N16" s="31">
        <f t="shared" si="6"/>
        <v>5.3175775480059084E-2</v>
      </c>
      <c r="O16" s="33">
        <f t="shared" si="7"/>
        <v>7.1146245059288543E-2</v>
      </c>
      <c r="P16" s="60">
        <v>758.58333333333337</v>
      </c>
      <c r="Q16" s="33">
        <f t="shared" si="8"/>
        <v>0</v>
      </c>
      <c r="R16" s="33">
        <f t="shared" si="9"/>
        <v>0</v>
      </c>
      <c r="S16" s="52"/>
      <c r="T16" s="52"/>
      <c r="U16" s="52"/>
    </row>
    <row r="17" spans="1:21">
      <c r="A17" s="55">
        <v>1</v>
      </c>
      <c r="B17" s="34">
        <v>2020</v>
      </c>
      <c r="C17" s="30"/>
      <c r="D17" s="31">
        <v>72.8</v>
      </c>
      <c r="E17" s="31">
        <f t="shared" si="0"/>
        <v>0.43561427726286722</v>
      </c>
      <c r="F17" s="32">
        <f t="shared" si="1"/>
        <v>0.43561427726286722</v>
      </c>
      <c r="G17" s="33">
        <v>11.25</v>
      </c>
      <c r="H17" s="31">
        <f t="shared" si="2"/>
        <v>-6.25E-2</v>
      </c>
      <c r="I17" s="32">
        <f t="shared" si="3"/>
        <v>-0.53125</v>
      </c>
      <c r="J17" s="31">
        <v>12.154</v>
      </c>
      <c r="K17" s="31">
        <f t="shared" si="4"/>
        <v>2.6867184859749881E-2</v>
      </c>
      <c r="L17" s="32">
        <f t="shared" si="5"/>
        <v>-0.40286921489633487</v>
      </c>
      <c r="M17" s="60">
        <v>737000000</v>
      </c>
      <c r="N17" s="31">
        <f t="shared" si="6"/>
        <v>3.3660589060308554E-2</v>
      </c>
      <c r="O17" s="33">
        <f t="shared" si="7"/>
        <v>4.7430830039525688E-2</v>
      </c>
      <c r="P17" s="60">
        <v>713.41666666666663</v>
      </c>
      <c r="Q17" s="33">
        <f t="shared" si="8"/>
        <v>-5.9540810721740181E-2</v>
      </c>
      <c r="R17" s="33">
        <f t="shared" si="9"/>
        <v>-5.9540810721740181E-2</v>
      </c>
      <c r="S17" s="52"/>
      <c r="T17" s="52"/>
      <c r="U17" s="52"/>
    </row>
    <row r="18" spans="1:21">
      <c r="A18" s="55">
        <v>2</v>
      </c>
      <c r="B18" s="34">
        <v>2020</v>
      </c>
      <c r="C18" s="30"/>
      <c r="D18" s="31">
        <v>72.8</v>
      </c>
      <c r="E18" s="31">
        <f t="shared" si="0"/>
        <v>0</v>
      </c>
      <c r="F18" s="32">
        <f t="shared" si="1"/>
        <v>0.43561427726286722</v>
      </c>
      <c r="G18" s="33">
        <v>10.75</v>
      </c>
      <c r="H18" s="31">
        <f t="shared" si="2"/>
        <v>-4.4444444444444446E-2</v>
      </c>
      <c r="I18" s="32">
        <f t="shared" si="3"/>
        <v>-0.55208333333333337</v>
      </c>
      <c r="J18" s="31">
        <v>12.367000000000001</v>
      </c>
      <c r="K18" s="31">
        <f t="shared" si="4"/>
        <v>1.7525094619055534E-2</v>
      </c>
      <c r="L18" s="32">
        <f t="shared" si="5"/>
        <v>-0.39240444138744218</v>
      </c>
      <c r="M18" s="60">
        <v>787000000</v>
      </c>
      <c r="N18" s="31">
        <f t="shared" si="6"/>
        <v>6.7842605156037988E-2</v>
      </c>
      <c r="O18" s="33">
        <f t="shared" si="7"/>
        <v>9.8814229249011856E-2</v>
      </c>
      <c r="P18" s="60">
        <v>713.41666666666663</v>
      </c>
      <c r="Q18" s="33">
        <f t="shared" si="8"/>
        <v>0</v>
      </c>
      <c r="R18" s="33">
        <f t="shared" si="9"/>
        <v>-5.9540810721740181E-2</v>
      </c>
      <c r="S18" s="52"/>
      <c r="T18" s="52"/>
      <c r="U18" s="52"/>
    </row>
    <row r="19" spans="1:21">
      <c r="A19" s="55">
        <v>3</v>
      </c>
      <c r="B19" s="34">
        <v>2020</v>
      </c>
      <c r="C19" s="30"/>
      <c r="D19" s="31">
        <v>72.8</v>
      </c>
      <c r="E19" s="31">
        <f t="shared" si="0"/>
        <v>0</v>
      </c>
      <c r="F19" s="32">
        <f t="shared" si="1"/>
        <v>0.43561427726286722</v>
      </c>
      <c r="G19" s="33">
        <v>9.75</v>
      </c>
      <c r="H19" s="31">
        <f t="shared" si="2"/>
        <v>-9.3023255813953487E-2</v>
      </c>
      <c r="I19" s="32">
        <f t="shared" si="3"/>
        <v>-0.59375</v>
      </c>
      <c r="J19" s="31">
        <v>11.859</v>
      </c>
      <c r="K19" s="31">
        <f t="shared" si="4"/>
        <v>-4.1077059917522508E-2</v>
      </c>
      <c r="L19" s="32">
        <f t="shared" si="5"/>
        <v>-0.41736268055419079</v>
      </c>
      <c r="M19" s="60">
        <v>847000000</v>
      </c>
      <c r="N19" s="31">
        <f t="shared" si="6"/>
        <v>7.6238881829733166E-2</v>
      </c>
      <c r="O19" s="33">
        <f t="shared" si="7"/>
        <v>0.11857707509881422</v>
      </c>
      <c r="P19" s="60">
        <v>713.41666666666663</v>
      </c>
      <c r="Q19" s="33">
        <f t="shared" si="8"/>
        <v>0</v>
      </c>
      <c r="R19" s="33">
        <f t="shared" si="9"/>
        <v>-5.9540810721740181E-2</v>
      </c>
      <c r="S19" s="52"/>
      <c r="T19" s="52"/>
      <c r="U19" s="52"/>
    </row>
    <row r="20" spans="1:21">
      <c r="A20" s="55">
        <v>4</v>
      </c>
      <c r="B20" s="34">
        <v>2020</v>
      </c>
      <c r="C20" s="30"/>
      <c r="D20" s="31">
        <v>72.8</v>
      </c>
      <c r="E20" s="31">
        <f t="shared" si="0"/>
        <v>0</v>
      </c>
      <c r="F20" s="32">
        <f t="shared" si="1"/>
        <v>0.43561427726286722</v>
      </c>
      <c r="G20" s="33">
        <v>8.75</v>
      </c>
      <c r="H20" s="31">
        <f t="shared" si="2"/>
        <v>-0.10256410256410256</v>
      </c>
      <c r="I20" s="32">
        <f t="shared" si="3"/>
        <v>-0.63541666666666663</v>
      </c>
      <c r="J20" s="31">
        <v>10.936999999999999</v>
      </c>
      <c r="K20" s="31">
        <f t="shared" si="4"/>
        <v>-7.7746858925710483E-2</v>
      </c>
      <c r="L20" s="32">
        <f t="shared" si="5"/>
        <v>-0.46266090203399823</v>
      </c>
      <c r="M20" s="60">
        <v>1000000000</v>
      </c>
      <c r="N20" s="31">
        <f t="shared" si="6"/>
        <v>0.18063754427390791</v>
      </c>
      <c r="O20" s="33">
        <f t="shared" si="7"/>
        <v>0.30237154150197626</v>
      </c>
      <c r="P20" s="60">
        <v>713.41666666666663</v>
      </c>
      <c r="Q20" s="33">
        <f t="shared" si="8"/>
        <v>0</v>
      </c>
      <c r="R20" s="33">
        <f t="shared" si="9"/>
        <v>-5.9540810721740181E-2</v>
      </c>
      <c r="S20" s="52"/>
      <c r="T20" s="52"/>
      <c r="U20" s="52"/>
    </row>
    <row r="21" spans="1:21">
      <c r="A21" s="55">
        <v>5</v>
      </c>
      <c r="B21" s="34">
        <v>2020</v>
      </c>
      <c r="C21" s="30"/>
      <c r="D21" s="31">
        <v>72.8</v>
      </c>
      <c r="E21" s="31">
        <f t="shared" si="0"/>
        <v>0</v>
      </c>
      <c r="F21" s="32">
        <f t="shared" si="1"/>
        <v>0.43561427726286722</v>
      </c>
      <c r="G21" s="33">
        <v>8.25</v>
      </c>
      <c r="H21" s="31">
        <f t="shared" si="2"/>
        <v>-5.7142857142857141E-2</v>
      </c>
      <c r="I21" s="32">
        <f t="shared" si="3"/>
        <v>-0.65625</v>
      </c>
      <c r="J21" s="31">
        <v>11.39</v>
      </c>
      <c r="K21" s="31">
        <f t="shared" si="4"/>
        <v>4.1419036298802343E-2</v>
      </c>
      <c r="L21" s="32">
        <f t="shared" si="5"/>
        <v>-0.44040483443057871</v>
      </c>
      <c r="M21" s="60">
        <v>1050000000</v>
      </c>
      <c r="N21" s="31">
        <f t="shared" si="6"/>
        <v>0.05</v>
      </c>
      <c r="O21" s="33">
        <f t="shared" si="7"/>
        <v>9.8814229249011856E-2</v>
      </c>
      <c r="P21" s="60">
        <v>713.41666666666663</v>
      </c>
      <c r="Q21" s="33">
        <f t="shared" si="8"/>
        <v>0</v>
      </c>
      <c r="R21" s="33">
        <f t="shared" si="9"/>
        <v>-5.9540810721740181E-2</v>
      </c>
      <c r="S21" s="52"/>
      <c r="T21" s="52"/>
      <c r="U21" s="52"/>
    </row>
    <row r="22" spans="1:21">
      <c r="A22" s="55">
        <v>6</v>
      </c>
      <c r="B22" s="34">
        <v>2020</v>
      </c>
      <c r="C22" s="30"/>
      <c r="D22" s="31">
        <v>72.8</v>
      </c>
      <c r="E22" s="31">
        <f t="shared" si="0"/>
        <v>0</v>
      </c>
      <c r="F22" s="32">
        <f t="shared" si="1"/>
        <v>0.43561427726286722</v>
      </c>
      <c r="G22" s="33">
        <v>8.25</v>
      </c>
      <c r="H22" s="31">
        <f t="shared" si="2"/>
        <v>0</v>
      </c>
      <c r="I22" s="32">
        <f t="shared" si="3"/>
        <v>-0.65625</v>
      </c>
      <c r="J22" s="31">
        <v>12.622</v>
      </c>
      <c r="K22" s="31">
        <f t="shared" si="4"/>
        <v>0.1081650570676031</v>
      </c>
      <c r="L22" s="32">
        <f t="shared" si="5"/>
        <v>-0.37987619141200746</v>
      </c>
      <c r="M22" s="60">
        <v>1100000000</v>
      </c>
      <c r="N22" s="31">
        <f t="shared" si="6"/>
        <v>4.7619047619047616E-2</v>
      </c>
      <c r="O22" s="33">
        <f t="shared" si="7"/>
        <v>9.8814229249011856E-2</v>
      </c>
      <c r="P22" s="60">
        <v>713.41666666666663</v>
      </c>
      <c r="Q22" s="33">
        <f t="shared" si="8"/>
        <v>0</v>
      </c>
      <c r="R22" s="33">
        <f t="shared" si="9"/>
        <v>-5.9540810721740181E-2</v>
      </c>
      <c r="S22" s="52"/>
      <c r="T22" s="52"/>
      <c r="U22" s="52"/>
    </row>
    <row r="23" spans="1:21">
      <c r="A23" s="55">
        <v>7</v>
      </c>
      <c r="B23" s="34">
        <v>2020</v>
      </c>
      <c r="C23" s="30"/>
      <c r="D23" s="31">
        <v>72.8</v>
      </c>
      <c r="E23" s="31">
        <f t="shared" si="0"/>
        <v>0</v>
      </c>
      <c r="F23" s="32">
        <f t="shared" si="1"/>
        <v>0.43561427726286722</v>
      </c>
      <c r="G23" s="33">
        <v>8.25</v>
      </c>
      <c r="H23" s="31">
        <f t="shared" si="2"/>
        <v>0</v>
      </c>
      <c r="I23" s="32">
        <f t="shared" si="3"/>
        <v>-0.65625</v>
      </c>
      <c r="J23" s="31">
        <v>11.763999999999999</v>
      </c>
      <c r="K23" s="31">
        <f t="shared" si="4"/>
        <v>-6.7976548882902915E-2</v>
      </c>
      <c r="L23" s="32">
        <f t="shared" si="5"/>
        <v>-0.42203006779994107</v>
      </c>
      <c r="M23" s="60">
        <v>1200000000</v>
      </c>
      <c r="N23" s="31">
        <f t="shared" si="6"/>
        <v>9.0909090909090912E-2</v>
      </c>
      <c r="O23" s="33">
        <f t="shared" si="7"/>
        <v>0.19762845849802371</v>
      </c>
      <c r="P23" s="60">
        <v>713.41666666666663</v>
      </c>
      <c r="Q23" s="33">
        <f t="shared" si="8"/>
        <v>0</v>
      </c>
      <c r="R23" s="33">
        <f t="shared" si="9"/>
        <v>-5.9540810721740181E-2</v>
      </c>
      <c r="S23" s="52"/>
      <c r="T23" s="52"/>
      <c r="U23" s="52"/>
    </row>
    <row r="24" spans="1:21">
      <c r="A24" s="55">
        <v>8</v>
      </c>
      <c r="B24" s="34">
        <v>2020</v>
      </c>
      <c r="C24" s="30"/>
      <c r="D24" s="31">
        <v>72.8</v>
      </c>
      <c r="E24" s="31">
        <f t="shared" si="0"/>
        <v>0</v>
      </c>
      <c r="F24" s="32">
        <f t="shared" si="1"/>
        <v>0.43561427726286722</v>
      </c>
      <c r="G24" s="33">
        <v>8.25</v>
      </c>
      <c r="H24" s="31">
        <f t="shared" si="2"/>
        <v>0</v>
      </c>
      <c r="I24" s="32">
        <f t="shared" si="3"/>
        <v>-0.65625</v>
      </c>
      <c r="J24" s="31">
        <v>11.77</v>
      </c>
      <c r="K24" s="31">
        <f t="shared" si="4"/>
        <v>5.1003060183612951E-4</v>
      </c>
      <c r="L24" s="32">
        <f t="shared" si="5"/>
        <v>-0.42173528544757788</v>
      </c>
      <c r="M24" s="60">
        <v>1210000000</v>
      </c>
      <c r="N24" s="31">
        <f t="shared" si="6"/>
        <v>8.3333333333333332E-3</v>
      </c>
      <c r="O24" s="33">
        <f t="shared" si="7"/>
        <v>1.9762845849802372E-2</v>
      </c>
      <c r="P24" s="60">
        <v>713.41666666666663</v>
      </c>
      <c r="Q24" s="33">
        <f t="shared" si="8"/>
        <v>0</v>
      </c>
      <c r="R24" s="33">
        <f t="shared" si="9"/>
        <v>-5.9540810721740181E-2</v>
      </c>
      <c r="S24" s="52"/>
      <c r="T24" s="52"/>
      <c r="U24" s="52"/>
    </row>
    <row r="25" spans="1:21">
      <c r="A25" s="55">
        <v>9</v>
      </c>
      <c r="B25" s="34">
        <v>2020</v>
      </c>
      <c r="C25" s="30"/>
      <c r="D25" s="31">
        <v>72.8</v>
      </c>
      <c r="E25" s="31">
        <f t="shared" si="0"/>
        <v>0</v>
      </c>
      <c r="F25" s="32">
        <f t="shared" si="1"/>
        <v>0.43561427726286722</v>
      </c>
      <c r="G25" s="33">
        <v>10.25</v>
      </c>
      <c r="H25" s="31">
        <f t="shared" si="2"/>
        <v>0.24242424242424243</v>
      </c>
      <c r="I25" s="32">
        <f t="shared" si="3"/>
        <v>-0.57291666666666663</v>
      </c>
      <c r="J25" s="31">
        <v>11.747999999999999</v>
      </c>
      <c r="K25" s="31">
        <f t="shared" si="4"/>
        <v>-1.8691588785046936E-3</v>
      </c>
      <c r="L25" s="32">
        <f t="shared" si="5"/>
        <v>-0.42281615407290951</v>
      </c>
      <c r="M25" s="60">
        <v>1230000000</v>
      </c>
      <c r="N25" s="31">
        <f t="shared" si="6"/>
        <v>1.6528925619834711E-2</v>
      </c>
      <c r="O25" s="33">
        <f t="shared" si="7"/>
        <v>3.9525691699604744E-2</v>
      </c>
      <c r="P25" s="60">
        <v>713.41666666666663</v>
      </c>
      <c r="Q25" s="33">
        <f t="shared" si="8"/>
        <v>0</v>
      </c>
      <c r="R25" s="33">
        <f t="shared" si="9"/>
        <v>-5.9540810721740181E-2</v>
      </c>
      <c r="S25" s="52"/>
      <c r="T25" s="52"/>
      <c r="U25" s="52"/>
    </row>
    <row r="26" spans="1:21">
      <c r="A26" s="55">
        <v>10</v>
      </c>
      <c r="B26" s="34">
        <v>2020</v>
      </c>
      <c r="C26" s="30"/>
      <c r="D26" s="31">
        <v>72.8</v>
      </c>
      <c r="E26" s="31">
        <f t="shared" si="0"/>
        <v>0</v>
      </c>
      <c r="F26" s="32">
        <f t="shared" si="1"/>
        <v>0.43561427726286722</v>
      </c>
      <c r="G26" s="33">
        <v>10.25</v>
      </c>
      <c r="H26" s="31">
        <f t="shared" si="2"/>
        <v>0</v>
      </c>
      <c r="I26" s="32">
        <f t="shared" si="3"/>
        <v>-0.57291666666666663</v>
      </c>
      <c r="J26" s="31">
        <v>11.89</v>
      </c>
      <c r="K26" s="31">
        <f t="shared" si="4"/>
        <v>1.2087163772557136E-2</v>
      </c>
      <c r="L26" s="32">
        <f t="shared" si="5"/>
        <v>-0.4158396384003144</v>
      </c>
      <c r="M26" s="60">
        <v>1250000000</v>
      </c>
      <c r="N26" s="31">
        <f t="shared" si="6"/>
        <v>1.6260162601626018E-2</v>
      </c>
      <c r="O26" s="33">
        <f t="shared" si="7"/>
        <v>3.9525691699604744E-2</v>
      </c>
      <c r="P26" s="60">
        <v>713.41666666666663</v>
      </c>
      <c r="Q26" s="33">
        <f t="shared" si="8"/>
        <v>0</v>
      </c>
      <c r="R26" s="33">
        <f t="shared" si="9"/>
        <v>-5.9540810721740181E-2</v>
      </c>
      <c r="S26" s="52"/>
      <c r="T26" s="52"/>
      <c r="U26" s="52"/>
    </row>
    <row r="27" spans="1:21">
      <c r="A27" s="55">
        <v>11</v>
      </c>
      <c r="B27" s="34">
        <v>2020</v>
      </c>
      <c r="C27" s="30"/>
      <c r="D27" s="31">
        <v>72.8</v>
      </c>
      <c r="E27" s="31">
        <f t="shared" si="0"/>
        <v>0</v>
      </c>
      <c r="F27" s="32">
        <f t="shared" si="1"/>
        <v>0.43561427726286722</v>
      </c>
      <c r="G27" s="33">
        <v>15</v>
      </c>
      <c r="H27" s="31">
        <f t="shared" si="2"/>
        <v>0.46341463414634149</v>
      </c>
      <c r="I27" s="32">
        <f t="shared" si="3"/>
        <v>-0.375</v>
      </c>
      <c r="J27" s="31">
        <v>14.026</v>
      </c>
      <c r="K27" s="31">
        <f t="shared" si="4"/>
        <v>0.17964676198486115</v>
      </c>
      <c r="L27" s="32">
        <f t="shared" si="5"/>
        <v>-0.31089712095902522</v>
      </c>
      <c r="M27" s="60">
        <v>1250000000</v>
      </c>
      <c r="N27" s="31">
        <f t="shared" si="6"/>
        <v>0</v>
      </c>
      <c r="O27" s="33">
        <f t="shared" si="7"/>
        <v>0</v>
      </c>
      <c r="P27" s="60">
        <v>713.41666666666663</v>
      </c>
      <c r="Q27" s="33">
        <f t="shared" si="8"/>
        <v>0</v>
      </c>
      <c r="R27" s="33">
        <f t="shared" si="9"/>
        <v>-5.9540810721740181E-2</v>
      </c>
      <c r="S27" s="52"/>
      <c r="T27" s="52"/>
      <c r="U27" s="52"/>
    </row>
    <row r="28" spans="1:21">
      <c r="A28" s="55">
        <v>12</v>
      </c>
      <c r="B28" s="34">
        <v>2020</v>
      </c>
      <c r="C28" s="30"/>
      <c r="D28" s="31">
        <v>72.8</v>
      </c>
      <c r="E28" s="31">
        <f t="shared" si="0"/>
        <v>0</v>
      </c>
      <c r="F28" s="32">
        <f t="shared" si="1"/>
        <v>0.43561427726286722</v>
      </c>
      <c r="G28" s="33">
        <v>17</v>
      </c>
      <c r="H28" s="31">
        <f t="shared" si="2"/>
        <v>0.13333333333333333</v>
      </c>
      <c r="I28" s="32">
        <f t="shared" si="3"/>
        <v>-0.29166666666666669</v>
      </c>
      <c r="J28" s="31">
        <v>14.599</v>
      </c>
      <c r="K28" s="31">
        <f t="shared" si="4"/>
        <v>4.0852702124625724E-2</v>
      </c>
      <c r="L28" s="32">
        <f t="shared" si="5"/>
        <v>-0.28274540630834233</v>
      </c>
      <c r="M28" s="60">
        <v>1240000000</v>
      </c>
      <c r="N28" s="31">
        <f t="shared" si="6"/>
        <v>-8.0000000000000002E-3</v>
      </c>
      <c r="O28" s="33">
        <f t="shared" si="7"/>
        <v>-1.9762845849802372E-2</v>
      </c>
      <c r="P28" s="60">
        <v>713.41666666666663</v>
      </c>
      <c r="Q28" s="33">
        <f t="shared" si="8"/>
        <v>0</v>
      </c>
      <c r="R28" s="33">
        <f t="shared" si="9"/>
        <v>-5.9540810721740181E-2</v>
      </c>
      <c r="S28" s="52"/>
      <c r="T28" s="52"/>
      <c r="U28" s="52"/>
    </row>
    <row r="29" spans="1:21">
      <c r="A29" s="55">
        <v>1</v>
      </c>
      <c r="B29" s="34">
        <v>2021</v>
      </c>
      <c r="C29" s="30"/>
      <c r="D29" s="31">
        <v>109.27</v>
      </c>
      <c r="E29" s="31">
        <f t="shared" si="0"/>
        <v>0.50096153846153846</v>
      </c>
      <c r="F29" s="32">
        <f t="shared" si="1"/>
        <v>1.1548018142378229</v>
      </c>
      <c r="G29" s="33">
        <v>17</v>
      </c>
      <c r="H29" s="31">
        <f t="shared" si="2"/>
        <v>0</v>
      </c>
      <c r="I29" s="32">
        <f t="shared" si="3"/>
        <v>-0.29166666666666669</v>
      </c>
      <c r="J29" s="31">
        <v>14.974</v>
      </c>
      <c r="K29" s="31">
        <f t="shared" si="4"/>
        <v>2.5686690869237618E-2</v>
      </c>
      <c r="L29" s="32">
        <f t="shared" si="5"/>
        <v>-0.26432150928564407</v>
      </c>
      <c r="M29" s="60">
        <v>1200000000</v>
      </c>
      <c r="N29" s="31">
        <f t="shared" si="6"/>
        <v>-3.2258064516129031E-2</v>
      </c>
      <c r="O29" s="33">
        <f t="shared" si="7"/>
        <v>-7.9051383399209488E-2</v>
      </c>
      <c r="P29" s="60">
        <v>805.08333333333337</v>
      </c>
      <c r="Q29" s="33">
        <f t="shared" si="8"/>
        <v>0.12848966242261428</v>
      </c>
      <c r="R29" s="33">
        <f t="shared" si="9"/>
        <v>6.1298473030868939E-2</v>
      </c>
      <c r="S29" s="52"/>
      <c r="T29" s="52"/>
      <c r="U29" s="52"/>
    </row>
    <row r="30" spans="1:21">
      <c r="A30" s="55">
        <v>2</v>
      </c>
      <c r="B30" s="34">
        <v>2021</v>
      </c>
      <c r="C30" s="30"/>
      <c r="D30" s="31">
        <v>109.27</v>
      </c>
      <c r="E30" s="31">
        <f t="shared" si="0"/>
        <v>0</v>
      </c>
      <c r="F30" s="32">
        <f t="shared" si="1"/>
        <v>1.1548018142378229</v>
      </c>
      <c r="G30" s="33">
        <v>17</v>
      </c>
      <c r="H30" s="31">
        <f t="shared" si="2"/>
        <v>0</v>
      </c>
      <c r="I30" s="32">
        <f t="shared" si="3"/>
        <v>-0.29166666666666669</v>
      </c>
      <c r="J30" s="31">
        <v>15.611000000000001</v>
      </c>
      <c r="K30" s="31">
        <f t="shared" si="4"/>
        <v>4.2540403365834145E-2</v>
      </c>
      <c r="L30" s="32">
        <f t="shared" si="5"/>
        <v>-0.23302544954308729</v>
      </c>
      <c r="M30" s="60">
        <v>1140000000</v>
      </c>
      <c r="N30" s="31">
        <f t="shared" si="6"/>
        <v>-0.05</v>
      </c>
      <c r="O30" s="33">
        <f t="shared" si="7"/>
        <v>-0.11857707509881422</v>
      </c>
      <c r="P30" s="60">
        <v>805.08333333333337</v>
      </c>
      <c r="Q30" s="33">
        <f t="shared" si="8"/>
        <v>0</v>
      </c>
      <c r="R30" s="33">
        <f t="shared" si="9"/>
        <v>6.1298473030868939E-2</v>
      </c>
      <c r="S30" s="52"/>
      <c r="T30" s="52"/>
      <c r="U30" s="52"/>
    </row>
    <row r="31" spans="1:21">
      <c r="A31" s="55">
        <v>3</v>
      </c>
      <c r="B31" s="34">
        <v>2021</v>
      </c>
      <c r="C31" s="30"/>
      <c r="D31" s="31">
        <v>109.27</v>
      </c>
      <c r="E31" s="31">
        <f t="shared" si="0"/>
        <v>0</v>
      </c>
      <c r="F31" s="32">
        <f t="shared" si="1"/>
        <v>1.1548018142378229</v>
      </c>
      <c r="G31" s="33">
        <v>19</v>
      </c>
      <c r="H31" s="31">
        <f t="shared" si="2"/>
        <v>0.11764705882352941</v>
      </c>
      <c r="I31" s="32">
        <f t="shared" si="3"/>
        <v>-0.20833333333333334</v>
      </c>
      <c r="J31" s="31">
        <v>16.190000000000001</v>
      </c>
      <c r="K31" s="31">
        <f t="shared" si="4"/>
        <v>3.708923195182888E-2</v>
      </c>
      <c r="L31" s="32">
        <f t="shared" si="5"/>
        <v>-0.20457895254004119</v>
      </c>
      <c r="M31" s="60">
        <v>1200000000</v>
      </c>
      <c r="N31" s="31">
        <f t="shared" si="6"/>
        <v>5.2631578947368418E-2</v>
      </c>
      <c r="O31" s="33">
        <f t="shared" si="7"/>
        <v>0.11857707509881422</v>
      </c>
      <c r="P31" s="60">
        <v>805.08333333333337</v>
      </c>
      <c r="Q31" s="33">
        <f t="shared" si="8"/>
        <v>0</v>
      </c>
      <c r="R31" s="33">
        <f t="shared" si="9"/>
        <v>6.1298473030868939E-2</v>
      </c>
      <c r="S31" s="52"/>
      <c r="T31" s="52"/>
      <c r="U31" s="52"/>
    </row>
    <row r="32" spans="1:21">
      <c r="A32" s="55">
        <v>4</v>
      </c>
      <c r="B32" s="34">
        <v>2021</v>
      </c>
      <c r="C32" s="30"/>
      <c r="D32" s="31">
        <v>109.27</v>
      </c>
      <c r="E32" s="31">
        <f t="shared" si="0"/>
        <v>0</v>
      </c>
      <c r="F32" s="32">
        <f t="shared" si="1"/>
        <v>1.1548018142378229</v>
      </c>
      <c r="G32" s="33">
        <v>19</v>
      </c>
      <c r="H32" s="31">
        <f t="shared" si="2"/>
        <v>0</v>
      </c>
      <c r="I32" s="32">
        <f t="shared" si="3"/>
        <v>-0.20833333333333334</v>
      </c>
      <c r="J32" s="31">
        <v>17.14</v>
      </c>
      <c r="K32" s="31">
        <f t="shared" si="4"/>
        <v>5.8678196417541642E-2</v>
      </c>
      <c r="L32" s="32">
        <f t="shared" si="5"/>
        <v>-0.15790508008253901</v>
      </c>
      <c r="M32" s="60">
        <v>1260000000</v>
      </c>
      <c r="N32" s="31">
        <f t="shared" si="6"/>
        <v>0.05</v>
      </c>
      <c r="O32" s="33">
        <f t="shared" si="7"/>
        <v>0.11857707509881422</v>
      </c>
      <c r="P32" s="60">
        <v>805.08333333333337</v>
      </c>
      <c r="Q32" s="33">
        <f t="shared" si="8"/>
        <v>0</v>
      </c>
      <c r="R32" s="33">
        <f t="shared" si="9"/>
        <v>6.1298473030868939E-2</v>
      </c>
      <c r="S32" s="52"/>
      <c r="T32" s="52"/>
      <c r="U32" s="52"/>
    </row>
    <row r="33" spans="1:21">
      <c r="A33" s="55">
        <v>5</v>
      </c>
      <c r="B33" s="34">
        <v>2021</v>
      </c>
      <c r="C33" s="30"/>
      <c r="D33" s="31">
        <v>109.27</v>
      </c>
      <c r="E33" s="31">
        <f t="shared" si="0"/>
        <v>0</v>
      </c>
      <c r="F33" s="32">
        <f t="shared" si="1"/>
        <v>1.1548018142378229</v>
      </c>
      <c r="G33" s="33">
        <v>19</v>
      </c>
      <c r="H33" s="31">
        <f t="shared" si="2"/>
        <v>0</v>
      </c>
      <c r="I33" s="32">
        <f t="shared" si="3"/>
        <v>-0.20833333333333334</v>
      </c>
      <c r="J33" s="31">
        <v>16.593</v>
      </c>
      <c r="K33" s="31">
        <f t="shared" si="4"/>
        <v>-3.1913652275379262E-2</v>
      </c>
      <c r="L33" s="32">
        <f t="shared" si="5"/>
        <v>-0.1847794045396482</v>
      </c>
      <c r="M33" s="60">
        <v>1330000000</v>
      </c>
      <c r="N33" s="31">
        <f t="shared" si="6"/>
        <v>5.5555555555555552E-2</v>
      </c>
      <c r="O33" s="33">
        <f t="shared" si="7"/>
        <v>0.13833992094861661</v>
      </c>
      <c r="P33" s="60">
        <v>805.08333333333337</v>
      </c>
      <c r="Q33" s="33">
        <f t="shared" si="8"/>
        <v>0</v>
      </c>
      <c r="R33" s="33">
        <f t="shared" si="9"/>
        <v>6.1298473030868939E-2</v>
      </c>
      <c r="S33" s="52"/>
      <c r="T33" s="52"/>
      <c r="U33" s="52"/>
    </row>
    <row r="34" spans="1:21">
      <c r="A34" s="55">
        <v>6</v>
      </c>
      <c r="B34" s="34">
        <v>2021</v>
      </c>
      <c r="C34" s="30"/>
      <c r="D34" s="31">
        <v>109.27</v>
      </c>
      <c r="E34" s="31">
        <f t="shared" si="0"/>
        <v>0</v>
      </c>
      <c r="F34" s="32">
        <f t="shared" si="1"/>
        <v>1.1548018142378229</v>
      </c>
      <c r="G34" s="33">
        <v>19</v>
      </c>
      <c r="H34" s="31">
        <f t="shared" si="2"/>
        <v>0</v>
      </c>
      <c r="I34" s="32">
        <f t="shared" si="3"/>
        <v>-0.20833333333333334</v>
      </c>
      <c r="J34" s="31">
        <v>17.524999999999999</v>
      </c>
      <c r="K34" s="31">
        <f t="shared" si="4"/>
        <v>5.6168263725667369E-2</v>
      </c>
      <c r="L34" s="32">
        <f t="shared" si="5"/>
        <v>-0.13898987913923558</v>
      </c>
      <c r="M34" s="60">
        <v>1370000000</v>
      </c>
      <c r="N34" s="31">
        <f t="shared" si="6"/>
        <v>3.007518796992481E-2</v>
      </c>
      <c r="O34" s="33">
        <f t="shared" si="7"/>
        <v>7.9051383399209488E-2</v>
      </c>
      <c r="P34" s="60">
        <v>805.08333333333337</v>
      </c>
      <c r="Q34" s="33">
        <f t="shared" si="8"/>
        <v>0</v>
      </c>
      <c r="R34" s="33">
        <f t="shared" si="9"/>
        <v>6.1298473030868939E-2</v>
      </c>
      <c r="S34" s="52"/>
      <c r="T34" s="52"/>
      <c r="U34" s="52"/>
    </row>
    <row r="35" spans="1:21">
      <c r="A35" s="55">
        <v>7</v>
      </c>
      <c r="B35" s="34">
        <v>2021</v>
      </c>
      <c r="C35" s="30"/>
      <c r="D35" s="31">
        <v>109.27</v>
      </c>
      <c r="E35" s="31">
        <f t="shared" si="0"/>
        <v>0</v>
      </c>
      <c r="F35" s="32">
        <f t="shared" si="1"/>
        <v>1.1548018142378229</v>
      </c>
      <c r="G35" s="33">
        <v>19</v>
      </c>
      <c r="H35" s="31">
        <f t="shared" si="2"/>
        <v>0</v>
      </c>
      <c r="I35" s="32">
        <f t="shared" si="3"/>
        <v>-0.20833333333333334</v>
      </c>
      <c r="J35" s="31">
        <v>18.952000000000002</v>
      </c>
      <c r="K35" s="31">
        <f t="shared" si="4"/>
        <v>8.1426533523537986E-2</v>
      </c>
      <c r="L35" s="32">
        <f t="shared" si="5"/>
        <v>-6.8880809668861037E-2</v>
      </c>
      <c r="M35" s="60">
        <v>1420000000</v>
      </c>
      <c r="N35" s="31">
        <f t="shared" si="6"/>
        <v>3.6496350364963501E-2</v>
      </c>
      <c r="O35" s="33">
        <f t="shared" si="7"/>
        <v>9.8814229249011856E-2</v>
      </c>
      <c r="P35" s="60">
        <v>805.08333333333337</v>
      </c>
      <c r="Q35" s="33">
        <f t="shared" si="8"/>
        <v>0</v>
      </c>
      <c r="R35" s="33">
        <f t="shared" si="9"/>
        <v>6.1298473030868939E-2</v>
      </c>
      <c r="S35" s="52"/>
      <c r="T35" s="52"/>
      <c r="U35" s="52"/>
    </row>
    <row r="36" spans="1:21">
      <c r="A36" s="55">
        <v>8</v>
      </c>
      <c r="B36" s="34">
        <v>2021</v>
      </c>
      <c r="C36" s="30"/>
      <c r="D36" s="31">
        <v>109.27</v>
      </c>
      <c r="E36" s="31">
        <f t="shared" si="0"/>
        <v>0</v>
      </c>
      <c r="F36" s="32">
        <f t="shared" si="1"/>
        <v>1.1548018142378229</v>
      </c>
      <c r="G36" s="33">
        <v>19</v>
      </c>
      <c r="H36" s="31">
        <f t="shared" si="2"/>
        <v>0</v>
      </c>
      <c r="I36" s="32">
        <f t="shared" si="3"/>
        <v>-0.20833333333333334</v>
      </c>
      <c r="J36" s="31">
        <v>19.253</v>
      </c>
      <c r="K36" s="31">
        <f t="shared" si="4"/>
        <v>1.5882228788518277E-2</v>
      </c>
      <c r="L36" s="32">
        <f t="shared" si="5"/>
        <v>-5.4092561658641992E-2</v>
      </c>
      <c r="M36" s="60">
        <v>1410000000</v>
      </c>
      <c r="N36" s="31">
        <f t="shared" si="6"/>
        <v>-7.0422535211267607E-3</v>
      </c>
      <c r="O36" s="33">
        <f t="shared" si="7"/>
        <v>-1.9762845849802372E-2</v>
      </c>
      <c r="P36" s="60">
        <v>805.08333333333337</v>
      </c>
      <c r="Q36" s="33">
        <f t="shared" si="8"/>
        <v>0</v>
      </c>
      <c r="R36" s="33">
        <f t="shared" si="9"/>
        <v>6.1298473030868939E-2</v>
      </c>
      <c r="S36" s="52"/>
      <c r="T36" s="52"/>
      <c r="U36" s="52"/>
    </row>
    <row r="37" spans="1:21">
      <c r="A37" s="55">
        <v>9</v>
      </c>
      <c r="B37" s="34">
        <v>2021</v>
      </c>
      <c r="C37" s="30"/>
      <c r="D37" s="31">
        <v>109.27</v>
      </c>
      <c r="E37" s="31">
        <f t="shared" si="0"/>
        <v>0</v>
      </c>
      <c r="F37" s="32">
        <f t="shared" si="1"/>
        <v>1.1548018142378229</v>
      </c>
      <c r="G37" s="33">
        <v>18</v>
      </c>
      <c r="H37" s="31">
        <f t="shared" si="2"/>
        <v>-5.2631578947368418E-2</v>
      </c>
      <c r="I37" s="32">
        <f t="shared" si="3"/>
        <v>-0.25</v>
      </c>
      <c r="J37" s="31">
        <v>19.582999999999998</v>
      </c>
      <c r="K37" s="31">
        <f t="shared" si="4"/>
        <v>1.7140185945047435E-2</v>
      </c>
      <c r="L37" s="32">
        <f t="shared" si="5"/>
        <v>-3.7879532278667624E-2</v>
      </c>
      <c r="M37" s="60">
        <v>1460000000</v>
      </c>
      <c r="N37" s="31">
        <f t="shared" si="6"/>
        <v>3.5460992907801421E-2</v>
      </c>
      <c r="O37" s="33">
        <f t="shared" si="7"/>
        <v>9.8814229249011856E-2</v>
      </c>
      <c r="P37" s="60">
        <v>805.08333333333337</v>
      </c>
      <c r="Q37" s="33">
        <f t="shared" si="8"/>
        <v>0</v>
      </c>
      <c r="R37" s="33">
        <f t="shared" si="9"/>
        <v>6.1298473030868939E-2</v>
      </c>
      <c r="S37" s="52"/>
      <c r="T37" s="52"/>
      <c r="U37" s="52"/>
    </row>
    <row r="38" spans="1:21">
      <c r="A38" s="55">
        <v>10</v>
      </c>
      <c r="B38" s="34">
        <v>2021</v>
      </c>
      <c r="C38" s="30"/>
      <c r="D38" s="31">
        <v>109.27</v>
      </c>
      <c r="E38" s="31">
        <f t="shared" si="0"/>
        <v>0</v>
      </c>
      <c r="F38" s="32">
        <f t="shared" si="1"/>
        <v>1.1548018142378229</v>
      </c>
      <c r="G38" s="33">
        <v>16</v>
      </c>
      <c r="H38" s="31">
        <f t="shared" si="2"/>
        <v>-0.1111111111111111</v>
      </c>
      <c r="I38" s="32">
        <f t="shared" si="3"/>
        <v>-0.33333333333333331</v>
      </c>
      <c r="J38" s="31">
        <v>19.89</v>
      </c>
      <c r="K38" s="31">
        <f t="shared" si="4"/>
        <v>1.5676862584895174E-2</v>
      </c>
      <c r="L38" s="32">
        <f t="shared" si="5"/>
        <v>-2.2796501916085225E-2</v>
      </c>
      <c r="M38" s="60">
        <v>1550000000</v>
      </c>
      <c r="N38" s="31">
        <f t="shared" si="6"/>
        <v>6.1643835616438353E-2</v>
      </c>
      <c r="O38" s="33">
        <f t="shared" si="7"/>
        <v>0.17786561264822134</v>
      </c>
      <c r="P38" s="60">
        <v>805.08333333333337</v>
      </c>
      <c r="Q38" s="33">
        <f t="shared" si="8"/>
        <v>0</v>
      </c>
      <c r="R38" s="33">
        <f t="shared" si="9"/>
        <v>6.1298473030868939E-2</v>
      </c>
      <c r="S38" s="52"/>
      <c r="T38" s="52"/>
      <c r="U38" s="52"/>
    </row>
    <row r="39" spans="1:21">
      <c r="A39" s="55">
        <v>11</v>
      </c>
      <c r="B39" s="34">
        <v>2021</v>
      </c>
      <c r="C39" s="30"/>
      <c r="D39" s="31">
        <v>109.27</v>
      </c>
      <c r="E39" s="31">
        <f t="shared" si="0"/>
        <v>0</v>
      </c>
      <c r="F39" s="32">
        <f t="shared" si="1"/>
        <v>1.1548018142378229</v>
      </c>
      <c r="G39" s="33">
        <v>15</v>
      </c>
      <c r="H39" s="31">
        <f t="shared" si="2"/>
        <v>-6.25E-2</v>
      </c>
      <c r="I39" s="32">
        <f t="shared" si="3"/>
        <v>-0.375</v>
      </c>
      <c r="J39" s="31">
        <v>21.312999999999999</v>
      </c>
      <c r="K39" s="31">
        <f t="shared" si="4"/>
        <v>7.1543489190547926E-2</v>
      </c>
      <c r="L39" s="32">
        <f t="shared" si="5"/>
        <v>4.7116045986046955E-2</v>
      </c>
      <c r="M39" s="60">
        <v>1730000000</v>
      </c>
      <c r="N39" s="31">
        <f t="shared" si="6"/>
        <v>0.11612903225806452</v>
      </c>
      <c r="O39" s="33">
        <f t="shared" si="7"/>
        <v>0.35573122529644269</v>
      </c>
      <c r="P39" s="60">
        <v>805.08333333333337</v>
      </c>
      <c r="Q39" s="33">
        <f t="shared" si="8"/>
        <v>0</v>
      </c>
      <c r="R39" s="33">
        <f t="shared" si="9"/>
        <v>6.1298473030868939E-2</v>
      </c>
      <c r="S39" s="52"/>
      <c r="T39" s="52"/>
      <c r="U39" s="52"/>
    </row>
    <row r="40" spans="1:21">
      <c r="A40" s="55">
        <v>12</v>
      </c>
      <c r="B40" s="34">
        <v>2021</v>
      </c>
      <c r="C40" s="30"/>
      <c r="D40" s="31">
        <v>109.27</v>
      </c>
      <c r="E40" s="31">
        <f t="shared" si="0"/>
        <v>0</v>
      </c>
      <c r="F40" s="32">
        <f t="shared" si="1"/>
        <v>1.1548018142378229</v>
      </c>
      <c r="G40" s="33">
        <v>14</v>
      </c>
      <c r="H40" s="31">
        <f t="shared" si="2"/>
        <v>-6.6666666666666666E-2</v>
      </c>
      <c r="I40" s="32">
        <f t="shared" si="3"/>
        <v>-0.41666666666666669</v>
      </c>
      <c r="J40" s="31">
        <v>36.081000000000003</v>
      </c>
      <c r="K40" s="31">
        <f t="shared" si="4"/>
        <v>0.69291043025383592</v>
      </c>
      <c r="L40" s="32">
        <f t="shared" si="5"/>
        <v>0.77267367593593417</v>
      </c>
      <c r="M40" s="60">
        <v>1930000000</v>
      </c>
      <c r="N40" s="31">
        <f t="shared" si="6"/>
        <v>0.11560693641618497</v>
      </c>
      <c r="O40" s="33">
        <f t="shared" si="7"/>
        <v>0.39525691699604742</v>
      </c>
      <c r="P40" s="60">
        <v>805.08333333333337</v>
      </c>
      <c r="Q40" s="33">
        <f t="shared" si="8"/>
        <v>0</v>
      </c>
      <c r="R40" s="33">
        <f t="shared" si="9"/>
        <v>6.1298473030868939E-2</v>
      </c>
      <c r="S40" s="52"/>
      <c r="T40" s="52"/>
      <c r="U40" s="52"/>
    </row>
    <row r="41" spans="1:21">
      <c r="A41" s="55">
        <v>1</v>
      </c>
      <c r="B41" s="34">
        <v>2022</v>
      </c>
      <c r="C41" s="30"/>
      <c r="D41" s="31">
        <v>171.58</v>
      </c>
      <c r="E41" s="31">
        <f t="shared" si="0"/>
        <v>0.57023885787498874</v>
      </c>
      <c r="F41" s="32">
        <f t="shared" si="1"/>
        <v>2.3835535397357526</v>
      </c>
      <c r="G41" s="33">
        <v>14</v>
      </c>
      <c r="H41" s="31">
        <f t="shared" si="2"/>
        <v>0</v>
      </c>
      <c r="I41" s="32">
        <f t="shared" si="3"/>
        <v>-0.41666666666666669</v>
      </c>
      <c r="J41" s="31">
        <v>48.691000000000003</v>
      </c>
      <c r="K41" s="31">
        <f t="shared" si="4"/>
        <v>0.34949142207810202</v>
      </c>
      <c r="L41" s="32">
        <f t="shared" si="5"/>
        <v>1.3922079198192003</v>
      </c>
      <c r="M41" s="60">
        <v>2110000000</v>
      </c>
      <c r="N41" s="31">
        <f t="shared" si="6"/>
        <v>9.3264248704663211E-2</v>
      </c>
      <c r="O41" s="33">
        <f t="shared" si="7"/>
        <v>0.35573122529644269</v>
      </c>
      <c r="P41" s="60">
        <v>884.66666666666663</v>
      </c>
      <c r="Q41" s="33">
        <f t="shared" si="8"/>
        <v>9.8851050615878178E-2</v>
      </c>
      <c r="R41" s="33">
        <f t="shared" si="9"/>
        <v>0.16620894210699758</v>
      </c>
      <c r="S41" s="52"/>
      <c r="T41" s="52"/>
      <c r="U41" s="52"/>
    </row>
    <row r="42" spans="1:21">
      <c r="A42" s="55">
        <v>2</v>
      </c>
      <c r="B42" s="34">
        <v>2022</v>
      </c>
      <c r="C42" s="30"/>
      <c r="D42" s="31">
        <v>171.58</v>
      </c>
      <c r="E42" s="31">
        <f t="shared" si="0"/>
        <v>0</v>
      </c>
      <c r="F42" s="32">
        <f t="shared" si="1"/>
        <v>2.3835535397357526</v>
      </c>
      <c r="G42" s="33">
        <v>14</v>
      </c>
      <c r="H42" s="31">
        <f t="shared" si="2"/>
        <v>0</v>
      </c>
      <c r="I42" s="32">
        <f t="shared" si="3"/>
        <v>-0.41666666666666669</v>
      </c>
      <c r="J42" s="31">
        <v>54.439</v>
      </c>
      <c r="K42" s="31">
        <f t="shared" si="4"/>
        <v>0.11805056375921623</v>
      </c>
      <c r="L42" s="32">
        <f t="shared" si="5"/>
        <v>1.6746094133831189</v>
      </c>
      <c r="M42" s="60">
        <v>2100000000</v>
      </c>
      <c r="N42" s="31">
        <f t="shared" si="6"/>
        <v>-4.7393364928909956E-3</v>
      </c>
      <c r="O42" s="33">
        <f t="shared" si="7"/>
        <v>-1.9762845849802372E-2</v>
      </c>
      <c r="P42" s="60">
        <v>884.66666666666663</v>
      </c>
      <c r="Q42" s="33">
        <f t="shared" si="8"/>
        <v>0</v>
      </c>
      <c r="R42" s="33">
        <f t="shared" si="9"/>
        <v>0.16620894210699758</v>
      </c>
      <c r="S42" s="52"/>
      <c r="T42" s="52"/>
      <c r="U42" s="52"/>
    </row>
    <row r="43" spans="1:21">
      <c r="A43" s="55">
        <v>3</v>
      </c>
      <c r="B43" s="34">
        <v>2022</v>
      </c>
      <c r="C43" s="30"/>
      <c r="D43" s="31">
        <v>171.58</v>
      </c>
      <c r="E43" s="31">
        <f t="shared" si="0"/>
        <v>0</v>
      </c>
      <c r="F43" s="32">
        <f t="shared" si="1"/>
        <v>2.3835535397357526</v>
      </c>
      <c r="G43" s="33">
        <v>14</v>
      </c>
      <c r="H43" s="31">
        <f t="shared" si="2"/>
        <v>0</v>
      </c>
      <c r="I43" s="32">
        <f t="shared" si="3"/>
        <v>-0.41666666666666669</v>
      </c>
      <c r="J43" s="31">
        <v>61.145000000000003</v>
      </c>
      <c r="K43" s="31">
        <f t="shared" si="4"/>
        <v>0.12318374694612325</v>
      </c>
      <c r="L43" s="32">
        <f t="shared" si="5"/>
        <v>2.0040778225410243</v>
      </c>
      <c r="M43" s="60">
        <v>2310000000</v>
      </c>
      <c r="N43" s="31">
        <f t="shared" si="6"/>
        <v>0.1</v>
      </c>
      <c r="O43" s="33">
        <f t="shared" si="7"/>
        <v>0.41501976284584979</v>
      </c>
      <c r="P43" s="60">
        <v>884.66666666666663</v>
      </c>
      <c r="Q43" s="33">
        <f t="shared" si="8"/>
        <v>0</v>
      </c>
      <c r="R43" s="33">
        <f t="shared" si="9"/>
        <v>0.16620894210699758</v>
      </c>
      <c r="S43" s="52"/>
      <c r="T43" s="52"/>
      <c r="U43" s="52"/>
    </row>
    <row r="44" spans="1:21">
      <c r="A44" s="55">
        <v>4</v>
      </c>
      <c r="B44" s="34">
        <v>2022</v>
      </c>
      <c r="C44" s="30"/>
      <c r="D44" s="31">
        <v>171.58</v>
      </c>
      <c r="E44" s="31">
        <f t="shared" si="0"/>
        <v>0</v>
      </c>
      <c r="F44" s="32">
        <f t="shared" si="1"/>
        <v>2.3835535397357526</v>
      </c>
      <c r="G44" s="33">
        <v>14</v>
      </c>
      <c r="H44" s="31">
        <f t="shared" si="2"/>
        <v>0</v>
      </c>
      <c r="I44" s="32">
        <f t="shared" si="3"/>
        <v>-0.41666666666666669</v>
      </c>
      <c r="J44" s="31">
        <v>69.971000000000004</v>
      </c>
      <c r="K44" s="31">
        <f t="shared" si="4"/>
        <v>0.14434540845531116</v>
      </c>
      <c r="L44" s="32">
        <f t="shared" si="5"/>
        <v>2.4377026628672498</v>
      </c>
      <c r="M44" s="60">
        <v>2330000000</v>
      </c>
      <c r="N44" s="31">
        <f t="shared" si="6"/>
        <v>8.658008658008658E-3</v>
      </c>
      <c r="O44" s="33">
        <f t="shared" si="7"/>
        <v>3.9525691699604744E-2</v>
      </c>
      <c r="P44" s="60">
        <v>884.66666666666663</v>
      </c>
      <c r="Q44" s="33">
        <f t="shared" si="8"/>
        <v>0</v>
      </c>
      <c r="R44" s="33">
        <f t="shared" si="9"/>
        <v>0.16620894210699758</v>
      </c>
      <c r="S44" s="52"/>
      <c r="T44" s="52"/>
      <c r="U44" s="52"/>
    </row>
    <row r="45" spans="1:21">
      <c r="A45" s="55">
        <v>5</v>
      </c>
      <c r="B45" s="34">
        <v>2022</v>
      </c>
      <c r="C45" s="30"/>
      <c r="D45" s="31">
        <v>171.58</v>
      </c>
      <c r="E45" s="31">
        <f t="shared" si="0"/>
        <v>0</v>
      </c>
      <c r="F45" s="32">
        <f t="shared" si="1"/>
        <v>2.3835535397357526</v>
      </c>
      <c r="G45" s="33">
        <v>14</v>
      </c>
      <c r="H45" s="31">
        <f t="shared" si="2"/>
        <v>0</v>
      </c>
      <c r="I45" s="32">
        <f t="shared" si="3"/>
        <v>-0.41666666666666669</v>
      </c>
      <c r="J45" s="31">
        <v>73.495999999999995</v>
      </c>
      <c r="K45" s="31">
        <f t="shared" si="4"/>
        <v>5.0378013748552851E-2</v>
      </c>
      <c r="L45" s="32">
        <f t="shared" si="5"/>
        <v>2.6108872948806132</v>
      </c>
      <c r="M45" s="60">
        <v>2480000000</v>
      </c>
      <c r="N45" s="31">
        <f t="shared" si="6"/>
        <v>6.4377682403433473E-2</v>
      </c>
      <c r="O45" s="33">
        <f t="shared" si="7"/>
        <v>0.29644268774703558</v>
      </c>
      <c r="P45" s="60">
        <v>884.66666666666663</v>
      </c>
      <c r="Q45" s="33">
        <f t="shared" si="8"/>
        <v>0</v>
      </c>
      <c r="R45" s="33">
        <f t="shared" si="9"/>
        <v>0.16620894210699758</v>
      </c>
      <c r="S45" s="52"/>
      <c r="T45" s="52"/>
      <c r="U45" s="52"/>
    </row>
    <row r="46" spans="1:21">
      <c r="A46" s="55">
        <v>6</v>
      </c>
      <c r="B46" s="34">
        <v>2022</v>
      </c>
      <c r="C46" s="30"/>
      <c r="D46" s="31">
        <v>171.58</v>
      </c>
      <c r="E46" s="31">
        <f t="shared" si="0"/>
        <v>0</v>
      </c>
      <c r="F46" s="32">
        <f t="shared" si="1"/>
        <v>2.3835535397357526</v>
      </c>
      <c r="G46" s="33">
        <v>14</v>
      </c>
      <c r="H46" s="31">
        <f t="shared" si="2"/>
        <v>0</v>
      </c>
      <c r="I46" s="32">
        <f t="shared" si="3"/>
        <v>-0.41666666666666669</v>
      </c>
      <c r="J46" s="31">
        <v>78.617999999999995</v>
      </c>
      <c r="K46" s="31">
        <f t="shared" si="4"/>
        <v>6.969086753020573E-2</v>
      </c>
      <c r="L46" s="32">
        <f t="shared" si="5"/>
        <v>2.8625331630146409</v>
      </c>
      <c r="M46" s="60">
        <v>2660000000</v>
      </c>
      <c r="N46" s="31">
        <f t="shared" si="6"/>
        <v>7.2580645161290328E-2</v>
      </c>
      <c r="O46" s="33">
        <f t="shared" si="7"/>
        <v>0.35573122529644269</v>
      </c>
      <c r="P46" s="60">
        <v>884.66666666666663</v>
      </c>
      <c r="Q46" s="33">
        <f t="shared" si="8"/>
        <v>0</v>
      </c>
      <c r="R46" s="33">
        <f t="shared" si="9"/>
        <v>0.16620894210699758</v>
      </c>
      <c r="S46" s="52"/>
      <c r="T46" s="52"/>
      <c r="U46" s="52"/>
    </row>
    <row r="47" spans="1:21">
      <c r="A47" s="55">
        <v>7</v>
      </c>
      <c r="B47" s="34">
        <v>2022</v>
      </c>
      <c r="C47" s="30"/>
      <c r="D47" s="31">
        <v>171.58</v>
      </c>
      <c r="E47" s="31">
        <f t="shared" si="0"/>
        <v>0</v>
      </c>
      <c r="F47" s="32">
        <f t="shared" si="1"/>
        <v>2.3835535397357526</v>
      </c>
      <c r="G47" s="33">
        <v>14</v>
      </c>
      <c r="H47" s="31">
        <f t="shared" si="2"/>
        <v>0</v>
      </c>
      <c r="I47" s="32">
        <f t="shared" si="3"/>
        <v>-0.41666666666666669</v>
      </c>
      <c r="J47" s="31">
        <v>79.602000000000004</v>
      </c>
      <c r="K47" s="31">
        <f t="shared" si="4"/>
        <v>1.2516217660077959E-2</v>
      </c>
      <c r="L47" s="32">
        <f t="shared" si="5"/>
        <v>2.9108774688022012</v>
      </c>
      <c r="M47" s="60">
        <v>2680000000</v>
      </c>
      <c r="N47" s="31">
        <f t="shared" si="6"/>
        <v>7.5187969924812026E-3</v>
      </c>
      <c r="O47" s="33">
        <f t="shared" si="7"/>
        <v>3.9525691699604744E-2</v>
      </c>
      <c r="P47" s="60">
        <v>884.66666666666663</v>
      </c>
      <c r="Q47" s="33">
        <f t="shared" si="8"/>
        <v>0</v>
      </c>
      <c r="R47" s="33">
        <f t="shared" si="9"/>
        <v>0.16620894210699758</v>
      </c>
      <c r="S47" s="52"/>
      <c r="T47" s="52"/>
      <c r="U47" s="52"/>
    </row>
    <row r="48" spans="1:21">
      <c r="A48" s="55">
        <v>8</v>
      </c>
      <c r="B48" s="34">
        <v>2022</v>
      </c>
      <c r="C48" s="30"/>
      <c r="D48" s="31">
        <v>171.58</v>
      </c>
      <c r="E48" s="31">
        <f t="shared" si="0"/>
        <v>0</v>
      </c>
      <c r="F48" s="32">
        <f t="shared" si="1"/>
        <v>2.3835535397357526</v>
      </c>
      <c r="G48" s="33">
        <v>13</v>
      </c>
      <c r="H48" s="31">
        <f t="shared" si="2"/>
        <v>-7.1428571428571425E-2</v>
      </c>
      <c r="I48" s="32">
        <f t="shared" si="3"/>
        <v>-0.45833333333333331</v>
      </c>
      <c r="J48" s="31">
        <v>80.207999999999998</v>
      </c>
      <c r="K48" s="31">
        <f t="shared" si="4"/>
        <v>7.6128740483906747E-3</v>
      </c>
      <c r="L48" s="32">
        <f t="shared" si="5"/>
        <v>2.9406504863908816</v>
      </c>
      <c r="M48" s="60">
        <v>2760000000</v>
      </c>
      <c r="N48" s="31">
        <f t="shared" si="6"/>
        <v>2.9850746268656716E-2</v>
      </c>
      <c r="O48" s="33">
        <f t="shared" si="7"/>
        <v>0.15810276679841898</v>
      </c>
      <c r="P48" s="60">
        <v>884.66666666666663</v>
      </c>
      <c r="Q48" s="33">
        <f t="shared" si="8"/>
        <v>0</v>
      </c>
      <c r="R48" s="33">
        <f t="shared" si="9"/>
        <v>0.16620894210699758</v>
      </c>
      <c r="S48" s="52"/>
      <c r="T48" s="52"/>
      <c r="U48" s="52"/>
    </row>
    <row r="49" spans="1:21">
      <c r="A49" s="55">
        <v>9</v>
      </c>
      <c r="B49" s="34">
        <v>2022</v>
      </c>
      <c r="C49" s="30"/>
      <c r="D49" s="31">
        <v>171.58</v>
      </c>
      <c r="E49" s="31">
        <f t="shared" si="0"/>
        <v>0</v>
      </c>
      <c r="F49" s="32">
        <f t="shared" si="1"/>
        <v>2.3835535397357526</v>
      </c>
      <c r="G49" s="33">
        <v>12</v>
      </c>
      <c r="H49" s="31">
        <f t="shared" si="2"/>
        <v>-7.6923076923076927E-2</v>
      </c>
      <c r="I49" s="32">
        <f t="shared" si="3"/>
        <v>-0.5</v>
      </c>
      <c r="J49" s="31">
        <v>83.451999999999998</v>
      </c>
      <c r="K49" s="31">
        <f t="shared" si="4"/>
        <v>4.0444843407141433E-2</v>
      </c>
      <c r="L49" s="32">
        <f t="shared" si="5"/>
        <v>3.1000294782352364</v>
      </c>
      <c r="M49" s="60">
        <v>2830000000</v>
      </c>
      <c r="N49" s="31">
        <f t="shared" si="6"/>
        <v>2.5362318840579712E-2</v>
      </c>
      <c r="O49" s="33">
        <f t="shared" si="7"/>
        <v>0.13833992094861661</v>
      </c>
      <c r="P49" s="60">
        <v>884.66666666666663</v>
      </c>
      <c r="Q49" s="33">
        <f t="shared" si="8"/>
        <v>0</v>
      </c>
      <c r="R49" s="33">
        <f t="shared" si="9"/>
        <v>0.16620894210699758</v>
      </c>
      <c r="S49" s="52"/>
      <c r="T49" s="52"/>
      <c r="U49" s="52"/>
    </row>
    <row r="50" spans="1:21">
      <c r="A50" s="55">
        <v>10</v>
      </c>
      <c r="B50" s="34">
        <v>2022</v>
      </c>
      <c r="C50" s="30"/>
      <c r="D50" s="31">
        <v>171.58</v>
      </c>
      <c r="E50" s="31">
        <f t="shared" si="0"/>
        <v>0</v>
      </c>
      <c r="F50" s="32">
        <f t="shared" si="1"/>
        <v>2.3835535397357526</v>
      </c>
      <c r="G50" s="33">
        <v>10.5</v>
      </c>
      <c r="H50" s="31">
        <f t="shared" si="2"/>
        <v>-0.125</v>
      </c>
      <c r="I50" s="32">
        <f t="shared" si="3"/>
        <v>-0.5625</v>
      </c>
      <c r="J50" s="31">
        <v>85.515000000000001</v>
      </c>
      <c r="K50" s="31">
        <f t="shared" si="4"/>
        <v>2.4720797584240072E-2</v>
      </c>
      <c r="L50" s="32">
        <f t="shared" si="5"/>
        <v>3.2013854770561072</v>
      </c>
      <c r="M50" s="60">
        <v>2920000000</v>
      </c>
      <c r="N50" s="31">
        <f t="shared" si="6"/>
        <v>3.1802120141342753E-2</v>
      </c>
      <c r="O50" s="33">
        <f t="shared" si="7"/>
        <v>0.17786561264822134</v>
      </c>
      <c r="P50" s="60">
        <v>884.66666666666663</v>
      </c>
      <c r="Q50" s="33">
        <f t="shared" si="8"/>
        <v>0</v>
      </c>
      <c r="R50" s="33">
        <f t="shared" si="9"/>
        <v>0.16620894210699758</v>
      </c>
      <c r="S50" s="52"/>
      <c r="T50" s="52"/>
      <c r="U50" s="52"/>
    </row>
    <row r="51" spans="1:21">
      <c r="A51" s="55">
        <v>11</v>
      </c>
      <c r="B51" s="34">
        <v>2022</v>
      </c>
      <c r="C51" s="30"/>
      <c r="D51" s="31">
        <v>171.58</v>
      </c>
      <c r="E51" s="31">
        <f t="shared" si="0"/>
        <v>0</v>
      </c>
      <c r="F51" s="32">
        <f t="shared" si="1"/>
        <v>2.3835535397357526</v>
      </c>
      <c r="G51" s="33">
        <v>9</v>
      </c>
      <c r="H51" s="31">
        <f t="shared" si="2"/>
        <v>-0.14285714285714285</v>
      </c>
      <c r="I51" s="32">
        <f t="shared" si="3"/>
        <v>-0.625</v>
      </c>
      <c r="J51" s="31">
        <v>84.388999999999996</v>
      </c>
      <c r="K51" s="31">
        <f t="shared" si="4"/>
        <v>-1.3167280594047884E-2</v>
      </c>
      <c r="L51" s="32">
        <f t="shared" si="5"/>
        <v>3.1460646555959517</v>
      </c>
      <c r="M51" s="60">
        <v>2990000000</v>
      </c>
      <c r="N51" s="31">
        <f t="shared" si="6"/>
        <v>2.3972602739726026E-2</v>
      </c>
      <c r="O51" s="33">
        <f t="shared" si="7"/>
        <v>0.13833992094861661</v>
      </c>
      <c r="P51" s="60">
        <v>884.66666666666663</v>
      </c>
      <c r="Q51" s="33">
        <f t="shared" si="8"/>
        <v>0</v>
      </c>
      <c r="R51" s="33">
        <f t="shared" si="9"/>
        <v>0.16620894210699758</v>
      </c>
      <c r="S51" s="52"/>
      <c r="T51" s="52"/>
      <c r="U51" s="52"/>
    </row>
    <row r="52" spans="1:21">
      <c r="A52" s="55">
        <v>12</v>
      </c>
      <c r="B52" s="34">
        <v>2023</v>
      </c>
      <c r="C52" s="30"/>
      <c r="D52" s="31">
        <v>171.58</v>
      </c>
      <c r="E52" s="31">
        <f t="shared" si="0"/>
        <v>0</v>
      </c>
      <c r="F52" s="32">
        <f t="shared" si="1"/>
        <v>2.3835535397357526</v>
      </c>
      <c r="G52" s="33">
        <v>9</v>
      </c>
      <c r="H52" s="31">
        <f t="shared" si="2"/>
        <v>0</v>
      </c>
      <c r="I52" s="32">
        <f t="shared" si="3"/>
        <v>-0.625</v>
      </c>
      <c r="J52" s="31">
        <v>64.27</v>
      </c>
      <c r="K52" s="31">
        <f t="shared" si="4"/>
        <v>-0.23840784936425363</v>
      </c>
      <c r="L52" s="32">
        <f t="shared" si="5"/>
        <v>2.1576102977301757</v>
      </c>
      <c r="M52" s="60">
        <v>3080000000</v>
      </c>
      <c r="N52" s="31">
        <f t="shared" si="6"/>
        <v>3.0100334448160536E-2</v>
      </c>
      <c r="O52" s="33">
        <f t="shared" si="7"/>
        <v>0.17786561264822134</v>
      </c>
      <c r="P52" s="60">
        <v>884.66666666666663</v>
      </c>
      <c r="Q52" s="33">
        <f t="shared" si="8"/>
        <v>0</v>
      </c>
      <c r="R52" s="33">
        <f t="shared" si="9"/>
        <v>0.16620894210699758</v>
      </c>
      <c r="S52" s="52"/>
      <c r="T52" s="52"/>
      <c r="U52" s="52"/>
    </row>
    <row r="53" spans="1:21">
      <c r="A53" s="55">
        <v>1</v>
      </c>
      <c r="B53" s="34">
        <v>2023</v>
      </c>
      <c r="C53" s="30"/>
      <c r="D53" s="31">
        <v>304.74</v>
      </c>
      <c r="E53" s="31">
        <f t="shared" si="0"/>
        <v>0.77608112833663589</v>
      </c>
      <c r="F53" s="32">
        <f t="shared" si="1"/>
        <v>5.0094655886412935</v>
      </c>
      <c r="G53" s="33">
        <v>9</v>
      </c>
      <c r="H53" s="31">
        <f t="shared" si="2"/>
        <v>0</v>
      </c>
      <c r="I53" s="32">
        <f t="shared" si="3"/>
        <v>-0.625</v>
      </c>
      <c r="J53" s="31">
        <v>57.682000000000002</v>
      </c>
      <c r="K53" s="31">
        <f t="shared" si="4"/>
        <v>-0.1025050567916601</v>
      </c>
      <c r="L53" s="32">
        <f t="shared" si="5"/>
        <v>1.8339392748354133</v>
      </c>
      <c r="M53" s="60">
        <v>3170000000</v>
      </c>
      <c r="N53" s="31">
        <f t="shared" si="6"/>
        <v>2.922077922077922E-2</v>
      </c>
      <c r="O53" s="33">
        <f t="shared" si="7"/>
        <v>0.17786561264822134</v>
      </c>
      <c r="P53" s="60">
        <v>884.66666666666663</v>
      </c>
      <c r="Q53" s="33">
        <f t="shared" si="8"/>
        <v>0</v>
      </c>
      <c r="R53" s="33">
        <f t="shared" si="9"/>
        <v>0.16620894210699758</v>
      </c>
      <c r="S53" s="52"/>
      <c r="T53" s="52"/>
      <c r="U53" s="52"/>
    </row>
    <row r="54" spans="1:21">
      <c r="A54" s="55">
        <v>2</v>
      </c>
      <c r="B54" s="34">
        <v>2023</v>
      </c>
      <c r="C54" s="30"/>
      <c r="D54" s="31">
        <v>304.74</v>
      </c>
      <c r="E54" s="31">
        <f t="shared" si="0"/>
        <v>0</v>
      </c>
      <c r="F54" s="32">
        <f t="shared" si="1"/>
        <v>5.0094655886412935</v>
      </c>
      <c r="G54" s="33">
        <v>8.5</v>
      </c>
      <c r="H54" s="31">
        <f t="shared" si="2"/>
        <v>-5.5555555555555552E-2</v>
      </c>
      <c r="I54" s="32">
        <f t="shared" si="3"/>
        <v>-0.64583333333333337</v>
      </c>
      <c r="J54" s="31">
        <v>55.18</v>
      </c>
      <c r="K54" s="31">
        <f t="shared" si="4"/>
        <v>-4.3375749800631087E-2</v>
      </c>
      <c r="L54" s="32">
        <f t="shared" si="5"/>
        <v>1.7110150338999706</v>
      </c>
      <c r="M54" s="60">
        <v>3250000000</v>
      </c>
      <c r="N54" s="31">
        <f t="shared" si="6"/>
        <v>2.5236593059936908E-2</v>
      </c>
      <c r="O54" s="33">
        <f t="shared" si="7"/>
        <v>0.15810276679841898</v>
      </c>
      <c r="P54" s="60">
        <v>1092.5</v>
      </c>
      <c r="Q54" s="33">
        <f t="shared" si="8"/>
        <v>0.23492840994724948</v>
      </c>
      <c r="R54" s="33">
        <f t="shared" si="9"/>
        <v>0.44018455454245847</v>
      </c>
      <c r="S54" s="52"/>
      <c r="T54" s="52"/>
      <c r="U54" s="52"/>
    </row>
    <row r="55" spans="1:21">
      <c r="A55" s="55">
        <v>3</v>
      </c>
      <c r="B55" s="34">
        <v>2023</v>
      </c>
      <c r="C55" s="30"/>
      <c r="D55" s="31">
        <v>304.74</v>
      </c>
      <c r="E55" s="31">
        <f t="shared" si="0"/>
        <v>0</v>
      </c>
      <c r="F55" s="32">
        <f t="shared" si="1"/>
        <v>5.0094655886412935</v>
      </c>
      <c r="G55" s="33">
        <v>8.5</v>
      </c>
      <c r="H55" s="31">
        <f t="shared" si="2"/>
        <v>0</v>
      </c>
      <c r="I55" s="32">
        <f t="shared" si="3"/>
        <v>-0.64583333333333337</v>
      </c>
      <c r="J55" s="31">
        <v>50.509</v>
      </c>
      <c r="K55" s="31">
        <f t="shared" si="4"/>
        <v>-8.465023559260601E-2</v>
      </c>
      <c r="L55" s="32">
        <f t="shared" si="5"/>
        <v>1.4815269725852414</v>
      </c>
      <c r="M55" s="60">
        <v>3470000000</v>
      </c>
      <c r="N55" s="31">
        <f t="shared" si="6"/>
        <v>6.7692307692307691E-2</v>
      </c>
      <c r="O55" s="33">
        <f t="shared" si="7"/>
        <v>0.43478260869565216</v>
      </c>
      <c r="P55" s="60">
        <v>1092.5</v>
      </c>
      <c r="Q55" s="33">
        <f t="shared" si="8"/>
        <v>0</v>
      </c>
      <c r="R55" s="33">
        <f t="shared" si="9"/>
        <v>0.44018455454245847</v>
      </c>
      <c r="S55" s="52"/>
      <c r="T55" s="52"/>
      <c r="U55" s="52"/>
    </row>
    <row r="56" spans="1:21">
      <c r="A56" s="55">
        <v>4</v>
      </c>
      <c r="B56" s="34">
        <v>2023</v>
      </c>
      <c r="C56" s="30"/>
      <c r="D56" s="31">
        <v>304.74</v>
      </c>
      <c r="E56" s="31">
        <f t="shared" si="0"/>
        <v>0</v>
      </c>
      <c r="F56" s="32">
        <f t="shared" si="1"/>
        <v>5.0094655886412935</v>
      </c>
      <c r="G56" s="33">
        <v>8.5</v>
      </c>
      <c r="H56" s="31">
        <f t="shared" si="2"/>
        <v>0</v>
      </c>
      <c r="I56" s="32">
        <f t="shared" si="3"/>
        <v>-0.64583333333333337</v>
      </c>
      <c r="J56" s="31">
        <v>43.683999999999997</v>
      </c>
      <c r="K56" s="31">
        <f t="shared" si="4"/>
        <v>-0.13512443326931839</v>
      </c>
      <c r="L56" s="32">
        <f t="shared" si="5"/>
        <v>1.1462120467721333</v>
      </c>
      <c r="M56" s="60">
        <v>3670000000</v>
      </c>
      <c r="N56" s="31">
        <f t="shared" si="6"/>
        <v>5.7636887608069162E-2</v>
      </c>
      <c r="O56" s="33">
        <f t="shared" si="7"/>
        <v>0.39525691699604742</v>
      </c>
      <c r="P56" s="60">
        <v>1092.5</v>
      </c>
      <c r="Q56" s="33">
        <f t="shared" si="8"/>
        <v>0</v>
      </c>
      <c r="R56" s="33">
        <f t="shared" si="9"/>
        <v>0.44018455454245847</v>
      </c>
      <c r="S56" s="52"/>
      <c r="T56" s="52"/>
      <c r="U56" s="52"/>
    </row>
    <row r="57" spans="1:21">
      <c r="A57" s="55">
        <v>5</v>
      </c>
      <c r="B57" s="34">
        <v>2023</v>
      </c>
      <c r="C57" s="30"/>
      <c r="D57" s="31">
        <v>304.74</v>
      </c>
      <c r="E57" s="31">
        <f t="shared" si="0"/>
        <v>0</v>
      </c>
      <c r="F57" s="32">
        <f t="shared" si="1"/>
        <v>5.0094655886412935</v>
      </c>
      <c r="G57" s="33">
        <v>8.5</v>
      </c>
      <c r="H57" s="31">
        <f t="shared" si="2"/>
        <v>0</v>
      </c>
      <c r="I57" s="32">
        <f t="shared" si="3"/>
        <v>-0.64583333333333337</v>
      </c>
      <c r="J57" s="31">
        <v>39.585000000000001</v>
      </c>
      <c r="K57" s="31">
        <f t="shared" si="4"/>
        <v>-9.3832982327625603E-2</v>
      </c>
      <c r="L57" s="32">
        <f t="shared" si="5"/>
        <v>0.94482656971602641</v>
      </c>
      <c r="M57" s="60">
        <v>3520000000</v>
      </c>
      <c r="N57" s="31">
        <f t="shared" si="6"/>
        <v>-4.0871934604904632E-2</v>
      </c>
      <c r="O57" s="33">
        <f t="shared" si="7"/>
        <v>-0.29644268774703558</v>
      </c>
      <c r="P57" s="60">
        <v>1092.5</v>
      </c>
      <c r="Q57" s="33">
        <f t="shared" si="8"/>
        <v>0</v>
      </c>
      <c r="R57" s="33">
        <f t="shared" si="9"/>
        <v>0.44018455454245847</v>
      </c>
      <c r="S57" s="52"/>
      <c r="T57" s="52"/>
      <c r="U57" s="52"/>
    </row>
    <row r="58" spans="1:21">
      <c r="A58" s="55">
        <v>6</v>
      </c>
      <c r="B58" s="34">
        <v>2023</v>
      </c>
      <c r="C58" s="30"/>
      <c r="D58" s="31">
        <v>304.74</v>
      </c>
      <c r="E58" s="31">
        <f t="shared" si="0"/>
        <v>0</v>
      </c>
      <c r="F58" s="32">
        <f t="shared" si="1"/>
        <v>5.0094655886412935</v>
      </c>
      <c r="G58" s="33">
        <v>15</v>
      </c>
      <c r="H58" s="31">
        <f t="shared" si="2"/>
        <v>0.76470588235294112</v>
      </c>
      <c r="I58" s="32">
        <f t="shared" si="3"/>
        <v>-0.375</v>
      </c>
      <c r="J58" s="31">
        <v>38.213999999999999</v>
      </c>
      <c r="K58" s="31">
        <f t="shared" si="4"/>
        <v>-3.4634331186055377E-2</v>
      </c>
      <c r="L58" s="32">
        <f t="shared" si="5"/>
        <v>0.87746880220104162</v>
      </c>
      <c r="M58" s="60">
        <v>4180000000</v>
      </c>
      <c r="N58" s="31">
        <f t="shared" si="6"/>
        <v>0.1875</v>
      </c>
      <c r="O58" s="33">
        <f t="shared" si="7"/>
        <v>1.3043478260869565</v>
      </c>
      <c r="P58" s="60">
        <v>1092.5</v>
      </c>
      <c r="Q58" s="33">
        <f t="shared" si="8"/>
        <v>0</v>
      </c>
      <c r="R58" s="33">
        <f t="shared" si="9"/>
        <v>0.44018455454245847</v>
      </c>
      <c r="S58" s="52"/>
      <c r="T58" s="52"/>
      <c r="U58" s="52"/>
    </row>
    <row r="59" spans="1:21">
      <c r="A59" s="55">
        <v>7</v>
      </c>
      <c r="B59" s="34">
        <v>2023</v>
      </c>
      <c r="C59" s="30"/>
      <c r="D59" s="31">
        <v>304.74</v>
      </c>
      <c r="E59" s="31">
        <f t="shared" si="0"/>
        <v>0</v>
      </c>
      <c r="F59" s="32">
        <f t="shared" si="1"/>
        <v>5.0094655886412935</v>
      </c>
      <c r="G59" s="33">
        <v>17.5</v>
      </c>
      <c r="H59" s="31">
        <f t="shared" si="2"/>
        <v>0.16666666666666666</v>
      </c>
      <c r="I59" s="32">
        <f t="shared" si="3"/>
        <v>-0.27083333333333331</v>
      </c>
      <c r="J59" s="31">
        <v>47.832000000000001</v>
      </c>
      <c r="K59" s="31">
        <f t="shared" si="4"/>
        <v>0.25168786308682689</v>
      </c>
      <c r="L59" s="32">
        <f t="shared" si="5"/>
        <v>1.3500049130392062</v>
      </c>
      <c r="M59" s="60">
        <v>4390000000</v>
      </c>
      <c r="N59" s="31">
        <f t="shared" si="6"/>
        <v>5.0239234449760764E-2</v>
      </c>
      <c r="O59" s="33">
        <f t="shared" si="7"/>
        <v>0.41501976284584979</v>
      </c>
      <c r="P59" s="60">
        <v>1092.5</v>
      </c>
      <c r="Q59" s="33">
        <f t="shared" si="8"/>
        <v>0</v>
      </c>
      <c r="R59" s="33">
        <f t="shared" si="9"/>
        <v>0.44018455454245847</v>
      </c>
      <c r="S59" s="52"/>
      <c r="T59" s="52"/>
      <c r="U59" s="52"/>
    </row>
    <row r="60" spans="1:21">
      <c r="A60" s="55">
        <v>8</v>
      </c>
      <c r="B60" s="34">
        <v>2023</v>
      </c>
      <c r="C60" s="30"/>
      <c r="D60" s="31">
        <v>304.74</v>
      </c>
      <c r="E60" s="31">
        <f t="shared" si="0"/>
        <v>0</v>
      </c>
      <c r="F60" s="32">
        <f t="shared" si="1"/>
        <v>5.0094655886412935</v>
      </c>
      <c r="G60" s="33">
        <v>25</v>
      </c>
      <c r="H60" s="31">
        <f t="shared" si="2"/>
        <v>0.42857142857142855</v>
      </c>
      <c r="I60" s="32">
        <f t="shared" si="3"/>
        <v>4.1666666666666664E-2</v>
      </c>
      <c r="J60" s="31">
        <v>58.944000000000003</v>
      </c>
      <c r="K60" s="31">
        <f t="shared" si="4"/>
        <v>0.23231309583542403</v>
      </c>
      <c r="L60" s="32">
        <f t="shared" si="5"/>
        <v>1.8959418296158006</v>
      </c>
      <c r="M60" s="60">
        <v>4550000000</v>
      </c>
      <c r="N60" s="31">
        <f t="shared" si="6"/>
        <v>3.644646924829157E-2</v>
      </c>
      <c r="O60" s="33">
        <f t="shared" si="7"/>
        <v>0.31620553359683795</v>
      </c>
      <c r="P60" s="60">
        <v>1092.5</v>
      </c>
      <c r="Q60" s="33">
        <f t="shared" si="8"/>
        <v>0</v>
      </c>
      <c r="R60" s="33">
        <f t="shared" si="9"/>
        <v>0.44018455454245847</v>
      </c>
      <c r="S60" s="52"/>
      <c r="T60" s="52"/>
      <c r="U60" s="52"/>
    </row>
    <row r="61" spans="1:21">
      <c r="A61" s="55">
        <v>9</v>
      </c>
      <c r="B61" s="34">
        <v>2023</v>
      </c>
      <c r="C61" s="30"/>
      <c r="D61" s="31">
        <v>304.74</v>
      </c>
      <c r="E61" s="31">
        <f t="shared" si="0"/>
        <v>0</v>
      </c>
      <c r="F61" s="32">
        <f t="shared" si="1"/>
        <v>5.0094655886412935</v>
      </c>
      <c r="G61" s="33">
        <v>30</v>
      </c>
      <c r="H61" s="31">
        <f t="shared" si="2"/>
        <v>0.2</v>
      </c>
      <c r="I61" s="32">
        <f t="shared" si="3"/>
        <v>0.25</v>
      </c>
      <c r="J61" s="31">
        <v>61.53</v>
      </c>
      <c r="K61" s="31">
        <f t="shared" si="4"/>
        <v>4.3872149837133521E-2</v>
      </c>
      <c r="L61" s="32">
        <f t="shared" si="5"/>
        <v>2.0229930234843274</v>
      </c>
      <c r="M61" s="60">
        <v>4490000000</v>
      </c>
      <c r="N61" s="31">
        <f t="shared" si="6"/>
        <v>-1.3186813186813187E-2</v>
      </c>
      <c r="O61" s="33">
        <f t="shared" si="7"/>
        <v>-0.11857707509881422</v>
      </c>
      <c r="P61" s="60">
        <v>1092.5</v>
      </c>
      <c r="Q61" s="33">
        <f t="shared" si="8"/>
        <v>0</v>
      </c>
      <c r="R61" s="33">
        <f t="shared" si="9"/>
        <v>0.44018455454245847</v>
      </c>
      <c r="S61" s="52"/>
      <c r="T61" s="52"/>
      <c r="U61" s="52"/>
    </row>
    <row r="62" spans="1:21">
      <c r="A62" s="55">
        <v>10</v>
      </c>
      <c r="B62" s="34">
        <v>2023</v>
      </c>
      <c r="C62" s="30"/>
      <c r="D62" s="31">
        <v>304.74</v>
      </c>
      <c r="E62" s="31">
        <f t="shared" si="0"/>
        <v>0</v>
      </c>
      <c r="F62" s="32">
        <f t="shared" si="1"/>
        <v>5.0094655886412935</v>
      </c>
      <c r="G62" s="33">
        <v>35</v>
      </c>
      <c r="H62" s="31">
        <f t="shared" si="2"/>
        <v>0.16666666666666666</v>
      </c>
      <c r="I62" s="32">
        <f t="shared" si="3"/>
        <v>0.45833333333333331</v>
      </c>
      <c r="J62" s="31">
        <v>61.356999999999999</v>
      </c>
      <c r="K62" s="31">
        <f t="shared" si="4"/>
        <v>-2.8116366000325338E-3</v>
      </c>
      <c r="L62" s="32">
        <f t="shared" si="5"/>
        <v>2.0144934656578561</v>
      </c>
      <c r="M62" s="60">
        <v>4570000000</v>
      </c>
      <c r="N62" s="31">
        <f t="shared" si="6"/>
        <v>1.7817371937639197E-2</v>
      </c>
      <c r="O62" s="33">
        <f t="shared" si="7"/>
        <v>0.15810276679841898</v>
      </c>
      <c r="P62" s="60">
        <v>1092.5</v>
      </c>
      <c r="Q62" s="33">
        <f t="shared" si="8"/>
        <v>0</v>
      </c>
      <c r="R62" s="33">
        <f t="shared" si="9"/>
        <v>0.44018455454245847</v>
      </c>
      <c r="S62" s="52"/>
      <c r="T62" s="52"/>
      <c r="U62" s="52"/>
    </row>
    <row r="63" spans="1:21">
      <c r="A63" s="55">
        <v>11</v>
      </c>
      <c r="B63" s="34">
        <v>2023</v>
      </c>
      <c r="C63" s="30"/>
      <c r="D63" s="31">
        <v>304.74</v>
      </c>
      <c r="E63" s="31">
        <f t="shared" si="0"/>
        <v>0</v>
      </c>
      <c r="F63" s="32">
        <f t="shared" si="1"/>
        <v>5.0094655886412935</v>
      </c>
      <c r="G63" s="33">
        <v>40</v>
      </c>
      <c r="H63" s="31">
        <f t="shared" si="2"/>
        <v>0.14285714285714285</v>
      </c>
      <c r="I63" s="32">
        <f t="shared" si="3"/>
        <v>0.66666666666666663</v>
      </c>
      <c r="J63" s="31">
        <v>61.98</v>
      </c>
      <c r="K63" s="31">
        <f t="shared" si="4"/>
        <v>1.0153690695438134E-2</v>
      </c>
      <c r="L63" s="32">
        <f t="shared" si="5"/>
        <v>2.0451016999115654</v>
      </c>
      <c r="M63" s="60">
        <v>4630000000</v>
      </c>
      <c r="N63" s="31">
        <f t="shared" si="6"/>
        <v>1.3129102844638949E-2</v>
      </c>
      <c r="O63" s="33">
        <f t="shared" si="7"/>
        <v>0.11857707509881422</v>
      </c>
      <c r="P63" s="60">
        <v>1092.5</v>
      </c>
      <c r="Q63" s="33">
        <f t="shared" si="8"/>
        <v>0</v>
      </c>
      <c r="R63" s="33">
        <f t="shared" si="9"/>
        <v>0.44018455454245847</v>
      </c>
      <c r="S63" s="52"/>
      <c r="T63" s="52"/>
      <c r="U63" s="52"/>
    </row>
    <row r="64" spans="1:21">
      <c r="A64" s="55">
        <v>12</v>
      </c>
      <c r="B64" s="34">
        <v>2023</v>
      </c>
      <c r="C64" s="30"/>
      <c r="D64" s="31">
        <v>304.74</v>
      </c>
      <c r="E64" s="31">
        <f t="shared" si="0"/>
        <v>0</v>
      </c>
      <c r="F64" s="32">
        <f t="shared" si="1"/>
        <v>5.0094655886412935</v>
      </c>
      <c r="G64" s="33">
        <v>42.5</v>
      </c>
      <c r="H64" s="31">
        <f t="shared" si="2"/>
        <v>6.25E-2</v>
      </c>
      <c r="I64" s="32">
        <f>(G64-$G$5)/$G$5</f>
        <v>0.77083333333333337</v>
      </c>
      <c r="J64" s="31">
        <v>64.772999999999996</v>
      </c>
      <c r="K64" s="31">
        <f t="shared" si="4"/>
        <v>4.5062923523717317E-2</v>
      </c>
      <c r="L64" s="32">
        <f t="shared" si="5"/>
        <v>2.1823228849366219</v>
      </c>
      <c r="M64" s="60">
        <v>4760000000</v>
      </c>
      <c r="N64" s="31">
        <f t="shared" si="6"/>
        <v>2.8077753779697623E-2</v>
      </c>
      <c r="O64" s="33">
        <f t="shared" si="7"/>
        <v>0.25691699604743085</v>
      </c>
      <c r="P64" s="60">
        <v>1092.5</v>
      </c>
      <c r="Q64" s="33">
        <f t="shared" si="8"/>
        <v>0</v>
      </c>
      <c r="R64" s="33">
        <f t="shared" si="9"/>
        <v>0.44018455454245847</v>
      </c>
      <c r="S64" s="52"/>
      <c r="T64" s="52"/>
      <c r="U64" s="52"/>
    </row>
    <row r="65" spans="1:104" s="13" customFormat="1" ht="36.6">
      <c r="A65" s="14" t="s">
        <v>6</v>
      </c>
      <c r="B65" s="14"/>
      <c r="C65" s="15"/>
      <c r="D65" s="16"/>
      <c r="E65" s="16"/>
      <c r="F65" s="17"/>
      <c r="G65" s="18"/>
      <c r="H65" s="18"/>
      <c r="I65" s="18"/>
      <c r="J65" s="61"/>
      <c r="K65" s="18"/>
      <c r="L65" s="18"/>
      <c r="M65" s="18"/>
      <c r="N65"/>
      <c r="O65"/>
      <c r="P65" s="61"/>
      <c r="Q65"/>
      <c r="R65"/>
      <c r="S65" s="53"/>
      <c r="T65" s="53"/>
      <c r="U65" s="53"/>
      <c r="V65" s="47"/>
      <c r="W65" s="47"/>
      <c r="X65" s="47"/>
      <c r="Y65" s="47"/>
      <c r="Z65" s="47"/>
      <c r="AA65" s="47"/>
      <c r="AB65" s="47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</row>
    <row r="66" spans="1:104">
      <c r="A66" s="56" t="s">
        <v>8</v>
      </c>
      <c r="N66"/>
      <c r="O66"/>
      <c r="Q66"/>
      <c r="R66"/>
    </row>
    <row r="67" spans="1:104">
      <c r="A67" s="56" t="s">
        <v>7</v>
      </c>
      <c r="N67"/>
      <c r="O67"/>
      <c r="Q67"/>
      <c r="R67"/>
    </row>
    <row r="68" spans="1:104">
      <c r="A68" s="57" t="s">
        <v>9</v>
      </c>
      <c r="B68" s="36" t="s">
        <v>10</v>
      </c>
      <c r="N68"/>
      <c r="O68"/>
      <c r="Q68"/>
      <c r="R68"/>
    </row>
    <row r="69" spans="1:104">
      <c r="A69" s="57" t="s">
        <v>11</v>
      </c>
      <c r="B69" s="36" t="s">
        <v>10</v>
      </c>
      <c r="N69"/>
      <c r="O69"/>
      <c r="Q69"/>
      <c r="R69"/>
    </row>
  </sheetData>
  <hyperlinks>
    <hyperlink ref="A67" r:id="rId1" xr:uid="{1F6E00F9-9285-4727-97DC-0507DBF6B90C}"/>
    <hyperlink ref="A66" r:id="rId2" xr:uid="{397F48DF-67B1-4054-9C95-79AC756B42BC}"/>
    <hyperlink ref="B68" r:id="rId3" xr:uid="{7122C6A2-BBEB-4175-9B66-F9FE287907F7}"/>
    <hyperlink ref="B69" r:id="rId4" xr:uid="{04D13072-DFE9-4C5B-9EC6-6BBC3F171B8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AA5A2-B092-4D2A-94C4-4C7C72B14503}">
  <dimension ref="A1:CZ69"/>
  <sheetViews>
    <sheetView zoomScale="93" workbookViewId="0">
      <pane ySplit="4" topLeftCell="A59" activePane="bottomLeft" state="frozen"/>
      <selection pane="bottomLeft" activeCell="F75" sqref="A65:F75"/>
    </sheetView>
  </sheetViews>
  <sheetFormatPr defaultColWidth="8.77734375" defaultRowHeight="14.4"/>
  <cols>
    <col min="1" max="1" width="8.77734375" style="57"/>
    <col min="2" max="2" width="8.77734375" style="35"/>
    <col min="3" max="3" width="15.33203125" style="11" customWidth="1"/>
    <col min="4" max="4" width="21.33203125" style="4" bestFit="1" customWidth="1"/>
    <col min="5" max="5" width="18.44140625" style="4" customWidth="1"/>
    <col min="6" max="6" width="14" style="6" bestFit="1" customWidth="1"/>
    <col min="7" max="7" width="15.6640625" style="5" customWidth="1"/>
    <col min="8" max="8" width="18.109375" style="5" customWidth="1"/>
    <col min="9" max="9" width="16.6640625" style="5" customWidth="1"/>
    <col min="10" max="10" width="16.33203125" style="62" bestFit="1" customWidth="1"/>
    <col min="11" max="11" width="13.109375" style="5" customWidth="1"/>
    <col min="12" max="12" width="15.109375" style="5" customWidth="1"/>
    <col min="13" max="13" width="20.33203125" style="5" customWidth="1"/>
    <col min="14" max="14" width="18.44140625" style="5" bestFit="1" customWidth="1"/>
    <col min="15" max="15" width="14" style="5" bestFit="1" customWidth="1"/>
    <col min="16" max="16" width="21.6640625" style="62" customWidth="1"/>
    <col min="17" max="18" width="14.44140625" style="5" customWidth="1"/>
    <col min="19" max="19" width="22.6640625" style="54" customWidth="1"/>
    <col min="20" max="20" width="18.109375" style="54" customWidth="1"/>
    <col min="21" max="21" width="17.6640625" style="54" customWidth="1"/>
    <col min="22" max="22" width="11.44140625" style="45" customWidth="1"/>
    <col min="23" max="28" width="8.77734375" style="45"/>
    <col min="29" max="104" width="8.77734375" style="46"/>
    <col min="105" max="16384" width="8.77734375" style="3"/>
  </cols>
  <sheetData>
    <row r="1" spans="1:104" s="1" customFormat="1" ht="18">
      <c r="A1" s="19"/>
      <c r="B1" s="19"/>
      <c r="C1" s="20"/>
      <c r="D1" s="21"/>
      <c r="E1" s="21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49"/>
      <c r="T1" s="49"/>
      <c r="U1" s="49"/>
      <c r="V1" s="10"/>
      <c r="W1" s="10"/>
      <c r="X1" s="10"/>
      <c r="Y1" s="10"/>
      <c r="Z1" s="10"/>
      <c r="AA1" s="10"/>
      <c r="AB1" s="10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</row>
    <row r="2" spans="1:104" s="7" customFormat="1" ht="18">
      <c r="A2" s="37" t="s">
        <v>17</v>
      </c>
      <c r="B2" s="37" t="s">
        <v>0</v>
      </c>
      <c r="C2" s="20" t="s">
        <v>1</v>
      </c>
      <c r="D2" s="38" t="s">
        <v>30</v>
      </c>
      <c r="E2" s="38"/>
      <c r="F2" s="24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50"/>
      <c r="T2" s="50"/>
      <c r="U2" s="50"/>
      <c r="V2" s="12"/>
      <c r="W2" s="12"/>
      <c r="X2" s="12"/>
      <c r="Y2" s="12"/>
      <c r="Z2" s="12"/>
      <c r="AA2" s="12"/>
      <c r="AB2" s="12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</row>
    <row r="3" spans="1:104" s="2" customFormat="1" ht="18">
      <c r="A3" s="25"/>
      <c r="B3" s="25"/>
      <c r="C3" s="26" t="s">
        <v>2</v>
      </c>
      <c r="D3" s="27" t="s">
        <v>12</v>
      </c>
      <c r="E3" s="27"/>
      <c r="F3" s="28"/>
      <c r="G3" s="29" t="s">
        <v>13</v>
      </c>
      <c r="H3" s="29"/>
      <c r="I3" s="29"/>
      <c r="J3" s="29" t="s">
        <v>14</v>
      </c>
      <c r="K3" s="29"/>
      <c r="L3" s="29"/>
      <c r="M3" s="29" t="s">
        <v>15</v>
      </c>
      <c r="N3" s="29"/>
      <c r="O3" s="29"/>
      <c r="P3" s="29" t="s">
        <v>16</v>
      </c>
      <c r="Q3" s="29"/>
      <c r="R3" s="29"/>
      <c r="S3" s="49"/>
      <c r="T3" s="49"/>
      <c r="U3" s="49"/>
      <c r="V3" s="10"/>
      <c r="W3" s="10"/>
      <c r="X3" s="10"/>
      <c r="Y3" s="10"/>
      <c r="Z3" s="10"/>
      <c r="AA3" s="10"/>
      <c r="AB3" s="10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</row>
    <row r="4" spans="1:104" s="42" customFormat="1" ht="105" customHeight="1">
      <c r="A4" s="39"/>
      <c r="B4" s="39"/>
      <c r="C4" s="26" t="s">
        <v>3</v>
      </c>
      <c r="D4" s="67" t="s">
        <v>23</v>
      </c>
      <c r="E4" s="40" t="s">
        <v>4</v>
      </c>
      <c r="F4" s="40" t="s">
        <v>5</v>
      </c>
      <c r="G4" s="68" t="s">
        <v>22</v>
      </c>
      <c r="H4" s="40" t="s">
        <v>4</v>
      </c>
      <c r="I4" s="40" t="s">
        <v>5</v>
      </c>
      <c r="J4" s="67" t="s">
        <v>21</v>
      </c>
      <c r="K4" s="40" t="s">
        <v>4</v>
      </c>
      <c r="L4" s="40" t="s">
        <v>5</v>
      </c>
      <c r="M4" s="67" t="s">
        <v>29</v>
      </c>
      <c r="N4" s="40" t="s">
        <v>4</v>
      </c>
      <c r="O4" s="40" t="s">
        <v>5</v>
      </c>
      <c r="P4" s="67" t="s">
        <v>24</v>
      </c>
      <c r="Q4" s="40" t="s">
        <v>4</v>
      </c>
      <c r="R4" s="40" t="s">
        <v>5</v>
      </c>
      <c r="S4" s="50"/>
      <c r="T4" s="51"/>
      <c r="U4" s="51"/>
      <c r="V4" s="43"/>
      <c r="W4" s="43"/>
      <c r="X4" s="43"/>
      <c r="Y4" s="43"/>
      <c r="Z4" s="43"/>
      <c r="AA4" s="43"/>
      <c r="AB4" s="43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</row>
    <row r="5" spans="1:104">
      <c r="A5" s="55">
        <v>1</v>
      </c>
      <c r="B5" s="34">
        <v>2019</v>
      </c>
      <c r="C5" s="30"/>
      <c r="D5" s="31">
        <v>314.89</v>
      </c>
      <c r="E5" s="31"/>
      <c r="F5" s="32"/>
      <c r="G5" s="33">
        <v>-0.75</v>
      </c>
      <c r="H5" s="33"/>
      <c r="I5" s="33"/>
      <c r="J5" s="31">
        <v>0.6</v>
      </c>
      <c r="K5" s="33"/>
      <c r="L5" s="33"/>
      <c r="M5" s="60">
        <v>672000000</v>
      </c>
      <c r="N5" s="60"/>
      <c r="O5" s="33"/>
      <c r="P5" s="60">
        <f>84747/12</f>
        <v>7062.25</v>
      </c>
      <c r="Q5" s="33"/>
      <c r="R5" s="33"/>
      <c r="S5" s="52"/>
      <c r="T5" s="31"/>
      <c r="U5" s="52"/>
    </row>
    <row r="6" spans="1:104">
      <c r="A6" s="55">
        <v>2</v>
      </c>
      <c r="B6" s="34">
        <v>2019</v>
      </c>
      <c r="C6" s="30"/>
      <c r="D6" s="31">
        <v>314.89</v>
      </c>
      <c r="E6" s="31">
        <f>(D6-D5)/D5</f>
        <v>0</v>
      </c>
      <c r="F6" s="32">
        <f>(D6-$D$5)/$D$5</f>
        <v>0</v>
      </c>
      <c r="G6" s="33">
        <v>-0.75</v>
      </c>
      <c r="H6" s="33">
        <f>(G6-G5)/G5</f>
        <v>0</v>
      </c>
      <c r="I6" s="33">
        <f>(G6-$G$5)/$G$5</f>
        <v>0</v>
      </c>
      <c r="J6" s="31">
        <v>0.6</v>
      </c>
      <c r="K6" s="33">
        <f>(J6-J5)/J5</f>
        <v>0</v>
      </c>
      <c r="L6" s="33">
        <f>(J6-$J$5)/$J$5</f>
        <v>0</v>
      </c>
      <c r="M6" s="60">
        <v>676000000</v>
      </c>
      <c r="N6" s="33">
        <f>(M6-M5)/M5</f>
        <v>5.9523809523809521E-3</v>
      </c>
      <c r="O6" s="33">
        <f>(M6-$M$5)/$M$5</f>
        <v>5.9523809523809521E-3</v>
      </c>
      <c r="P6" s="60">
        <f t="shared" ref="P6:P16" si="0">84747/12</f>
        <v>7062.25</v>
      </c>
      <c r="Q6" s="33">
        <f>(P6-P5)/P5</f>
        <v>0</v>
      </c>
      <c r="R6" s="33">
        <f>(P6-$P$5)/$P$5</f>
        <v>0</v>
      </c>
      <c r="S6" s="52"/>
      <c r="T6" s="31"/>
      <c r="U6" s="52"/>
    </row>
    <row r="7" spans="1:104">
      <c r="A7" s="55">
        <v>3</v>
      </c>
      <c r="B7" s="34">
        <v>2019</v>
      </c>
      <c r="C7" s="30"/>
      <c r="D7" s="31">
        <v>314.89</v>
      </c>
      <c r="E7" s="31">
        <f t="shared" ref="E7:E64" si="1">(D7-D6)/D6</f>
        <v>0</v>
      </c>
      <c r="F7" s="32">
        <f t="shared" ref="F7:F64" si="2">(D7-$D$5)/$D$5</f>
        <v>0</v>
      </c>
      <c r="G7" s="33">
        <v>-0.75</v>
      </c>
      <c r="H7" s="33">
        <f t="shared" ref="H7:H64" si="3">(G7-G6)/G6</f>
        <v>0</v>
      </c>
      <c r="I7" s="33">
        <f t="shared" ref="I7:I64" si="4">(G7-$G$5)/$G$5</f>
        <v>0</v>
      </c>
      <c r="J7" s="31">
        <v>0.7</v>
      </c>
      <c r="K7" s="33">
        <f t="shared" ref="K7:K64" si="5">(J7-J6)/J6</f>
        <v>0.16666666666666663</v>
      </c>
      <c r="L7" s="33">
        <f t="shared" ref="L7:L64" si="6">(J7-$J$5)/$J$5</f>
        <v>0.16666666666666663</v>
      </c>
      <c r="M7" s="60">
        <v>679000000</v>
      </c>
      <c r="N7" s="33">
        <f t="shared" ref="N7:N64" si="7">(M7-M6)/M6</f>
        <v>4.4378698224852072E-3</v>
      </c>
      <c r="O7" s="33">
        <f t="shared" ref="O7:O64" si="8">(M7-$M$5)/$M$5</f>
        <v>1.0416666666666666E-2</v>
      </c>
      <c r="P7" s="60">
        <f t="shared" si="0"/>
        <v>7062.25</v>
      </c>
      <c r="Q7" s="33">
        <f t="shared" ref="Q7:Q64" si="9">(P7-P6)/P6</f>
        <v>0</v>
      </c>
      <c r="R7" s="33">
        <f t="shared" ref="R7:R64" si="10">(P7-$P$5)/$P$5</f>
        <v>0</v>
      </c>
      <c r="S7" s="52"/>
      <c r="T7" s="31"/>
      <c r="U7" s="52"/>
    </row>
    <row r="8" spans="1:104">
      <c r="A8" s="55">
        <v>4</v>
      </c>
      <c r="B8" s="34">
        <v>2019</v>
      </c>
      <c r="C8" s="30"/>
      <c r="D8" s="31">
        <v>314.89</v>
      </c>
      <c r="E8" s="31">
        <f t="shared" si="1"/>
        <v>0</v>
      </c>
      <c r="F8" s="32">
        <f t="shared" si="2"/>
        <v>0</v>
      </c>
      <c r="G8" s="33">
        <v>-0.75</v>
      </c>
      <c r="H8" s="33">
        <f t="shared" si="3"/>
        <v>0</v>
      </c>
      <c r="I8" s="33">
        <f t="shared" si="4"/>
        <v>0</v>
      </c>
      <c r="J8" s="31">
        <v>0.7</v>
      </c>
      <c r="K8" s="33">
        <f t="shared" si="5"/>
        <v>0</v>
      </c>
      <c r="L8" s="33">
        <f t="shared" si="6"/>
        <v>0.16666666666666663</v>
      </c>
      <c r="M8" s="60">
        <v>680000000</v>
      </c>
      <c r="N8" s="33">
        <f t="shared" si="7"/>
        <v>1.4727540500736377E-3</v>
      </c>
      <c r="O8" s="33">
        <f t="shared" si="8"/>
        <v>1.1904761904761904E-2</v>
      </c>
      <c r="P8" s="60">
        <f t="shared" si="0"/>
        <v>7062.25</v>
      </c>
      <c r="Q8" s="33">
        <f t="shared" si="9"/>
        <v>0</v>
      </c>
      <c r="R8" s="33">
        <f t="shared" si="10"/>
        <v>0</v>
      </c>
      <c r="S8" s="52"/>
      <c r="T8" s="31"/>
      <c r="U8" s="52"/>
    </row>
    <row r="9" spans="1:104">
      <c r="A9" s="55">
        <v>5</v>
      </c>
      <c r="B9" s="34">
        <v>2019</v>
      </c>
      <c r="C9" s="30"/>
      <c r="D9" s="31">
        <v>314.89</v>
      </c>
      <c r="E9" s="31">
        <f t="shared" si="1"/>
        <v>0</v>
      </c>
      <c r="F9" s="32">
        <f t="shared" si="2"/>
        <v>0</v>
      </c>
      <c r="G9" s="33">
        <v>-0.75</v>
      </c>
      <c r="H9" s="33">
        <f t="shared" si="3"/>
        <v>0</v>
      </c>
      <c r="I9" s="33">
        <f t="shared" si="4"/>
        <v>0</v>
      </c>
      <c r="J9" s="31">
        <v>0.6</v>
      </c>
      <c r="K9" s="33">
        <f t="shared" si="5"/>
        <v>-0.14285714285714282</v>
      </c>
      <c r="L9" s="33">
        <f t="shared" si="6"/>
        <v>0</v>
      </c>
      <c r="M9" s="60">
        <v>684000000</v>
      </c>
      <c r="N9" s="33">
        <f t="shared" si="7"/>
        <v>5.8823529411764705E-3</v>
      </c>
      <c r="O9" s="33">
        <f t="shared" si="8"/>
        <v>1.7857142857142856E-2</v>
      </c>
      <c r="P9" s="60">
        <f t="shared" si="0"/>
        <v>7062.25</v>
      </c>
      <c r="Q9" s="33">
        <f t="shared" si="9"/>
        <v>0</v>
      </c>
      <c r="R9" s="33">
        <f t="shared" si="10"/>
        <v>0</v>
      </c>
      <c r="S9" s="52"/>
      <c r="T9" s="31"/>
      <c r="U9" s="52"/>
    </row>
    <row r="10" spans="1:104">
      <c r="A10" s="55">
        <v>6</v>
      </c>
      <c r="B10" s="34">
        <v>2019</v>
      </c>
      <c r="C10" s="30"/>
      <c r="D10" s="31">
        <v>314.89</v>
      </c>
      <c r="E10" s="31">
        <f t="shared" si="1"/>
        <v>0</v>
      </c>
      <c r="F10" s="32">
        <f t="shared" si="2"/>
        <v>0</v>
      </c>
      <c r="G10" s="33">
        <v>-0.75</v>
      </c>
      <c r="H10" s="33">
        <f t="shared" si="3"/>
        <v>0</v>
      </c>
      <c r="I10" s="33">
        <f t="shared" si="4"/>
        <v>0</v>
      </c>
      <c r="J10" s="31">
        <v>0.6</v>
      </c>
      <c r="K10" s="33">
        <f t="shared" si="5"/>
        <v>0</v>
      </c>
      <c r="L10" s="33">
        <f t="shared" si="6"/>
        <v>0</v>
      </c>
      <c r="M10" s="60">
        <v>680000000</v>
      </c>
      <c r="N10" s="33">
        <f t="shared" si="7"/>
        <v>-5.8479532163742687E-3</v>
      </c>
      <c r="O10" s="33">
        <f t="shared" si="8"/>
        <v>1.1904761904761904E-2</v>
      </c>
      <c r="P10" s="60">
        <f t="shared" si="0"/>
        <v>7062.25</v>
      </c>
      <c r="Q10" s="33">
        <f t="shared" si="9"/>
        <v>0</v>
      </c>
      <c r="R10" s="33">
        <f t="shared" si="10"/>
        <v>0</v>
      </c>
      <c r="S10" s="52"/>
      <c r="T10" s="31"/>
      <c r="U10" s="52"/>
    </row>
    <row r="11" spans="1:104">
      <c r="A11" s="55">
        <v>7</v>
      </c>
      <c r="B11" s="34">
        <v>2019</v>
      </c>
      <c r="C11" s="30"/>
      <c r="D11" s="31">
        <v>314.89</v>
      </c>
      <c r="E11" s="31">
        <f t="shared" si="1"/>
        <v>0</v>
      </c>
      <c r="F11" s="32">
        <f t="shared" si="2"/>
        <v>0</v>
      </c>
      <c r="G11" s="33">
        <v>-0.75</v>
      </c>
      <c r="H11" s="33">
        <f t="shared" si="3"/>
        <v>0</v>
      </c>
      <c r="I11" s="33">
        <f t="shared" si="4"/>
        <v>0</v>
      </c>
      <c r="J11" s="31">
        <v>0.3</v>
      </c>
      <c r="K11" s="33">
        <f t="shared" si="5"/>
        <v>-0.5</v>
      </c>
      <c r="L11" s="33">
        <f t="shared" si="6"/>
        <v>-0.5</v>
      </c>
      <c r="M11" s="60">
        <v>683000000</v>
      </c>
      <c r="N11" s="33">
        <f t="shared" si="7"/>
        <v>4.4117647058823529E-3</v>
      </c>
      <c r="O11" s="33">
        <f t="shared" si="8"/>
        <v>1.636904761904762E-2</v>
      </c>
      <c r="P11" s="60">
        <f t="shared" si="0"/>
        <v>7062.25</v>
      </c>
      <c r="Q11" s="33">
        <f t="shared" si="9"/>
        <v>0</v>
      </c>
      <c r="R11" s="33">
        <f t="shared" si="10"/>
        <v>0</v>
      </c>
      <c r="S11" s="52"/>
      <c r="T11" s="31"/>
      <c r="U11" s="52"/>
    </row>
    <row r="12" spans="1:104">
      <c r="A12" s="55">
        <v>8</v>
      </c>
      <c r="B12" s="34">
        <v>2019</v>
      </c>
      <c r="C12" s="30"/>
      <c r="D12" s="31">
        <v>314.89</v>
      </c>
      <c r="E12" s="31">
        <f t="shared" si="1"/>
        <v>0</v>
      </c>
      <c r="F12" s="32">
        <f t="shared" si="2"/>
        <v>0</v>
      </c>
      <c r="G12" s="33">
        <v>-0.75</v>
      </c>
      <c r="H12" s="33">
        <f t="shared" si="3"/>
        <v>0</v>
      </c>
      <c r="I12" s="33">
        <f t="shared" si="4"/>
        <v>0</v>
      </c>
      <c r="J12" s="31">
        <v>0.3</v>
      </c>
      <c r="K12" s="33">
        <f t="shared" si="5"/>
        <v>0</v>
      </c>
      <c r="L12" s="33">
        <f t="shared" si="6"/>
        <v>-0.5</v>
      </c>
      <c r="M12" s="60">
        <v>684000000</v>
      </c>
      <c r="N12" s="33">
        <f t="shared" si="7"/>
        <v>1.4641288433382138E-3</v>
      </c>
      <c r="O12" s="33">
        <f t="shared" si="8"/>
        <v>1.7857142857142856E-2</v>
      </c>
      <c r="P12" s="60">
        <f t="shared" si="0"/>
        <v>7062.25</v>
      </c>
      <c r="Q12" s="33">
        <f t="shared" si="9"/>
        <v>0</v>
      </c>
      <c r="R12" s="33">
        <f t="shared" si="10"/>
        <v>0</v>
      </c>
      <c r="S12" s="52"/>
      <c r="T12" s="31"/>
      <c r="U12" s="52"/>
    </row>
    <row r="13" spans="1:104">
      <c r="A13" s="55">
        <v>9</v>
      </c>
      <c r="B13" s="34">
        <v>2019</v>
      </c>
      <c r="C13" s="30"/>
      <c r="D13" s="31">
        <v>314.89</v>
      </c>
      <c r="E13" s="31">
        <f t="shared" si="1"/>
        <v>0</v>
      </c>
      <c r="F13" s="32">
        <f t="shared" si="2"/>
        <v>0</v>
      </c>
      <c r="G13" s="33">
        <v>-0.75</v>
      </c>
      <c r="H13" s="33">
        <f t="shared" si="3"/>
        <v>0</v>
      </c>
      <c r="I13" s="33">
        <f t="shared" si="4"/>
        <v>0</v>
      </c>
      <c r="J13" s="31">
        <v>0.1</v>
      </c>
      <c r="K13" s="33">
        <f t="shared" si="5"/>
        <v>-0.66666666666666663</v>
      </c>
      <c r="L13" s="33">
        <f t="shared" si="6"/>
        <v>-0.83333333333333337</v>
      </c>
      <c r="M13" s="60">
        <v>680000000</v>
      </c>
      <c r="N13" s="33">
        <f t="shared" si="7"/>
        <v>-5.8479532163742687E-3</v>
      </c>
      <c r="O13" s="33">
        <f t="shared" si="8"/>
        <v>1.1904761904761904E-2</v>
      </c>
      <c r="P13" s="60">
        <f t="shared" si="0"/>
        <v>7062.25</v>
      </c>
      <c r="Q13" s="33">
        <f t="shared" si="9"/>
        <v>0</v>
      </c>
      <c r="R13" s="33">
        <f t="shared" si="10"/>
        <v>0</v>
      </c>
      <c r="S13" s="52"/>
      <c r="T13" s="31"/>
      <c r="U13" s="52"/>
    </row>
    <row r="14" spans="1:104">
      <c r="A14" s="55">
        <v>10</v>
      </c>
      <c r="B14" s="34">
        <v>2019</v>
      </c>
      <c r="C14" s="30"/>
      <c r="D14" s="31">
        <v>314.89</v>
      </c>
      <c r="E14" s="31">
        <f t="shared" si="1"/>
        <v>0</v>
      </c>
      <c r="F14" s="32">
        <f t="shared" si="2"/>
        <v>0</v>
      </c>
      <c r="G14" s="33">
        <v>-0.75</v>
      </c>
      <c r="H14" s="33">
        <f t="shared" si="3"/>
        <v>0</v>
      </c>
      <c r="I14" s="33">
        <f t="shared" si="4"/>
        <v>0</v>
      </c>
      <c r="J14" s="31">
        <v>-0.3</v>
      </c>
      <c r="K14" s="33">
        <f t="shared" si="5"/>
        <v>-4</v>
      </c>
      <c r="L14" s="33">
        <f t="shared" si="6"/>
        <v>-1.5</v>
      </c>
      <c r="M14" s="60">
        <v>678000000</v>
      </c>
      <c r="N14" s="33">
        <f t="shared" si="7"/>
        <v>-2.9411764705882353E-3</v>
      </c>
      <c r="O14" s="33">
        <f t="shared" si="8"/>
        <v>8.9285714285714281E-3</v>
      </c>
      <c r="P14" s="60">
        <f t="shared" si="0"/>
        <v>7062.25</v>
      </c>
      <c r="Q14" s="33">
        <f t="shared" si="9"/>
        <v>0</v>
      </c>
      <c r="R14" s="33">
        <f t="shared" si="10"/>
        <v>0</v>
      </c>
      <c r="S14" s="52"/>
      <c r="T14" s="31"/>
      <c r="U14" s="52"/>
    </row>
    <row r="15" spans="1:104">
      <c r="A15" s="55">
        <v>11</v>
      </c>
      <c r="B15" s="34">
        <v>2019</v>
      </c>
      <c r="C15" s="30"/>
      <c r="D15" s="31">
        <v>314.89</v>
      </c>
      <c r="E15" s="31">
        <f t="shared" si="1"/>
        <v>0</v>
      </c>
      <c r="F15" s="32">
        <f t="shared" si="2"/>
        <v>0</v>
      </c>
      <c r="G15" s="33">
        <v>-0.75</v>
      </c>
      <c r="H15" s="33">
        <f t="shared" si="3"/>
        <v>0</v>
      </c>
      <c r="I15" s="33">
        <f t="shared" si="4"/>
        <v>0</v>
      </c>
      <c r="J15" s="31">
        <v>-0.1</v>
      </c>
      <c r="K15" s="33">
        <f t="shared" si="5"/>
        <v>-0.66666666666666663</v>
      </c>
      <c r="L15" s="33">
        <f t="shared" si="6"/>
        <v>-1.1666666666666667</v>
      </c>
      <c r="M15" s="60">
        <v>678000000</v>
      </c>
      <c r="N15" s="33">
        <f t="shared" si="7"/>
        <v>0</v>
      </c>
      <c r="O15" s="33">
        <f t="shared" si="8"/>
        <v>8.9285714285714281E-3</v>
      </c>
      <c r="P15" s="60">
        <f t="shared" si="0"/>
        <v>7062.25</v>
      </c>
      <c r="Q15" s="33">
        <f t="shared" si="9"/>
        <v>0</v>
      </c>
      <c r="R15" s="33">
        <f t="shared" si="10"/>
        <v>0</v>
      </c>
      <c r="S15" s="52"/>
      <c r="T15" s="31"/>
      <c r="U15" s="52"/>
    </row>
    <row r="16" spans="1:104">
      <c r="A16" s="55">
        <v>12</v>
      </c>
      <c r="B16" s="34">
        <v>2019</v>
      </c>
      <c r="C16" s="30"/>
      <c r="D16" s="31">
        <v>314.89</v>
      </c>
      <c r="E16" s="31">
        <f t="shared" si="1"/>
        <v>0</v>
      </c>
      <c r="F16" s="32">
        <f t="shared" si="2"/>
        <v>0</v>
      </c>
      <c r="G16" s="33">
        <v>-0.75</v>
      </c>
      <c r="H16" s="33">
        <f t="shared" si="3"/>
        <v>0</v>
      </c>
      <c r="I16" s="33">
        <f t="shared" si="4"/>
        <v>0</v>
      </c>
      <c r="J16" s="31">
        <v>0.2</v>
      </c>
      <c r="K16" s="33">
        <f t="shared" si="5"/>
        <v>-3.0000000000000004</v>
      </c>
      <c r="L16" s="33">
        <f t="shared" si="6"/>
        <v>-0.66666666666666663</v>
      </c>
      <c r="M16" s="60">
        <v>676000000</v>
      </c>
      <c r="N16" s="33">
        <f t="shared" si="7"/>
        <v>-2.9498525073746312E-3</v>
      </c>
      <c r="O16" s="33">
        <f t="shared" si="8"/>
        <v>5.9523809523809521E-3</v>
      </c>
      <c r="P16" s="60">
        <f t="shared" si="0"/>
        <v>7062.25</v>
      </c>
      <c r="Q16" s="33">
        <f t="shared" si="9"/>
        <v>0</v>
      </c>
      <c r="R16" s="33">
        <f t="shared" si="10"/>
        <v>0</v>
      </c>
      <c r="S16" s="52"/>
      <c r="T16" s="31"/>
      <c r="U16" s="52"/>
    </row>
    <row r="17" spans="1:21">
      <c r="A17" s="55">
        <v>1</v>
      </c>
      <c r="B17" s="34">
        <v>2020</v>
      </c>
      <c r="C17" s="30"/>
      <c r="D17" s="31">
        <v>331.01</v>
      </c>
      <c r="E17" s="31">
        <f t="shared" si="1"/>
        <v>5.1192479913620643E-2</v>
      </c>
      <c r="F17" s="32">
        <f t="shared" si="2"/>
        <v>5.1192479913620643E-2</v>
      </c>
      <c r="G17" s="33">
        <v>-0.75</v>
      </c>
      <c r="H17" s="33">
        <f t="shared" si="3"/>
        <v>0</v>
      </c>
      <c r="I17" s="33">
        <f t="shared" si="4"/>
        <v>0</v>
      </c>
      <c r="J17" s="31">
        <v>0.2</v>
      </c>
      <c r="K17" s="33">
        <f t="shared" si="5"/>
        <v>0</v>
      </c>
      <c r="L17" s="33">
        <f t="shared" si="6"/>
        <v>-0.66666666666666663</v>
      </c>
      <c r="M17" s="60">
        <v>671000000</v>
      </c>
      <c r="N17" s="33">
        <f t="shared" si="7"/>
        <v>-7.3964497041420114E-3</v>
      </c>
      <c r="O17" s="33">
        <f t="shared" si="8"/>
        <v>-1.488095238095238E-3</v>
      </c>
      <c r="P17" s="60">
        <f>86109/12</f>
        <v>7175.75</v>
      </c>
      <c r="Q17" s="33">
        <f t="shared" si="9"/>
        <v>1.6071365358065772E-2</v>
      </c>
      <c r="R17" s="33">
        <f t="shared" si="10"/>
        <v>1.6071365358065772E-2</v>
      </c>
      <c r="S17" s="52"/>
      <c r="T17" s="31"/>
      <c r="U17" s="52"/>
    </row>
    <row r="18" spans="1:21">
      <c r="A18" s="55">
        <v>2</v>
      </c>
      <c r="B18" s="34">
        <v>2020</v>
      </c>
      <c r="C18" s="30"/>
      <c r="D18" s="31">
        <v>331.01</v>
      </c>
      <c r="E18" s="31">
        <f t="shared" si="1"/>
        <v>0</v>
      </c>
      <c r="F18" s="32">
        <f t="shared" si="2"/>
        <v>5.1192479913620643E-2</v>
      </c>
      <c r="G18" s="33">
        <v>-0.75</v>
      </c>
      <c r="H18" s="33">
        <f t="shared" si="3"/>
        <v>0</v>
      </c>
      <c r="I18" s="33">
        <f t="shared" si="4"/>
        <v>0</v>
      </c>
      <c r="J18" s="31">
        <v>-0.1</v>
      </c>
      <c r="K18" s="33">
        <f t="shared" si="5"/>
        <v>-1.5000000000000002</v>
      </c>
      <c r="L18" s="33">
        <f t="shared" si="6"/>
        <v>-1.1666666666666667</v>
      </c>
      <c r="M18" s="60">
        <v>675000000</v>
      </c>
      <c r="N18" s="33">
        <f t="shared" si="7"/>
        <v>5.9612518628912071E-3</v>
      </c>
      <c r="O18" s="33">
        <f t="shared" si="8"/>
        <v>4.464285714285714E-3</v>
      </c>
      <c r="P18" s="60">
        <f t="shared" ref="P18:P28" si="11">86109/12</f>
        <v>7175.75</v>
      </c>
      <c r="Q18" s="33">
        <f t="shared" si="9"/>
        <v>0</v>
      </c>
      <c r="R18" s="33">
        <f t="shared" si="10"/>
        <v>1.6071365358065772E-2</v>
      </c>
      <c r="S18" s="52"/>
      <c r="T18" s="31"/>
      <c r="U18" s="52"/>
    </row>
    <row r="19" spans="1:21">
      <c r="A19" s="55">
        <v>3</v>
      </c>
      <c r="B19" s="34">
        <v>2020</v>
      </c>
      <c r="C19" s="30"/>
      <c r="D19" s="31">
        <v>331.01</v>
      </c>
      <c r="E19" s="31">
        <f t="shared" si="1"/>
        <v>0</v>
      </c>
      <c r="F19" s="32">
        <f t="shared" si="2"/>
        <v>5.1192479913620643E-2</v>
      </c>
      <c r="G19" s="33">
        <v>-0.75</v>
      </c>
      <c r="H19" s="33">
        <f t="shared" si="3"/>
        <v>0</v>
      </c>
      <c r="I19" s="33">
        <f t="shared" si="4"/>
        <v>0</v>
      </c>
      <c r="J19" s="31">
        <v>-0.5</v>
      </c>
      <c r="K19" s="33">
        <f t="shared" si="5"/>
        <v>4</v>
      </c>
      <c r="L19" s="33">
        <f t="shared" si="6"/>
        <v>-1.8333333333333335</v>
      </c>
      <c r="M19" s="60">
        <v>692000000</v>
      </c>
      <c r="N19" s="33">
        <f t="shared" si="7"/>
        <v>2.5185185185185185E-2</v>
      </c>
      <c r="O19" s="33">
        <f t="shared" si="8"/>
        <v>2.976190476190476E-2</v>
      </c>
      <c r="P19" s="60">
        <f t="shared" si="11"/>
        <v>7175.75</v>
      </c>
      <c r="Q19" s="33">
        <f t="shared" si="9"/>
        <v>0</v>
      </c>
      <c r="R19" s="33">
        <f t="shared" si="10"/>
        <v>1.6071365358065772E-2</v>
      </c>
      <c r="S19" s="52"/>
      <c r="T19" s="31"/>
      <c r="U19" s="52"/>
    </row>
    <row r="20" spans="1:21">
      <c r="A20" s="55">
        <v>4</v>
      </c>
      <c r="B20" s="34">
        <v>2020</v>
      </c>
      <c r="C20" s="30"/>
      <c r="D20" s="31">
        <v>331.01</v>
      </c>
      <c r="E20" s="31">
        <f t="shared" si="1"/>
        <v>0</v>
      </c>
      <c r="F20" s="32">
        <f t="shared" si="2"/>
        <v>5.1192479913620643E-2</v>
      </c>
      <c r="G20" s="33">
        <v>-0.75</v>
      </c>
      <c r="H20" s="33">
        <f t="shared" si="3"/>
        <v>0</v>
      </c>
      <c r="I20" s="33">
        <f t="shared" si="4"/>
        <v>0</v>
      </c>
      <c r="J20" s="31">
        <v>-1.1000000000000001</v>
      </c>
      <c r="K20" s="33">
        <f t="shared" si="5"/>
        <v>1.2000000000000002</v>
      </c>
      <c r="L20" s="33">
        <f t="shared" si="6"/>
        <v>-2.8333333333333339</v>
      </c>
      <c r="M20" s="60">
        <v>699000000</v>
      </c>
      <c r="N20" s="33">
        <f t="shared" si="7"/>
        <v>1.0115606936416185E-2</v>
      </c>
      <c r="O20" s="33">
        <f t="shared" si="8"/>
        <v>4.0178571428571432E-2</v>
      </c>
      <c r="P20" s="60">
        <f t="shared" si="11"/>
        <v>7175.75</v>
      </c>
      <c r="Q20" s="33">
        <f t="shared" si="9"/>
        <v>0</v>
      </c>
      <c r="R20" s="33">
        <f t="shared" si="10"/>
        <v>1.6071365358065772E-2</v>
      </c>
      <c r="S20" s="52"/>
      <c r="T20" s="31"/>
      <c r="U20" s="52"/>
    </row>
    <row r="21" spans="1:21">
      <c r="A21" s="55">
        <v>5</v>
      </c>
      <c r="B21" s="34">
        <v>2020</v>
      </c>
      <c r="C21" s="30"/>
      <c r="D21" s="31">
        <v>331.01</v>
      </c>
      <c r="E21" s="31">
        <f t="shared" si="1"/>
        <v>0</v>
      </c>
      <c r="F21" s="32">
        <f t="shared" si="2"/>
        <v>5.1192479913620643E-2</v>
      </c>
      <c r="G21" s="33">
        <v>-0.75</v>
      </c>
      <c r="H21" s="33">
        <f t="shared" si="3"/>
        <v>0</v>
      </c>
      <c r="I21" s="33">
        <f t="shared" si="4"/>
        <v>0</v>
      </c>
      <c r="J21" s="31">
        <v>-1.3</v>
      </c>
      <c r="K21" s="33">
        <f t="shared" si="5"/>
        <v>0.18181818181818177</v>
      </c>
      <c r="L21" s="33">
        <f t="shared" si="6"/>
        <v>-3.1666666666666665</v>
      </c>
      <c r="M21" s="60">
        <v>707000000</v>
      </c>
      <c r="N21" s="33">
        <f t="shared" si="7"/>
        <v>1.1444921316165951E-2</v>
      </c>
      <c r="O21" s="33">
        <f t="shared" si="8"/>
        <v>5.2083333333333336E-2</v>
      </c>
      <c r="P21" s="60">
        <f t="shared" si="11"/>
        <v>7175.75</v>
      </c>
      <c r="Q21" s="33">
        <f t="shared" si="9"/>
        <v>0</v>
      </c>
      <c r="R21" s="33">
        <f t="shared" si="10"/>
        <v>1.6071365358065772E-2</v>
      </c>
      <c r="S21" s="52"/>
      <c r="T21" s="31"/>
      <c r="U21" s="52"/>
    </row>
    <row r="22" spans="1:21">
      <c r="A22" s="55">
        <v>6</v>
      </c>
      <c r="B22" s="34">
        <v>2020</v>
      </c>
      <c r="C22" s="30"/>
      <c r="D22" s="31">
        <v>331.01</v>
      </c>
      <c r="E22" s="31">
        <f t="shared" si="1"/>
        <v>0</v>
      </c>
      <c r="F22" s="32">
        <f t="shared" si="2"/>
        <v>5.1192479913620643E-2</v>
      </c>
      <c r="G22" s="33">
        <v>-0.75</v>
      </c>
      <c r="H22" s="33">
        <f t="shared" si="3"/>
        <v>0</v>
      </c>
      <c r="I22" s="33">
        <f t="shared" si="4"/>
        <v>0</v>
      </c>
      <c r="J22" s="31">
        <v>-1.3</v>
      </c>
      <c r="K22" s="33">
        <f t="shared" si="5"/>
        <v>0</v>
      </c>
      <c r="L22" s="33">
        <f t="shared" si="6"/>
        <v>-3.1666666666666665</v>
      </c>
      <c r="M22" s="60">
        <v>711000000</v>
      </c>
      <c r="N22" s="33">
        <f t="shared" si="7"/>
        <v>5.6577086280056579E-3</v>
      </c>
      <c r="O22" s="33">
        <f t="shared" si="8"/>
        <v>5.8035714285714288E-2</v>
      </c>
      <c r="P22" s="60">
        <f t="shared" si="11"/>
        <v>7175.75</v>
      </c>
      <c r="Q22" s="33">
        <f t="shared" si="9"/>
        <v>0</v>
      </c>
      <c r="R22" s="33">
        <f t="shared" si="10"/>
        <v>1.6071365358065772E-2</v>
      </c>
      <c r="S22" s="52"/>
      <c r="T22" s="31"/>
      <c r="U22" s="52"/>
    </row>
    <row r="23" spans="1:21">
      <c r="A23" s="55">
        <v>7</v>
      </c>
      <c r="B23" s="34">
        <v>2020</v>
      </c>
      <c r="C23" s="30"/>
      <c r="D23" s="31">
        <v>331.01</v>
      </c>
      <c r="E23" s="31">
        <f t="shared" si="1"/>
        <v>0</v>
      </c>
      <c r="F23" s="32">
        <f t="shared" si="2"/>
        <v>5.1192479913620643E-2</v>
      </c>
      <c r="G23" s="33">
        <v>-0.75</v>
      </c>
      <c r="H23" s="33">
        <f t="shared" si="3"/>
        <v>0</v>
      </c>
      <c r="I23" s="33">
        <f t="shared" si="4"/>
        <v>0</v>
      </c>
      <c r="J23" s="31">
        <v>-0.9</v>
      </c>
      <c r="K23" s="33">
        <f t="shared" si="5"/>
        <v>-0.30769230769230771</v>
      </c>
      <c r="L23" s="33">
        <f t="shared" si="6"/>
        <v>-2.5</v>
      </c>
      <c r="M23" s="60">
        <v>715000000</v>
      </c>
      <c r="N23" s="33">
        <f t="shared" si="7"/>
        <v>5.6258790436005627E-3</v>
      </c>
      <c r="O23" s="33">
        <f t="shared" si="8"/>
        <v>6.3988095238095233E-2</v>
      </c>
      <c r="P23" s="60">
        <f t="shared" si="11"/>
        <v>7175.75</v>
      </c>
      <c r="Q23" s="33">
        <f t="shared" si="9"/>
        <v>0</v>
      </c>
      <c r="R23" s="33">
        <f t="shared" si="10"/>
        <v>1.6071365358065772E-2</v>
      </c>
      <c r="S23" s="52"/>
      <c r="T23" s="31"/>
      <c r="U23" s="52"/>
    </row>
    <row r="24" spans="1:21">
      <c r="A24" s="55">
        <v>8</v>
      </c>
      <c r="B24" s="34">
        <v>2020</v>
      </c>
      <c r="C24" s="30"/>
      <c r="D24" s="31">
        <v>331.01</v>
      </c>
      <c r="E24" s="31">
        <f t="shared" si="1"/>
        <v>0</v>
      </c>
      <c r="F24" s="32">
        <f t="shared" si="2"/>
        <v>5.1192479913620643E-2</v>
      </c>
      <c r="G24" s="33">
        <v>-0.75</v>
      </c>
      <c r="H24" s="33">
        <f t="shared" si="3"/>
        <v>0</v>
      </c>
      <c r="I24" s="33">
        <f t="shared" si="4"/>
        <v>0</v>
      </c>
      <c r="J24" s="31">
        <v>-0.9</v>
      </c>
      <c r="K24" s="33">
        <f t="shared" si="5"/>
        <v>0</v>
      </c>
      <c r="L24" s="33">
        <f t="shared" si="6"/>
        <v>-2.5</v>
      </c>
      <c r="M24" s="60">
        <v>719000000</v>
      </c>
      <c r="N24" s="33">
        <f t="shared" si="7"/>
        <v>5.5944055944055944E-3</v>
      </c>
      <c r="O24" s="33">
        <f t="shared" si="8"/>
        <v>6.9940476190476192E-2</v>
      </c>
      <c r="P24" s="60">
        <f t="shared" si="11"/>
        <v>7175.75</v>
      </c>
      <c r="Q24" s="33">
        <f t="shared" si="9"/>
        <v>0</v>
      </c>
      <c r="R24" s="33">
        <f t="shared" si="10"/>
        <v>1.6071365358065772E-2</v>
      </c>
      <c r="S24" s="52"/>
      <c r="T24" s="31"/>
      <c r="U24" s="52"/>
    </row>
    <row r="25" spans="1:21">
      <c r="A25" s="55">
        <v>9</v>
      </c>
      <c r="B25" s="34">
        <v>2020</v>
      </c>
      <c r="C25" s="30"/>
      <c r="D25" s="31">
        <v>331.01</v>
      </c>
      <c r="E25" s="31">
        <f t="shared" si="1"/>
        <v>0</v>
      </c>
      <c r="F25" s="32">
        <f t="shared" si="2"/>
        <v>5.1192479913620643E-2</v>
      </c>
      <c r="G25" s="33">
        <v>-0.75</v>
      </c>
      <c r="H25" s="33">
        <f t="shared" si="3"/>
        <v>0</v>
      </c>
      <c r="I25" s="33">
        <f t="shared" si="4"/>
        <v>0</v>
      </c>
      <c r="J25" s="31">
        <v>-0.8</v>
      </c>
      <c r="K25" s="33">
        <f t="shared" si="5"/>
        <v>-0.11111111111111108</v>
      </c>
      <c r="L25" s="33">
        <f t="shared" si="6"/>
        <v>-2.3333333333333335</v>
      </c>
      <c r="M25" s="60">
        <v>719000000</v>
      </c>
      <c r="N25" s="33">
        <f t="shared" si="7"/>
        <v>0</v>
      </c>
      <c r="O25" s="33">
        <f t="shared" si="8"/>
        <v>6.9940476190476192E-2</v>
      </c>
      <c r="P25" s="60">
        <f t="shared" si="11"/>
        <v>7175.75</v>
      </c>
      <c r="Q25" s="33">
        <f t="shared" si="9"/>
        <v>0</v>
      </c>
      <c r="R25" s="33">
        <f t="shared" si="10"/>
        <v>1.6071365358065772E-2</v>
      </c>
      <c r="S25" s="52"/>
      <c r="T25" s="31"/>
      <c r="U25" s="52"/>
    </row>
    <row r="26" spans="1:21">
      <c r="A26" s="55">
        <v>10</v>
      </c>
      <c r="B26" s="34">
        <v>2020</v>
      </c>
      <c r="C26" s="30"/>
      <c r="D26" s="31">
        <v>331.01</v>
      </c>
      <c r="E26" s="31">
        <f t="shared" si="1"/>
        <v>0</v>
      </c>
      <c r="F26" s="32">
        <f t="shared" si="2"/>
        <v>5.1192479913620643E-2</v>
      </c>
      <c r="G26" s="33">
        <v>-0.75</v>
      </c>
      <c r="H26" s="33">
        <f t="shared" si="3"/>
        <v>0</v>
      </c>
      <c r="I26" s="33">
        <f t="shared" si="4"/>
        <v>0</v>
      </c>
      <c r="J26" s="31">
        <v>-0.6</v>
      </c>
      <c r="K26" s="33">
        <f t="shared" si="5"/>
        <v>-0.25000000000000006</v>
      </c>
      <c r="L26" s="33">
        <f t="shared" si="6"/>
        <v>-2</v>
      </c>
      <c r="M26" s="60">
        <v>727000000</v>
      </c>
      <c r="N26" s="33">
        <f t="shared" si="7"/>
        <v>1.1126564673157162E-2</v>
      </c>
      <c r="O26" s="33">
        <f t="shared" si="8"/>
        <v>8.1845238095238096E-2</v>
      </c>
      <c r="P26" s="60">
        <f t="shared" si="11"/>
        <v>7175.75</v>
      </c>
      <c r="Q26" s="33">
        <f t="shared" si="9"/>
        <v>0</v>
      </c>
      <c r="R26" s="33">
        <f t="shared" si="10"/>
        <v>1.6071365358065772E-2</v>
      </c>
      <c r="S26" s="52"/>
      <c r="T26" s="31"/>
      <c r="U26" s="52"/>
    </row>
    <row r="27" spans="1:21">
      <c r="A27" s="55">
        <v>11</v>
      </c>
      <c r="B27" s="34">
        <v>2020</v>
      </c>
      <c r="C27" s="30"/>
      <c r="D27" s="31">
        <v>331.01</v>
      </c>
      <c r="E27" s="31">
        <f t="shared" si="1"/>
        <v>0</v>
      </c>
      <c r="F27" s="32">
        <f t="shared" si="2"/>
        <v>5.1192479913620643E-2</v>
      </c>
      <c r="G27" s="33">
        <v>-0.75</v>
      </c>
      <c r="H27" s="33">
        <f t="shared" si="3"/>
        <v>0</v>
      </c>
      <c r="I27" s="33">
        <f t="shared" si="4"/>
        <v>0</v>
      </c>
      <c r="J27" s="31">
        <v>-0.7</v>
      </c>
      <c r="K27" s="33">
        <f t="shared" si="5"/>
        <v>0.16666666666666663</v>
      </c>
      <c r="L27" s="33">
        <f t="shared" si="6"/>
        <v>-2.1666666666666665</v>
      </c>
      <c r="M27" s="60">
        <v>733000000</v>
      </c>
      <c r="N27" s="33">
        <f t="shared" si="7"/>
        <v>8.253094910591471E-3</v>
      </c>
      <c r="O27" s="33">
        <f t="shared" si="8"/>
        <v>9.0773809523809521E-2</v>
      </c>
      <c r="P27" s="60">
        <f t="shared" si="11"/>
        <v>7175.75</v>
      </c>
      <c r="Q27" s="33">
        <f t="shared" si="9"/>
        <v>0</v>
      </c>
      <c r="R27" s="33">
        <f t="shared" si="10"/>
        <v>1.6071365358065772E-2</v>
      </c>
      <c r="S27" s="52"/>
      <c r="T27" s="31"/>
      <c r="U27" s="52"/>
    </row>
    <row r="28" spans="1:21">
      <c r="A28" s="55">
        <v>12</v>
      </c>
      <c r="B28" s="34">
        <v>2020</v>
      </c>
      <c r="C28" s="30"/>
      <c r="D28" s="31">
        <v>331.01</v>
      </c>
      <c r="E28" s="31">
        <f t="shared" si="1"/>
        <v>0</v>
      </c>
      <c r="F28" s="32">
        <f t="shared" si="2"/>
        <v>5.1192479913620643E-2</v>
      </c>
      <c r="G28" s="33">
        <v>-0.75</v>
      </c>
      <c r="H28" s="33">
        <f t="shared" si="3"/>
        <v>0</v>
      </c>
      <c r="I28" s="33">
        <f t="shared" si="4"/>
        <v>0</v>
      </c>
      <c r="J28" s="31">
        <v>-0.8</v>
      </c>
      <c r="K28" s="33">
        <f t="shared" si="5"/>
        <v>0.14285714285714299</v>
      </c>
      <c r="L28" s="33">
        <f t="shared" si="6"/>
        <v>-2.3333333333333335</v>
      </c>
      <c r="M28" s="60">
        <v>737000000</v>
      </c>
      <c r="N28" s="33">
        <f t="shared" si="7"/>
        <v>5.4570259208731242E-3</v>
      </c>
      <c r="O28" s="33">
        <f t="shared" si="8"/>
        <v>9.6726190476190479E-2</v>
      </c>
      <c r="P28" s="60">
        <f t="shared" si="11"/>
        <v>7175.75</v>
      </c>
      <c r="Q28" s="33">
        <f t="shared" si="9"/>
        <v>0</v>
      </c>
      <c r="R28" s="33">
        <f t="shared" si="10"/>
        <v>1.6071365358065772E-2</v>
      </c>
      <c r="S28" s="52"/>
      <c r="T28" s="31"/>
      <c r="U28" s="52"/>
    </row>
    <row r="29" spans="1:21">
      <c r="A29" s="55">
        <v>1</v>
      </c>
      <c r="B29" s="34">
        <v>2021</v>
      </c>
      <c r="C29" s="30"/>
      <c r="D29" s="31">
        <v>337.89</v>
      </c>
      <c r="E29" s="31">
        <f t="shared" si="1"/>
        <v>2.078487054771758E-2</v>
      </c>
      <c r="F29" s="32">
        <f t="shared" si="2"/>
        <v>7.3041379529359463E-2</v>
      </c>
      <c r="G29" s="33">
        <v>-0.75</v>
      </c>
      <c r="H29" s="33">
        <f t="shared" si="3"/>
        <v>0</v>
      </c>
      <c r="I29" s="33">
        <f t="shared" si="4"/>
        <v>0</v>
      </c>
      <c r="J29" s="31">
        <v>-0.5</v>
      </c>
      <c r="K29" s="33">
        <f t="shared" si="5"/>
        <v>-0.37500000000000006</v>
      </c>
      <c r="L29" s="33">
        <f t="shared" si="6"/>
        <v>-1.8333333333333335</v>
      </c>
      <c r="M29" s="60">
        <v>738000000</v>
      </c>
      <c r="N29" s="33">
        <f t="shared" si="7"/>
        <v>1.3568521031207597E-3</v>
      </c>
      <c r="O29" s="33">
        <f t="shared" si="8"/>
        <v>9.8214285714285712E-2</v>
      </c>
      <c r="P29" s="60">
        <f>93700/12</f>
        <v>7808.333333333333</v>
      </c>
      <c r="Q29" s="33">
        <f t="shared" si="9"/>
        <v>8.8155709623848805E-2</v>
      </c>
      <c r="R29" s="33">
        <f t="shared" si="10"/>
        <v>0.10564385759967901</v>
      </c>
      <c r="S29" s="52"/>
      <c r="T29" s="31"/>
      <c r="U29" s="52"/>
    </row>
    <row r="30" spans="1:21">
      <c r="A30" s="55">
        <v>2</v>
      </c>
      <c r="B30" s="34">
        <v>2021</v>
      </c>
      <c r="C30" s="30"/>
      <c r="D30" s="31">
        <v>337.89</v>
      </c>
      <c r="E30" s="31">
        <f t="shared" si="1"/>
        <v>0</v>
      </c>
      <c r="F30" s="32">
        <f t="shared" si="2"/>
        <v>7.3041379529359463E-2</v>
      </c>
      <c r="G30" s="33">
        <v>-0.75</v>
      </c>
      <c r="H30" s="33">
        <f t="shared" si="3"/>
        <v>0</v>
      </c>
      <c r="I30" s="33">
        <f t="shared" si="4"/>
        <v>0</v>
      </c>
      <c r="J30" s="31">
        <v>-0.5</v>
      </c>
      <c r="K30" s="33">
        <f t="shared" si="5"/>
        <v>0</v>
      </c>
      <c r="L30" s="33">
        <f t="shared" si="6"/>
        <v>-1.8333333333333335</v>
      </c>
      <c r="M30" s="60">
        <v>741000000</v>
      </c>
      <c r="N30" s="33">
        <f t="shared" si="7"/>
        <v>4.0650406504065045E-3</v>
      </c>
      <c r="O30" s="33">
        <f t="shared" si="8"/>
        <v>0.10267857142857142</v>
      </c>
      <c r="P30" s="60">
        <f t="shared" ref="P30:P52" si="12">93700/12</f>
        <v>7808.333333333333</v>
      </c>
      <c r="Q30" s="33">
        <f t="shared" si="9"/>
        <v>0</v>
      </c>
      <c r="R30" s="33">
        <f t="shared" si="10"/>
        <v>0.10564385759967901</v>
      </c>
      <c r="S30" s="52"/>
      <c r="T30" s="31"/>
      <c r="U30" s="52"/>
    </row>
    <row r="31" spans="1:21">
      <c r="A31" s="55">
        <v>3</v>
      </c>
      <c r="B31" s="34">
        <v>2021</v>
      </c>
      <c r="C31" s="30"/>
      <c r="D31" s="31">
        <v>337.89</v>
      </c>
      <c r="E31" s="31">
        <f t="shared" si="1"/>
        <v>0</v>
      </c>
      <c r="F31" s="32">
        <f t="shared" si="2"/>
        <v>7.3041379529359463E-2</v>
      </c>
      <c r="G31" s="33">
        <v>-0.75</v>
      </c>
      <c r="H31" s="33">
        <f t="shared" si="3"/>
        <v>0</v>
      </c>
      <c r="I31" s="33">
        <f t="shared" si="4"/>
        <v>0</v>
      </c>
      <c r="J31" s="31">
        <v>-0.2</v>
      </c>
      <c r="K31" s="33">
        <f t="shared" si="5"/>
        <v>-0.6</v>
      </c>
      <c r="L31" s="33">
        <f t="shared" si="6"/>
        <v>-1.3333333333333335</v>
      </c>
      <c r="M31" s="60">
        <v>749000000</v>
      </c>
      <c r="N31" s="33">
        <f t="shared" si="7"/>
        <v>1.0796221322537112E-2</v>
      </c>
      <c r="O31" s="33">
        <f t="shared" si="8"/>
        <v>0.11458333333333333</v>
      </c>
      <c r="P31" s="60">
        <f t="shared" si="12"/>
        <v>7808.333333333333</v>
      </c>
      <c r="Q31" s="33">
        <f t="shared" si="9"/>
        <v>0</v>
      </c>
      <c r="R31" s="33">
        <f t="shared" si="10"/>
        <v>0.10564385759967901</v>
      </c>
      <c r="S31" s="52"/>
      <c r="T31" s="31"/>
      <c r="U31" s="52"/>
    </row>
    <row r="32" spans="1:21">
      <c r="A32" s="55">
        <v>4</v>
      </c>
      <c r="B32" s="34">
        <v>2021</v>
      </c>
      <c r="C32" s="30"/>
      <c r="D32" s="31">
        <v>337.89</v>
      </c>
      <c r="E32" s="31">
        <f t="shared" si="1"/>
        <v>0</v>
      </c>
      <c r="F32" s="32">
        <f t="shared" si="2"/>
        <v>7.3041379529359463E-2</v>
      </c>
      <c r="G32" s="33">
        <v>-0.75</v>
      </c>
      <c r="H32" s="33">
        <f t="shared" si="3"/>
        <v>0</v>
      </c>
      <c r="I32" s="33">
        <f t="shared" si="4"/>
        <v>0</v>
      </c>
      <c r="J32" s="31">
        <v>0.3</v>
      </c>
      <c r="K32" s="33">
        <f t="shared" si="5"/>
        <v>-2.5</v>
      </c>
      <c r="L32" s="33">
        <f t="shared" si="6"/>
        <v>-0.5</v>
      </c>
      <c r="M32" s="60">
        <v>750000000</v>
      </c>
      <c r="N32" s="33">
        <f t="shared" si="7"/>
        <v>1.3351134846461949E-3</v>
      </c>
      <c r="O32" s="33">
        <f t="shared" si="8"/>
        <v>0.11607142857142858</v>
      </c>
      <c r="P32" s="60">
        <f t="shared" si="12"/>
        <v>7808.333333333333</v>
      </c>
      <c r="Q32" s="33">
        <f t="shared" si="9"/>
        <v>0</v>
      </c>
      <c r="R32" s="33">
        <f t="shared" si="10"/>
        <v>0.10564385759967901</v>
      </c>
      <c r="S32" s="52"/>
      <c r="T32" s="31"/>
      <c r="U32" s="52"/>
    </row>
    <row r="33" spans="1:21">
      <c r="A33" s="55">
        <v>5</v>
      </c>
      <c r="B33" s="34">
        <v>2021</v>
      </c>
      <c r="C33" s="30"/>
      <c r="D33" s="31">
        <v>337.89</v>
      </c>
      <c r="E33" s="31">
        <f t="shared" si="1"/>
        <v>0</v>
      </c>
      <c r="F33" s="32">
        <f t="shared" si="2"/>
        <v>7.3041379529359463E-2</v>
      </c>
      <c r="G33" s="33">
        <v>-0.75</v>
      </c>
      <c r="H33" s="33">
        <f t="shared" si="3"/>
        <v>0</v>
      </c>
      <c r="I33" s="33">
        <f t="shared" si="4"/>
        <v>0</v>
      </c>
      <c r="J33" s="31">
        <v>0.6</v>
      </c>
      <c r="K33" s="33">
        <f t="shared" si="5"/>
        <v>1</v>
      </c>
      <c r="L33" s="33">
        <f t="shared" si="6"/>
        <v>0</v>
      </c>
      <c r="M33" s="60">
        <v>754000000</v>
      </c>
      <c r="N33" s="33">
        <f t="shared" si="7"/>
        <v>5.3333333333333332E-3</v>
      </c>
      <c r="O33" s="33">
        <f t="shared" si="8"/>
        <v>0.12202380952380952</v>
      </c>
      <c r="P33" s="60">
        <f t="shared" si="12"/>
        <v>7808.333333333333</v>
      </c>
      <c r="Q33" s="33">
        <f t="shared" si="9"/>
        <v>0</v>
      </c>
      <c r="R33" s="33">
        <f t="shared" si="10"/>
        <v>0.10564385759967901</v>
      </c>
      <c r="S33" s="52"/>
      <c r="T33" s="31"/>
      <c r="U33" s="52"/>
    </row>
    <row r="34" spans="1:21">
      <c r="A34" s="55">
        <v>6</v>
      </c>
      <c r="B34" s="34">
        <v>2021</v>
      </c>
      <c r="C34" s="30"/>
      <c r="D34" s="31">
        <v>337.89</v>
      </c>
      <c r="E34" s="31">
        <f t="shared" si="1"/>
        <v>0</v>
      </c>
      <c r="F34" s="32">
        <f t="shared" si="2"/>
        <v>7.3041379529359463E-2</v>
      </c>
      <c r="G34" s="33">
        <v>-0.75</v>
      </c>
      <c r="H34" s="33">
        <f t="shared" si="3"/>
        <v>0</v>
      </c>
      <c r="I34" s="33">
        <f t="shared" si="4"/>
        <v>0</v>
      </c>
      <c r="J34" s="31">
        <v>0.6</v>
      </c>
      <c r="K34" s="33">
        <f t="shared" si="5"/>
        <v>0</v>
      </c>
      <c r="L34" s="33">
        <f t="shared" si="6"/>
        <v>0</v>
      </c>
      <c r="M34" s="60">
        <v>753000000</v>
      </c>
      <c r="N34" s="33">
        <f t="shared" si="7"/>
        <v>-1.3262599469496021E-3</v>
      </c>
      <c r="O34" s="33">
        <f t="shared" si="8"/>
        <v>0.12053571428571429</v>
      </c>
      <c r="P34" s="60">
        <f t="shared" si="12"/>
        <v>7808.333333333333</v>
      </c>
      <c r="Q34" s="33">
        <f t="shared" si="9"/>
        <v>0</v>
      </c>
      <c r="R34" s="33">
        <f t="shared" si="10"/>
        <v>0.10564385759967901</v>
      </c>
      <c r="S34" s="52"/>
      <c r="T34" s="31"/>
      <c r="U34" s="52"/>
    </row>
    <row r="35" spans="1:21">
      <c r="A35" s="55">
        <v>7</v>
      </c>
      <c r="B35" s="34">
        <v>2021</v>
      </c>
      <c r="C35" s="30"/>
      <c r="D35" s="31">
        <v>337.89</v>
      </c>
      <c r="E35" s="31">
        <f t="shared" si="1"/>
        <v>0</v>
      </c>
      <c r="F35" s="32">
        <f t="shared" si="2"/>
        <v>7.3041379529359463E-2</v>
      </c>
      <c r="G35" s="33">
        <v>-0.75</v>
      </c>
      <c r="H35" s="33">
        <f t="shared" si="3"/>
        <v>0</v>
      </c>
      <c r="I35" s="33">
        <f t="shared" si="4"/>
        <v>0</v>
      </c>
      <c r="J35" s="31">
        <v>0.7</v>
      </c>
      <c r="K35" s="33">
        <f t="shared" si="5"/>
        <v>0.16666666666666663</v>
      </c>
      <c r="L35" s="33">
        <f t="shared" si="6"/>
        <v>0.16666666666666663</v>
      </c>
      <c r="M35" s="60">
        <v>761000000</v>
      </c>
      <c r="N35" s="33">
        <f t="shared" si="7"/>
        <v>1.0624169986719787E-2</v>
      </c>
      <c r="O35" s="33">
        <f t="shared" si="8"/>
        <v>0.13244047619047619</v>
      </c>
      <c r="P35" s="60">
        <f t="shared" si="12"/>
        <v>7808.333333333333</v>
      </c>
      <c r="Q35" s="33">
        <f t="shared" si="9"/>
        <v>0</v>
      </c>
      <c r="R35" s="33">
        <f t="shared" si="10"/>
        <v>0.10564385759967901</v>
      </c>
      <c r="S35" s="52"/>
      <c r="T35" s="31"/>
      <c r="U35" s="52"/>
    </row>
    <row r="36" spans="1:21">
      <c r="A36" s="55">
        <v>8</v>
      </c>
      <c r="B36" s="34">
        <v>2021</v>
      </c>
      <c r="C36" s="30"/>
      <c r="D36" s="31">
        <v>337.89</v>
      </c>
      <c r="E36" s="31">
        <f t="shared" si="1"/>
        <v>0</v>
      </c>
      <c r="F36" s="32">
        <f t="shared" si="2"/>
        <v>7.3041379529359463E-2</v>
      </c>
      <c r="G36" s="33">
        <v>-0.75</v>
      </c>
      <c r="H36" s="33">
        <f t="shared" si="3"/>
        <v>0</v>
      </c>
      <c r="I36" s="33">
        <f t="shared" si="4"/>
        <v>0</v>
      </c>
      <c r="J36" s="31">
        <v>0.9</v>
      </c>
      <c r="K36" s="33">
        <f t="shared" si="5"/>
        <v>0.28571428571428581</v>
      </c>
      <c r="L36" s="33">
        <f t="shared" si="6"/>
        <v>0.50000000000000011</v>
      </c>
      <c r="M36" s="60">
        <v>760000000</v>
      </c>
      <c r="N36" s="33">
        <f t="shared" si="7"/>
        <v>-1.3140604467805519E-3</v>
      </c>
      <c r="O36" s="33">
        <f t="shared" si="8"/>
        <v>0.13095238095238096</v>
      </c>
      <c r="P36" s="60">
        <f t="shared" si="12"/>
        <v>7808.333333333333</v>
      </c>
      <c r="Q36" s="33">
        <f t="shared" si="9"/>
        <v>0</v>
      </c>
      <c r="R36" s="33">
        <f t="shared" si="10"/>
        <v>0.10564385759967901</v>
      </c>
      <c r="S36" s="52"/>
      <c r="T36" s="31"/>
      <c r="U36" s="52"/>
    </row>
    <row r="37" spans="1:21">
      <c r="A37" s="55">
        <v>9</v>
      </c>
      <c r="B37" s="34">
        <v>2021</v>
      </c>
      <c r="C37" s="30"/>
      <c r="D37" s="31">
        <v>337.89</v>
      </c>
      <c r="E37" s="31">
        <f t="shared" si="1"/>
        <v>0</v>
      </c>
      <c r="F37" s="32">
        <f t="shared" si="2"/>
        <v>7.3041379529359463E-2</v>
      </c>
      <c r="G37" s="33">
        <v>-0.75</v>
      </c>
      <c r="H37" s="33">
        <f t="shared" si="3"/>
        <v>0</v>
      </c>
      <c r="I37" s="33">
        <f t="shared" si="4"/>
        <v>0</v>
      </c>
      <c r="J37" s="31">
        <v>0.9</v>
      </c>
      <c r="K37" s="33">
        <f t="shared" si="5"/>
        <v>0</v>
      </c>
      <c r="L37" s="33">
        <f t="shared" si="6"/>
        <v>0.50000000000000011</v>
      </c>
      <c r="M37" s="60">
        <v>763000000</v>
      </c>
      <c r="N37" s="33">
        <f t="shared" si="7"/>
        <v>3.9473684210526317E-3</v>
      </c>
      <c r="O37" s="33">
        <f t="shared" si="8"/>
        <v>0.13541666666666666</v>
      </c>
      <c r="P37" s="60">
        <f t="shared" si="12"/>
        <v>7808.333333333333</v>
      </c>
      <c r="Q37" s="33">
        <f t="shared" si="9"/>
        <v>0</v>
      </c>
      <c r="R37" s="33">
        <f t="shared" si="10"/>
        <v>0.10564385759967901</v>
      </c>
      <c r="S37" s="52"/>
      <c r="T37" s="31"/>
      <c r="U37" s="52"/>
    </row>
    <row r="38" spans="1:21">
      <c r="A38" s="55">
        <v>10</v>
      </c>
      <c r="B38" s="34">
        <v>2021</v>
      </c>
      <c r="C38" s="30"/>
      <c r="D38" s="31">
        <v>337.89</v>
      </c>
      <c r="E38" s="31">
        <f t="shared" si="1"/>
        <v>0</v>
      </c>
      <c r="F38" s="32">
        <f t="shared" si="2"/>
        <v>7.3041379529359463E-2</v>
      </c>
      <c r="G38" s="33">
        <v>-0.75</v>
      </c>
      <c r="H38" s="33">
        <f t="shared" si="3"/>
        <v>0</v>
      </c>
      <c r="I38" s="33">
        <f t="shared" si="4"/>
        <v>0</v>
      </c>
      <c r="J38" s="31">
        <v>1.2</v>
      </c>
      <c r="K38" s="33">
        <f t="shared" si="5"/>
        <v>0.33333333333333326</v>
      </c>
      <c r="L38" s="33">
        <f t="shared" si="6"/>
        <v>1</v>
      </c>
      <c r="M38" s="60">
        <v>767000000</v>
      </c>
      <c r="N38" s="33">
        <f t="shared" si="7"/>
        <v>5.2424639580602884E-3</v>
      </c>
      <c r="O38" s="33">
        <f t="shared" si="8"/>
        <v>0.14136904761904762</v>
      </c>
      <c r="P38" s="60">
        <f t="shared" si="12"/>
        <v>7808.333333333333</v>
      </c>
      <c r="Q38" s="33">
        <f t="shared" si="9"/>
        <v>0</v>
      </c>
      <c r="R38" s="33">
        <f t="shared" si="10"/>
        <v>0.10564385759967901</v>
      </c>
      <c r="S38" s="52"/>
      <c r="T38" s="31"/>
      <c r="U38" s="52"/>
    </row>
    <row r="39" spans="1:21">
      <c r="A39" s="55">
        <v>11</v>
      </c>
      <c r="B39" s="34">
        <v>2021</v>
      </c>
      <c r="C39" s="30"/>
      <c r="D39" s="31">
        <v>337.89</v>
      </c>
      <c r="E39" s="31">
        <f t="shared" si="1"/>
        <v>0</v>
      </c>
      <c r="F39" s="32">
        <f t="shared" si="2"/>
        <v>7.3041379529359463E-2</v>
      </c>
      <c r="G39" s="33">
        <v>-0.75</v>
      </c>
      <c r="H39" s="33">
        <f t="shared" si="3"/>
        <v>0</v>
      </c>
      <c r="I39" s="33">
        <f t="shared" si="4"/>
        <v>0</v>
      </c>
      <c r="J39" s="31">
        <v>1.5</v>
      </c>
      <c r="K39" s="33">
        <f t="shared" si="5"/>
        <v>0.25000000000000006</v>
      </c>
      <c r="L39" s="33">
        <f t="shared" si="6"/>
        <v>1.5</v>
      </c>
      <c r="M39" s="60">
        <v>767000000</v>
      </c>
      <c r="N39" s="33">
        <f t="shared" si="7"/>
        <v>0</v>
      </c>
      <c r="O39" s="33">
        <f t="shared" si="8"/>
        <v>0.14136904761904762</v>
      </c>
      <c r="P39" s="60">
        <f t="shared" si="12"/>
        <v>7808.333333333333</v>
      </c>
      <c r="Q39" s="33">
        <f t="shared" si="9"/>
        <v>0</v>
      </c>
      <c r="R39" s="33">
        <f t="shared" si="10"/>
        <v>0.10564385759967901</v>
      </c>
      <c r="S39" s="52"/>
      <c r="T39" s="31"/>
      <c r="U39" s="52"/>
    </row>
    <row r="40" spans="1:21">
      <c r="A40" s="55">
        <v>12</v>
      </c>
      <c r="B40" s="34">
        <v>2021</v>
      </c>
      <c r="C40" s="30"/>
      <c r="D40" s="31">
        <v>337.89</v>
      </c>
      <c r="E40" s="31">
        <f t="shared" si="1"/>
        <v>0</v>
      </c>
      <c r="F40" s="32">
        <f t="shared" si="2"/>
        <v>7.3041379529359463E-2</v>
      </c>
      <c r="G40" s="33">
        <v>-0.75</v>
      </c>
      <c r="H40" s="33">
        <f t="shared" si="3"/>
        <v>0</v>
      </c>
      <c r="I40" s="33">
        <f t="shared" si="4"/>
        <v>0</v>
      </c>
      <c r="J40" s="31">
        <v>1.5</v>
      </c>
      <c r="K40" s="33">
        <f t="shared" si="5"/>
        <v>0</v>
      </c>
      <c r="L40" s="33">
        <f t="shared" si="6"/>
        <v>1.5</v>
      </c>
      <c r="M40" s="60">
        <v>770000000</v>
      </c>
      <c r="N40" s="33">
        <f t="shared" si="7"/>
        <v>3.9113428943937422E-3</v>
      </c>
      <c r="O40" s="33">
        <f t="shared" si="8"/>
        <v>0.14583333333333334</v>
      </c>
      <c r="P40" s="60">
        <f t="shared" si="12"/>
        <v>7808.333333333333</v>
      </c>
      <c r="Q40" s="33">
        <f t="shared" si="9"/>
        <v>0</v>
      </c>
      <c r="R40" s="33">
        <f t="shared" si="10"/>
        <v>0.10564385759967901</v>
      </c>
      <c r="S40" s="52"/>
      <c r="T40" s="31"/>
      <c r="U40" s="52"/>
    </row>
    <row r="41" spans="1:21">
      <c r="A41" s="55">
        <v>1</v>
      </c>
      <c r="B41" s="34">
        <v>2022</v>
      </c>
      <c r="C41" s="30"/>
      <c r="D41" s="31">
        <v>353.91</v>
      </c>
      <c r="E41" s="31">
        <f t="shared" si="1"/>
        <v>4.7411879605788985E-2</v>
      </c>
      <c r="F41" s="32">
        <f t="shared" si="2"/>
        <v>0.12391628822763517</v>
      </c>
      <c r="G41" s="33">
        <v>-0.75</v>
      </c>
      <c r="H41" s="33">
        <f t="shared" si="3"/>
        <v>0</v>
      </c>
      <c r="I41" s="33">
        <f t="shared" si="4"/>
        <v>0</v>
      </c>
      <c r="J41" s="31">
        <v>1.6</v>
      </c>
      <c r="K41" s="33">
        <f t="shared" si="5"/>
        <v>6.6666666666666721E-2</v>
      </c>
      <c r="L41" s="33">
        <f t="shared" si="6"/>
        <v>1.6666666666666667</v>
      </c>
      <c r="M41" s="60">
        <v>771000000</v>
      </c>
      <c r="N41" s="33">
        <f t="shared" si="7"/>
        <v>1.2987012987012987E-3</v>
      </c>
      <c r="O41" s="33">
        <f t="shared" si="8"/>
        <v>0.14732142857142858</v>
      </c>
      <c r="P41" s="60">
        <f t="shared" si="12"/>
        <v>7808.333333333333</v>
      </c>
      <c r="Q41" s="33">
        <f t="shared" si="9"/>
        <v>0</v>
      </c>
      <c r="R41" s="33">
        <f t="shared" si="10"/>
        <v>0.10564385759967901</v>
      </c>
      <c r="S41" s="52"/>
      <c r="T41" s="31"/>
      <c r="U41" s="52"/>
    </row>
    <row r="42" spans="1:21">
      <c r="A42" s="55">
        <v>2</v>
      </c>
      <c r="B42" s="34">
        <v>2022</v>
      </c>
      <c r="C42" s="30"/>
      <c r="D42" s="31">
        <v>353.91</v>
      </c>
      <c r="E42" s="31">
        <f t="shared" si="1"/>
        <v>0</v>
      </c>
      <c r="F42" s="32">
        <f t="shared" si="2"/>
        <v>0.12391628822763517</v>
      </c>
      <c r="G42" s="33">
        <v>-0.75</v>
      </c>
      <c r="H42" s="33">
        <f t="shared" si="3"/>
        <v>0</v>
      </c>
      <c r="I42" s="33">
        <f t="shared" si="4"/>
        <v>0</v>
      </c>
      <c r="J42" s="31">
        <v>2.2000000000000002</v>
      </c>
      <c r="K42" s="33">
        <f t="shared" si="5"/>
        <v>0.37500000000000006</v>
      </c>
      <c r="L42" s="33">
        <f t="shared" si="6"/>
        <v>2.666666666666667</v>
      </c>
      <c r="M42" s="60">
        <v>770000000</v>
      </c>
      <c r="N42" s="33">
        <f t="shared" si="7"/>
        <v>-1.2970168612191958E-3</v>
      </c>
      <c r="O42" s="33">
        <f t="shared" si="8"/>
        <v>0.14583333333333334</v>
      </c>
      <c r="P42" s="60">
        <f t="shared" si="12"/>
        <v>7808.333333333333</v>
      </c>
      <c r="Q42" s="33">
        <f t="shared" si="9"/>
        <v>0</v>
      </c>
      <c r="R42" s="33">
        <f t="shared" si="10"/>
        <v>0.10564385759967901</v>
      </c>
      <c r="S42" s="52"/>
      <c r="T42" s="31"/>
      <c r="U42" s="52"/>
    </row>
    <row r="43" spans="1:21">
      <c r="A43" s="55">
        <v>3</v>
      </c>
      <c r="B43" s="34">
        <v>2022</v>
      </c>
      <c r="C43" s="30"/>
      <c r="D43" s="31">
        <v>353.91</v>
      </c>
      <c r="E43" s="31">
        <f t="shared" si="1"/>
        <v>0</v>
      </c>
      <c r="F43" s="32">
        <f t="shared" si="2"/>
        <v>0.12391628822763517</v>
      </c>
      <c r="G43" s="33">
        <v>-0.75</v>
      </c>
      <c r="H43" s="33">
        <f t="shared" si="3"/>
        <v>0</v>
      </c>
      <c r="I43" s="33">
        <f t="shared" si="4"/>
        <v>0</v>
      </c>
      <c r="J43" s="31">
        <v>2.4</v>
      </c>
      <c r="K43" s="33">
        <f t="shared" si="5"/>
        <v>9.0909090909090787E-2</v>
      </c>
      <c r="L43" s="33">
        <f t="shared" si="6"/>
        <v>3</v>
      </c>
      <c r="M43" s="60">
        <v>781000000</v>
      </c>
      <c r="N43" s="33">
        <f t="shared" si="7"/>
        <v>1.4285714285714285E-2</v>
      </c>
      <c r="O43" s="33">
        <f t="shared" si="8"/>
        <v>0.16220238095238096</v>
      </c>
      <c r="P43" s="60">
        <f t="shared" si="12"/>
        <v>7808.333333333333</v>
      </c>
      <c r="Q43" s="33">
        <f t="shared" si="9"/>
        <v>0</v>
      </c>
      <c r="R43" s="33">
        <f t="shared" si="10"/>
        <v>0.10564385759967901</v>
      </c>
      <c r="S43" s="52"/>
      <c r="T43" s="31"/>
      <c r="U43" s="52"/>
    </row>
    <row r="44" spans="1:21">
      <c r="A44" s="55">
        <v>4</v>
      </c>
      <c r="B44" s="34">
        <v>2022</v>
      </c>
      <c r="C44" s="30"/>
      <c r="D44" s="31">
        <v>353.91</v>
      </c>
      <c r="E44" s="31">
        <f t="shared" si="1"/>
        <v>0</v>
      </c>
      <c r="F44" s="32">
        <f t="shared" si="2"/>
        <v>0.12391628822763517</v>
      </c>
      <c r="G44" s="33">
        <v>-0.75</v>
      </c>
      <c r="H44" s="33">
        <f t="shared" si="3"/>
        <v>0</v>
      </c>
      <c r="I44" s="33">
        <f t="shared" si="4"/>
        <v>0</v>
      </c>
      <c r="J44" s="31">
        <v>2.5</v>
      </c>
      <c r="K44" s="33">
        <f t="shared" si="5"/>
        <v>4.1666666666666706E-2</v>
      </c>
      <c r="L44" s="33">
        <f t="shared" si="6"/>
        <v>3.1666666666666665</v>
      </c>
      <c r="M44" s="60">
        <v>778000000</v>
      </c>
      <c r="N44" s="33">
        <f t="shared" si="7"/>
        <v>-3.8412291933418692E-3</v>
      </c>
      <c r="O44" s="33">
        <f t="shared" si="8"/>
        <v>0.15773809523809523</v>
      </c>
      <c r="P44" s="60">
        <f t="shared" si="12"/>
        <v>7808.333333333333</v>
      </c>
      <c r="Q44" s="33">
        <f t="shared" si="9"/>
        <v>0</v>
      </c>
      <c r="R44" s="33">
        <f t="shared" si="10"/>
        <v>0.10564385759967901</v>
      </c>
      <c r="S44" s="52"/>
      <c r="T44" s="31"/>
      <c r="U44" s="52"/>
    </row>
    <row r="45" spans="1:21">
      <c r="A45" s="55">
        <v>5</v>
      </c>
      <c r="B45" s="34">
        <v>2022</v>
      </c>
      <c r="C45" s="30"/>
      <c r="D45" s="31">
        <v>353.91</v>
      </c>
      <c r="E45" s="31">
        <f t="shared" si="1"/>
        <v>0</v>
      </c>
      <c r="F45" s="32">
        <f t="shared" si="2"/>
        <v>0.12391628822763517</v>
      </c>
      <c r="G45" s="33">
        <v>-0.75</v>
      </c>
      <c r="H45" s="33">
        <f t="shared" si="3"/>
        <v>0</v>
      </c>
      <c r="I45" s="33">
        <f t="shared" si="4"/>
        <v>0</v>
      </c>
      <c r="J45" s="31">
        <v>2.9</v>
      </c>
      <c r="K45" s="33">
        <f t="shared" si="5"/>
        <v>0.15999999999999998</v>
      </c>
      <c r="L45" s="33">
        <f t="shared" si="6"/>
        <v>3.833333333333333</v>
      </c>
      <c r="M45" s="60">
        <v>779000000</v>
      </c>
      <c r="N45" s="33">
        <f t="shared" si="7"/>
        <v>1.2853470437017994E-3</v>
      </c>
      <c r="O45" s="33">
        <f t="shared" si="8"/>
        <v>0.15922619047619047</v>
      </c>
      <c r="P45" s="60">
        <f t="shared" si="12"/>
        <v>7808.333333333333</v>
      </c>
      <c r="Q45" s="33">
        <f t="shared" si="9"/>
        <v>0</v>
      </c>
      <c r="R45" s="33">
        <f t="shared" si="10"/>
        <v>0.10564385759967901</v>
      </c>
      <c r="S45" s="52"/>
      <c r="T45" s="31"/>
      <c r="U45" s="52"/>
    </row>
    <row r="46" spans="1:21">
      <c r="A46" s="55">
        <v>6</v>
      </c>
      <c r="B46" s="34">
        <v>2022</v>
      </c>
      <c r="C46" s="30"/>
      <c r="D46" s="31">
        <v>353.91</v>
      </c>
      <c r="E46" s="31">
        <f t="shared" si="1"/>
        <v>0</v>
      </c>
      <c r="F46" s="32">
        <f t="shared" si="2"/>
        <v>0.12391628822763517</v>
      </c>
      <c r="G46" s="33">
        <v>-0.25</v>
      </c>
      <c r="H46" s="33">
        <f t="shared" si="3"/>
        <v>-0.66666666666666663</v>
      </c>
      <c r="I46" s="33">
        <f t="shared" si="4"/>
        <v>-0.66666666666666663</v>
      </c>
      <c r="J46" s="31">
        <v>3.4</v>
      </c>
      <c r="K46" s="33">
        <f t="shared" si="5"/>
        <v>0.17241379310344829</v>
      </c>
      <c r="L46" s="33">
        <f t="shared" si="6"/>
        <v>4.666666666666667</v>
      </c>
      <c r="M46" s="60">
        <v>776000000</v>
      </c>
      <c r="N46" s="33">
        <f t="shared" si="7"/>
        <v>-3.8510911424903724E-3</v>
      </c>
      <c r="O46" s="33">
        <f t="shared" si="8"/>
        <v>0.15476190476190477</v>
      </c>
      <c r="P46" s="60">
        <f t="shared" si="12"/>
        <v>7808.333333333333</v>
      </c>
      <c r="Q46" s="33">
        <f t="shared" si="9"/>
        <v>0</v>
      </c>
      <c r="R46" s="33">
        <f t="shared" si="10"/>
        <v>0.10564385759967901</v>
      </c>
      <c r="S46" s="52"/>
      <c r="T46" s="31"/>
      <c r="U46" s="52"/>
    </row>
    <row r="47" spans="1:21">
      <c r="A47" s="55">
        <v>7</v>
      </c>
      <c r="B47" s="34">
        <v>2022</v>
      </c>
      <c r="C47" s="30"/>
      <c r="D47" s="31">
        <v>353.91</v>
      </c>
      <c r="E47" s="31">
        <f t="shared" si="1"/>
        <v>0</v>
      </c>
      <c r="F47" s="32">
        <f t="shared" si="2"/>
        <v>0.12391628822763517</v>
      </c>
      <c r="G47" s="33">
        <v>-0.25</v>
      </c>
      <c r="H47" s="33">
        <f t="shared" si="3"/>
        <v>0</v>
      </c>
      <c r="I47" s="33">
        <f t="shared" si="4"/>
        <v>-0.66666666666666663</v>
      </c>
      <c r="J47" s="31">
        <v>3.4</v>
      </c>
      <c r="K47" s="33">
        <f t="shared" si="5"/>
        <v>0</v>
      </c>
      <c r="L47" s="33">
        <f t="shared" si="6"/>
        <v>4.666666666666667</v>
      </c>
      <c r="M47" s="60">
        <v>778000000</v>
      </c>
      <c r="N47" s="33">
        <f t="shared" si="7"/>
        <v>2.5773195876288659E-3</v>
      </c>
      <c r="O47" s="33">
        <f t="shared" si="8"/>
        <v>0.15773809523809523</v>
      </c>
      <c r="P47" s="60">
        <f t="shared" si="12"/>
        <v>7808.333333333333</v>
      </c>
      <c r="Q47" s="33">
        <f t="shared" si="9"/>
        <v>0</v>
      </c>
      <c r="R47" s="33">
        <f t="shared" si="10"/>
        <v>0.10564385759967901</v>
      </c>
      <c r="S47" s="52"/>
      <c r="T47" s="31"/>
      <c r="U47" s="52"/>
    </row>
    <row r="48" spans="1:21">
      <c r="A48" s="55">
        <v>8</v>
      </c>
      <c r="B48" s="34">
        <v>2022</v>
      </c>
      <c r="C48" s="30"/>
      <c r="D48" s="31">
        <v>353.91</v>
      </c>
      <c r="E48" s="31">
        <f t="shared" si="1"/>
        <v>0</v>
      </c>
      <c r="F48" s="32">
        <f t="shared" si="2"/>
        <v>0.12391628822763517</v>
      </c>
      <c r="G48" s="33">
        <v>-0.25</v>
      </c>
      <c r="H48" s="33">
        <f t="shared" si="3"/>
        <v>0</v>
      </c>
      <c r="I48" s="33">
        <f t="shared" si="4"/>
        <v>-0.66666666666666663</v>
      </c>
      <c r="J48" s="31">
        <v>3.5</v>
      </c>
      <c r="K48" s="33">
        <f t="shared" si="5"/>
        <v>2.941176470588238E-2</v>
      </c>
      <c r="L48" s="33">
        <f t="shared" si="6"/>
        <v>4.833333333333333</v>
      </c>
      <c r="M48" s="60">
        <v>781000000</v>
      </c>
      <c r="N48" s="33">
        <f t="shared" si="7"/>
        <v>3.8560411311053984E-3</v>
      </c>
      <c r="O48" s="33">
        <f t="shared" si="8"/>
        <v>0.16220238095238096</v>
      </c>
      <c r="P48" s="60">
        <f t="shared" si="12"/>
        <v>7808.333333333333</v>
      </c>
      <c r="Q48" s="33">
        <f t="shared" si="9"/>
        <v>0</v>
      </c>
      <c r="R48" s="33">
        <f t="shared" si="10"/>
        <v>0.10564385759967901</v>
      </c>
      <c r="S48" s="52"/>
      <c r="T48" s="31"/>
      <c r="U48" s="52"/>
    </row>
    <row r="49" spans="1:21">
      <c r="A49" s="55">
        <v>9</v>
      </c>
      <c r="B49" s="34">
        <v>2022</v>
      </c>
      <c r="C49" s="30"/>
      <c r="D49" s="31">
        <v>353.91</v>
      </c>
      <c r="E49" s="31">
        <f t="shared" si="1"/>
        <v>0</v>
      </c>
      <c r="F49" s="32">
        <f t="shared" si="2"/>
        <v>0.12391628822763517</v>
      </c>
      <c r="G49" s="33">
        <v>0.5</v>
      </c>
      <c r="H49" s="33">
        <f t="shared" si="3"/>
        <v>-3</v>
      </c>
      <c r="I49" s="33">
        <f t="shared" si="4"/>
        <v>-1.6666666666666667</v>
      </c>
      <c r="J49" s="31">
        <v>3.3</v>
      </c>
      <c r="K49" s="33">
        <f t="shared" si="5"/>
        <v>-5.7142857142857197E-2</v>
      </c>
      <c r="L49" s="33">
        <f t="shared" si="6"/>
        <v>4.5</v>
      </c>
      <c r="M49" s="60">
        <v>777000000</v>
      </c>
      <c r="N49" s="33">
        <f t="shared" si="7"/>
        <v>-5.1216389244558257E-3</v>
      </c>
      <c r="O49" s="33">
        <f t="shared" si="8"/>
        <v>0.15625</v>
      </c>
      <c r="P49" s="60">
        <f t="shared" si="12"/>
        <v>7808.333333333333</v>
      </c>
      <c r="Q49" s="33">
        <f t="shared" si="9"/>
        <v>0</v>
      </c>
      <c r="R49" s="33">
        <f t="shared" si="10"/>
        <v>0.10564385759967901</v>
      </c>
      <c r="S49" s="52"/>
      <c r="T49" s="31"/>
      <c r="U49" s="52"/>
    </row>
    <row r="50" spans="1:21">
      <c r="A50" s="55">
        <v>10</v>
      </c>
      <c r="B50" s="34">
        <v>2022</v>
      </c>
      <c r="C50" s="30"/>
      <c r="D50" s="31">
        <v>353.91</v>
      </c>
      <c r="E50" s="31">
        <f t="shared" si="1"/>
        <v>0</v>
      </c>
      <c r="F50" s="32">
        <f t="shared" si="2"/>
        <v>0.12391628822763517</v>
      </c>
      <c r="G50" s="33">
        <v>0.5</v>
      </c>
      <c r="H50" s="33">
        <f t="shared" si="3"/>
        <v>0</v>
      </c>
      <c r="I50" s="33">
        <f t="shared" si="4"/>
        <v>-1.6666666666666667</v>
      </c>
      <c r="J50" s="31">
        <v>3</v>
      </c>
      <c r="K50" s="33">
        <f t="shared" si="5"/>
        <v>-9.0909090909090856E-2</v>
      </c>
      <c r="L50" s="33">
        <f t="shared" si="6"/>
        <v>4</v>
      </c>
      <c r="M50" s="60">
        <v>766000000</v>
      </c>
      <c r="N50" s="33">
        <f t="shared" si="7"/>
        <v>-1.4157014157014158E-2</v>
      </c>
      <c r="O50" s="33">
        <f t="shared" si="8"/>
        <v>0.13988095238095238</v>
      </c>
      <c r="P50" s="60">
        <f t="shared" si="12"/>
        <v>7808.333333333333</v>
      </c>
      <c r="Q50" s="33">
        <f t="shared" si="9"/>
        <v>0</v>
      </c>
      <c r="R50" s="33">
        <f t="shared" si="10"/>
        <v>0.10564385759967901</v>
      </c>
      <c r="S50" s="52"/>
      <c r="T50" s="31"/>
      <c r="U50" s="52"/>
    </row>
    <row r="51" spans="1:21">
      <c r="A51" s="55">
        <v>11</v>
      </c>
      <c r="B51" s="34">
        <v>2022</v>
      </c>
      <c r="C51" s="30"/>
      <c r="D51" s="31">
        <v>353.91</v>
      </c>
      <c r="E51" s="31">
        <f t="shared" si="1"/>
        <v>0</v>
      </c>
      <c r="F51" s="32">
        <f t="shared" si="2"/>
        <v>0.12391628822763517</v>
      </c>
      <c r="G51" s="33">
        <v>0.5</v>
      </c>
      <c r="H51" s="33">
        <f t="shared" si="3"/>
        <v>0</v>
      </c>
      <c r="I51" s="33">
        <f t="shared" si="4"/>
        <v>-1.6666666666666667</v>
      </c>
      <c r="J51" s="31">
        <v>3</v>
      </c>
      <c r="K51" s="33">
        <f t="shared" si="5"/>
        <v>0</v>
      </c>
      <c r="L51" s="33">
        <f t="shared" si="6"/>
        <v>4</v>
      </c>
      <c r="M51" s="62">
        <v>771000000</v>
      </c>
      <c r="N51" s="33">
        <f t="shared" si="7"/>
        <v>6.5274151436031328E-3</v>
      </c>
      <c r="O51" s="33">
        <f t="shared" si="8"/>
        <v>0.14732142857142858</v>
      </c>
      <c r="P51" s="60">
        <f t="shared" si="12"/>
        <v>7808.333333333333</v>
      </c>
      <c r="Q51" s="33">
        <f t="shared" si="9"/>
        <v>0</v>
      </c>
      <c r="R51" s="33">
        <f t="shared" si="10"/>
        <v>0.10564385759967901</v>
      </c>
      <c r="S51" s="52"/>
      <c r="T51" s="31"/>
      <c r="U51" s="52"/>
    </row>
    <row r="52" spans="1:21">
      <c r="A52" s="55">
        <v>12</v>
      </c>
      <c r="B52" s="34">
        <v>2023</v>
      </c>
      <c r="C52" s="30"/>
      <c r="D52" s="31">
        <v>353.91</v>
      </c>
      <c r="E52" s="31">
        <f t="shared" si="1"/>
        <v>0</v>
      </c>
      <c r="F52" s="32">
        <f t="shared" si="2"/>
        <v>0.12391628822763517</v>
      </c>
      <c r="G52" s="33">
        <v>1</v>
      </c>
      <c r="H52" s="33">
        <f t="shared" si="3"/>
        <v>1</v>
      </c>
      <c r="I52" s="33">
        <f t="shared" si="4"/>
        <v>-2.3333333333333335</v>
      </c>
      <c r="J52" s="31">
        <v>2.8</v>
      </c>
      <c r="K52" s="33">
        <f t="shared" si="5"/>
        <v>-6.6666666666666721E-2</v>
      </c>
      <c r="L52" s="33">
        <f t="shared" si="6"/>
        <v>3.6666666666666665</v>
      </c>
      <c r="M52" s="60">
        <v>752000000</v>
      </c>
      <c r="N52" s="33">
        <f t="shared" si="7"/>
        <v>-2.464332036316472E-2</v>
      </c>
      <c r="O52" s="33">
        <f t="shared" si="8"/>
        <v>0.11904761904761904</v>
      </c>
      <c r="P52" s="60">
        <f t="shared" si="12"/>
        <v>7808.333333333333</v>
      </c>
      <c r="Q52" s="33">
        <f t="shared" si="9"/>
        <v>0</v>
      </c>
      <c r="R52" s="33">
        <f t="shared" si="10"/>
        <v>0.10564385759967901</v>
      </c>
      <c r="S52" s="52"/>
      <c r="T52" s="31"/>
      <c r="U52" s="52"/>
    </row>
    <row r="53" spans="1:21">
      <c r="A53" s="55">
        <v>1</v>
      </c>
      <c r="B53" s="34">
        <v>2023</v>
      </c>
      <c r="C53" s="30"/>
      <c r="D53" s="31">
        <v>352.91</v>
      </c>
      <c r="E53" s="31">
        <f t="shared" si="1"/>
        <v>-2.8255771241276029E-3</v>
      </c>
      <c r="F53" s="32">
        <f t="shared" si="2"/>
        <v>0.12074057607418476</v>
      </c>
      <c r="G53" s="33">
        <v>1</v>
      </c>
      <c r="H53" s="33">
        <f t="shared" si="3"/>
        <v>0</v>
      </c>
      <c r="I53" s="33">
        <f t="shared" si="4"/>
        <v>-2.3333333333333335</v>
      </c>
      <c r="J53" s="31">
        <v>3.3</v>
      </c>
      <c r="K53" s="33">
        <f t="shared" si="5"/>
        <v>0.17857142857142858</v>
      </c>
      <c r="L53" s="33">
        <f t="shared" si="6"/>
        <v>4.5</v>
      </c>
      <c r="M53" s="60">
        <v>732000000</v>
      </c>
      <c r="N53" s="33">
        <f t="shared" si="7"/>
        <v>-2.6595744680851064E-2</v>
      </c>
      <c r="O53" s="33">
        <f t="shared" si="8"/>
        <v>8.9285714285714288E-2</v>
      </c>
      <c r="P53" s="60">
        <f>102865/12</f>
        <v>8572.0833333333339</v>
      </c>
      <c r="Q53" s="33">
        <f t="shared" si="9"/>
        <v>9.781216648879415E-2</v>
      </c>
      <c r="R53" s="33">
        <f t="shared" si="10"/>
        <v>0.21378927867653141</v>
      </c>
      <c r="S53" s="52"/>
      <c r="T53" s="31"/>
      <c r="U53" s="52"/>
    </row>
    <row r="54" spans="1:21">
      <c r="A54" s="55">
        <v>2</v>
      </c>
      <c r="B54" s="34">
        <v>2023</v>
      </c>
      <c r="C54" s="30"/>
      <c r="D54" s="31">
        <v>352.91</v>
      </c>
      <c r="E54" s="31">
        <f t="shared" si="1"/>
        <v>0</v>
      </c>
      <c r="F54" s="32">
        <f t="shared" si="2"/>
        <v>0.12074057607418476</v>
      </c>
      <c r="G54" s="33">
        <v>1</v>
      </c>
      <c r="H54" s="33">
        <f t="shared" si="3"/>
        <v>0</v>
      </c>
      <c r="I54" s="33">
        <f t="shared" si="4"/>
        <v>-2.3333333333333335</v>
      </c>
      <c r="J54" s="31">
        <v>3.4</v>
      </c>
      <c r="K54" s="33">
        <f t="shared" si="5"/>
        <v>3.0303030303030332E-2</v>
      </c>
      <c r="L54" s="33">
        <f t="shared" si="6"/>
        <v>4.666666666666667</v>
      </c>
      <c r="M54" s="60">
        <v>720000000</v>
      </c>
      <c r="N54" s="33">
        <f t="shared" si="7"/>
        <v>-1.6393442622950821E-2</v>
      </c>
      <c r="O54" s="33">
        <f t="shared" si="8"/>
        <v>7.1428571428571425E-2</v>
      </c>
      <c r="P54" s="60">
        <f t="shared" ref="P54:P64" si="13">102865/12</f>
        <v>8572.0833333333339</v>
      </c>
      <c r="Q54" s="33">
        <f t="shared" si="9"/>
        <v>0</v>
      </c>
      <c r="R54" s="33">
        <f t="shared" si="10"/>
        <v>0.21378927867653141</v>
      </c>
      <c r="S54" s="52"/>
      <c r="T54" s="31"/>
      <c r="U54" s="52"/>
    </row>
    <row r="55" spans="1:21">
      <c r="A55" s="55">
        <v>3</v>
      </c>
      <c r="B55" s="34">
        <v>2023</v>
      </c>
      <c r="C55" s="30"/>
      <c r="D55" s="31">
        <v>352.91</v>
      </c>
      <c r="E55" s="31">
        <f t="shared" si="1"/>
        <v>0</v>
      </c>
      <c r="F55" s="32">
        <f t="shared" si="2"/>
        <v>0.12074057607418476</v>
      </c>
      <c r="G55" s="33">
        <v>1.5</v>
      </c>
      <c r="H55" s="33">
        <f t="shared" si="3"/>
        <v>0.5</v>
      </c>
      <c r="I55" s="33">
        <f t="shared" si="4"/>
        <v>-3</v>
      </c>
      <c r="J55" s="31">
        <v>2.9</v>
      </c>
      <c r="K55" s="33">
        <f t="shared" si="5"/>
        <v>-0.14705882352941177</v>
      </c>
      <c r="L55" s="33">
        <f t="shared" si="6"/>
        <v>3.833333333333333</v>
      </c>
      <c r="M55" s="60">
        <v>706000000</v>
      </c>
      <c r="N55" s="33">
        <f t="shared" si="7"/>
        <v>-1.9444444444444445E-2</v>
      </c>
      <c r="O55" s="33">
        <f t="shared" si="8"/>
        <v>5.0595238095238096E-2</v>
      </c>
      <c r="P55" s="60">
        <f t="shared" si="13"/>
        <v>8572.0833333333339</v>
      </c>
      <c r="Q55" s="33">
        <f t="shared" si="9"/>
        <v>0</v>
      </c>
      <c r="R55" s="33">
        <f t="shared" si="10"/>
        <v>0.21378927867653141</v>
      </c>
      <c r="S55" s="52"/>
      <c r="T55" s="31"/>
      <c r="U55" s="52"/>
    </row>
    <row r="56" spans="1:21">
      <c r="A56" s="55">
        <v>4</v>
      </c>
      <c r="B56" s="34">
        <v>2023</v>
      </c>
      <c r="C56" s="30"/>
      <c r="D56" s="31">
        <v>352.91</v>
      </c>
      <c r="E56" s="31">
        <f t="shared" si="1"/>
        <v>0</v>
      </c>
      <c r="F56" s="32">
        <f t="shared" si="2"/>
        <v>0.12074057607418476</v>
      </c>
      <c r="G56" s="33">
        <v>1.5</v>
      </c>
      <c r="H56" s="33">
        <f t="shared" si="3"/>
        <v>0</v>
      </c>
      <c r="I56" s="33">
        <f t="shared" si="4"/>
        <v>-3</v>
      </c>
      <c r="J56" s="31">
        <v>2.6</v>
      </c>
      <c r="K56" s="33">
        <f t="shared" si="5"/>
        <v>-0.10344827586206891</v>
      </c>
      <c r="L56" s="33">
        <f t="shared" si="6"/>
        <v>3.3333333333333335</v>
      </c>
      <c r="M56" s="60">
        <v>698000000</v>
      </c>
      <c r="N56" s="33">
        <f t="shared" si="7"/>
        <v>-1.1331444759206799E-2</v>
      </c>
      <c r="O56" s="33">
        <f t="shared" si="8"/>
        <v>3.8690476190476192E-2</v>
      </c>
      <c r="P56" s="60">
        <f t="shared" si="13"/>
        <v>8572.0833333333339</v>
      </c>
      <c r="Q56" s="33">
        <f t="shared" si="9"/>
        <v>0</v>
      </c>
      <c r="R56" s="33">
        <f t="shared" si="10"/>
        <v>0.21378927867653141</v>
      </c>
      <c r="S56" s="52"/>
      <c r="T56" s="31"/>
      <c r="U56" s="52"/>
    </row>
    <row r="57" spans="1:21">
      <c r="A57" s="55">
        <v>5</v>
      </c>
      <c r="B57" s="34">
        <v>2023</v>
      </c>
      <c r="C57" s="30"/>
      <c r="D57" s="31">
        <v>352.91</v>
      </c>
      <c r="E57" s="31">
        <f t="shared" si="1"/>
        <v>0</v>
      </c>
      <c r="F57" s="32">
        <f t="shared" si="2"/>
        <v>0.12074057607418476</v>
      </c>
      <c r="G57" s="33">
        <v>1.5</v>
      </c>
      <c r="H57" s="33">
        <f t="shared" si="3"/>
        <v>0</v>
      </c>
      <c r="I57" s="33">
        <f t="shared" si="4"/>
        <v>-3</v>
      </c>
      <c r="J57" s="31">
        <v>2.2000000000000002</v>
      </c>
      <c r="K57" s="33">
        <f t="shared" si="5"/>
        <v>-0.1538461538461538</v>
      </c>
      <c r="L57" s="33">
        <f t="shared" si="6"/>
        <v>2.666666666666667</v>
      </c>
      <c r="M57" s="60">
        <v>683000000</v>
      </c>
      <c r="N57" s="33">
        <f t="shared" si="7"/>
        <v>-2.148997134670487E-2</v>
      </c>
      <c r="O57" s="33">
        <f t="shared" si="8"/>
        <v>1.636904761904762E-2</v>
      </c>
      <c r="P57" s="60">
        <f t="shared" si="13"/>
        <v>8572.0833333333339</v>
      </c>
      <c r="Q57" s="33">
        <f t="shared" si="9"/>
        <v>0</v>
      </c>
      <c r="R57" s="33">
        <f t="shared" si="10"/>
        <v>0.21378927867653141</v>
      </c>
      <c r="S57" s="52"/>
      <c r="T57" s="31"/>
      <c r="U57" s="52"/>
    </row>
    <row r="58" spans="1:21">
      <c r="A58" s="55">
        <v>6</v>
      </c>
      <c r="B58" s="34">
        <v>2023</v>
      </c>
      <c r="C58" s="30"/>
      <c r="D58" s="31">
        <v>352.91</v>
      </c>
      <c r="E58" s="31">
        <f t="shared" si="1"/>
        <v>0</v>
      </c>
      <c r="F58" s="32">
        <f t="shared" si="2"/>
        <v>0.12074057607418476</v>
      </c>
      <c r="G58" s="33">
        <v>1.75</v>
      </c>
      <c r="H58" s="33">
        <f t="shared" si="3"/>
        <v>0.16666666666666666</v>
      </c>
      <c r="I58" s="33">
        <f t="shared" si="4"/>
        <v>-3.3333333333333335</v>
      </c>
      <c r="J58" s="31">
        <v>1.7</v>
      </c>
      <c r="K58" s="33">
        <f t="shared" si="5"/>
        <v>-0.22727272727272735</v>
      </c>
      <c r="L58" s="33">
        <f t="shared" si="6"/>
        <v>1.8333333333333335</v>
      </c>
      <c r="M58" s="60">
        <v>668000000</v>
      </c>
      <c r="N58" s="33">
        <f t="shared" si="7"/>
        <v>-2.1961932650073207E-2</v>
      </c>
      <c r="O58" s="33">
        <f t="shared" si="8"/>
        <v>-5.9523809523809521E-3</v>
      </c>
      <c r="P58" s="60">
        <f t="shared" si="13"/>
        <v>8572.0833333333339</v>
      </c>
      <c r="Q58" s="33">
        <f t="shared" si="9"/>
        <v>0</v>
      </c>
      <c r="R58" s="33">
        <f t="shared" si="10"/>
        <v>0.21378927867653141</v>
      </c>
      <c r="S58" s="52"/>
      <c r="T58" s="31"/>
      <c r="U58" s="52"/>
    </row>
    <row r="59" spans="1:21">
      <c r="A59" s="55">
        <v>7</v>
      </c>
      <c r="B59" s="34">
        <v>2023</v>
      </c>
      <c r="C59" s="30"/>
      <c r="D59" s="31">
        <v>352.91</v>
      </c>
      <c r="E59" s="31">
        <f t="shared" si="1"/>
        <v>0</v>
      </c>
      <c r="F59" s="32">
        <f t="shared" si="2"/>
        <v>0.12074057607418476</v>
      </c>
      <c r="G59" s="33">
        <v>1.75</v>
      </c>
      <c r="H59" s="33">
        <f t="shared" si="3"/>
        <v>0</v>
      </c>
      <c r="I59" s="33">
        <f t="shared" si="4"/>
        <v>-3.3333333333333335</v>
      </c>
      <c r="J59" s="31">
        <v>1.6</v>
      </c>
      <c r="K59" s="33">
        <f t="shared" si="5"/>
        <v>-5.8823529411764629E-2</v>
      </c>
      <c r="L59" s="33">
        <f t="shared" si="6"/>
        <v>1.6666666666666667</v>
      </c>
      <c r="M59" s="60">
        <v>652000000</v>
      </c>
      <c r="N59" s="33">
        <f t="shared" si="7"/>
        <v>-2.3952095808383235E-2</v>
      </c>
      <c r="O59" s="33">
        <f t="shared" si="8"/>
        <v>-2.976190476190476E-2</v>
      </c>
      <c r="P59" s="60">
        <f t="shared" si="13"/>
        <v>8572.0833333333339</v>
      </c>
      <c r="Q59" s="33">
        <f t="shared" si="9"/>
        <v>0</v>
      </c>
      <c r="R59" s="33">
        <f t="shared" si="10"/>
        <v>0.21378927867653141</v>
      </c>
      <c r="S59" s="52"/>
      <c r="T59" s="31"/>
      <c r="U59" s="52"/>
    </row>
    <row r="60" spans="1:21">
      <c r="A60" s="55">
        <v>8</v>
      </c>
      <c r="B60" s="34">
        <v>2023</v>
      </c>
      <c r="C60" s="30"/>
      <c r="D60" s="31">
        <v>352.91</v>
      </c>
      <c r="E60" s="31">
        <f t="shared" si="1"/>
        <v>0</v>
      </c>
      <c r="F60" s="32">
        <f t="shared" si="2"/>
        <v>0.12074057607418476</v>
      </c>
      <c r="G60" s="33">
        <v>1.75</v>
      </c>
      <c r="H60" s="33">
        <f t="shared" si="3"/>
        <v>0</v>
      </c>
      <c r="I60" s="33">
        <f t="shared" si="4"/>
        <v>-3.3333333333333335</v>
      </c>
      <c r="J60" s="31">
        <v>1.6</v>
      </c>
      <c r="K60" s="33">
        <f t="shared" si="5"/>
        <v>0</v>
      </c>
      <c r="L60" s="33">
        <f t="shared" si="6"/>
        <v>1.6666666666666667</v>
      </c>
      <c r="M60" s="60">
        <v>641000000</v>
      </c>
      <c r="N60" s="33">
        <f t="shared" si="7"/>
        <v>-1.6871165644171779E-2</v>
      </c>
      <c r="O60" s="33">
        <f t="shared" si="8"/>
        <v>-4.6130952380952384E-2</v>
      </c>
      <c r="P60" s="60">
        <f t="shared" si="13"/>
        <v>8572.0833333333339</v>
      </c>
      <c r="Q60" s="33">
        <f t="shared" si="9"/>
        <v>0</v>
      </c>
      <c r="R60" s="33">
        <f t="shared" si="10"/>
        <v>0.21378927867653141</v>
      </c>
      <c r="S60" s="52"/>
      <c r="T60" s="31"/>
      <c r="U60" s="52"/>
    </row>
    <row r="61" spans="1:21">
      <c r="A61" s="55">
        <v>9</v>
      </c>
      <c r="B61" s="34">
        <v>2023</v>
      </c>
      <c r="C61" s="30"/>
      <c r="D61" s="31">
        <v>352.91</v>
      </c>
      <c r="E61" s="31">
        <f t="shared" si="1"/>
        <v>0</v>
      </c>
      <c r="F61" s="32">
        <f t="shared" si="2"/>
        <v>0.12074057607418476</v>
      </c>
      <c r="G61" s="33">
        <v>1.75</v>
      </c>
      <c r="H61" s="33">
        <f t="shared" si="3"/>
        <v>0</v>
      </c>
      <c r="I61" s="33">
        <f t="shared" si="4"/>
        <v>-3.3333333333333335</v>
      </c>
      <c r="J61" s="31">
        <v>1.7</v>
      </c>
      <c r="K61" s="33">
        <f t="shared" si="5"/>
        <v>6.2499999999999917E-2</v>
      </c>
      <c r="L61" s="33">
        <f t="shared" si="6"/>
        <v>1.8333333333333335</v>
      </c>
      <c r="M61" s="60">
        <v>635000000</v>
      </c>
      <c r="N61" s="33">
        <f t="shared" si="7"/>
        <v>-9.3603744149765994E-3</v>
      </c>
      <c r="O61" s="33">
        <f t="shared" si="8"/>
        <v>-5.5059523809523808E-2</v>
      </c>
      <c r="P61" s="60">
        <f t="shared" si="13"/>
        <v>8572.0833333333339</v>
      </c>
      <c r="Q61" s="33">
        <f t="shared" si="9"/>
        <v>0</v>
      </c>
      <c r="R61" s="33">
        <f t="shared" si="10"/>
        <v>0.21378927867653141</v>
      </c>
      <c r="S61" s="52"/>
      <c r="T61" s="31"/>
      <c r="U61" s="52"/>
    </row>
    <row r="62" spans="1:21">
      <c r="A62" s="55">
        <v>10</v>
      </c>
      <c r="B62" s="34">
        <v>2023</v>
      </c>
      <c r="C62" s="30"/>
      <c r="D62" s="31">
        <v>352.91</v>
      </c>
      <c r="E62" s="31">
        <f t="shared" si="1"/>
        <v>0</v>
      </c>
      <c r="F62" s="32">
        <f t="shared" si="2"/>
        <v>0.12074057607418476</v>
      </c>
      <c r="G62" s="33">
        <v>1.75</v>
      </c>
      <c r="H62" s="33">
        <f t="shared" si="3"/>
        <v>0</v>
      </c>
      <c r="I62" s="33">
        <f t="shared" si="4"/>
        <v>-3.3333333333333335</v>
      </c>
      <c r="J62" s="31">
        <v>1.7</v>
      </c>
      <c r="K62" s="33">
        <f t="shared" si="5"/>
        <v>0</v>
      </c>
      <c r="L62" s="33">
        <f t="shared" si="6"/>
        <v>1.8333333333333335</v>
      </c>
      <c r="M62" s="60">
        <v>630000000</v>
      </c>
      <c r="N62" s="33">
        <f t="shared" si="7"/>
        <v>-7.874015748031496E-3</v>
      </c>
      <c r="O62" s="33">
        <f t="shared" si="8"/>
        <v>-6.25E-2</v>
      </c>
      <c r="P62" s="60">
        <f t="shared" si="13"/>
        <v>8572.0833333333339</v>
      </c>
      <c r="Q62" s="33">
        <f t="shared" si="9"/>
        <v>0</v>
      </c>
      <c r="R62" s="33">
        <f t="shared" si="10"/>
        <v>0.21378927867653141</v>
      </c>
      <c r="S62" s="52"/>
      <c r="T62" s="31"/>
      <c r="U62" s="52"/>
    </row>
    <row r="63" spans="1:21">
      <c r="A63" s="55">
        <v>11</v>
      </c>
      <c r="B63" s="34">
        <v>2023</v>
      </c>
      <c r="C63" s="30"/>
      <c r="D63" s="31">
        <v>352.91</v>
      </c>
      <c r="E63" s="31">
        <f t="shared" si="1"/>
        <v>0</v>
      </c>
      <c r="F63" s="32">
        <f t="shared" si="2"/>
        <v>0.12074057607418476</v>
      </c>
      <c r="G63" s="33">
        <v>1.75</v>
      </c>
      <c r="H63" s="33">
        <f t="shared" si="3"/>
        <v>0</v>
      </c>
      <c r="I63" s="33">
        <f t="shared" si="4"/>
        <v>-3.3333333333333335</v>
      </c>
      <c r="J63" s="31">
        <v>1.4</v>
      </c>
      <c r="K63" s="33">
        <f t="shared" si="5"/>
        <v>-0.17647058823529416</v>
      </c>
      <c r="L63" s="33">
        <f t="shared" si="6"/>
        <v>1.3333333333333333</v>
      </c>
      <c r="M63" s="60">
        <v>628000000</v>
      </c>
      <c r="N63" s="33">
        <f t="shared" si="7"/>
        <v>-3.1746031746031746E-3</v>
      </c>
      <c r="O63" s="33">
        <f t="shared" si="8"/>
        <v>-6.5476190476190479E-2</v>
      </c>
      <c r="P63" s="60">
        <f t="shared" si="13"/>
        <v>8572.0833333333339</v>
      </c>
      <c r="Q63" s="33">
        <f t="shared" si="9"/>
        <v>0</v>
      </c>
      <c r="R63" s="33">
        <f t="shared" si="10"/>
        <v>0.21378927867653141</v>
      </c>
      <c r="S63" s="52"/>
      <c r="T63" s="31"/>
      <c r="U63" s="52"/>
    </row>
    <row r="64" spans="1:21">
      <c r="A64" s="55">
        <v>12</v>
      </c>
      <c r="B64" s="34">
        <v>2023</v>
      </c>
      <c r="C64" s="30"/>
      <c r="D64" s="31">
        <v>352.91</v>
      </c>
      <c r="E64" s="31">
        <f t="shared" si="1"/>
        <v>0</v>
      </c>
      <c r="F64" s="32">
        <f t="shared" si="2"/>
        <v>0.12074057607418476</v>
      </c>
      <c r="G64" s="33">
        <v>1.75</v>
      </c>
      <c r="H64" s="33">
        <f t="shared" si="3"/>
        <v>0</v>
      </c>
      <c r="I64" s="33">
        <f t="shared" si="4"/>
        <v>-3.3333333333333335</v>
      </c>
      <c r="J64" s="31">
        <v>1.7</v>
      </c>
      <c r="K64" s="33">
        <f t="shared" si="5"/>
        <v>0.21428571428571433</v>
      </c>
      <c r="L64" s="33">
        <f t="shared" si="6"/>
        <v>1.8333333333333335</v>
      </c>
      <c r="M64" s="60">
        <v>621000000</v>
      </c>
      <c r="N64" s="33">
        <f t="shared" si="7"/>
        <v>-1.1146496815286623E-2</v>
      </c>
      <c r="O64" s="33">
        <f t="shared" si="8"/>
        <v>-7.5892857142857137E-2</v>
      </c>
      <c r="P64" s="60">
        <f t="shared" si="13"/>
        <v>8572.0833333333339</v>
      </c>
      <c r="Q64" s="33">
        <f t="shared" si="9"/>
        <v>0</v>
      </c>
      <c r="R64" s="33">
        <f t="shared" si="10"/>
        <v>0.21378927867653141</v>
      </c>
      <c r="S64" s="52"/>
      <c r="T64" s="31"/>
      <c r="U64" s="52"/>
    </row>
    <row r="65" spans="1:104" s="13" customFormat="1" ht="36.6">
      <c r="A65" s="14"/>
      <c r="B65" s="14"/>
      <c r="C65" s="15"/>
      <c r="D65" s="16"/>
      <c r="E65"/>
      <c r="F65"/>
      <c r="G65"/>
      <c r="H65"/>
      <c r="I65"/>
      <c r="J65"/>
      <c r="K65"/>
      <c r="L65"/>
      <c r="M65" s="18"/>
      <c r="N65"/>
      <c r="O65"/>
      <c r="P65" s="61"/>
      <c r="Q65"/>
      <c r="R65"/>
      <c r="S65" s="53"/>
      <c r="T65" s="53"/>
      <c r="U65" s="53"/>
      <c r="V65" s="47"/>
      <c r="W65" s="47"/>
      <c r="X65" s="47"/>
      <c r="Y65" s="47"/>
      <c r="Z65" s="47"/>
      <c r="AA65" s="47"/>
      <c r="AB65" s="47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</row>
    <row r="66" spans="1:104">
      <c r="A66" s="56"/>
      <c r="E66"/>
      <c r="F66"/>
      <c r="G66"/>
      <c r="H66"/>
      <c r="I66"/>
      <c r="J66"/>
      <c r="K66"/>
      <c r="L66"/>
      <c r="N66"/>
      <c r="O66"/>
      <c r="Q66"/>
      <c r="R66"/>
    </row>
    <row r="67" spans="1:104">
      <c r="A67" s="56"/>
      <c r="E67"/>
      <c r="F67"/>
      <c r="G67"/>
      <c r="H67"/>
      <c r="I67"/>
      <c r="J67"/>
      <c r="K67"/>
      <c r="L67"/>
      <c r="N67"/>
      <c r="O67"/>
      <c r="Q67"/>
      <c r="R67"/>
    </row>
    <row r="68" spans="1:104">
      <c r="B68" s="36"/>
      <c r="E68"/>
      <c r="F68"/>
      <c r="G68"/>
      <c r="H68"/>
      <c r="I68"/>
      <c r="J68"/>
      <c r="K68"/>
      <c r="L68"/>
      <c r="N68"/>
      <c r="O68"/>
      <c r="Q68"/>
      <c r="R68"/>
    </row>
    <row r="69" spans="1:104">
      <c r="B69" s="36"/>
      <c r="E69"/>
      <c r="F69"/>
      <c r="G69"/>
      <c r="H69"/>
      <c r="I69"/>
      <c r="J69"/>
      <c r="K69"/>
      <c r="L69"/>
      <c r="N69"/>
      <c r="O69"/>
      <c r="Q69"/>
      <c r="R69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Romania(done)</vt:lpstr>
      <vt:lpstr>Hungary(done)</vt:lpstr>
      <vt:lpstr>Germany(Done)</vt:lpstr>
      <vt:lpstr>Turkey(done)</vt:lpstr>
      <vt:lpstr>Swizterland(done)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Horatiu Lazea</cp:lastModifiedBy>
  <dcterms:created xsi:type="dcterms:W3CDTF">2022-02-28T12:52:17Z</dcterms:created>
  <dcterms:modified xsi:type="dcterms:W3CDTF">2025-05-20T12:54:36Z</dcterms:modified>
</cp:coreProperties>
</file>