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F8AA837-0521-48D0-90CB-712C21EFAE9E}" xr6:coauthVersionLast="46" xr6:coauthVersionMax="46" xr10:uidLastSave="{00000000-0000-0000-0000-000000000000}"/>
  <workbookProtection workbookAlgorithmName="SHA-512" workbookHashValue="ffCby8ScEUECNR9ycK19Wnjj3QuNsQIVM1Iprou0gvAU1kjayK54QduDb0FXu2RdNzWYiBz7gz3Ogn4Aga8i4w==" workbookSaltValue="VtfJFzE/uhtFY89iBeYk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35" i="92" l="1"/>
  <c r="J125" i="92"/>
  <c r="J115" i="92"/>
  <c r="J105" i="92"/>
  <c r="J95" i="92"/>
  <c r="J85" i="92"/>
  <c r="J75" i="92"/>
  <c r="J65" i="92"/>
  <c r="J55" i="92"/>
  <c r="J45" i="92"/>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7" i="92"/>
  <c r="C36" i="92"/>
  <c r="C33" i="92"/>
  <c r="C35" i="92"/>
  <c r="C32"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230" i="92" l="1"/>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C438" i="92"/>
  <c r="B218" i="92"/>
  <c r="C92" i="92"/>
  <c r="B600" i="92"/>
  <c r="C369" i="92"/>
  <c r="C541" i="92"/>
  <c r="C219" i="92"/>
  <c r="B550" i="92"/>
  <c r="C559" i="92"/>
  <c r="B422" i="92"/>
  <c r="C635" i="92"/>
  <c r="C386" i="92"/>
  <c r="B461" i="92"/>
  <c r="B411" i="92"/>
  <c r="B174" i="92"/>
  <c r="B557" i="92"/>
  <c r="C510" i="92"/>
  <c r="C496" i="92"/>
  <c r="B69" i="92"/>
  <c r="C349" i="92"/>
  <c r="C303" i="92"/>
  <c r="C519" i="92"/>
  <c r="C436" i="92"/>
  <c r="C194" i="92"/>
  <c r="B534" i="92"/>
  <c r="C273" i="92"/>
  <c r="C270" i="92"/>
  <c r="B172" i="92"/>
  <c r="B305" i="92"/>
  <c r="B559" i="92"/>
  <c r="B24" i="92"/>
  <c r="C232" i="92"/>
  <c r="B633" i="92"/>
  <c r="B470" i="92"/>
  <c r="B179" i="92"/>
  <c r="C128" i="92"/>
  <c r="C87" i="92"/>
  <c r="B137" i="92"/>
  <c r="B310" i="92"/>
  <c r="C89" i="92"/>
  <c r="B11" i="92"/>
  <c r="C173" i="92"/>
  <c r="C67" i="92"/>
  <c r="C388" i="92"/>
  <c r="C537" i="92"/>
  <c r="C497" i="92"/>
  <c r="C400" i="92"/>
  <c r="C84" i="92"/>
  <c r="B297" i="92"/>
  <c r="B435" i="92"/>
  <c r="C314" i="92"/>
  <c r="C116" i="92"/>
  <c r="C204" i="92"/>
  <c r="B503" i="92"/>
  <c r="B417" i="92"/>
  <c r="C623" i="92"/>
  <c r="C153" i="92"/>
  <c r="C555" i="92"/>
  <c r="B525" i="92"/>
  <c r="C179" i="92"/>
  <c r="B528" i="92"/>
  <c r="B154" i="92"/>
  <c r="B279" i="92"/>
  <c r="B90" i="92"/>
  <c r="C195" i="92"/>
  <c r="B91" i="92"/>
  <c r="B541" i="92"/>
  <c r="B180" i="92"/>
  <c r="C130" i="92"/>
  <c r="C535" i="92"/>
  <c r="B125" i="92"/>
  <c r="B233" i="92"/>
  <c r="C265" i="92"/>
  <c r="B61" i="92"/>
  <c r="C147" i="92"/>
  <c r="C588" i="92"/>
  <c r="C176" i="92"/>
  <c r="C24" i="92"/>
  <c r="C502" i="92"/>
  <c r="C340" i="92"/>
  <c r="C81" i="92"/>
  <c r="B177" i="92"/>
  <c r="B19" i="92"/>
  <c r="C48" i="92"/>
  <c r="C287" i="92"/>
  <c r="C61" i="92"/>
  <c r="B356" i="92"/>
  <c r="B205" i="92"/>
  <c r="C234" i="92"/>
  <c r="C188" i="92"/>
  <c r="C124" i="92"/>
  <c r="B419" i="92"/>
  <c r="C441" i="92"/>
  <c r="B390" i="92"/>
  <c r="C469" i="92"/>
  <c r="B79" i="92"/>
  <c r="C305" i="92"/>
  <c r="C483" i="92"/>
  <c r="C141" i="92"/>
  <c r="C550" i="92"/>
  <c r="B293" i="92"/>
  <c r="C308" i="92"/>
  <c r="B471" i="92"/>
  <c r="B302" i="92"/>
  <c r="C628" i="92"/>
  <c r="B562" i="92"/>
  <c r="B105" i="92"/>
  <c r="C247" i="92"/>
  <c r="B512" i="92"/>
  <c r="B318" i="92"/>
  <c r="C402" i="92"/>
  <c r="B621" i="92"/>
  <c r="C542" i="92"/>
  <c r="C517" i="92"/>
  <c r="B80" i="92"/>
  <c r="B385" i="92"/>
  <c r="B284" i="92"/>
  <c r="C566" i="92"/>
  <c r="B229" i="92"/>
  <c r="C71" i="92"/>
  <c r="B599" i="92"/>
  <c r="B37" i="92"/>
  <c r="C151" i="92"/>
  <c r="B415" i="92"/>
  <c r="B171" i="92"/>
  <c r="B74" i="92"/>
  <c r="C418" i="92"/>
  <c r="B272" i="92"/>
  <c r="B295" i="92"/>
  <c r="C463" i="92"/>
  <c r="B219" i="92"/>
  <c r="C514" i="92"/>
  <c r="B529" i="92"/>
  <c r="C564" i="92"/>
  <c r="B579" i="92"/>
  <c r="B50" i="92"/>
  <c r="C444" i="92"/>
  <c r="C168" i="92"/>
  <c r="C233" i="92"/>
  <c r="C215" i="92"/>
  <c r="C505" i="92"/>
  <c r="B609" i="92"/>
  <c r="C309" i="92"/>
  <c r="C634" i="92"/>
  <c r="B269" i="92"/>
  <c r="C462" i="92"/>
  <c r="C524" i="92"/>
  <c r="B409" i="92"/>
  <c r="C285" i="92"/>
  <c r="C177" i="92"/>
  <c r="B299" i="92"/>
  <c r="C20" i="92"/>
  <c r="C435" i="92"/>
  <c r="B221" i="92"/>
  <c r="B232" i="92"/>
  <c r="B324" i="92"/>
  <c r="C169" i="92"/>
  <c r="C142" i="92"/>
  <c r="B342" i="92"/>
  <c r="B215" i="92"/>
  <c r="C410" i="92"/>
  <c r="C466" i="92"/>
  <c r="B355" i="92"/>
  <c r="C199" i="92"/>
  <c r="C417" i="92"/>
  <c r="C489" i="92"/>
  <c r="B194" i="92"/>
  <c r="B12" i="92"/>
  <c r="B67" i="92"/>
  <c r="C342" i="92"/>
  <c r="B360" i="92"/>
  <c r="C185" i="92"/>
  <c r="B235" i="92"/>
  <c r="C108" i="92"/>
  <c r="B197" i="92"/>
  <c r="C373" i="92"/>
  <c r="B358" i="92"/>
  <c r="B51" i="92"/>
  <c r="C51" i="92"/>
  <c r="C138" i="92"/>
  <c r="C178" i="92"/>
  <c r="B568" i="92"/>
  <c r="C291" i="92"/>
  <c r="B128" i="92"/>
  <c r="B611" i="92"/>
  <c r="B307" i="92"/>
  <c r="B188" i="92"/>
  <c r="C15" i="92"/>
  <c r="B492" i="92"/>
  <c r="B406" i="92"/>
  <c r="B52" i="92"/>
  <c r="B83" i="92"/>
  <c r="B312" i="92"/>
  <c r="B127" i="92"/>
  <c r="B438" i="92"/>
  <c r="B467" i="92"/>
  <c r="C419" i="92"/>
  <c r="C626" i="92"/>
  <c r="C370" i="92"/>
  <c r="B18" i="92"/>
  <c r="B546" i="92"/>
  <c r="B75" i="92"/>
  <c r="B192" i="92"/>
  <c r="C26" i="92"/>
  <c r="B491" i="92"/>
  <c r="B71" i="92"/>
  <c r="C209" i="92"/>
  <c r="C99" i="92"/>
  <c r="C360" i="92"/>
  <c r="C461" i="92"/>
  <c r="B55" i="92"/>
  <c r="C22" i="92"/>
  <c r="B259" i="92"/>
  <c r="C208" i="92"/>
  <c r="C302" i="92"/>
  <c r="C394" i="92"/>
  <c r="B144" i="92"/>
  <c r="C43" i="92"/>
  <c r="C211" i="92"/>
  <c r="B236" i="92"/>
  <c r="B54" i="92"/>
  <c r="B251" i="92"/>
  <c r="B332" i="92"/>
  <c r="C593" i="92"/>
  <c r="B572" i="92"/>
  <c r="C98" i="92"/>
  <c r="B149" i="92"/>
  <c r="B112" i="92"/>
  <c r="C445" i="92"/>
  <c r="B351" i="92"/>
  <c r="B26" i="92"/>
  <c r="C275" i="92"/>
  <c r="C19" i="92"/>
  <c r="C202" i="92"/>
  <c r="B21" i="92"/>
  <c r="B626" i="92"/>
  <c r="C11" i="92"/>
  <c r="C213" i="92"/>
  <c r="B408" i="92"/>
  <c r="B82" i="92"/>
  <c r="C298" i="92"/>
  <c r="B16" i="92"/>
  <c r="B185" i="92"/>
  <c r="C630" i="92"/>
  <c r="C88" i="92"/>
  <c r="B285" i="92"/>
  <c r="C312" i="92"/>
  <c r="C90" i="92"/>
  <c r="B518" i="92"/>
  <c r="B48" i="92"/>
  <c r="C520" i="92"/>
  <c r="B616" i="92"/>
  <c r="C46" i="92"/>
  <c r="C629" i="92"/>
  <c r="B472" i="92"/>
  <c r="B249" i="92"/>
  <c r="C598" i="92"/>
  <c r="B444" i="92"/>
  <c r="B182" i="92"/>
  <c r="B208" i="92"/>
  <c r="B632" i="92"/>
  <c r="C576" i="92"/>
  <c r="B440" i="92"/>
  <c r="C633" i="92"/>
  <c r="B369" i="92"/>
  <c r="C492" i="92"/>
  <c r="B391" i="92"/>
  <c r="B116" i="92"/>
  <c r="C348" i="92"/>
  <c r="C290" i="92"/>
  <c r="C125" i="92"/>
  <c r="B635" i="92"/>
  <c r="C378" i="92"/>
  <c r="C217" i="92"/>
  <c r="C547" i="92"/>
  <c r="B498" i="92"/>
  <c r="B273" i="92"/>
  <c r="C399" i="92"/>
  <c r="C478" i="92"/>
  <c r="C100" i="92"/>
  <c r="B488" i="92"/>
  <c r="B372" i="92"/>
  <c r="C526" i="92"/>
  <c r="B400" i="92"/>
  <c r="B247" i="92"/>
  <c r="B542" i="92"/>
  <c r="C339" i="92"/>
  <c r="C364" i="92"/>
  <c r="B176" i="92"/>
  <c r="C193" i="92"/>
  <c r="B464" i="92"/>
  <c r="B565" i="92"/>
  <c r="B532" i="92"/>
  <c r="B262" i="92"/>
  <c r="B189" i="92"/>
  <c r="C529" i="92"/>
  <c r="C491" i="92"/>
  <c r="B257" i="92"/>
  <c r="B298" i="92"/>
  <c r="C248" i="92"/>
  <c r="C625" i="92"/>
  <c r="C350" i="92"/>
  <c r="B551" i="92"/>
  <c r="C477" i="92"/>
  <c r="B36" i="92"/>
  <c r="C72" i="92"/>
  <c r="C563" i="92"/>
  <c r="C336" i="92"/>
  <c r="C212" i="92"/>
  <c r="C459" i="92"/>
  <c r="B241" i="92"/>
  <c r="C430" i="92"/>
  <c r="C473" i="92"/>
  <c r="B153" i="92"/>
  <c r="C448" i="92"/>
  <c r="B604" i="92"/>
  <c r="B313" i="92"/>
  <c r="B462" i="92"/>
  <c r="C431" i="92"/>
  <c r="C392" i="92"/>
  <c r="C452" i="92"/>
  <c r="B624" i="92"/>
  <c r="B316" i="92"/>
  <c r="B469" i="92"/>
  <c r="B124" i="92"/>
  <c r="C175" i="92"/>
  <c r="B473" i="92"/>
  <c r="C358" i="92"/>
  <c r="B560" i="92"/>
  <c r="B405" i="92"/>
  <c r="C225" i="92"/>
  <c r="C9" i="92"/>
  <c r="B123" i="92"/>
  <c r="B121" i="92"/>
  <c r="B442" i="92"/>
  <c r="B92" i="92"/>
  <c r="B286" i="92"/>
  <c r="B62" i="92"/>
  <c r="B591" i="92"/>
  <c r="B430" i="92"/>
  <c r="B68" i="92"/>
  <c r="C553" i="92"/>
  <c r="C267" i="92"/>
  <c r="B349" i="92"/>
  <c r="C414" i="92"/>
  <c r="C335" i="92"/>
  <c r="C632" i="92"/>
  <c r="B526" i="92"/>
  <c r="C243" i="92"/>
  <c r="B571" i="92"/>
  <c r="B315" i="92"/>
  <c r="B436" i="92"/>
  <c r="C390" i="92"/>
  <c r="B433" i="92"/>
  <c r="B350" i="92"/>
  <c r="B414" i="92"/>
  <c r="B169" i="92"/>
  <c r="B577" i="92"/>
  <c r="C330" i="92"/>
  <c r="B612" i="92"/>
  <c r="B569" i="92"/>
  <c r="C523" i="92"/>
  <c r="B343" i="92"/>
  <c r="C93" i="92"/>
  <c r="B382" i="92"/>
  <c r="C479" i="92"/>
  <c r="C326" i="92"/>
  <c r="B359" i="92"/>
  <c r="C573" i="92"/>
  <c r="C434" i="92"/>
  <c r="B28" i="92"/>
  <c r="B370" i="92"/>
  <c r="B109" i="92"/>
  <c r="B474" i="92"/>
  <c r="B439" i="92"/>
  <c r="B130" i="92"/>
  <c r="B282" i="92"/>
  <c r="B455" i="92"/>
  <c r="B630" i="92"/>
  <c r="B239" i="92"/>
  <c r="B352" i="92"/>
  <c r="B496" i="92"/>
  <c r="B136" i="92"/>
  <c r="B198" i="92"/>
  <c r="C122" i="92"/>
  <c r="C155" i="92"/>
  <c r="B330" i="92"/>
  <c r="B517" i="92"/>
  <c r="B214" i="92"/>
  <c r="C368" i="92"/>
  <c r="B139" i="92"/>
  <c r="B3" i="92"/>
  <c r="C23" i="92"/>
  <c r="B431" i="92"/>
  <c r="B261" i="92"/>
  <c r="C616" i="92"/>
  <c r="C216" i="92"/>
  <c r="C398" i="92"/>
  <c r="B87" i="92"/>
  <c r="C365" i="92"/>
  <c r="B271" i="92"/>
  <c r="C258" i="92"/>
  <c r="C286" i="92"/>
  <c r="B274" i="92"/>
  <c r="B570" i="92"/>
  <c r="B118" i="92"/>
  <c r="B101" i="92"/>
  <c r="B45" i="92"/>
  <c r="C236" i="92"/>
  <c r="C457" i="92"/>
  <c r="B366" i="92"/>
  <c r="C397" i="92"/>
  <c r="B540" i="92"/>
  <c r="C396" i="92"/>
  <c r="B404" i="92"/>
  <c r="C109" i="92"/>
  <c r="B523" i="92"/>
  <c r="C579" i="92"/>
  <c r="B181" i="92"/>
  <c r="C540" i="92"/>
  <c r="C599" i="92"/>
  <c r="C82" i="92"/>
  <c r="C136" i="92"/>
  <c r="B368" i="92"/>
  <c r="C536" i="92"/>
  <c r="C240" i="92"/>
  <c r="C222" i="92"/>
  <c r="B384" i="92"/>
  <c r="C338" i="92"/>
  <c r="B150" i="92"/>
  <c r="B383" i="92"/>
  <c r="B290" i="92"/>
  <c r="B508" i="92"/>
  <c r="B363" i="92"/>
  <c r="B357" i="92"/>
  <c r="B636" i="92"/>
  <c r="B27" i="92"/>
  <c r="B504" i="92"/>
  <c r="B341" i="92"/>
  <c r="C74" i="92"/>
  <c r="B544" i="92"/>
  <c r="C512" i="92"/>
  <c r="B255" i="92"/>
  <c r="C182" i="92"/>
  <c r="B86" i="92"/>
  <c r="B224" i="92"/>
  <c r="B449" i="92"/>
  <c r="B126" i="92"/>
  <c r="B183" i="92"/>
  <c r="B364" i="92"/>
  <c r="C509" i="92"/>
  <c r="B100" i="92"/>
  <c r="B507" i="92"/>
  <c r="C192" i="92"/>
  <c r="B493" i="92"/>
  <c r="B203" i="92"/>
  <c r="C383" i="92"/>
  <c r="B243" i="92"/>
  <c r="C389" i="92"/>
  <c r="B578" i="92"/>
  <c r="B60" i="92"/>
  <c r="B287" i="92"/>
  <c r="C58" i="92"/>
  <c r="C527" i="92"/>
  <c r="B252" i="92"/>
  <c r="C503" i="92"/>
  <c r="B70" i="92"/>
  <c r="C292" i="92"/>
  <c r="C310" i="92"/>
  <c r="B155" i="92"/>
  <c r="C622" i="92"/>
  <c r="B276" i="92"/>
  <c r="B103" i="92"/>
  <c r="B556" i="92"/>
  <c r="C18" i="92"/>
  <c r="B453" i="92"/>
  <c r="B619" i="92"/>
  <c r="C91" i="92"/>
  <c r="C214" i="92"/>
  <c r="C569" i="92"/>
  <c r="B240" i="92"/>
  <c r="B397" i="92"/>
  <c r="C420" i="92"/>
  <c r="C631" i="92"/>
  <c r="C172" i="92"/>
  <c r="C530" i="92"/>
  <c r="B634" i="92"/>
  <c r="B346" i="92"/>
  <c r="C154" i="92"/>
  <c r="C361" i="92"/>
  <c r="B423" i="92"/>
  <c r="C493" i="92"/>
  <c r="C574" i="92"/>
  <c r="C102" i="92"/>
  <c r="B396" i="92"/>
  <c r="C472" i="92"/>
  <c r="B270" i="92"/>
  <c r="C282" i="92"/>
  <c r="B73" i="92"/>
  <c r="C425" i="92"/>
  <c r="C321" i="92"/>
  <c r="C428" i="92"/>
  <c r="C252" i="92"/>
  <c r="C468" i="92"/>
  <c r="C440" i="92"/>
  <c r="B237" i="92"/>
  <c r="C554" i="92"/>
  <c r="B107" i="92"/>
  <c r="C499" i="92"/>
  <c r="C347" i="92"/>
  <c r="C334" i="92"/>
  <c r="B7" i="92"/>
  <c r="C111" i="92"/>
  <c r="B248" i="92"/>
  <c r="C170" i="92"/>
  <c r="C69" i="92"/>
  <c r="C498" i="92"/>
  <c r="C224" i="92"/>
  <c r="C8" i="92"/>
  <c r="B175" i="92"/>
  <c r="C422" i="92"/>
  <c r="B521" i="92"/>
  <c r="B394" i="92"/>
  <c r="C471" i="92"/>
  <c r="C439" i="92"/>
  <c r="B446" i="92"/>
  <c r="B513" i="92"/>
  <c r="C97" i="92"/>
  <c r="C221" i="92"/>
  <c r="C354" i="92"/>
  <c r="C328" i="92"/>
  <c r="B23" i="92"/>
  <c r="C411" i="92"/>
  <c r="C476" i="92"/>
  <c r="B536" i="92"/>
  <c r="B212" i="92"/>
  <c r="C264" i="92"/>
  <c r="C110" i="92"/>
  <c r="C60" i="92"/>
  <c r="B629" i="92"/>
  <c r="C488" i="92"/>
  <c r="B539" i="92"/>
  <c r="C487" i="92"/>
  <c r="B380" i="92"/>
  <c r="C83" i="92"/>
  <c r="C557" i="92"/>
  <c r="C103" i="92"/>
  <c r="C27" i="92"/>
  <c r="C372" i="92"/>
  <c r="C615" i="92"/>
  <c r="B78" i="92"/>
  <c r="C380" i="92"/>
  <c r="C7" i="92"/>
  <c r="B451" i="92"/>
  <c r="C55" i="92"/>
  <c r="B500" i="92"/>
  <c r="C561" i="92"/>
  <c r="B620" i="92"/>
  <c r="C545" i="92"/>
  <c r="B242" i="92"/>
  <c r="B524" i="92"/>
  <c r="B191" i="92"/>
  <c r="B33" i="92"/>
  <c r="C198" i="92"/>
  <c r="B94" i="92"/>
  <c r="C313" i="92"/>
  <c r="C268" i="92"/>
  <c r="C538" i="92"/>
  <c r="C450" i="92"/>
  <c r="C596" i="92"/>
  <c r="C521" i="92"/>
  <c r="B323" i="92"/>
  <c r="C387" i="92"/>
  <c r="B213" i="92"/>
  <c r="C44" i="92"/>
  <c r="C237" i="92"/>
  <c r="B143" i="92"/>
  <c r="B304" i="92"/>
  <c r="C501" i="92"/>
  <c r="B20" i="92"/>
  <c r="C636" i="92"/>
  <c r="C296" i="92"/>
  <c r="B410" i="92"/>
  <c r="C581" i="92"/>
  <c r="C575" i="92"/>
  <c r="C50" i="92"/>
  <c r="C235" i="92"/>
  <c r="B378" i="92"/>
  <c r="C594" i="92"/>
  <c r="C135" i="92"/>
  <c r="B477" i="92"/>
  <c r="B576" i="92"/>
  <c r="C562" i="92"/>
  <c r="B533" i="92"/>
  <c r="C256" i="92"/>
  <c r="B156" i="92"/>
  <c r="B475" i="92"/>
  <c r="C253" i="92"/>
  <c r="C75" i="92"/>
  <c r="B580" i="92"/>
  <c r="B65" i="92"/>
  <c r="B326" i="92"/>
  <c r="C254" i="92"/>
  <c r="C80" i="92"/>
  <c r="B361" i="92"/>
  <c r="B131" i="92"/>
  <c r="B594" i="92"/>
  <c r="C210" i="92"/>
  <c r="C408" i="92"/>
  <c r="C244" i="92"/>
  <c r="B374" i="92"/>
  <c r="B334" i="92"/>
  <c r="C357" i="92"/>
  <c r="C506" i="92"/>
  <c r="C384" i="92"/>
  <c r="C363" i="92"/>
  <c r="B555" i="92"/>
  <c r="C356" i="92"/>
  <c r="B561" i="92"/>
  <c r="B267" i="92"/>
  <c r="B84" i="92"/>
  <c r="C206" i="92"/>
  <c r="B157" i="92"/>
  <c r="B505" i="92"/>
  <c r="C611" i="92"/>
  <c r="B104" i="92"/>
  <c r="B613" i="92"/>
  <c r="C200" i="92"/>
  <c r="B210" i="92"/>
  <c r="B520" i="92"/>
  <c r="C533" i="92"/>
  <c r="C432" i="92"/>
  <c r="C79" i="92"/>
  <c r="C250" i="92"/>
  <c r="C437" i="92"/>
  <c r="B497" i="92"/>
  <c r="C341" i="92"/>
  <c r="C591" i="92"/>
  <c r="B558" i="92"/>
  <c r="C306" i="92"/>
  <c r="C96" i="92"/>
  <c r="C482" i="92"/>
  <c r="C95" i="92"/>
  <c r="C423" i="92"/>
  <c r="C624" i="92"/>
  <c r="C590" i="92"/>
  <c r="B628" i="92"/>
  <c r="B486" i="92"/>
  <c r="B466" i="92"/>
  <c r="C376" i="92"/>
  <c r="B303" i="92"/>
  <c r="B253" i="92"/>
  <c r="B266" i="92"/>
  <c r="C603" i="92"/>
  <c r="C126" i="92"/>
  <c r="C231" i="92"/>
  <c r="C578" i="92"/>
  <c r="C464" i="92"/>
  <c r="C549" i="92"/>
  <c r="C137" i="92"/>
  <c r="C226" i="92"/>
  <c r="C371" i="92"/>
  <c r="B190" i="92"/>
  <c r="C613" i="92"/>
  <c r="B97" i="92"/>
  <c r="B388" i="92"/>
  <c r="B413" i="92"/>
  <c r="B547" i="92"/>
  <c r="C190" i="92"/>
  <c r="B627" i="92"/>
  <c r="B345" i="92"/>
  <c r="B223" i="92"/>
  <c r="C532" i="92"/>
  <c r="C570" i="92"/>
  <c r="B574" i="92"/>
  <c r="C627" i="92"/>
  <c r="B530" i="92"/>
  <c r="B425" i="92"/>
  <c r="C133" i="92"/>
  <c r="C45" i="92"/>
  <c r="C515" i="92"/>
  <c r="B301" i="92"/>
  <c r="C329" i="92"/>
  <c r="C500" i="92"/>
  <c r="B365" i="92"/>
  <c r="B516" i="92"/>
  <c r="C429" i="92"/>
  <c r="B429" i="92"/>
  <c r="B480" i="92"/>
  <c r="C454" i="92"/>
  <c r="C560" i="92"/>
  <c r="B615" i="92"/>
  <c r="C229" i="92"/>
  <c r="C407" i="92"/>
  <c r="B386" i="92"/>
  <c r="B339" i="92"/>
  <c r="C189" i="92"/>
  <c r="C409" i="92"/>
  <c r="B511" i="92"/>
  <c r="C223" i="92"/>
  <c r="C344" i="92"/>
  <c r="C4" i="92"/>
  <c r="C381" i="92"/>
  <c r="B487" i="92"/>
  <c r="B260" i="92"/>
  <c r="C531" i="92"/>
  <c r="B148" i="92"/>
  <c r="C66" i="92"/>
  <c r="C106" i="92"/>
  <c r="B234" i="92"/>
  <c r="B333" i="92"/>
  <c r="B115" i="92"/>
  <c r="B135" i="92"/>
  <c r="B452" i="92"/>
  <c r="C543" i="92"/>
  <c r="B510" i="92"/>
  <c r="B499" i="92"/>
  <c r="C323" i="92"/>
  <c r="C114" i="92"/>
  <c r="C276" i="92"/>
  <c r="C119" i="92"/>
  <c r="C300" i="92"/>
  <c r="C278" i="92"/>
  <c r="B29" i="92"/>
  <c r="B514" i="92"/>
  <c r="B463" i="92"/>
  <c r="B207" i="92"/>
  <c r="B138" i="92"/>
  <c r="C307" i="92"/>
  <c r="B515" i="92"/>
  <c r="B167" i="92"/>
  <c r="C379" i="92"/>
  <c r="B605" i="92"/>
  <c r="C620" i="92"/>
  <c r="C589" i="92"/>
  <c r="C140" i="92"/>
  <c r="C324" i="92"/>
  <c r="C297" i="92"/>
  <c r="B321" i="92"/>
  <c r="C382" i="92"/>
  <c r="C293" i="92"/>
  <c r="B265" i="92"/>
  <c r="C260" i="92"/>
  <c r="B14" i="92"/>
  <c r="B614" i="92"/>
  <c r="C62" i="92"/>
  <c r="B379" i="92"/>
  <c r="C337" i="92"/>
  <c r="B495" i="92"/>
  <c r="B387" i="92"/>
  <c r="C480" i="92"/>
  <c r="C322" i="92"/>
  <c r="B437" i="92"/>
  <c r="C143" i="92"/>
  <c r="B142" i="92"/>
  <c r="B246" i="92"/>
  <c r="B631" i="92"/>
  <c r="C597" i="92"/>
  <c r="C183" i="92"/>
  <c r="B64" i="92"/>
  <c r="B478" i="92"/>
  <c r="C104" i="92"/>
  <c r="B502" i="92"/>
  <c r="C203" i="92"/>
  <c r="C118" i="92"/>
  <c r="C180" i="92"/>
  <c r="B381" i="92"/>
  <c r="B335" i="92"/>
  <c r="B482" i="92"/>
  <c r="B460" i="92"/>
  <c r="B506" i="92"/>
  <c r="B46" i="92"/>
  <c r="C220" i="92"/>
  <c r="B280" i="92"/>
  <c r="B314" i="92"/>
  <c r="B184" i="92"/>
  <c r="C73" i="92"/>
  <c r="B589" i="92"/>
  <c r="B597" i="92"/>
  <c r="C470" i="92"/>
  <c r="C53" i="92"/>
  <c r="C227" i="92"/>
  <c r="B6" i="92"/>
  <c r="B147" i="92"/>
  <c r="B145" i="92"/>
  <c r="B245" i="92"/>
  <c r="C513" i="92"/>
  <c r="B244" i="92"/>
  <c r="B403" i="92"/>
  <c r="C201" i="92"/>
  <c r="C47" i="92"/>
  <c r="C522" i="92"/>
  <c r="B623" i="92"/>
  <c r="B485" i="92"/>
  <c r="C16" i="92"/>
  <c r="B258" i="92"/>
  <c r="B129" i="92"/>
  <c r="C346" i="92"/>
  <c r="C269" i="92"/>
  <c r="B402" i="92"/>
  <c r="C139" i="92"/>
  <c r="C325" i="92"/>
  <c r="C637" i="92"/>
  <c r="C105" i="92"/>
  <c r="C374" i="92"/>
  <c r="B484" i="92"/>
  <c r="C288" i="92"/>
  <c r="C406" i="92"/>
  <c r="B420" i="92"/>
  <c r="B625" i="92"/>
  <c r="B216" i="92"/>
  <c r="B328" i="92"/>
  <c r="B398" i="92"/>
  <c r="B447" i="92"/>
  <c r="B209" i="92"/>
  <c r="B566" i="92"/>
  <c r="B4" i="92"/>
  <c r="B34" i="92"/>
  <c r="C146" i="92"/>
  <c r="C352" i="92"/>
  <c r="B152" i="92"/>
  <c r="B206" i="92"/>
  <c r="C343" i="92"/>
  <c r="B443" i="92"/>
  <c r="C262" i="92"/>
  <c r="B476" i="92"/>
  <c r="C52" i="92"/>
  <c r="B15" i="92"/>
  <c r="C171" i="92"/>
  <c r="B146" i="92"/>
  <c r="B89" i="92"/>
  <c r="B186" i="92"/>
  <c r="B468" i="92"/>
  <c r="C294" i="92"/>
  <c r="B608" i="92"/>
  <c r="B85" i="92"/>
  <c r="B458" i="92"/>
  <c r="B319" i="92"/>
  <c r="B367" i="92"/>
  <c r="B454" i="92"/>
  <c r="C467" i="92"/>
  <c r="B140" i="92"/>
  <c r="B30" i="92"/>
  <c r="B393" i="92"/>
  <c r="C612" i="92"/>
  <c r="B325" i="92"/>
  <c r="C610" i="92"/>
  <c r="C426" i="92"/>
  <c r="C257" i="92"/>
  <c r="B377" i="92"/>
  <c r="C415" i="92"/>
  <c r="B200" i="92"/>
  <c r="B204" i="92"/>
  <c r="B43" i="92"/>
  <c r="B531" i="92"/>
  <c r="C621" i="92"/>
  <c r="B538" i="92"/>
  <c r="C65" i="92"/>
  <c r="B281" i="92"/>
  <c r="B483" i="92"/>
  <c r="C393" i="92"/>
  <c r="B99" i="92"/>
  <c r="B490" i="92"/>
  <c r="C511" i="92"/>
  <c r="C28" i="92"/>
  <c r="C604" i="92"/>
  <c r="C427" i="92"/>
  <c r="C421" i="92"/>
  <c r="B575" i="92"/>
  <c r="C525" i="92"/>
  <c r="B428" i="92"/>
  <c r="C316" i="92"/>
  <c r="C156" i="92"/>
  <c r="B311" i="92"/>
  <c r="B263" i="92"/>
  <c r="B256" i="92"/>
  <c r="B327" i="92"/>
  <c r="C107" i="92"/>
  <c r="C460" i="92"/>
  <c r="C57" i="92"/>
  <c r="B522" i="92"/>
  <c r="B637" i="92"/>
  <c r="C123" i="92"/>
  <c r="C63" i="92"/>
  <c r="B432" i="92"/>
  <c r="B322" i="92"/>
  <c r="C447" i="92"/>
  <c r="B424" i="92"/>
  <c r="B25" i="92"/>
  <c r="B228" i="92"/>
  <c r="C101" i="92"/>
  <c r="C187" i="92"/>
  <c r="B57" i="92"/>
  <c r="C271" i="92"/>
  <c r="C181" i="92"/>
  <c r="C249" i="92"/>
  <c r="C404" i="92"/>
  <c r="B354" i="92"/>
  <c r="B132" i="92"/>
  <c r="B441" i="92"/>
  <c r="C556" i="92"/>
  <c r="C152" i="92"/>
  <c r="B426" i="92"/>
  <c r="C481" i="92"/>
  <c r="C238" i="92"/>
  <c r="B573" i="92"/>
  <c r="B399" i="92"/>
  <c r="B217" i="92"/>
  <c r="B278" i="92"/>
  <c r="B96" i="92"/>
  <c r="B331" i="92"/>
  <c r="B622" i="92"/>
  <c r="C246" i="92"/>
  <c r="B102" i="92"/>
  <c r="B407" i="92"/>
  <c r="C112" i="92"/>
  <c r="C486" i="92"/>
  <c r="B187" i="92"/>
  <c r="C311" i="92"/>
  <c r="B412" i="92"/>
  <c r="B617" i="92"/>
  <c r="C272" i="92"/>
  <c r="B595" i="92"/>
  <c r="B133" i="92"/>
  <c r="B170" i="92"/>
  <c r="C572" i="92"/>
  <c r="B337" i="92"/>
  <c r="C78" i="92"/>
  <c r="C5" i="92"/>
  <c r="C207" i="92"/>
  <c r="B553" i="92"/>
  <c r="C416" i="92"/>
  <c r="B66" i="92"/>
  <c r="B58" i="92"/>
  <c r="C145" i="92"/>
  <c r="C6" i="92"/>
  <c r="C474" i="92"/>
  <c r="B527" i="92"/>
  <c r="C230" i="92"/>
  <c r="C595" i="92"/>
  <c r="C475" i="92"/>
  <c r="B306" i="92"/>
  <c r="B111" i="92"/>
  <c r="C197" i="92"/>
  <c r="B32" i="92"/>
  <c r="B117" i="92"/>
  <c r="C174" i="92"/>
  <c r="C412" i="92"/>
  <c r="C353" i="92"/>
  <c r="C86" i="92"/>
  <c r="B141" i="92"/>
  <c r="B151" i="92"/>
  <c r="C618" i="92"/>
  <c r="B231" i="92"/>
  <c r="C144" i="92"/>
  <c r="C121" i="92"/>
  <c r="B113" i="92"/>
  <c r="B376" i="92"/>
  <c r="C115" i="92"/>
  <c r="B535" i="92"/>
  <c r="C458" i="92"/>
  <c r="C507" i="92"/>
  <c r="C120" i="92"/>
  <c r="B168" i="92"/>
  <c r="B392" i="92"/>
  <c r="C25" i="92"/>
  <c r="C465" i="92"/>
  <c r="C366" i="92"/>
  <c r="C443" i="92"/>
  <c r="C127" i="92"/>
  <c r="C508" i="92"/>
  <c r="C609" i="92"/>
  <c r="C228" i="92"/>
  <c r="C289" i="92"/>
  <c r="B607" i="92"/>
  <c r="B98" i="92"/>
  <c r="B375" i="92"/>
  <c r="C377" i="92"/>
  <c r="C327" i="92"/>
  <c r="B59" i="92"/>
  <c r="C263" i="92"/>
  <c r="C315" i="92"/>
  <c r="C362" i="92"/>
  <c r="B434" i="92"/>
  <c r="B416" i="92"/>
  <c r="B596" i="92"/>
  <c r="B300" i="92"/>
  <c r="C516" i="92"/>
  <c r="C600" i="92"/>
  <c r="C395" i="92"/>
  <c r="B56" i="92"/>
  <c r="C218" i="92"/>
  <c r="C456" i="92"/>
  <c r="B49" i="92"/>
  <c r="B44" i="92"/>
  <c r="B202" i="92"/>
  <c r="C239" i="92"/>
  <c r="B227" i="92"/>
  <c r="B35" i="92"/>
  <c r="C85" i="92"/>
  <c r="C251" i="92"/>
  <c r="B108" i="92"/>
  <c r="B77" i="92"/>
  <c r="B581" i="92"/>
  <c r="B353" i="92"/>
  <c r="C494" i="92"/>
  <c r="C148" i="92"/>
  <c r="C317" i="92"/>
  <c r="B122" i="92"/>
  <c r="C113" i="92"/>
  <c r="C442" i="92"/>
  <c r="B291" i="92"/>
  <c r="C424" i="92"/>
  <c r="B592" i="92"/>
  <c r="B336" i="92"/>
  <c r="B456" i="92"/>
  <c r="C261" i="92"/>
  <c r="C149" i="92"/>
  <c r="C485" i="92"/>
  <c r="B465" i="92"/>
  <c r="B292" i="92"/>
  <c r="C150" i="92"/>
  <c r="B238" i="92"/>
  <c r="C605" i="92"/>
  <c r="C413" i="92"/>
  <c r="C70" i="92"/>
  <c r="C333" i="92"/>
  <c r="B134" i="92"/>
  <c r="C245" i="92"/>
  <c r="B494" i="92"/>
  <c r="C446" i="92"/>
  <c r="B537" i="92"/>
  <c r="C68" i="92"/>
  <c r="C580" i="92"/>
  <c r="B106" i="92"/>
  <c r="C274" i="92"/>
  <c r="C518" i="92"/>
  <c r="B193" i="92"/>
  <c r="B114" i="92"/>
  <c r="B389" i="92"/>
  <c r="B268" i="92"/>
  <c r="C619" i="92"/>
  <c r="B178" i="92"/>
  <c r="B120" i="92"/>
  <c r="C295" i="92"/>
  <c r="C546" i="92"/>
  <c r="C14" i="92"/>
  <c r="C544" i="92"/>
  <c r="C167" i="92"/>
  <c r="B457" i="92"/>
  <c r="B119" i="92"/>
  <c r="B250" i="92"/>
  <c r="C405" i="92"/>
  <c r="B479" i="92"/>
  <c r="B563" i="92"/>
  <c r="B308" i="92"/>
  <c r="B10" i="92"/>
  <c r="B362" i="92"/>
  <c r="B53" i="92"/>
  <c r="B294" i="92"/>
  <c r="B196" i="92"/>
  <c r="C30" i="92"/>
  <c r="B230" i="92"/>
  <c r="C571" i="92"/>
  <c r="C451" i="92"/>
  <c r="B220" i="92"/>
  <c r="B371" i="92"/>
  <c r="B618" i="92"/>
  <c r="C301" i="92"/>
  <c r="B173" i="92"/>
  <c r="B509" i="92"/>
  <c r="C433" i="92"/>
  <c r="C255" i="92"/>
  <c r="B564" i="92"/>
  <c r="C241" i="92"/>
  <c r="B5" i="92"/>
  <c r="C355" i="92"/>
  <c r="C614" i="92"/>
  <c r="C453" i="92"/>
  <c r="B320" i="92"/>
  <c r="C385" i="92"/>
  <c r="B81" i="92"/>
  <c r="B8" i="92"/>
  <c r="B418" i="92"/>
  <c r="B88" i="92"/>
  <c r="B427" i="92"/>
  <c r="C283" i="92"/>
  <c r="C134" i="92"/>
  <c r="B309" i="92"/>
  <c r="B95" i="92"/>
  <c r="C528" i="92"/>
  <c r="C351" i="92"/>
  <c r="B593" i="92"/>
  <c r="B340" i="92"/>
  <c r="B401" i="92"/>
  <c r="B543" i="92"/>
  <c r="B254" i="92"/>
  <c r="B373" i="92"/>
  <c r="C12" i="92"/>
  <c r="B347" i="92"/>
  <c r="C534" i="92"/>
  <c r="B489" i="92"/>
  <c r="C401" i="92"/>
  <c r="B501" i="92"/>
  <c r="B222" i="92"/>
  <c r="B598" i="92"/>
  <c r="C319" i="92"/>
  <c r="C359" i="92"/>
  <c r="B93" i="92"/>
  <c r="B275" i="92"/>
  <c r="C64" i="92"/>
  <c r="C391" i="92"/>
  <c r="C59" i="92"/>
  <c r="B110" i="92"/>
  <c r="B610" i="92"/>
  <c r="C284" i="92"/>
  <c r="C577" i="92"/>
  <c r="C10" i="92"/>
  <c r="B344" i="92"/>
  <c r="B459" i="92"/>
  <c r="C318" i="92"/>
  <c r="C304" i="92"/>
  <c r="C495" i="92"/>
  <c r="C129" i="92"/>
  <c r="C490" i="92"/>
  <c r="B348" i="92"/>
  <c r="B519" i="92"/>
  <c r="C186" i="92"/>
  <c r="C266" i="92"/>
  <c r="C54" i="92"/>
  <c r="B289" i="92"/>
  <c r="C565" i="92"/>
  <c r="B201" i="92"/>
  <c r="B549" i="92"/>
  <c r="B421" i="92"/>
  <c r="B76" i="92"/>
  <c r="C76" i="92"/>
  <c r="B22" i="92"/>
  <c r="C332" i="92"/>
  <c r="C375" i="92"/>
  <c r="B450" i="92"/>
  <c r="B47" i="92"/>
  <c r="C49" i="92"/>
  <c r="B588" i="92"/>
  <c r="B211" i="92"/>
  <c r="C94" i="92"/>
  <c r="C403" i="92"/>
  <c r="B195" i="92"/>
  <c r="C551" i="92"/>
  <c r="C242" i="92"/>
  <c r="C548" i="92"/>
  <c r="C558" i="92"/>
  <c r="C281" i="92"/>
  <c r="C191" i="92"/>
  <c r="B317" i="92"/>
  <c r="B603" i="92"/>
  <c r="B296" i="92"/>
  <c r="B226" i="92"/>
  <c r="B9" i="92"/>
  <c r="C449" i="92"/>
  <c r="C504" i="92"/>
  <c r="C29" i="92"/>
  <c r="C196" i="92"/>
  <c r="C3" i="92"/>
  <c r="C608" i="92"/>
  <c r="C592" i="92"/>
  <c r="C259" i="92"/>
  <c r="B545" i="92"/>
  <c r="B288" i="92"/>
  <c r="C367" i="92"/>
  <c r="C345" i="92"/>
  <c r="C568" i="92"/>
  <c r="C56" i="92"/>
  <c r="B590" i="92"/>
  <c r="B63" i="92"/>
  <c r="B445" i="92"/>
  <c r="C131" i="92"/>
  <c r="B395" i="92"/>
  <c r="C331" i="92"/>
  <c r="B554" i="92"/>
  <c r="C132" i="92"/>
  <c r="C21" i="92"/>
  <c r="C320" i="92"/>
  <c r="B548" i="92"/>
  <c r="C279" i="92"/>
  <c r="B199" i="92"/>
  <c r="C157" i="92"/>
  <c r="C77" i="92"/>
  <c r="C280" i="92"/>
  <c r="B225" i="92"/>
  <c r="C455" i="92"/>
  <c r="C117" i="92"/>
  <c r="B283" i="92"/>
  <c r="C539" i="92"/>
  <c r="C184" i="92"/>
  <c r="B338" i="92"/>
  <c r="B72" i="92"/>
  <c r="C617" i="92"/>
  <c r="C607" i="92"/>
  <c r="B264" i="92"/>
  <c r="B481" i="92"/>
  <c r="B448" i="92"/>
  <c r="B329" i="92"/>
  <c r="C484" i="92"/>
  <c r="C299" i="92"/>
  <c r="C205" i="92"/>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961" i="92"/>
  <c r="B809" i="92"/>
  <c r="C940" i="92"/>
  <c r="C891" i="92"/>
  <c r="C770" i="92"/>
  <c r="B1130" i="92"/>
  <c r="B1047" i="92"/>
  <c r="C844" i="92"/>
  <c r="B675" i="92"/>
  <c r="B689" i="92"/>
  <c r="B1267" i="92"/>
  <c r="C1109" i="92"/>
  <c r="C688" i="92"/>
  <c r="C748" i="92"/>
  <c r="B1271" i="92"/>
  <c r="B797" i="92"/>
  <c r="C1068" i="92"/>
  <c r="C1237" i="92"/>
  <c r="B1088" i="92"/>
  <c r="C974" i="92"/>
  <c r="C978" i="92"/>
  <c r="C742" i="92"/>
  <c r="C789" i="92"/>
  <c r="C657" i="92"/>
  <c r="B1081" i="92"/>
  <c r="B670" i="92"/>
  <c r="B772" i="92"/>
  <c r="C673" i="92"/>
  <c r="B876" i="92"/>
  <c r="C1135" i="92"/>
  <c r="C1245" i="92"/>
  <c r="B692" i="92"/>
  <c r="B1239" i="92"/>
  <c r="C838" i="92"/>
  <c r="C676" i="92"/>
  <c r="C896" i="92"/>
  <c r="B889" i="92"/>
  <c r="C779" i="92"/>
  <c r="B657" i="92"/>
  <c r="C765" i="92"/>
  <c r="B1073" i="92"/>
  <c r="B737" i="92"/>
  <c r="C659" i="92"/>
  <c r="B1036" i="92"/>
  <c r="C1224" i="92"/>
  <c r="C941" i="92"/>
  <c r="C1271" i="92"/>
  <c r="C920" i="92"/>
  <c r="B845" i="92"/>
  <c r="B824" i="92"/>
  <c r="B1202" i="92"/>
  <c r="B711" i="92"/>
  <c r="B769" i="92"/>
  <c r="B851" i="92"/>
  <c r="B1105" i="92"/>
  <c r="C907" i="92"/>
  <c r="C1160" i="92"/>
  <c r="C670" i="92"/>
  <c r="C767" i="92"/>
  <c r="C1166" i="92"/>
  <c r="B1181" i="92"/>
  <c r="B1079" i="92"/>
  <c r="B1136" i="92"/>
  <c r="C813" i="92"/>
  <c r="B860" i="92"/>
  <c r="B1043" i="92"/>
  <c r="B1203" i="92"/>
  <c r="B914" i="92"/>
  <c r="C727" i="92"/>
  <c r="C878" i="92"/>
  <c r="B1185" i="92"/>
  <c r="C762" i="92"/>
  <c r="B933" i="92"/>
  <c r="B1062" i="92"/>
  <c r="C1059" i="92"/>
  <c r="C832" i="92"/>
  <c r="B763" i="92"/>
  <c r="B939" i="92"/>
  <c r="B704" i="92"/>
  <c r="B931" i="92"/>
  <c r="C1124" i="92"/>
  <c r="C729" i="92"/>
  <c r="C932" i="92"/>
  <c r="B1124" i="92"/>
  <c r="C1267" i="92"/>
  <c r="C862" i="92"/>
  <c r="C1210" i="92"/>
  <c r="C665" i="92"/>
  <c r="B998" i="92"/>
  <c r="C1194" i="92"/>
  <c r="C854" i="92"/>
  <c r="B754" i="92"/>
  <c r="C1282" i="92"/>
  <c r="C740" i="92"/>
  <c r="C846" i="92"/>
  <c r="C861" i="92"/>
  <c r="C1256" i="92"/>
  <c r="B1269" i="92"/>
  <c r="C647" i="92"/>
  <c r="C875" i="92"/>
  <c r="C800" i="92"/>
  <c r="B709" i="92"/>
  <c r="B1167" i="92"/>
  <c r="C1273" i="92"/>
  <c r="B1106" i="92"/>
  <c r="B1225" i="92"/>
  <c r="C990" i="92"/>
  <c r="B932" i="92"/>
  <c r="C962" i="92"/>
  <c r="B1224" i="92"/>
  <c r="C868" i="92"/>
  <c r="B877" i="92"/>
  <c r="B991" i="92"/>
  <c r="B1056" i="92"/>
  <c r="B917" i="92"/>
  <c r="B1132" i="92"/>
  <c r="C864" i="92"/>
  <c r="C732" i="92"/>
  <c r="C867" i="92"/>
  <c r="B780" i="92"/>
  <c r="B661" i="92"/>
  <c r="C1241" i="92"/>
  <c r="C841" i="92"/>
  <c r="B1089" i="92"/>
  <c r="B815" i="92"/>
  <c r="B1017" i="92"/>
  <c r="C898" i="92"/>
  <c r="B865" i="92"/>
  <c r="B896" i="92"/>
  <c r="C808" i="92"/>
  <c r="C812" i="92"/>
  <c r="C1120" i="92"/>
  <c r="B1280" i="92"/>
  <c r="C1154" i="92"/>
  <c r="C869" i="92"/>
  <c r="B890" i="92"/>
  <c r="B798" i="92"/>
  <c r="B677" i="92"/>
  <c r="B945" i="92"/>
  <c r="C1177" i="92"/>
  <c r="B910" i="92"/>
  <c r="B1226" i="92"/>
  <c r="C1113" i="92"/>
  <c r="B776" i="92"/>
  <c r="B1177" i="92"/>
  <c r="B853" i="92"/>
  <c r="C843" i="92"/>
  <c r="B646" i="92"/>
  <c r="C653" i="92"/>
  <c r="C1076" i="92"/>
  <c r="B1161" i="92"/>
  <c r="C1184" i="92"/>
  <c r="B1144" i="92"/>
  <c r="B1115" i="92"/>
  <c r="C1118" i="92"/>
  <c r="B967" i="92"/>
  <c r="C1153" i="92"/>
  <c r="B1176" i="92"/>
  <c r="B907" i="92"/>
  <c r="B900" i="92"/>
  <c r="B857" i="92"/>
  <c r="B1158" i="92"/>
  <c r="C1002" i="92"/>
  <c r="C1278" i="92"/>
  <c r="C839" i="92"/>
  <c r="C1163" i="92"/>
  <c r="C943" i="92"/>
  <c r="C819" i="92"/>
  <c r="B664" i="92"/>
  <c r="B875" i="92"/>
  <c r="B904" i="92"/>
  <c r="C785" i="92"/>
  <c r="C777" i="92"/>
  <c r="C734" i="92"/>
  <c r="C1058" i="92"/>
  <c r="B970" i="92"/>
  <c r="B1126" i="92"/>
  <c r="C909" i="92"/>
  <c r="C931" i="92"/>
  <c r="C753" i="92"/>
  <c r="C806" i="92"/>
  <c r="B1104" i="92"/>
  <c r="B686" i="92"/>
  <c r="B908" i="92"/>
  <c r="B658" i="92"/>
  <c r="C1225" i="92"/>
  <c r="B979" i="92"/>
  <c r="B814" i="92"/>
  <c r="C694" i="92"/>
  <c r="B1218" i="92"/>
  <c r="C1014" i="92"/>
  <c r="B1054" i="92"/>
  <c r="B1189" i="92"/>
  <c r="C1033" i="92"/>
  <c r="C797" i="92"/>
  <c r="C1196" i="92"/>
  <c r="C1097" i="92"/>
  <c r="B791" i="92"/>
  <c r="C1213" i="92"/>
  <c r="B1008" i="92"/>
  <c r="C809" i="92"/>
  <c r="C1016" i="92"/>
  <c r="B750" i="92"/>
  <c r="B1187" i="92"/>
  <c r="C926" i="92"/>
  <c r="C1145" i="92"/>
  <c r="B1084" i="92"/>
  <c r="B1258" i="92"/>
  <c r="C656" i="92"/>
  <c r="B1006" i="92"/>
  <c r="C692" i="92"/>
  <c r="C1172" i="92"/>
  <c r="B641" i="92"/>
  <c r="C1112" i="92"/>
  <c r="B1117" i="92"/>
  <c r="B958" i="92"/>
  <c r="B733" i="92"/>
  <c r="C693" i="92"/>
  <c r="C1167" i="92"/>
  <c r="C814" i="92"/>
  <c r="B891" i="92"/>
  <c r="C1195" i="92"/>
  <c r="C652" i="92"/>
  <c r="B759" i="92"/>
  <c r="C1030" i="92"/>
  <c r="C725" i="92"/>
  <c r="C880" i="92"/>
  <c r="B856" i="92"/>
  <c r="B862" i="92"/>
  <c r="C1259" i="92"/>
  <c r="C1248" i="92"/>
  <c r="C766" i="92"/>
  <c r="B744" i="92"/>
  <c r="B1234" i="92"/>
  <c r="B1046" i="92"/>
  <c r="B820" i="92"/>
  <c r="C1272" i="92"/>
  <c r="B1263" i="92"/>
  <c r="C690" i="92"/>
  <c r="B872" i="92"/>
  <c r="C1229" i="92"/>
  <c r="C865" i="92"/>
  <c r="C698" i="92"/>
  <c r="B858" i="92"/>
  <c r="B1016" i="92"/>
  <c r="C1151" i="92"/>
  <c r="B1109" i="92"/>
  <c r="B1170" i="92"/>
  <c r="B1200" i="92"/>
  <c r="B1211" i="92"/>
  <c r="C960" i="92"/>
  <c r="B764" i="92"/>
  <c r="C648" i="92"/>
  <c r="B1135" i="92"/>
  <c r="C913" i="92"/>
  <c r="C1127" i="92"/>
  <c r="B880" i="92"/>
  <c r="C1143" i="92"/>
  <c r="C872" i="92"/>
  <c r="C1011" i="92"/>
  <c r="C815" i="92"/>
  <c r="C1165" i="92"/>
  <c r="B774" i="92"/>
  <c r="C1132" i="92"/>
  <c r="C712" i="92"/>
  <c r="B835" i="92"/>
  <c r="B1262" i="92"/>
  <c r="B765" i="92"/>
  <c r="C804" i="92"/>
  <c r="B728" i="92"/>
  <c r="C1178" i="92"/>
  <c r="C677" i="92"/>
  <c r="C1077" i="92"/>
  <c r="C859" i="92"/>
  <c r="B666" i="92"/>
  <c r="C885" i="92"/>
  <c r="B1166" i="92"/>
  <c r="C1038" i="92"/>
  <c r="C1036" i="92"/>
  <c r="C1242" i="92"/>
  <c r="B848" i="92"/>
  <c r="C703" i="92"/>
  <c r="C786" i="92"/>
  <c r="B1093" i="92"/>
  <c r="C710" i="92"/>
  <c r="C837" i="92"/>
  <c r="B1037" i="92"/>
  <c r="B1196" i="92"/>
  <c r="C981" i="92"/>
  <c r="C957" i="92"/>
  <c r="B1003" i="92"/>
  <c r="C773" i="92"/>
  <c r="C1087" i="92"/>
  <c r="C1039" i="92"/>
  <c r="B971" i="92"/>
  <c r="B725" i="92"/>
  <c r="C1261" i="92"/>
  <c r="B944" i="92"/>
  <c r="C686" i="92"/>
  <c r="C906" i="92"/>
  <c r="B868" i="92"/>
  <c r="C829" i="92"/>
  <c r="B818" i="92"/>
  <c r="B1237" i="92"/>
  <c r="C985" i="92"/>
  <c r="C1032" i="92"/>
  <c r="C826" i="92"/>
  <c r="C1203" i="92"/>
  <c r="C660" i="92"/>
  <c r="B1142" i="92"/>
  <c r="B719" i="92"/>
  <c r="C1106" i="92"/>
  <c r="B1172" i="92"/>
  <c r="C1236" i="92"/>
  <c r="B1082" i="92"/>
  <c r="C760" i="92"/>
  <c r="C1009" i="92"/>
  <c r="C1067" i="92"/>
  <c r="B804" i="92"/>
  <c r="B906" i="92"/>
  <c r="C1012" i="92"/>
  <c r="C793" i="92"/>
  <c r="B1007" i="92"/>
  <c r="B1217" i="92"/>
  <c r="B996" i="92"/>
  <c r="C1254" i="92"/>
  <c r="C1017" i="92"/>
  <c r="B1231" i="92"/>
  <c r="B952" i="92"/>
  <c r="B644" i="92"/>
  <c r="C915" i="92"/>
  <c r="B649" i="92"/>
  <c r="C945" i="92"/>
  <c r="C955" i="92"/>
  <c r="B811" i="92"/>
  <c r="B997" i="92"/>
  <c r="C879" i="92"/>
  <c r="B978" i="92"/>
  <c r="C1000" i="92"/>
  <c r="B1154" i="92"/>
  <c r="C708" i="92"/>
  <c r="B652" i="92"/>
  <c r="C1246" i="92"/>
  <c r="C746" i="92"/>
  <c r="B662" i="92"/>
  <c r="C889" i="92"/>
  <c r="B1083" i="92"/>
  <c r="C1075" i="92"/>
  <c r="B1194" i="92"/>
  <c r="C1238" i="92"/>
  <c r="B1171" i="92"/>
  <c r="B688" i="92"/>
  <c r="B852" i="92"/>
  <c r="B1199" i="92"/>
  <c r="B1249" i="92"/>
  <c r="B1101" i="92"/>
  <c r="C1116" i="92"/>
  <c r="C757" i="92"/>
  <c r="C831" i="92"/>
  <c r="B1058" i="92"/>
  <c r="B1063" i="92"/>
  <c r="B795" i="92"/>
  <c r="B1044" i="92"/>
  <c r="C763" i="92"/>
  <c r="B766" i="92"/>
  <c r="C1157" i="92"/>
  <c r="B924" i="92"/>
  <c r="C1023" i="92"/>
  <c r="C1269" i="92"/>
  <c r="C1107" i="92"/>
  <c r="C984" i="92"/>
  <c r="B752" i="92"/>
  <c r="C917" i="92"/>
  <c r="C956" i="92"/>
  <c r="C1119" i="92"/>
  <c r="B1039" i="92"/>
  <c r="B1122" i="92"/>
  <c r="C738" i="92"/>
  <c r="B1247" i="92"/>
  <c r="B712" i="92"/>
  <c r="B861" i="92"/>
  <c r="C796" i="92"/>
  <c r="B720" i="92"/>
  <c r="B956" i="92"/>
  <c r="C735" i="92"/>
  <c r="B816" i="92"/>
  <c r="C1216" i="92"/>
  <c r="B1116" i="92"/>
  <c r="B745" i="92"/>
  <c r="B1075" i="92"/>
  <c r="B1022" i="92"/>
  <c r="C1276" i="92"/>
  <c r="B894" i="92"/>
  <c r="B1223" i="92"/>
  <c r="B922" i="92"/>
  <c r="C1045" i="92"/>
  <c r="B844" i="92"/>
  <c r="B925" i="92"/>
  <c r="B817" i="92"/>
  <c r="C1060" i="92"/>
  <c r="B930" i="92"/>
  <c r="C1180" i="92"/>
  <c r="C755" i="92"/>
  <c r="B1065" i="92"/>
  <c r="C923" i="92"/>
  <c r="C939" i="92"/>
  <c r="B1021" i="92"/>
  <c r="B1060" i="92"/>
  <c r="C781" i="92"/>
  <c r="B1035" i="92"/>
  <c r="C737" i="92"/>
  <c r="C730" i="92"/>
  <c r="C1176" i="92"/>
  <c r="C1055" i="92"/>
  <c r="C1152" i="92"/>
  <c r="C1095" i="92"/>
  <c r="C667" i="92"/>
  <c r="B694" i="92"/>
  <c r="C1227" i="92"/>
  <c r="B1248" i="92"/>
  <c r="C1035" i="92"/>
  <c r="C1255" i="92"/>
  <c r="B1049" i="92"/>
  <c r="C840" i="92"/>
  <c r="C724" i="92"/>
  <c r="B1153" i="92"/>
  <c r="B840" i="92"/>
  <c r="B1141" i="92"/>
  <c r="C987" i="92"/>
  <c r="C1268" i="92"/>
  <c r="B1255" i="92"/>
  <c r="B793" i="92"/>
  <c r="C996" i="92"/>
  <c r="B1147" i="92"/>
  <c r="C640" i="92"/>
  <c r="B829" i="92"/>
  <c r="C833" i="92"/>
  <c r="B640" i="92"/>
  <c r="B1182" i="92"/>
  <c r="C1121" i="92"/>
  <c r="C886" i="92"/>
  <c r="B990" i="92"/>
  <c r="B653" i="92"/>
  <c r="C1010" i="92"/>
  <c r="B1004" i="92"/>
  <c r="C1020" i="92"/>
  <c r="B695" i="92"/>
  <c r="B833" i="92"/>
  <c r="B1067" i="92"/>
  <c r="C1232" i="92"/>
  <c r="C807" i="92"/>
  <c r="B1222" i="92"/>
  <c r="B1125" i="92"/>
  <c r="C876" i="92"/>
  <c r="B702" i="92"/>
  <c r="C1089" i="92"/>
  <c r="B918" i="92"/>
  <c r="B1013" i="92"/>
  <c r="C784" i="92"/>
  <c r="C823" i="92"/>
  <c r="C1082" i="92"/>
  <c r="B1019" i="92"/>
  <c r="B881" i="92"/>
  <c r="C1168" i="92"/>
  <c r="C1263" i="92"/>
  <c r="B800" i="92"/>
  <c r="B707" i="92"/>
  <c r="C1117" i="92"/>
  <c r="C902" i="92"/>
  <c r="B1215" i="92"/>
  <c r="C1105" i="92"/>
  <c r="B1219" i="92"/>
  <c r="C1148" i="92"/>
  <c r="B1127" i="92"/>
  <c r="C999" i="92"/>
  <c r="C919" i="92"/>
  <c r="B768" i="92"/>
  <c r="B787" i="92"/>
  <c r="B674" i="92"/>
  <c r="B895" i="92"/>
  <c r="B669" i="92"/>
  <c r="B1080" i="92"/>
  <c r="C1150" i="92"/>
  <c r="B697" i="92"/>
  <c r="B995" i="92"/>
  <c r="C1101" i="92"/>
  <c r="B888" i="92"/>
  <c r="B760" i="92"/>
  <c r="C1126" i="92"/>
  <c r="C927" i="92"/>
  <c r="B742" i="92"/>
  <c r="C715" i="92"/>
  <c r="B1235" i="92"/>
  <c r="B1233" i="92"/>
  <c r="C936" i="92"/>
  <c r="B984" i="92"/>
  <c r="B1168" i="92"/>
  <c r="C714" i="92"/>
  <c r="B700" i="92"/>
  <c r="B1179" i="92"/>
  <c r="C890" i="92"/>
  <c r="B1243" i="92"/>
  <c r="B1092" i="92"/>
  <c r="B1155" i="92"/>
  <c r="C685" i="92"/>
  <c r="B832" i="92"/>
  <c r="B1097" i="92"/>
  <c r="C643" i="92"/>
  <c r="B1059" i="92"/>
  <c r="B801" i="92"/>
  <c r="C1138" i="92"/>
  <c r="B1259" i="92"/>
  <c r="B1169" i="92"/>
  <c r="C1149" i="92"/>
  <c r="C1072" i="92"/>
  <c r="C1139" i="92"/>
  <c r="B717" i="92"/>
  <c r="B975" i="92"/>
  <c r="B1108" i="92"/>
  <c r="C1040" i="92"/>
  <c r="C682" i="92"/>
  <c r="C1015" i="92"/>
  <c r="C1021" i="92"/>
  <c r="B696" i="92"/>
  <c r="C1062" i="92"/>
  <c r="C954" i="92"/>
  <c r="C1185" i="92"/>
  <c r="B1197" i="92"/>
  <c r="B836" i="92"/>
  <c r="B705" i="92"/>
  <c r="B778" i="92"/>
  <c r="B1193" i="92"/>
  <c r="B775" i="92"/>
  <c r="B783" i="92"/>
  <c r="C1136" i="92"/>
  <c r="C795" i="92"/>
  <c r="B864" i="92"/>
  <c r="B929" i="92"/>
  <c r="C866" i="92"/>
  <c r="B1139" i="92"/>
  <c r="C1046" i="92"/>
  <c r="B808" i="92"/>
  <c r="C639" i="92"/>
  <c r="C1211" i="92"/>
  <c r="C663" i="92"/>
  <c r="B1069" i="92"/>
  <c r="B1260" i="92"/>
  <c r="C1053" i="92"/>
  <c r="B926" i="92"/>
  <c r="C645" i="92"/>
  <c r="C1222" i="92"/>
  <c r="C852" i="92"/>
  <c r="B1090" i="92"/>
  <c r="C1104" i="92"/>
  <c r="C1057" i="92"/>
  <c r="B1148" i="92"/>
  <c r="C689" i="92"/>
  <c r="C1158" i="92"/>
  <c r="C849" i="92"/>
  <c r="C1198" i="92"/>
  <c r="B691" i="92"/>
  <c r="C1200" i="92"/>
  <c r="C761" i="92"/>
  <c r="B883" i="92"/>
  <c r="C1181" i="92"/>
  <c r="C905" i="92"/>
  <c r="B1214" i="92"/>
  <c r="C1084" i="92"/>
  <c r="C1049" i="92"/>
  <c r="C967" i="92"/>
  <c r="C764" i="92"/>
  <c r="B1134" i="92"/>
  <c r="C1231" i="92"/>
  <c r="B902" i="92"/>
  <c r="B734" i="92"/>
  <c r="B965" i="92"/>
  <c r="C1094" i="92"/>
  <c r="C1274" i="92"/>
  <c r="C850" i="92"/>
  <c r="B699" i="92"/>
  <c r="C966" i="92"/>
  <c r="C1037" i="92"/>
  <c r="B1282" i="92"/>
  <c r="B813" i="92"/>
  <c r="C642" i="92"/>
  <c r="B708" i="92"/>
  <c r="B683" i="92"/>
  <c r="B981" i="92"/>
  <c r="C1281" i="92"/>
  <c r="B1086" i="92"/>
  <c r="B1279" i="92"/>
  <c r="B1000" i="92"/>
  <c r="C1190" i="92"/>
  <c r="C711" i="92"/>
  <c r="C1098" i="92"/>
  <c r="C726" i="92"/>
  <c r="B1174" i="92"/>
  <c r="B1244" i="92"/>
  <c r="C704" i="92"/>
  <c r="C776" i="92"/>
  <c r="C805" i="92"/>
  <c r="B1246" i="92"/>
  <c r="B1183" i="92"/>
  <c r="B911" i="92"/>
  <c r="B1009" i="92"/>
  <c r="B992" i="92"/>
  <c r="B1149" i="92"/>
  <c r="B1023" i="92"/>
  <c r="B1277" i="92"/>
  <c r="B1178" i="92"/>
  <c r="C1029" i="92"/>
  <c r="C1031" i="92"/>
  <c r="B1238" i="92"/>
  <c r="B1145" i="92"/>
  <c r="B1078" i="92"/>
  <c r="B1186" i="92"/>
  <c r="C1083" i="92"/>
  <c r="C1161" i="92"/>
  <c r="C1234" i="92"/>
  <c r="B782" i="92"/>
  <c r="B1024" i="92"/>
  <c r="C749" i="92"/>
  <c r="C1205" i="92"/>
  <c r="B647" i="92"/>
  <c r="B935" i="92"/>
  <c r="C1018" i="92"/>
  <c r="B807" i="92"/>
  <c r="C1279" i="92"/>
  <c r="B934" i="92"/>
  <c r="B703" i="92"/>
  <c r="C1065" i="92"/>
  <c r="C1243" i="92"/>
  <c r="B873" i="92"/>
  <c r="B681" i="92"/>
  <c r="C1108" i="92"/>
  <c r="B741" i="92"/>
  <c r="B976" i="92"/>
  <c r="C552" i="92"/>
  <c r="B1201" i="92"/>
  <c r="C1197" i="92"/>
  <c r="C918" i="92"/>
  <c r="B1099" i="92"/>
  <c r="B747" i="92"/>
  <c r="B928" i="92"/>
  <c r="B659" i="92"/>
  <c r="B913" i="92"/>
  <c r="B1175" i="92"/>
  <c r="C900" i="92"/>
  <c r="B1278" i="92"/>
  <c r="C842" i="92"/>
  <c r="B1206" i="92"/>
  <c r="B1048" i="92"/>
  <c r="B1254" i="92"/>
  <c r="C855" i="92"/>
  <c r="B1195" i="92"/>
  <c r="C977" i="92"/>
  <c r="C687" i="92"/>
  <c r="C1159" i="92"/>
  <c r="B969" i="92"/>
  <c r="B822" i="92"/>
  <c r="B823" i="92"/>
  <c r="C894" i="92"/>
  <c r="B642" i="92"/>
  <c r="C976" i="92"/>
  <c r="C1186" i="92"/>
  <c r="B732" i="92"/>
  <c r="C1155" i="92"/>
  <c r="B966" i="92"/>
  <c r="B982" i="92"/>
  <c r="C1078" i="92"/>
  <c r="B654" i="92"/>
  <c r="B949" i="92"/>
  <c r="B1133" i="92"/>
  <c r="C1111" i="92"/>
  <c r="C975" i="92"/>
  <c r="B1261" i="92"/>
  <c r="B718" i="92"/>
  <c r="B1250" i="92"/>
  <c r="C863" i="92"/>
  <c r="C1041" i="92"/>
  <c r="C824" i="92"/>
  <c r="C1191" i="92"/>
  <c r="B685" i="92"/>
  <c r="B1266" i="92"/>
  <c r="B740" i="92"/>
  <c r="B1015" i="92"/>
  <c r="B849" i="92"/>
  <c r="B1221" i="92"/>
  <c r="B796" i="92"/>
  <c r="B1165" i="92"/>
  <c r="B1033" i="92"/>
  <c r="C1081" i="92"/>
  <c r="B837" i="92"/>
  <c r="C1173" i="92"/>
  <c r="B1156" i="92"/>
  <c r="B827" i="92"/>
  <c r="C771" i="92"/>
  <c r="B916" i="92"/>
  <c r="B761" i="92"/>
  <c r="B994" i="92"/>
  <c r="C904" i="92"/>
  <c r="C1034" i="92"/>
  <c r="B1207" i="92"/>
  <c r="B738" i="92"/>
  <c r="C821" i="92"/>
  <c r="C1103" i="92"/>
  <c r="C1223" i="92"/>
  <c r="C1266" i="92"/>
  <c r="B963" i="92"/>
  <c r="C825" i="92"/>
  <c r="B1240" i="92"/>
  <c r="B921" i="92"/>
  <c r="B1110" i="92"/>
  <c r="C650" i="92"/>
  <c r="B767" i="92"/>
  <c r="B672" i="92"/>
  <c r="C1187" i="92"/>
  <c r="C946" i="92"/>
  <c r="C1201" i="92"/>
  <c r="C750" i="92"/>
  <c r="C951" i="92"/>
  <c r="C1156" i="92"/>
  <c r="B879" i="92"/>
  <c r="C895" i="92"/>
  <c r="C683" i="92"/>
  <c r="B866" i="92"/>
  <c r="C1188" i="92"/>
  <c r="C1130" i="92"/>
  <c r="B552" i="92"/>
  <c r="B846" i="92"/>
  <c r="C1061" i="92"/>
  <c r="C911" i="92"/>
  <c r="B886" i="92"/>
  <c r="B567" i="92"/>
  <c r="C1022" i="92"/>
  <c r="B1034" i="92"/>
  <c r="B1212" i="92"/>
  <c r="B909" i="92"/>
  <c r="C1070" i="92"/>
  <c r="B1276" i="92"/>
  <c r="B1012" i="92"/>
  <c r="B871" i="92"/>
  <c r="C928" i="92"/>
  <c r="C679" i="92"/>
  <c r="C1215" i="92"/>
  <c r="C1100" i="92"/>
  <c r="C1048" i="92"/>
  <c r="C646" i="92"/>
  <c r="B867" i="92"/>
  <c r="C1064" i="92"/>
  <c r="C944" i="92"/>
  <c r="C991" i="92"/>
  <c r="B1030" i="92"/>
  <c r="B831" i="92"/>
  <c r="C754" i="92"/>
  <c r="B903" i="92"/>
  <c r="C972" i="92"/>
  <c r="C1221" i="92"/>
  <c r="B1143" i="92"/>
  <c r="C884" i="92"/>
  <c r="B1205" i="92"/>
  <c r="C836" i="92"/>
  <c r="B1076" i="92"/>
  <c r="B676" i="92"/>
  <c r="B1119" i="92"/>
  <c r="B869" i="92"/>
  <c r="B1098" i="92"/>
  <c r="B1160" i="92"/>
  <c r="C1110" i="92"/>
  <c r="B1100" i="92"/>
  <c r="C1182" i="92"/>
  <c r="B1112" i="92"/>
  <c r="B863" i="92"/>
  <c r="C1202" i="92"/>
  <c r="B1198" i="92"/>
  <c r="C1080" i="92"/>
  <c r="B1128" i="92"/>
  <c r="C1088" i="92"/>
  <c r="B1273" i="92"/>
  <c r="B1010" i="92"/>
  <c r="B834" i="92"/>
  <c r="C721" i="92"/>
  <c r="B773" i="92"/>
  <c r="C602" i="92"/>
  <c r="C587" i="92"/>
  <c r="B977" i="92"/>
  <c r="C1008" i="92"/>
  <c r="C1086" i="92"/>
  <c r="C638" i="92"/>
  <c r="C705" i="92"/>
  <c r="C1093" i="92"/>
  <c r="B1275" i="92"/>
  <c r="C1239" i="92"/>
  <c r="C1208" i="92"/>
  <c r="B1151" i="92"/>
  <c r="C1277" i="92"/>
  <c r="B882" i="92"/>
  <c r="B1204" i="92"/>
  <c r="B828" i="92"/>
  <c r="B885" i="92"/>
  <c r="C901" i="92"/>
  <c r="B1152" i="92"/>
  <c r="B1121" i="92"/>
  <c r="B1102" i="92"/>
  <c r="B1268" i="92"/>
  <c r="C887" i="92"/>
  <c r="B1150" i="92"/>
  <c r="B830" i="92"/>
  <c r="C1230" i="92"/>
  <c r="B726" i="92"/>
  <c r="B1061" i="92"/>
  <c r="B1064" i="92"/>
  <c r="B954" i="92"/>
  <c r="C958" i="92"/>
  <c r="B838" i="92"/>
  <c r="B1184" i="92"/>
  <c r="C722" i="92"/>
  <c r="C994" i="92"/>
  <c r="C790" i="92"/>
  <c r="C1028" i="92"/>
  <c r="C699" i="92"/>
  <c r="C934" i="92"/>
  <c r="B1096" i="92"/>
  <c r="B1191" i="92"/>
  <c r="B799" i="92"/>
  <c r="C680" i="92"/>
  <c r="C772" i="92"/>
  <c r="B1265" i="92"/>
  <c r="C921" i="92"/>
  <c r="C675" i="92"/>
  <c r="B947" i="92"/>
  <c r="C719" i="92"/>
  <c r="B957" i="92"/>
  <c r="C1005" i="92"/>
  <c r="C1051" i="92"/>
  <c r="C971" i="92"/>
  <c r="C1170" i="92"/>
  <c r="B663" i="92"/>
  <c r="B785" i="92"/>
  <c r="C998" i="92"/>
  <c r="C1056" i="92"/>
  <c r="B1131" i="92"/>
  <c r="C1125" i="92"/>
  <c r="B805" i="92"/>
  <c r="B723" i="92"/>
  <c r="C1137" i="92"/>
  <c r="B936" i="92"/>
  <c r="B1113" i="92"/>
  <c r="C802" i="92"/>
  <c r="B673" i="92"/>
  <c r="C654" i="92"/>
  <c r="B972" i="92"/>
  <c r="C1207" i="92"/>
  <c r="C949" i="92"/>
  <c r="C970" i="92"/>
  <c r="C1226" i="92"/>
  <c r="C950" i="92"/>
  <c r="C820" i="92"/>
  <c r="B1123" i="92"/>
  <c r="B989" i="92"/>
  <c r="B1077" i="92"/>
  <c r="B897" i="92"/>
  <c r="C935" i="92"/>
  <c r="C873" i="92"/>
  <c r="C775" i="92"/>
  <c r="B716" i="92"/>
  <c r="C857" i="92"/>
  <c r="C916" i="92"/>
  <c r="B1138" i="92"/>
  <c r="B684" i="92"/>
  <c r="B1091" i="92"/>
  <c r="C1162" i="92"/>
  <c r="C1179" i="92"/>
  <c r="C810" i="92"/>
  <c r="C995" i="92"/>
  <c r="B1281" i="92"/>
  <c r="C1025" i="92"/>
  <c r="C1217" i="92"/>
  <c r="C899" i="92"/>
  <c r="B751" i="92"/>
  <c r="B771" i="92"/>
  <c r="C1052" i="92"/>
  <c r="C860" i="92"/>
  <c r="B1045" i="92"/>
  <c r="B1027" i="92"/>
  <c r="C835" i="92"/>
  <c r="B638" i="92"/>
  <c r="C871" i="92"/>
  <c r="B736" i="92"/>
  <c r="C736" i="92"/>
  <c r="C1004" i="92"/>
  <c r="C881" i="92"/>
  <c r="C1024" i="92"/>
  <c r="C681" i="92"/>
  <c r="B1072" i="92"/>
  <c r="B899" i="92"/>
  <c r="C1251" i="92"/>
  <c r="C717" i="92"/>
  <c r="B1159" i="92"/>
  <c r="B826" i="92"/>
  <c r="B905" i="92"/>
  <c r="B1213" i="92"/>
  <c r="C664" i="92"/>
  <c r="B1270" i="92"/>
  <c r="B843" i="92"/>
  <c r="B988" i="92"/>
  <c r="C953" i="92"/>
  <c r="B841" i="92"/>
  <c r="C1258" i="92"/>
  <c r="C1043" i="92"/>
  <c r="C1096" i="92"/>
  <c r="C1071" i="92"/>
  <c r="C1134" i="92"/>
  <c r="C1019" i="92"/>
  <c r="B855" i="92"/>
  <c r="C801" i="92"/>
  <c r="B854" i="92"/>
  <c r="C1252" i="92"/>
  <c r="C1141" i="92"/>
  <c r="B648" i="92"/>
  <c r="B1146" i="92"/>
  <c r="B985" i="92"/>
  <c r="C938" i="92"/>
  <c r="B656" i="92"/>
  <c r="C1280" i="92"/>
  <c r="B665" i="92"/>
  <c r="C1175" i="92"/>
  <c r="C1102" i="92"/>
  <c r="C963" i="92"/>
  <c r="B839" i="92"/>
  <c r="B706" i="92"/>
  <c r="B713" i="92"/>
  <c r="B777" i="92"/>
  <c r="C830" i="92"/>
  <c r="B786" i="92"/>
  <c r="C751" i="92"/>
  <c r="B1162" i="92"/>
  <c r="B730" i="92"/>
  <c r="B915" i="92"/>
  <c r="B1055" i="92"/>
  <c r="B602" i="92"/>
  <c r="C817" i="92"/>
  <c r="C877" i="92"/>
  <c r="C851" i="92"/>
  <c r="C856" i="92"/>
  <c r="C1257" i="92"/>
  <c r="B1026" i="92"/>
  <c r="B1094" i="92"/>
  <c r="C743" i="92"/>
  <c r="C848" i="92"/>
  <c r="B727" i="92"/>
  <c r="C1140" i="92"/>
  <c r="C778" i="92"/>
  <c r="C925" i="92"/>
  <c r="C1169" i="92"/>
  <c r="B901" i="92"/>
  <c r="B770" i="92"/>
  <c r="C794" i="92"/>
  <c r="C1073" i="92"/>
  <c r="C701" i="92"/>
  <c r="C1265" i="92"/>
  <c r="B1051" i="92"/>
  <c r="C969" i="92"/>
  <c r="C893" i="92"/>
  <c r="B701" i="92"/>
  <c r="B1074" i="92"/>
  <c r="B959" i="92"/>
  <c r="B1041" i="92"/>
  <c r="B973" i="92"/>
  <c r="C1204" i="92"/>
  <c r="B961" i="92"/>
  <c r="C828" i="92"/>
  <c r="B757" i="92"/>
  <c r="C1131" i="92"/>
  <c r="B1031" i="92"/>
  <c r="B1164" i="92"/>
  <c r="B1095" i="92"/>
  <c r="C858" i="92"/>
  <c r="C783" i="92"/>
  <c r="C980" i="92"/>
  <c r="C937" i="92"/>
  <c r="C822" i="92"/>
  <c r="C799" i="92"/>
  <c r="C791" i="92"/>
  <c r="C986" i="92"/>
  <c r="B1053" i="92"/>
  <c r="C788" i="92"/>
  <c r="B1068" i="92"/>
  <c r="C811" i="92"/>
  <c r="B923" i="92"/>
  <c r="B715" i="92"/>
  <c r="B1050" i="92"/>
  <c r="C700" i="92"/>
  <c r="C733" i="92"/>
  <c r="B870" i="92"/>
  <c r="B1257" i="92"/>
  <c r="B679" i="92"/>
  <c r="C903" i="92"/>
  <c r="B1242" i="92"/>
  <c r="B1014" i="92"/>
  <c r="B1120" i="92"/>
  <c r="B893" i="92"/>
  <c r="B1274" i="92"/>
  <c r="C1026" i="92"/>
  <c r="C644" i="92"/>
  <c r="C1146" i="92"/>
  <c r="B794" i="92"/>
  <c r="B1020" i="92"/>
  <c r="C933" i="92"/>
  <c r="B714" i="92"/>
  <c r="B682" i="92"/>
  <c r="B940" i="92"/>
  <c r="B722" i="92"/>
  <c r="C1115" i="92"/>
  <c r="C914" i="92"/>
  <c r="B1107" i="92"/>
  <c r="C942" i="92"/>
  <c r="C1206" i="92"/>
  <c r="C845" i="92"/>
  <c r="C892" i="92"/>
  <c r="C982" i="92"/>
  <c r="B660" i="92"/>
  <c r="C930" i="92"/>
  <c r="B1228" i="92"/>
  <c r="B668" i="92"/>
  <c r="B743" i="92"/>
  <c r="B1245" i="92"/>
  <c r="C910" i="92"/>
  <c r="C1275" i="92"/>
  <c r="B999" i="92"/>
  <c r="B874" i="92"/>
  <c r="C1123" i="92"/>
  <c r="C1122" i="92"/>
  <c r="C1247" i="92"/>
  <c r="B762" i="92"/>
  <c r="C1219" i="92"/>
  <c r="C702" i="92"/>
  <c r="B819" i="92"/>
  <c r="C1253" i="92"/>
  <c r="C1228" i="92"/>
  <c r="B1042" i="92"/>
  <c r="B1229" i="92"/>
  <c r="B951" i="92"/>
  <c r="B587" i="92"/>
  <c r="B1264" i="92"/>
  <c r="B1066" i="92"/>
  <c r="B748" i="92"/>
  <c r="C695" i="92"/>
  <c r="B974" i="92"/>
  <c r="C1250" i="92"/>
  <c r="B810" i="92"/>
  <c r="C662" i="92"/>
  <c r="C1006" i="92"/>
  <c r="C983" i="92"/>
  <c r="B878" i="92"/>
  <c r="B601" i="92"/>
  <c r="C973" i="92"/>
  <c r="B1230" i="92"/>
  <c r="C1214" i="92"/>
  <c r="B739" i="92"/>
  <c r="C1164" i="92"/>
  <c r="C723" i="92"/>
  <c r="C1249" i="92"/>
  <c r="B639" i="92"/>
  <c r="B1272" i="92"/>
  <c r="C718" i="92"/>
  <c r="C853" i="92"/>
  <c r="C1183" i="92"/>
  <c r="C834" i="92"/>
  <c r="C672" i="92"/>
  <c r="B1227" i="92"/>
  <c r="B1157" i="92"/>
  <c r="C674" i="92"/>
  <c r="C1212" i="92"/>
  <c r="B721" i="92"/>
  <c r="B1210" i="92"/>
  <c r="C697" i="92"/>
  <c r="C1074" i="92"/>
  <c r="B1140" i="92"/>
  <c r="C1189" i="92"/>
  <c r="C792" i="92"/>
  <c r="C1079" i="92"/>
  <c r="C720" i="92"/>
  <c r="B955" i="92"/>
  <c r="B912" i="92"/>
  <c r="C1090" i="92"/>
  <c r="C669" i="92"/>
  <c r="C691" i="92"/>
  <c r="C888" i="92"/>
  <c r="B1029" i="92"/>
  <c r="C1244" i="92"/>
  <c r="B1018" i="92"/>
  <c r="B898" i="92"/>
  <c r="C716" i="92"/>
  <c r="C1240" i="92"/>
  <c r="C993" i="92"/>
  <c r="C1099" i="92"/>
  <c r="B1216" i="92"/>
  <c r="C847" i="92"/>
  <c r="B1040" i="92"/>
  <c r="B655" i="92"/>
  <c r="B993" i="92"/>
  <c r="B735" i="92"/>
  <c r="B887" i="92"/>
  <c r="C1260" i="92"/>
  <c r="B645" i="92"/>
  <c r="B920" i="92"/>
  <c r="B1002" i="92"/>
  <c r="C713" i="92"/>
  <c r="C965" i="92"/>
  <c r="C707" i="92"/>
  <c r="C741" i="92"/>
  <c r="C883" i="92"/>
  <c r="C1147" i="92"/>
  <c r="C1013" i="92"/>
  <c r="B884" i="92"/>
  <c r="C1114" i="92"/>
  <c r="B983" i="92"/>
  <c r="B650" i="92"/>
  <c r="C803" i="92"/>
  <c r="C706" i="92"/>
  <c r="C752" i="92"/>
  <c r="C759" i="92"/>
  <c r="C671" i="92"/>
  <c r="C1042" i="92"/>
  <c r="C709" i="92"/>
  <c r="C1047" i="92"/>
  <c r="B755" i="92"/>
  <c r="B1251" i="92"/>
  <c r="B1137" i="92"/>
  <c r="C1174" i="92"/>
  <c r="B946" i="92"/>
  <c r="B1114" i="92"/>
  <c r="B687" i="92"/>
  <c r="C1270" i="92"/>
  <c r="C769" i="92"/>
  <c r="B756" i="92"/>
  <c r="B1011" i="92"/>
  <c r="C1264" i="92"/>
  <c r="B962" i="92"/>
  <c r="C1209" i="92"/>
  <c r="B784" i="92"/>
  <c r="C666" i="92"/>
  <c r="B1180" i="92"/>
  <c r="B710" i="92"/>
  <c r="C1085" i="92"/>
  <c r="C1193" i="92"/>
  <c r="C1066" i="92"/>
  <c r="B986" i="92"/>
  <c r="B789" i="92"/>
  <c r="C1192" i="92"/>
  <c r="B1070" i="92"/>
  <c r="C818" i="92"/>
  <c r="B731" i="92"/>
  <c r="B749" i="92"/>
  <c r="B651" i="92"/>
  <c r="B1032" i="92"/>
  <c r="C1054" i="92"/>
  <c r="B960" i="92"/>
  <c r="B987" i="92"/>
  <c r="B1209" i="92"/>
  <c r="C649" i="92"/>
  <c r="B1129" i="92"/>
  <c r="C1133" i="92"/>
  <c r="B927" i="92"/>
  <c r="B1173" i="92"/>
  <c r="B847" i="92"/>
  <c r="B1232" i="92"/>
  <c r="B693" i="92"/>
  <c r="C874" i="92"/>
  <c r="C1044" i="92"/>
  <c r="C1233" i="92"/>
  <c r="C947" i="92"/>
  <c r="C948" i="92"/>
  <c r="B892" i="92"/>
  <c r="B825" i="92"/>
  <c r="C1063" i="92"/>
  <c r="C968" i="92"/>
  <c r="C774" i="92"/>
  <c r="C882" i="92"/>
  <c r="B1028" i="92"/>
  <c r="B1071" i="92"/>
  <c r="B671" i="92"/>
  <c r="C992" i="92"/>
  <c r="C912" i="92"/>
  <c r="C1027" i="92"/>
  <c r="C870" i="92"/>
  <c r="B1190" i="92"/>
  <c r="B1087" i="92"/>
  <c r="C1091" i="92"/>
  <c r="C728" i="92"/>
  <c r="B746" i="92"/>
  <c r="B859" i="92"/>
  <c r="B729" i="92"/>
  <c r="C731" i="92"/>
  <c r="C641" i="92"/>
  <c r="C922" i="92"/>
  <c r="C696" i="92"/>
  <c r="C651" i="92"/>
  <c r="B690" i="92"/>
  <c r="B803" i="92"/>
  <c r="C782" i="92"/>
  <c r="B842" i="92"/>
  <c r="B919" i="92"/>
  <c r="B1241" i="92"/>
  <c r="B964" i="92"/>
  <c r="C780" i="92"/>
  <c r="B788" i="92"/>
  <c r="C668" i="92"/>
  <c r="B1256" i="92"/>
  <c r="B779" i="92"/>
  <c r="C1262" i="92"/>
  <c r="B1252" i="92"/>
  <c r="B1001" i="92"/>
  <c r="B1057" i="92"/>
  <c r="C827" i="92"/>
  <c r="C1128" i="92"/>
  <c r="B724" i="92"/>
  <c r="C1144" i="92"/>
  <c r="B792" i="92"/>
  <c r="B1253" i="92"/>
  <c r="B667" i="92"/>
  <c r="C997" i="92"/>
  <c r="C816" i="92"/>
  <c r="C1142" i="92"/>
  <c r="C1069" i="92"/>
  <c r="B1025" i="92"/>
  <c r="B678" i="92"/>
  <c r="C908" i="92"/>
  <c r="C684" i="92"/>
  <c r="B680" i="92"/>
  <c r="C744" i="92"/>
  <c r="B1163" i="92"/>
  <c r="B781" i="92"/>
  <c r="B968" i="92"/>
  <c r="C756" i="92"/>
  <c r="B850" i="92"/>
  <c r="C1001" i="92"/>
  <c r="C897" i="92"/>
  <c r="C952" i="92"/>
  <c r="B790" i="92"/>
  <c r="C1003" i="92"/>
  <c r="B802" i="92"/>
  <c r="C655" i="92"/>
  <c r="C768" i="92"/>
  <c r="C1218" i="92"/>
  <c r="B953" i="92"/>
  <c r="B937" i="92"/>
  <c r="C798" i="92"/>
  <c r="C929" i="92"/>
  <c r="B1208" i="92"/>
  <c r="C1050" i="92"/>
  <c r="B1111" i="92"/>
  <c r="C959" i="92"/>
  <c r="C1007" i="92"/>
  <c r="B806" i="92"/>
  <c r="C601" i="92"/>
  <c r="C964" i="92"/>
  <c r="C747" i="92"/>
  <c r="C678" i="92"/>
  <c r="C606" i="92"/>
  <c r="B1236" i="92"/>
  <c r="B942" i="92"/>
  <c r="C567" i="92"/>
  <c r="C924" i="92"/>
  <c r="C739" i="92"/>
  <c r="B1103" i="92"/>
  <c r="B1192" i="92"/>
  <c r="B1188" i="92"/>
  <c r="B1052" i="92"/>
  <c r="B950" i="92"/>
  <c r="B812" i="92"/>
  <c r="C658" i="92"/>
  <c r="B643" i="92"/>
  <c r="C979" i="92"/>
  <c r="C745" i="92"/>
  <c r="C1235" i="92"/>
  <c r="C1092" i="92"/>
  <c r="B938" i="92"/>
  <c r="C1199" i="92"/>
  <c r="B980" i="92"/>
  <c r="B941" i="92"/>
  <c r="B758" i="92"/>
  <c r="C1171" i="92"/>
  <c r="B1085" i="92"/>
  <c r="B943" i="92"/>
  <c r="B698" i="92"/>
  <c r="C787" i="92"/>
  <c r="C1129" i="92"/>
  <c r="B1038" i="92"/>
  <c r="B753" i="92"/>
  <c r="C758" i="92"/>
  <c r="C989" i="92"/>
  <c r="B948" i="92"/>
  <c r="B1005" i="92"/>
  <c r="B606" i="92"/>
  <c r="C988" i="92"/>
  <c r="B821" i="92"/>
  <c r="C661" i="92"/>
  <c r="B1118" i="92"/>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<sst xmlns="http://schemas.openxmlformats.org/spreadsheetml/2006/main" count="18975" uniqueCount="1941">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</sst>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6" t="s">
        <v>759</v>
      </c>
      <c r="B1" s="1446"/>
      <c r="C1" s="1446"/>
      <c r="D1" s="1446"/>
      <c r="E1" s="1446"/>
    </row>
    <row r="2" spans="1:5" x14ac:dyDescent="0.25">
      <c r="A2" s="1446" t="s">
        <v>760</v>
      </c>
      <c r="B2" s="1446"/>
      <c r="C2" s="1446"/>
      <c r="D2" s="1446"/>
      <c r="E2" s="1446"/>
    </row>
    <row r="3" spans="1:5" x14ac:dyDescent="0.25">
      <c r="A3" s="71"/>
    </row>
    <row r="4" spans="1:5" ht="78" customHeight="1" x14ac:dyDescent="0.25">
      <c r="A4" s="1464" t="s">
        <v>761</v>
      </c>
      <c r="B4" s="1464"/>
      <c r="C4" s="1464"/>
      <c r="D4" s="1464"/>
      <c r="E4" s="1464"/>
    </row>
    <row r="5" spans="1:5" x14ac:dyDescent="0.25">
      <c r="A5" s="71"/>
    </row>
    <row r="6" spans="1:5" ht="31.5" customHeight="1" x14ac:dyDescent="0.25">
      <c r="A6" s="1463" t="s">
        <v>762</v>
      </c>
      <c r="B6" s="1463"/>
      <c r="C6" s="1463"/>
      <c r="D6" s="1463"/>
      <c r="E6" s="1463"/>
    </row>
    <row r="7" spans="1:5" ht="15.75" thickBot="1" x14ac:dyDescent="0.3">
      <c r="A7" s="72"/>
    </row>
    <row r="8" spans="1:5" ht="15" customHeight="1" x14ac:dyDescent="0.25">
      <c r="A8" s="1457" t="s">
        <v>763</v>
      </c>
      <c r="B8" s="1458"/>
      <c r="C8" s="1458"/>
      <c r="D8" s="1458"/>
      <c r="E8" s="1459"/>
    </row>
    <row r="9" spans="1:5" ht="15" customHeight="1" thickBot="1" x14ac:dyDescent="0.3">
      <c r="A9" s="1460" t="s">
        <v>764</v>
      </c>
      <c r="B9" s="1461"/>
      <c r="C9" s="1461"/>
      <c r="D9" s="1461"/>
      <c r="E9" s="1462"/>
    </row>
    <row r="10" spans="1:5" x14ac:dyDescent="0.25">
      <c r="A10" s="73"/>
      <c r="B10" s="1454"/>
      <c r="C10" s="1454"/>
      <c r="D10" s="77"/>
    </row>
    <row r="11" spans="1:5" ht="31.5" customHeight="1" thickBot="1" x14ac:dyDescent="0.3">
      <c r="A11" s="75" t="s">
        <v>765</v>
      </c>
      <c r="B11" s="1455" t="s">
        <v>766</v>
      </c>
      <c r="C11" s="1455"/>
      <c r="D11" s="77">
        <f>Welcome!$D$4</f>
        <v>0</v>
      </c>
    </row>
    <row r="12" spans="1:5" ht="15.75" thickBot="1" x14ac:dyDescent="0.3">
      <c r="A12" s="75" t="s">
        <v>767</v>
      </c>
      <c r="B12" s="1456">
        <f>'MDA Worksheet'!$R$18</f>
        <v>0</v>
      </c>
      <c r="C12" s="145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3"/>
      <c r="C17" s="1453"/>
      <c r="D17" s="1453"/>
      <c r="E17" s="1453"/>
    </row>
    <row r="18" spans="1:5" x14ac:dyDescent="0.25">
      <c r="A18" s="73"/>
      <c r="B18" s="116"/>
      <c r="C18" s="73"/>
      <c r="D18" s="116"/>
    </row>
    <row r="19" spans="1:5" ht="15.75" thickBot="1" x14ac:dyDescent="0.3">
      <c r="A19" s="75" t="s">
        <v>843</v>
      </c>
      <c r="B19" s="1453">
        <f>Welcome!$D$10</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5" t="s">
        <v>1235</v>
      </c>
      <c r="B42" s="1466"/>
      <c r="C42" s="1466"/>
      <c r="D42" s="1466"/>
      <c r="E42" s="1467"/>
    </row>
    <row r="43" spans="1:5" s="803" customFormat="1" x14ac:dyDescent="0.25">
      <c r="A43" s="1474"/>
      <c r="B43" s="1475"/>
      <c r="C43" s="1475"/>
      <c r="D43" s="1475"/>
      <c r="E43" s="1476"/>
    </row>
    <row r="44" spans="1:5" s="803" customFormat="1" ht="15.75" thickBot="1" x14ac:dyDescent="0.3">
      <c r="A44" s="1477"/>
      <c r="B44" s="1478"/>
      <c r="C44" s="1478"/>
      <c r="D44" s="1478"/>
      <c r="E44" s="1479"/>
    </row>
    <row r="45" spans="1:5" s="803" customFormat="1" ht="15.75" thickBot="1" x14ac:dyDescent="0.3">
      <c r="A45" s="836"/>
    </row>
    <row r="46" spans="1:5" s="803" customFormat="1" ht="15.75" thickBot="1" x14ac:dyDescent="0.3">
      <c r="A46" s="1465" t="s">
        <v>1224</v>
      </c>
      <c r="B46" s="1466"/>
      <c r="C46" s="1466"/>
      <c r="D46" s="1466"/>
      <c r="E46" s="146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8"/>
      <c r="B53" s="1469"/>
      <c r="C53" s="1469"/>
      <c r="D53" s="1469"/>
      <c r="E53" s="1470"/>
    </row>
    <row r="54" spans="1:5" s="803" customFormat="1" ht="15.75" thickBot="1" x14ac:dyDescent="0.3">
      <c r="A54" s="1471"/>
      <c r="B54" s="1472"/>
      <c r="C54" s="1472"/>
      <c r="D54" s="1472"/>
      <c r="E54" s="1473"/>
    </row>
    <row r="55" spans="1:5" ht="15.75" thickBot="1" x14ac:dyDescent="0.3">
      <c r="A55" s="836"/>
      <c r="B55" s="803"/>
      <c r="C55" s="803"/>
      <c r="D55" s="803"/>
      <c r="E55" s="803"/>
    </row>
    <row r="56" spans="1:5" ht="30.75" customHeight="1" thickBot="1" x14ac:dyDescent="0.3">
      <c r="A56" s="1447" t="s">
        <v>775</v>
      </c>
      <c r="B56" s="1448"/>
      <c r="C56" s="1448"/>
      <c r="D56" s="1448"/>
      <c r="E56" s="144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0" t="s">
        <v>787</v>
      </c>
      <c r="B67" s="1451"/>
      <c r="C67" s="1451"/>
      <c r="D67" s="1451"/>
      <c r="E67" s="145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0" t="s">
        <v>1236</v>
      </c>
      <c r="B74" s="1481"/>
      <c r="C74" s="1481"/>
      <c r="D74" s="1481"/>
      <c r="E74" s="148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3" t="s">
        <v>790</v>
      </c>
      <c r="B78" s="1444"/>
      <c r="C78" s="1444"/>
      <c r="D78" s="1444"/>
      <c r="E78" s="144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3" t="s">
        <v>792</v>
      </c>
      <c r="B83" s="1444"/>
      <c r="C83" s="1444"/>
      <c r="D83" s="1444"/>
      <c r="E83" s="144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B34" sqref="B34:I39"/>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3" t="s">
        <v>1208</v>
      </c>
      <c r="D3" s="148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399"/>
      <c r="E8" s="141"/>
      <c r="F8" s="1402" t="s">
        <v>1922</v>
      </c>
      <c r="G8" s="1500" t="s">
        <v>1920</v>
      </c>
      <c r="H8" s="150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40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2" t="s">
        <v>1923</v>
      </c>
      <c r="D12" s="1401"/>
      <c r="E12" s="141"/>
      <c r="F12" s="1403" t="s">
        <v>1924</v>
      </c>
      <c r="G12" s="1501"/>
      <c r="H12" s="150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4">
        <f>D4</f>
        <v>0</v>
      </c>
      <c r="D30" s="1405"/>
      <c r="E30" s="1405"/>
      <c r="F30" s="1406"/>
      <c r="G30" s="1407">
        <f>D30+E30+F30</f>
        <v>0</v>
      </c>
      <c r="H30" s="140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4" t="s">
        <v>1251</v>
      </c>
      <c r="C33" s="1495"/>
      <c r="D33" s="1495"/>
      <c r="E33" s="1495"/>
      <c r="F33" s="1495"/>
      <c r="G33" s="1495"/>
      <c r="H33" s="1495"/>
      <c r="I33" s="149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8"/>
      <c r="C35" s="1489"/>
      <c r="D35" s="1489"/>
      <c r="E35" s="1489"/>
      <c r="F35" s="1489"/>
      <c r="G35" s="1489"/>
      <c r="H35" s="1489"/>
      <c r="I35" s="149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8"/>
      <c r="C36" s="1489"/>
      <c r="D36" s="1489"/>
      <c r="E36" s="1489"/>
      <c r="F36" s="1489"/>
      <c r="G36" s="1489"/>
      <c r="H36" s="1489"/>
      <c r="I36" s="149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8"/>
      <c r="C37" s="1489"/>
      <c r="D37" s="1489"/>
      <c r="E37" s="1489"/>
      <c r="F37" s="1489"/>
      <c r="G37" s="1489"/>
      <c r="H37" s="1489"/>
      <c r="I37" s="149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8"/>
      <c r="C38" s="1489"/>
      <c r="D38" s="1489"/>
      <c r="E38" s="1489"/>
      <c r="F38" s="1489"/>
      <c r="G38" s="1489"/>
      <c r="H38" s="1489"/>
      <c r="I38" s="149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1"/>
      <c r="C39" s="1492"/>
      <c r="D39" s="1492"/>
      <c r="E39" s="1492"/>
      <c r="F39" s="1492"/>
      <c r="G39" s="1492"/>
      <c r="H39" s="1492"/>
      <c r="I39" s="149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7" t="s">
        <v>1165</v>
      </c>
      <c r="C41" s="1498"/>
      <c r="D41" s="1498"/>
      <c r="E41" s="1498"/>
      <c r="F41" s="1498"/>
      <c r="G41" s="1498"/>
      <c r="H41" s="1498"/>
      <c r="I41" s="149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8"/>
      <c r="C44" s="1489"/>
      <c r="D44" s="1489"/>
      <c r="E44" s="1489"/>
      <c r="F44" s="1489"/>
      <c r="G44" s="1489"/>
      <c r="H44" s="1489"/>
      <c r="I44" s="149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8"/>
      <c r="C45" s="1489"/>
      <c r="D45" s="1489"/>
      <c r="E45" s="1489"/>
      <c r="F45" s="1489"/>
      <c r="G45" s="1489"/>
      <c r="H45" s="1489"/>
      <c r="I45" s="149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8"/>
      <c r="C46" s="1489"/>
      <c r="D46" s="1489"/>
      <c r="E46" s="1489"/>
      <c r="F46" s="1489"/>
      <c r="G46" s="1489"/>
      <c r="H46" s="1489"/>
      <c r="I46" s="149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1"/>
      <c r="C47" s="1492"/>
      <c r="D47" s="1492"/>
      <c r="E47" s="1492"/>
      <c r="F47" s="1492"/>
      <c r="G47" s="1492"/>
      <c r="H47" s="1492"/>
      <c r="I47" s="149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Ye5Hcq8ZlgWlP6fsIesm1evIRA0Sm/6osjaEjxyjONOnTUYJkMuSb4Lm0p14+4k7vZnFgAQUSr0r+js1a/cfA==" saltValue="w3DWSPKl/t0At+s1dIBO5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5" t="s">
        <v>917</v>
      </c>
      <c r="G2" s="150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22"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3" t="s">
        <v>653</v>
      </c>
      <c r="W6" s="1426"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4" t="s">
        <v>653</v>
      </c>
      <c r="W7" s="1427"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4" t="s">
        <v>653</v>
      </c>
      <c r="W8" s="1427"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4" t="s">
        <v>653</v>
      </c>
      <c r="W9" s="1427"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4" t="s">
        <v>653</v>
      </c>
      <c r="W10" s="1427"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4" t="s">
        <v>653</v>
      </c>
      <c r="W11" s="1427"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4" t="s">
        <v>653</v>
      </c>
      <c r="W12" s="1427"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4" t="s">
        <v>653</v>
      </c>
      <c r="W13" s="1427"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4" t="s">
        <v>653</v>
      </c>
      <c r="W14" s="1427"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5" t="s">
        <v>653</v>
      </c>
      <c r="W15" s="1428"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6">
        <f>SUM($I$6:$I$15)</f>
        <v>0</v>
      </c>
      <c r="J17" s="1508" t="s">
        <v>1386</v>
      </c>
      <c r="K17" s="1510">
        <f>SUM($K$6:$K$15)</f>
        <v>0</v>
      </c>
      <c r="L17" s="1508" t="s">
        <v>1387</v>
      </c>
      <c r="M17" s="734"/>
      <c r="N17" s="734"/>
      <c r="O17" s="734"/>
      <c r="P17" s="1506">
        <f>SUMIF($F$6:$F$15,"&gt;0",$P$6:$P$15)</f>
        <v>0</v>
      </c>
      <c r="Q17" s="1502" t="s">
        <v>1388</v>
      </c>
      <c r="R17" s="150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7"/>
      <c r="J18" s="1509"/>
      <c r="K18" s="1511"/>
      <c r="L18" s="1509"/>
      <c r="M18" s="734"/>
      <c r="N18" s="734"/>
      <c r="O18" s="734"/>
      <c r="P18" s="1507"/>
      <c r="Q18" s="1503"/>
      <c r="R18" s="150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8" t="s">
        <v>206</v>
      </c>
      <c r="I7" s="1519"/>
      <c r="J7" s="1519"/>
      <c r="K7" s="1520"/>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3" t="s">
        <v>119</v>
      </c>
      <c r="H33" s="1524"/>
      <c r="I33" s="466">
        <f>IF($E$3="MDA",'PIM Ranges'!$AX$7,'PIM Ranges'!$BJ$7)</f>
        <v>8.8999999999999996E-2</v>
      </c>
      <c r="J33" s="134"/>
      <c r="K33" s="1525" t="str">
        <f>IF(COUNTIF($AB$10:$AB$30,"ERROR")&lt;1,"",IF(COUNTIF($AB$10:$AB$30,"ERROR")&lt;2,(COUNTIF($AB$10:$AB$30,"ERROR")&amp;" Margin Missing Above"),(COUNTIF($AB$10:$AB$30,"ERROR")&amp;" Margins Missing Above")))</f>
        <v/>
      </c>
      <c r="L33" s="152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1" t="s">
        <v>491</v>
      </c>
      <c r="H34" s="1522"/>
      <c r="I34" s="462">
        <f>J31</f>
        <v>0</v>
      </c>
      <c r="J34" s="134"/>
      <c r="K34" s="1525" t="str">
        <f>IF(COUNTIFS($L$10:$L$30,"X",$AF$10:$AF$30,"BELOW")&lt;1,"",IF(COUNTIFS($L$10:$L$30,"X",$AF$10:$AF$30,"BELOW")&lt;2,(COUNTIFS($L$10:$L$30,"X",$AF$10:$AF$30,"BELOW")&amp;" Margin Below Minimum"),(COUNTIFS($L$10:$L$30,"X",$AF$10:$AF$30,"BELOW")&amp;" Margins Below Minimum")))</f>
        <v/>
      </c>
      <c r="L34" s="15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1" t="s">
        <v>1341</v>
      </c>
      <c r="H35" s="1522"/>
      <c r="I35" s="463" t="str">
        <f>IFERROR(I34/G31,"")</f>
        <v/>
      </c>
      <c r="K35" s="1525" t="str">
        <f>IF(COUNTIFS($L$10:$L$30,"X",$AF$10:$AF$30,"ABOVE")&lt;1,"",IF(COUNTIFS($L$10:$L$30,"X",$AF$10:$AF$30,"ABOVE")&lt;2,(COUNTIFS($L$10:$L$30,"X",$AF$10:$AF$30,"ABOVE")&amp;" Margin Above Maximum"),(COUNTIFS($L$10:$L$30,"X",$AF$10:$AF$30,"ABOVE")&amp;" Margins Above Maximum")))</f>
        <v/>
      </c>
      <c r="L35" s="15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1"/>
      <c r="H36" s="152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1" t="str">
        <f>IFERROR(IF(I35&gt;I33,"","Below Recommended TAGP: "),"")</f>
        <v/>
      </c>
      <c r="H37" s="152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1"/>
      <c r="H38" s="152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1" t="s">
        <v>1342</v>
      </c>
      <c r="H39" s="152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6" t="s">
        <v>492</v>
      </c>
      <c r="H40" s="1527"/>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8"/>
      <c r="G52" s="15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8"/>
      <c r="G53" s="15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8"/>
      <c r="G54" s="15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mhoGNZr0FqgIk/XJI0Kzx/ecDui1MDRY6XW85WrOvgsTFIdBRSaYPzpfEwhmk5poQEMqG3HPN6Yw8GUeu2PHA==" saltValue="DuhKi3siuDyo2mAM6Oaj7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0</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44">
        <f>Welcome!$D$10</f>
        <v>0</v>
      </c>
      <c r="I3" s="1545"/>
      <c r="J3" s="1026"/>
      <c r="K3" s="1143" t="s">
        <v>110</v>
      </c>
      <c r="L3" s="1546" t="str">
        <f>IFERROR(VLOOKUP($L$4,'Market Geography'!$D:$G,4,FALSE),"Select Market")</f>
        <v>Select Market</v>
      </c>
      <c r="M3" s="1547"/>
      <c r="N3" s="727"/>
      <c r="O3" s="727"/>
      <c r="P3" s="727"/>
      <c r="Q3" s="179"/>
      <c r="R3" s="1210">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8" t="str">
        <f>Welcome!$D$16</f>
        <v>Select Term</v>
      </c>
      <c r="I4" s="1549"/>
      <c r="J4" s="181"/>
      <c r="K4" s="1144" t="s">
        <v>881</v>
      </c>
      <c r="L4" s="1550">
        <f>Welcome!$D$4</f>
        <v>0</v>
      </c>
      <c r="M4" s="1551"/>
      <c r="N4" s="727"/>
      <c r="O4" s="727"/>
      <c r="P4" s="727"/>
      <c r="Q4" s="179"/>
      <c r="R4" s="1210">
        <v>0</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52">
        <f>'PIM Model'!$G$31</f>
        <v>0</v>
      </c>
      <c r="I5" s="1553"/>
      <c r="J5" s="1026"/>
      <c r="K5" s="1144" t="s">
        <v>107</v>
      </c>
      <c r="L5" s="1550" t="str">
        <f>'Multi-Customer'!$S$49</f>
        <v>Enter Customer(s)</v>
      </c>
      <c r="M5" s="1551"/>
      <c r="N5" s="727"/>
      <c r="O5" s="727"/>
      <c r="P5" s="727"/>
      <c r="Q5" s="179"/>
      <c r="R5" s="1210">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54">
        <f>'Variable Costs (Back)'!$K$26</f>
        <v>0</v>
      </c>
      <c r="I6" s="1555"/>
      <c r="J6" s="1026"/>
      <c r="K6" s="1144" t="s">
        <v>1262</v>
      </c>
      <c r="L6" s="1550" t="str">
        <f>'Multi-Customer'!$AH$40</f>
        <v>MULTIPLE TYPES</v>
      </c>
      <c r="M6" s="1551"/>
      <c r="N6" s="727"/>
      <c r="O6" s="727"/>
      <c r="P6" s="727"/>
      <c r="Q6" s="179"/>
      <c r="R6" s="1210">
        <v>0</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56">
        <f>IFERROR('PIM Ranges'!$AU$3,0)</f>
        <v>0</v>
      </c>
      <c r="I7" s="1557"/>
      <c r="J7" s="1026"/>
      <c r="K7" s="1145" t="s">
        <v>1255</v>
      </c>
      <c r="L7" s="1558" t="s">
        <v>206</v>
      </c>
      <c r="M7" s="1559"/>
      <c r="N7" s="1043"/>
      <c r="O7" s="1043"/>
      <c r="P7" s="1043"/>
      <c r="Q7" s="179"/>
      <c r="R7" s="1210">
        <v>0</v>
      </c>
      <c r="S7" s="180"/>
      <c r="T7" s="177"/>
      <c r="U7" s="177" t="s">
        <v>1793</v>
      </c>
      <c r="V7" s="177">
        <v>82</v>
      </c>
      <c r="W7" s="177"/>
      <c r="X7" s="177"/>
      <c r="Y7" s="177"/>
      <c r="Z7" s="177"/>
      <c r="AA7" s="177"/>
      <c r="AB7" s="177"/>
      <c r="AC7" s="177"/>
      <c r="AD7" s="177"/>
      <c r="AE7" s="177"/>
    </row>
    <row r="8" spans="1:31" s="1027" customFormat="1" ht="18" customHeight="1" thickBot="1" x14ac:dyDescent="0.3">
      <c r="D8" s="1562" t="s">
        <v>1930</v>
      </c>
      <c r="E8" s="1564" t="s">
        <v>653</v>
      </c>
      <c r="F8" s="136"/>
      <c r="I8" s="177"/>
      <c r="J8" s="177"/>
      <c r="K8" s="177"/>
      <c r="L8" s="177"/>
      <c r="M8" s="177"/>
      <c r="N8" s="177"/>
      <c r="O8" s="177"/>
      <c r="P8" s="177"/>
      <c r="Q8" s="182"/>
      <c r="R8" s="1210">
        <v>0</v>
      </c>
      <c r="S8" s="180"/>
      <c r="T8" s="177"/>
      <c r="U8" s="177" t="s">
        <v>1794</v>
      </c>
      <c r="V8" s="177">
        <v>96</v>
      </c>
      <c r="W8" s="177"/>
      <c r="X8" s="177"/>
      <c r="Y8" s="177"/>
      <c r="Z8" s="177"/>
      <c r="AA8" s="177"/>
      <c r="AB8" s="177"/>
      <c r="AC8" s="177"/>
      <c r="AD8" s="177"/>
      <c r="AE8" s="177"/>
    </row>
    <row r="9" spans="1:31" s="1027" customFormat="1" ht="16.5" customHeight="1" thickBot="1" x14ac:dyDescent="0.3">
      <c r="D9" s="1563"/>
      <c r="E9" s="1565"/>
      <c r="F9" s="136"/>
      <c r="G9" s="1146" t="s">
        <v>896</v>
      </c>
      <c r="H9" s="1560">
        <f>IFERROR('PIM Model'!$G$31,0)</f>
        <v>0</v>
      </c>
      <c r="I9" s="1561"/>
      <c r="L9" s="177"/>
      <c r="M9" s="177"/>
      <c r="N9" s="177"/>
      <c r="O9" s="177"/>
      <c r="P9" s="177"/>
      <c r="Q9" s="182"/>
      <c r="R9" s="1210">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8">
        <f>IFERROR('PIM Model'!$G$32,0)</f>
        <v>0</v>
      </c>
      <c r="I10" s="1539"/>
      <c r="L10" s="177"/>
      <c r="M10" s="177"/>
      <c r="N10" s="177"/>
      <c r="O10" s="177"/>
      <c r="P10" s="177"/>
      <c r="Q10" s="182"/>
      <c r="R10" s="1210">
        <v>0</v>
      </c>
      <c r="S10" s="1566" t="s">
        <v>1622</v>
      </c>
      <c r="T10" s="1566"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66"/>
      <c r="T11" s="1566"/>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3" t="s">
        <v>898</v>
      </c>
      <c r="E12" s="1543"/>
      <c r="F12" s="185"/>
      <c r="G12" s="1540"/>
      <c r="H12" s="1541"/>
      <c r="I12" s="186"/>
      <c r="J12" s="1542"/>
      <c r="K12" s="1542"/>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3" t="s">
        <v>898</v>
      </c>
      <c r="E26" s="1543"/>
      <c r="F26" s="185"/>
      <c r="G26" s="1540"/>
      <c r="H26" s="1541"/>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3" t="s">
        <v>898</v>
      </c>
      <c r="E40" s="1543"/>
      <c r="F40" s="185"/>
      <c r="G40" s="1540"/>
      <c r="H40" s="1541"/>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7" t="s">
        <v>524</v>
      </c>
      <c r="E54" s="1537"/>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7" t="s">
        <v>524</v>
      </c>
      <c r="E68" s="1537"/>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7" t="s">
        <v>530</v>
      </c>
      <c r="E82" s="1537"/>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7" t="s">
        <v>530</v>
      </c>
      <c r="E96" s="1537"/>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7" t="s">
        <v>1177</v>
      </c>
      <c r="E110" s="153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7" t="s">
        <v>1177</v>
      </c>
      <c r="E118" s="153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7" t="s">
        <v>1177</v>
      </c>
      <c r="E126" s="153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7" t="s">
        <v>1177</v>
      </c>
      <c r="E134" s="153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7" t="s">
        <v>1177</v>
      </c>
      <c r="E142" s="153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7" t="s">
        <v>724</v>
      </c>
      <c r="E150" s="153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7" t="s">
        <v>1158</v>
      </c>
      <c r="E158" s="1537"/>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7" t="s">
        <v>1158</v>
      </c>
      <c r="E166" s="1537"/>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7" t="s">
        <v>1057</v>
      </c>
      <c r="E174" s="153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7" t="s">
        <v>1575</v>
      </c>
      <c r="E182" s="1537"/>
      <c r="F182" s="213"/>
      <c r="G182" s="236"/>
      <c r="H182" s="183"/>
      <c r="I182" s="237"/>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35"/>
      <c r="O183" s="1535"/>
      <c r="P183" s="1536"/>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35"/>
      <c r="O184" s="1535"/>
      <c r="P184" s="1536"/>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5"/>
      <c r="O185" s="1535"/>
      <c r="P185" s="1536"/>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9" t="s">
        <v>1578</v>
      </c>
      <c r="E189" s="153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1" t="s">
        <v>1579</v>
      </c>
      <c r="E190" s="1532"/>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7" t="s">
        <v>1209</v>
      </c>
      <c r="E193" s="1537"/>
      <c r="F193" s="213"/>
      <c r="G193" s="236"/>
      <c r="H193" s="183"/>
      <c r="I193" s="237"/>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35"/>
      <c r="O194" s="1535"/>
      <c r="P194" s="1536"/>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35"/>
      <c r="O195" s="1535"/>
      <c r="P195" s="1536"/>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5"/>
      <c r="O196" s="1535"/>
      <c r="P196" s="1536"/>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70"/>
      <c r="K197" s="194" t="s">
        <v>751</v>
      </c>
      <c r="L197" s="1570"/>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71"/>
      <c r="K198" s="1155"/>
      <c r="L198" s="1572"/>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7" t="s">
        <v>1209</v>
      </c>
      <c r="E205" s="1537"/>
      <c r="F205" s="213"/>
      <c r="G205" s="236"/>
      <c r="H205" s="183"/>
      <c r="I205" s="237"/>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35"/>
      <c r="O206" s="1535"/>
      <c r="P206" s="1536"/>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35"/>
      <c r="O207" s="1535"/>
      <c r="P207" s="1536"/>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5"/>
      <c r="O208" s="1535"/>
      <c r="P208" s="1536"/>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70"/>
      <c r="K209" s="194" t="s">
        <v>751</v>
      </c>
      <c r="L209" s="1570"/>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71"/>
      <c r="K210" s="1155"/>
      <c r="L210" s="1572"/>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7" t="s">
        <v>1585</v>
      </c>
      <c r="E217" s="1567"/>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29"/>
    </row>
    <row r="225" spans="2:19" s="176" customFormat="1" ht="20.25" hidden="1" customHeight="1" thickBot="1" x14ac:dyDescent="0.3">
      <c r="B225" s="249"/>
      <c r="C225" s="184"/>
      <c r="D225" s="1567" t="s">
        <v>1925</v>
      </c>
      <c r="E225" s="1567"/>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1"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09" t="s">
        <v>1483</v>
      </c>
      <c r="F227" s="196"/>
      <c r="G227" s="1410" t="s">
        <v>1703</v>
      </c>
      <c r="H227" s="1121"/>
      <c r="I227" s="1411"/>
      <c r="J227" s="1121"/>
      <c r="K227" s="1412"/>
      <c r="L227" s="1121"/>
      <c r="M227" s="1413"/>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7"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7" t="str">
        <f>IF(E226="Yes",IF([2]Welcome!$D$6="New",IF('[2]Required Info to Submit'!F$17="","",'[2]Required Info to Submit'!F$17),""),"")</f>
        <v/>
      </c>
      <c r="F230" s="196"/>
      <c r="G230" s="1155"/>
      <c r="H230" s="1121"/>
      <c r="I230" s="1121"/>
      <c r="J230" s="1121"/>
      <c r="K230" s="1245"/>
      <c r="L230" s="1130">
        <f>IF(G209&gt;1,1,G209)</f>
        <v>1</v>
      </c>
      <c r="M230" s="1121"/>
      <c r="N230" s="1121"/>
      <c r="O230" s="1414"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5" t="s">
        <v>1926</v>
      </c>
      <c r="E232" s="1416"/>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5" t="s">
        <v>1929</v>
      </c>
      <c r="E233" s="1417"/>
      <c r="F233" s="196"/>
      <c r="G233" s="1418"/>
      <c r="H233" s="1121"/>
      <c r="I233" s="1155"/>
      <c r="J233" s="1121"/>
      <c r="K233" s="1155"/>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1"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29"/>
    </row>
    <row r="236" spans="2:19" s="176" customFormat="1" ht="20.25" hidden="1" customHeight="1" thickBot="1" x14ac:dyDescent="0.3">
      <c r="B236" s="249"/>
      <c r="C236" s="184"/>
      <c r="D236" s="1567" t="s">
        <v>1925</v>
      </c>
      <c r="E236" s="1567"/>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1"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09" t="s">
        <v>1483</v>
      </c>
      <c r="F238" s="196"/>
      <c r="G238" s="1410" t="s">
        <v>1703</v>
      </c>
      <c r="H238" s="1121"/>
      <c r="I238" s="1411"/>
      <c r="J238" s="1121"/>
      <c r="K238" s="1412"/>
      <c r="L238" s="1121"/>
      <c r="M238" s="1413"/>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7"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7" t="str">
        <f>IF(E237="Yes",IF([2]Welcome!$D$6="New",IF('[2]Required Info to Submit'!F$17="","",'[2]Required Info to Submit'!F$17),""),"")</f>
        <v/>
      </c>
      <c r="F241" s="196"/>
      <c r="G241" s="1155"/>
      <c r="H241" s="1121"/>
      <c r="I241" s="1121"/>
      <c r="J241" s="1121"/>
      <c r="K241" s="1245"/>
      <c r="L241" s="1130">
        <f>IF(G220&gt;1,1,G220)</f>
        <v>0</v>
      </c>
      <c r="M241" s="1121"/>
      <c r="N241" s="1121"/>
      <c r="O241" s="1414"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5" t="s">
        <v>1926</v>
      </c>
      <c r="E243" s="1416"/>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5" t="s">
        <v>1929</v>
      </c>
      <c r="E244" s="1417"/>
      <c r="F244" s="196"/>
      <c r="G244" s="1418"/>
      <c r="H244" s="1121"/>
      <c r="I244" s="1155"/>
      <c r="J244" s="1121"/>
      <c r="K244" s="1155"/>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1"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29"/>
    </row>
    <row r="247" spans="2:19" s="176" customFormat="1" ht="20.25" hidden="1" customHeight="1" thickBot="1" x14ac:dyDescent="0.3">
      <c r="B247" s="249"/>
      <c r="C247" s="184"/>
      <c r="D247" s="1567" t="s">
        <v>1925</v>
      </c>
      <c r="E247" s="1567"/>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1"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09" t="s">
        <v>1483</v>
      </c>
      <c r="F249" s="196"/>
      <c r="G249" s="1410" t="s">
        <v>1703</v>
      </c>
      <c r="H249" s="1121"/>
      <c r="I249" s="1411"/>
      <c r="J249" s="1121"/>
      <c r="K249" s="1412"/>
      <c r="L249" s="1121"/>
      <c r="M249" s="1413"/>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7"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7" t="str">
        <f>IF(E248="Yes",IF([2]Welcome!$D$6="New",IF('[2]Required Info to Submit'!F$17="","",'[2]Required Info to Submit'!F$17),""),"")</f>
        <v/>
      </c>
      <c r="F252" s="196"/>
      <c r="G252" s="1155"/>
      <c r="H252" s="1121"/>
      <c r="I252" s="1121"/>
      <c r="J252" s="1121"/>
      <c r="K252" s="1245"/>
      <c r="L252" s="1130">
        <f>IF(G231&gt;1,1,G231)</f>
        <v>0</v>
      </c>
      <c r="M252" s="1121"/>
      <c r="N252" s="1121"/>
      <c r="O252" s="1414"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5" t="s">
        <v>1926</v>
      </c>
      <c r="E254" s="1416"/>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5" t="s">
        <v>1929</v>
      </c>
      <c r="E255" s="1417"/>
      <c r="F255" s="196"/>
      <c r="G255" s="1418"/>
      <c r="H255" s="1121"/>
      <c r="I255" s="1155"/>
      <c r="J255" s="1121"/>
      <c r="K255" s="1155"/>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1"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29"/>
    </row>
    <row r="258" spans="2:19" s="176" customFormat="1" ht="20.25" hidden="1" customHeight="1" thickBot="1" x14ac:dyDescent="0.3">
      <c r="B258" s="249"/>
      <c r="C258" s="184"/>
      <c r="D258" s="1567" t="s">
        <v>1925</v>
      </c>
      <c r="E258" s="1567"/>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1"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09" t="s">
        <v>1483</v>
      </c>
      <c r="F260" s="196"/>
      <c r="G260" s="1410" t="s">
        <v>1703</v>
      </c>
      <c r="H260" s="1121"/>
      <c r="I260" s="1411"/>
      <c r="J260" s="1121"/>
      <c r="K260" s="1412"/>
      <c r="L260" s="1121"/>
      <c r="M260" s="1413"/>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7"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7" t="str">
        <f>IF(E259="Yes",IF([2]Welcome!$D$6="New",IF('[2]Required Info to Submit'!F$17="","",'[2]Required Info to Submit'!F$17),""),"")</f>
        <v/>
      </c>
      <c r="F263" s="196"/>
      <c r="G263" s="1155"/>
      <c r="H263" s="1121"/>
      <c r="I263" s="1121"/>
      <c r="J263" s="1121"/>
      <c r="K263" s="1245"/>
      <c r="L263" s="1130">
        <f>IF(G242&gt;1,1,G242)</f>
        <v>0</v>
      </c>
      <c r="M263" s="1121"/>
      <c r="N263" s="1121"/>
      <c r="O263" s="1414"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5" t="s">
        <v>1926</v>
      </c>
      <c r="E265" s="1416"/>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5" t="s">
        <v>1929</v>
      </c>
      <c r="E266" s="1417"/>
      <c r="F266" s="196"/>
      <c r="G266" s="1418"/>
      <c r="H266" s="1121"/>
      <c r="I266" s="1155"/>
      <c r="J266" s="1121"/>
      <c r="K266" s="1155"/>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1"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29"/>
    </row>
    <row r="269" spans="2:19" s="176" customFormat="1" ht="20.25" hidden="1" customHeight="1" thickBot="1" x14ac:dyDescent="0.3">
      <c r="B269" s="249"/>
      <c r="C269" s="184"/>
      <c r="D269" s="1567" t="s">
        <v>1925</v>
      </c>
      <c r="E269" s="1567"/>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1"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09" t="s">
        <v>1483</v>
      </c>
      <c r="F271" s="196"/>
      <c r="G271" s="1410" t="s">
        <v>1703</v>
      </c>
      <c r="H271" s="1121"/>
      <c r="I271" s="1411"/>
      <c r="J271" s="1121"/>
      <c r="K271" s="1412"/>
      <c r="L271" s="1121"/>
      <c r="M271" s="1413"/>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7"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7" t="str">
        <f>IF(E270="Yes",IF([2]Welcome!$D$6="New",IF('[2]Required Info to Submit'!F$17="","",'[2]Required Info to Submit'!F$17),""),"")</f>
        <v/>
      </c>
      <c r="F274" s="196"/>
      <c r="G274" s="1155"/>
      <c r="H274" s="1121"/>
      <c r="I274" s="1121"/>
      <c r="J274" s="1121"/>
      <c r="K274" s="1245"/>
      <c r="L274" s="1130">
        <f>IF(G253&gt;1,1,G253)</f>
        <v>0</v>
      </c>
      <c r="M274" s="1121"/>
      <c r="N274" s="1121"/>
      <c r="O274" s="1414"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5" t="s">
        <v>1926</v>
      </c>
      <c r="E276" s="1416"/>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5" t="s">
        <v>1929</v>
      </c>
      <c r="E277" s="1417"/>
      <c r="F277" s="196"/>
      <c r="G277" s="1418"/>
      <c r="H277" s="1121"/>
      <c r="I277" s="1155"/>
      <c r="J277" s="1121"/>
      <c r="K277" s="1155"/>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1"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29"/>
    </row>
    <row r="280" spans="2:19" s="176" customFormat="1" ht="20.25" hidden="1" customHeight="1" thickBot="1" x14ac:dyDescent="0.3">
      <c r="B280" s="249"/>
      <c r="C280" s="184"/>
      <c r="D280" s="1567" t="s">
        <v>1925</v>
      </c>
      <c r="E280" s="1567"/>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1"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09" t="s">
        <v>1483</v>
      </c>
      <c r="F282" s="196"/>
      <c r="G282" s="1410" t="s">
        <v>1703</v>
      </c>
      <c r="H282" s="1121"/>
      <c r="I282" s="1411"/>
      <c r="J282" s="1121"/>
      <c r="K282" s="1412"/>
      <c r="L282" s="1121"/>
      <c r="M282" s="1413"/>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7"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7" t="str">
        <f>IF(E281="Yes",IF([2]Welcome!$D$6="New",IF('[2]Required Info to Submit'!F$17="","",'[2]Required Info to Submit'!F$17),""),"")</f>
        <v/>
      </c>
      <c r="F285" s="196"/>
      <c r="G285" s="1155"/>
      <c r="H285" s="1121"/>
      <c r="I285" s="1121"/>
      <c r="J285" s="1121"/>
      <c r="K285" s="1245"/>
      <c r="L285" s="1130">
        <f>IF(G264&gt;1,1,G264)</f>
        <v>0</v>
      </c>
      <c r="M285" s="1121"/>
      <c r="N285" s="1121"/>
      <c r="O285" s="1414"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5" t="s">
        <v>1926</v>
      </c>
      <c r="E287" s="1416"/>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5" t="s">
        <v>1929</v>
      </c>
      <c r="E288" s="1417"/>
      <c r="F288" s="196"/>
      <c r="G288" s="1418"/>
      <c r="H288" s="1121"/>
      <c r="I288" s="1155"/>
      <c r="J288" s="1121"/>
      <c r="K288" s="1155"/>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1"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29"/>
    </row>
    <row r="291" spans="2:19" s="176" customFormat="1" ht="20.25" hidden="1" customHeight="1" thickBot="1" x14ac:dyDescent="0.3">
      <c r="B291" s="249"/>
      <c r="C291" s="184"/>
      <c r="D291" s="1567" t="s">
        <v>1925</v>
      </c>
      <c r="E291" s="1567"/>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1"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09" t="s">
        <v>1483</v>
      </c>
      <c r="F293" s="196"/>
      <c r="G293" s="1410" t="s">
        <v>1703</v>
      </c>
      <c r="H293" s="1121"/>
      <c r="I293" s="1411"/>
      <c r="J293" s="1121"/>
      <c r="K293" s="1412"/>
      <c r="L293" s="1121"/>
      <c r="M293" s="1413"/>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7"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7" t="str">
        <f>IF(E292="Yes",IF([2]Welcome!$D$6="New",IF('[2]Required Info to Submit'!F$17="","",'[2]Required Info to Submit'!F$17),""),"")</f>
        <v/>
      </c>
      <c r="F296" s="196"/>
      <c r="G296" s="1155"/>
      <c r="H296" s="1121"/>
      <c r="I296" s="1121"/>
      <c r="J296" s="1121"/>
      <c r="K296" s="1245"/>
      <c r="L296" s="1130">
        <f>IF(G275&gt;1,1,G275)</f>
        <v>0</v>
      </c>
      <c r="M296" s="1121"/>
      <c r="N296" s="1121"/>
      <c r="O296" s="1414"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5" t="s">
        <v>1926</v>
      </c>
      <c r="E298" s="1416"/>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5" t="s">
        <v>1929</v>
      </c>
      <c r="E299" s="1417"/>
      <c r="F299" s="196"/>
      <c r="G299" s="1418"/>
      <c r="H299" s="1121"/>
      <c r="I299" s="1155"/>
      <c r="J299" s="1121"/>
      <c r="K299" s="1155"/>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1"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29"/>
    </row>
    <row r="302" spans="2:19" s="176" customFormat="1" ht="20.25" hidden="1" customHeight="1" thickBot="1" x14ac:dyDescent="0.3">
      <c r="B302" s="249"/>
      <c r="C302" s="184"/>
      <c r="D302" s="1567" t="s">
        <v>1925</v>
      </c>
      <c r="E302" s="1567"/>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1"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09" t="s">
        <v>1483</v>
      </c>
      <c r="F304" s="196"/>
      <c r="G304" s="1410" t="s">
        <v>1703</v>
      </c>
      <c r="H304" s="1121"/>
      <c r="I304" s="1411"/>
      <c r="J304" s="1121"/>
      <c r="K304" s="1412"/>
      <c r="L304" s="1121"/>
      <c r="M304" s="1413"/>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7"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7" t="str">
        <f>IF(E303="Yes",IF([2]Welcome!$D$6="New",IF('[2]Required Info to Submit'!F$17="","",'[2]Required Info to Submit'!F$17),""),"")</f>
        <v/>
      </c>
      <c r="F307" s="196"/>
      <c r="G307" s="1155"/>
      <c r="H307" s="1121"/>
      <c r="I307" s="1121"/>
      <c r="J307" s="1121"/>
      <c r="K307" s="1245"/>
      <c r="L307" s="1130">
        <f>IF(G286&gt;1,1,G286)</f>
        <v>0</v>
      </c>
      <c r="M307" s="1121"/>
      <c r="N307" s="1121"/>
      <c r="O307" s="1414"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5" t="s">
        <v>1926</v>
      </c>
      <c r="E309" s="1416"/>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5" t="s">
        <v>1929</v>
      </c>
      <c r="E310" s="1417"/>
      <c r="F310" s="196"/>
      <c r="G310" s="1418"/>
      <c r="H310" s="1121"/>
      <c r="I310" s="1155"/>
      <c r="J310" s="1121"/>
      <c r="K310" s="1155"/>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1"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67" t="s">
        <v>1925</v>
      </c>
      <c r="E313" s="1567"/>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1"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09" t="s">
        <v>1483</v>
      </c>
      <c r="F315" s="196"/>
      <c r="G315" s="1410" t="s">
        <v>1703</v>
      </c>
      <c r="H315" s="1121"/>
      <c r="I315" s="1411"/>
      <c r="J315" s="1121"/>
      <c r="K315" s="1412"/>
      <c r="L315" s="1121"/>
      <c r="M315" s="1413"/>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7"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7" t="str">
        <f>IF(E314="Yes",IF([2]Welcome!$D$6="New",IF('[2]Required Info to Submit'!F$17="","",'[2]Required Info to Submit'!F$17),""),"")</f>
        <v/>
      </c>
      <c r="F318" s="196"/>
      <c r="G318" s="1155"/>
      <c r="H318" s="1121"/>
      <c r="I318" s="1121"/>
      <c r="J318" s="1121"/>
      <c r="K318" s="1245"/>
      <c r="L318" s="1130">
        <f>IF(G297&gt;1,1,G297)</f>
        <v>0</v>
      </c>
      <c r="M318" s="1121"/>
      <c r="N318" s="1121"/>
      <c r="O318" s="1414"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5" t="s">
        <v>1926</v>
      </c>
      <c r="E320" s="1416"/>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5" t="s">
        <v>1929</v>
      </c>
      <c r="E321" s="1417"/>
      <c r="F321" s="196"/>
      <c r="G321" s="1418"/>
      <c r="H321" s="1121"/>
      <c r="I321" s="1155"/>
      <c r="J321" s="1121"/>
      <c r="K321" s="1155"/>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1"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67" t="s">
        <v>1925</v>
      </c>
      <c r="E324" s="1567"/>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1"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09" t="s">
        <v>1483</v>
      </c>
      <c r="F326" s="196"/>
      <c r="G326" s="1410" t="s">
        <v>1703</v>
      </c>
      <c r="H326" s="1121"/>
      <c r="I326" s="1411"/>
      <c r="J326" s="1121"/>
      <c r="K326" s="1412"/>
      <c r="L326" s="1121"/>
      <c r="M326" s="1413"/>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7"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7" t="str">
        <f>IF(E325="Yes",IF([2]Welcome!$D$6="New",IF('[2]Required Info to Submit'!F$17="","",'[2]Required Info to Submit'!F$17),""),"")</f>
        <v/>
      </c>
      <c r="F329" s="196"/>
      <c r="G329" s="1155"/>
      <c r="H329" s="1121"/>
      <c r="I329" s="1121"/>
      <c r="J329" s="1121"/>
      <c r="K329" s="1245"/>
      <c r="L329" s="1130">
        <f>IF(G308&gt;1,1,G308)</f>
        <v>0</v>
      </c>
      <c r="M329" s="1121"/>
      <c r="N329" s="1121"/>
      <c r="O329" s="1414"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5" t="s">
        <v>1926</v>
      </c>
      <c r="E331" s="1416"/>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5" t="s">
        <v>1929</v>
      </c>
      <c r="E332" s="1417"/>
      <c r="F332" s="196"/>
      <c r="G332" s="1418"/>
      <c r="H332" s="1121"/>
      <c r="I332" s="1155"/>
      <c r="J332" s="1121"/>
      <c r="K332" s="1155"/>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1"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5"/>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69">
        <f>'Customer Inputs'!$K$17</f>
        <v>0</v>
      </c>
      <c r="M337" s="1074"/>
      <c r="N337" s="254" t="s">
        <v>226</v>
      </c>
      <c r="O337" s="1313">
        <f>IFERROR(O19+O33+O47+O61+O75+O89+O103+O115+O123+O131+O139+O147+O155+O163+O171+O179+O187+O198+O210+O335,0)</f>
        <v>0</v>
      </c>
      <c r="Q337" s="255"/>
      <c r="T337" s="391"/>
      <c r="U337" s="391"/>
      <c r="V337" s="392"/>
    </row>
    <row r="338" spans="1:22" s="253" customFormat="1" ht="27.6" customHeight="1" thickBot="1" x14ac:dyDescent="0.35">
      <c r="D338" s="1170"/>
      <c r="L338" s="254"/>
      <c r="M338" s="684" t="str">
        <f>IF(M340&gt;0,"**Select Payment Method Above**","")</f>
        <v/>
      </c>
      <c r="N338" s="684"/>
      <c r="O338" s="684"/>
      <c r="P338" s="476" t="s">
        <v>202</v>
      </c>
      <c r="Q338" s="255"/>
    </row>
    <row r="339" spans="1:22" ht="24" customHeight="1" thickBot="1" x14ac:dyDescent="0.3">
      <c r="N339" s="254" t="s">
        <v>227</v>
      </c>
      <c r="O339" s="1314">
        <f>IFERROR($O$337/'PIM Model'!$G$31,0)</f>
        <v>0</v>
      </c>
      <c r="P339" s="477">
        <v>0.05</v>
      </c>
      <c r="Q339" s="138"/>
      <c r="R339" s="1026"/>
    </row>
    <row r="340" spans="1:22" ht="24" customHeight="1" thickBot="1" x14ac:dyDescent="0.3">
      <c r="A340" s="257"/>
      <c r="B340" s="257"/>
      <c r="C340" s="257"/>
      <c r="D340" s="1171"/>
      <c r="E340" s="257"/>
      <c r="F340" s="257"/>
      <c r="G340" s="257"/>
      <c r="H340" s="257"/>
      <c r="I340" s="257"/>
      <c r="J340" s="257"/>
      <c r="K340" s="257"/>
      <c r="L340" s="652"/>
      <c r="M340" s="685">
        <f>COUNTIF($S$14:$S$223,"X")</f>
        <v>0</v>
      </c>
      <c r="N340" s="685"/>
      <c r="O340" s="685"/>
      <c r="P340" s="653"/>
      <c r="Q340" s="258"/>
      <c r="R340" s="1026"/>
    </row>
    <row r="341" spans="1:22" ht="48.6" customHeight="1" x14ac:dyDescent="0.25">
      <c r="C341" s="1568"/>
      <c r="D341" s="1568"/>
      <c r="I341" s="651"/>
      <c r="L341" s="1027"/>
      <c r="M341" s="1569"/>
      <c r="N341" s="1569"/>
      <c r="O341" s="1569"/>
      <c r="P341" s="1569"/>
      <c r="R341" s="1026"/>
    </row>
  </sheetData>
  <sheetProtection algorithmName="SHA-512" hashValue="SjwFiHbaJd7Xurv2cXInVxFEM2MhTYJb36+OWOjXuGcetjlK7xQJj7JD522WudWxOkVkRc2P4ARQfo4NnkWuQg==" saltValue="6tRJ5fM+aaqUtuSywkWQ0A=="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3" t="s">
        <v>210</v>
      </c>
      <c r="D2" s="1573"/>
      <c r="E2" s="1573"/>
      <c r="F2" s="500"/>
      <c r="G2" s="172"/>
      <c r="H2" s="172"/>
      <c r="I2" s="172"/>
      <c r="J2" s="172"/>
      <c r="K2" s="172"/>
      <c r="L2" s="175"/>
    </row>
    <row r="3" spans="2:23" x14ac:dyDescent="0.25">
      <c r="B3" s="178"/>
      <c r="C3" s="1582" t="s">
        <v>1246</v>
      </c>
      <c r="D3" s="1583"/>
      <c r="E3" s="385">
        <f>Welcome!$D$10</f>
        <v>0</v>
      </c>
      <c r="F3" s="388"/>
      <c r="G3" s="472" t="s">
        <v>110</v>
      </c>
      <c r="H3" s="1578" t="str">
        <f>IFERROR(VLOOKUP($H$4,'Market Geography'!$D:$G,4,FALSE),"Select Market")</f>
        <v>Select Market</v>
      </c>
      <c r="I3" s="1578"/>
      <c r="J3" s="1578"/>
      <c r="K3" s="1579"/>
      <c r="L3" s="179"/>
    </row>
    <row r="4" spans="2:23" x14ac:dyDescent="0.25">
      <c r="B4" s="178"/>
      <c r="C4" s="1584" t="s">
        <v>1247</v>
      </c>
      <c r="D4" s="1585"/>
      <c r="E4" s="354" t="str">
        <f>Welcome!$D$16</f>
        <v>Select Term</v>
      </c>
      <c r="F4" s="501"/>
      <c r="G4" s="473" t="s">
        <v>881</v>
      </c>
      <c r="H4" s="1580">
        <f>Welcome!$D$4</f>
        <v>0</v>
      </c>
      <c r="I4" s="1580"/>
      <c r="J4" s="1580"/>
      <c r="K4" s="1581"/>
      <c r="L4" s="179"/>
    </row>
    <row r="5" spans="2:23" x14ac:dyDescent="0.25">
      <c r="B5" s="178"/>
      <c r="C5" s="1584" t="s">
        <v>1252</v>
      </c>
      <c r="D5" s="1585"/>
      <c r="E5" s="143">
        <f>'PIM Model'!$G$31</f>
        <v>0</v>
      </c>
      <c r="F5" s="502"/>
      <c r="G5" s="473" t="s">
        <v>107</v>
      </c>
      <c r="H5" s="1580" t="str">
        <f>'Multi-Customer'!$S$49</f>
        <v>Enter Customer(s)</v>
      </c>
      <c r="I5" s="1580"/>
      <c r="J5" s="1580"/>
      <c r="K5" s="1581"/>
      <c r="L5" s="179"/>
    </row>
    <row r="6" spans="2:23" x14ac:dyDescent="0.25">
      <c r="B6" s="178"/>
      <c r="C6" s="1584" t="s">
        <v>1253</v>
      </c>
      <c r="D6" s="1585"/>
      <c r="E6" s="144">
        <f>'PIM Model'!$E$6</f>
        <v>0</v>
      </c>
      <c r="F6" s="388"/>
      <c r="G6" s="473" t="s">
        <v>1262</v>
      </c>
      <c r="H6" s="1580" t="str">
        <f>IF('Multi-Customer'!$AH$40 = "MULTIPLE MENU TYPES","MULTIPLE TYPES",'Multi-Customer'!$AH$40)</f>
        <v>MULTIPLE TYPES</v>
      </c>
      <c r="I6" s="1580"/>
      <c r="J6" s="1580"/>
      <c r="K6" s="1581"/>
      <c r="L6" s="179"/>
      <c r="R6" s="503"/>
    </row>
    <row r="7" spans="2:23" ht="15.75" thickBot="1" x14ac:dyDescent="0.3">
      <c r="B7" s="178"/>
      <c r="C7" s="1589" t="s">
        <v>1254</v>
      </c>
      <c r="D7" s="1590"/>
      <c r="E7" s="386">
        <f>IFERROR('PIM Ranges'!$AU$3,0)</f>
        <v>0</v>
      </c>
      <c r="F7" s="177"/>
      <c r="G7" s="474" t="s">
        <v>1255</v>
      </c>
      <c r="H7" s="1587" t="s">
        <v>206</v>
      </c>
      <c r="I7" s="1587"/>
      <c r="J7" s="1587"/>
      <c r="K7" s="1588"/>
      <c r="L7" s="179"/>
      <c r="P7" s="177"/>
      <c r="Q7" s="153"/>
      <c r="R7" s="504"/>
      <c r="S7" s="134"/>
      <c r="T7" s="153"/>
      <c r="U7" s="177"/>
      <c r="V7" s="153"/>
      <c r="W7" s="177"/>
    </row>
    <row r="8" spans="2:23" ht="13.9" customHeight="1" x14ac:dyDescent="0.25">
      <c r="B8" s="178"/>
      <c r="D8" s="136"/>
      <c r="E8" s="1528"/>
      <c r="F8" s="152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6" t="s">
        <v>886</v>
      </c>
      <c r="J10" s="157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4" t="str">
        <f>IFERROR($E11/$E$5,"")</f>
        <v/>
      </c>
      <c r="J11" s="1574"/>
      <c r="K11" s="245"/>
      <c r="L11" s="179"/>
      <c r="R11" s="503"/>
    </row>
    <row r="12" spans="2:23" ht="36" customHeight="1" x14ac:dyDescent="0.25">
      <c r="B12" s="178"/>
      <c r="C12" s="244"/>
      <c r="D12" s="1591" t="s">
        <v>684</v>
      </c>
      <c r="E12" s="1591"/>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4" t="str">
        <f>IFERROR(E13/E5,"")</f>
        <v/>
      </c>
      <c r="J13" s="1574"/>
      <c r="K13" s="245"/>
      <c r="L13" s="179"/>
    </row>
    <row r="14" spans="2:23" s="769" customFormat="1" ht="36.6" customHeight="1" x14ac:dyDescent="0.25">
      <c r="B14" s="178"/>
      <c r="C14" s="244"/>
      <c r="D14" s="1591" t="s">
        <v>1167</v>
      </c>
      <c r="E14" s="1591"/>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4" t="str">
        <f>IFERROR($E15/$E$5,"")</f>
        <v/>
      </c>
      <c r="J15" s="1574"/>
      <c r="K15" s="245"/>
      <c r="L15" s="179"/>
    </row>
    <row r="16" spans="2:23" ht="26.45" customHeight="1" x14ac:dyDescent="0.25">
      <c r="B16" s="178"/>
      <c r="C16" s="244"/>
      <c r="D16" s="1586" t="s">
        <v>686</v>
      </c>
      <c r="E16" s="158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4" t="str">
        <f>IFERROR($E17/$E$5,"")</f>
        <v/>
      </c>
      <c r="J17" s="1574"/>
      <c r="K17" s="245"/>
      <c r="L17" s="179"/>
    </row>
    <row r="18" spans="2:12" ht="25.9" customHeight="1" x14ac:dyDescent="0.25">
      <c r="B18" s="178"/>
      <c r="C18" s="244"/>
      <c r="D18" s="1586" t="s">
        <v>685</v>
      </c>
      <c r="E18" s="1592"/>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5" t="str">
        <f>IFERROR($E19/$E$5,"")</f>
        <v/>
      </c>
      <c r="J19" s="1575"/>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4" t="str">
        <f>IFERROR($E23/$E$5,"")</f>
        <v/>
      </c>
      <c r="J23" s="1574"/>
      <c r="K23" s="245"/>
      <c r="L23" s="179"/>
    </row>
    <row r="24" spans="2:12" ht="16.149999999999999" customHeight="1" x14ac:dyDescent="0.25">
      <c r="B24" s="178"/>
      <c r="C24" s="244"/>
      <c r="D24" s="1577" t="s">
        <v>928</v>
      </c>
      <c r="E24" s="157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6" t="s">
        <v>886</v>
      </c>
      <c r="J28" s="1576"/>
      <c r="K28" s="245"/>
      <c r="L28" s="179"/>
    </row>
    <row r="29" spans="2:12" ht="25.15" customHeight="1" x14ac:dyDescent="0.25">
      <c r="B29" s="178"/>
      <c r="C29" s="244"/>
      <c r="D29" s="524" t="s">
        <v>221</v>
      </c>
      <c r="E29" s="525">
        <f>IFERROR('EB_CM (Back)'!$F$47,0)</f>
        <v>0</v>
      </c>
      <c r="F29" s="188"/>
      <c r="G29" s="512">
        <f>IFERROR(E29/'PIM Model'!$H$31,0)</f>
        <v>0</v>
      </c>
      <c r="H29" s="188"/>
      <c r="I29" s="1574" t="str">
        <f>IFERROR($E29/$E$5,"")</f>
        <v/>
      </c>
      <c r="J29" s="157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4" t="str">
        <f>IFERROR($E30/$E$5,"")</f>
        <v/>
      </c>
      <c r="J30" s="1574"/>
      <c r="K30" s="245"/>
      <c r="L30" s="179"/>
    </row>
    <row r="31" spans="2:12" ht="27.6" customHeight="1" x14ac:dyDescent="0.25">
      <c r="B31" s="178"/>
      <c r="C31" s="530"/>
      <c r="D31" s="1586" t="s">
        <v>230</v>
      </c>
      <c r="E31" s="158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6"/>
      <c r="E37" s="158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2" t="s">
        <v>1246</v>
      </c>
      <c r="D4" s="1583"/>
      <c r="E4" s="644">
        <f>Welcome!$D$10</f>
        <v>0</v>
      </c>
      <c r="F4" s="139"/>
      <c r="G4" s="472" t="s">
        <v>110</v>
      </c>
      <c r="H4" s="1515" t="str">
        <f>IFERROR(VLOOKUP($H$5,'Market Geography'!$D:$G,4,FALSE),"Select Market")</f>
        <v>Select Market</v>
      </c>
      <c r="I4" s="1516"/>
      <c r="J4" s="1517"/>
      <c r="K4" s="914"/>
      <c r="L4" s="914"/>
      <c r="M4" s="914"/>
      <c r="N4" s="914"/>
      <c r="O4" s="914"/>
      <c r="P4" s="794"/>
      <c r="Q4" s="796"/>
      <c r="R4" s="735"/>
      <c r="S4" s="536"/>
    </row>
    <row r="5" spans="1:31" x14ac:dyDescent="0.25">
      <c r="B5" s="178"/>
      <c r="C5" s="1584" t="s">
        <v>1247</v>
      </c>
      <c r="D5" s="1585"/>
      <c r="E5" s="354" t="str">
        <f>Welcome!$D$16</f>
        <v>Select Term</v>
      </c>
      <c r="F5" s="139"/>
      <c r="G5" s="473" t="s">
        <v>881</v>
      </c>
      <c r="H5" s="1512">
        <f>Welcome!$D$4</f>
        <v>0</v>
      </c>
      <c r="I5" s="1513"/>
      <c r="J5" s="1514"/>
      <c r="K5" s="914"/>
      <c r="L5" s="914"/>
      <c r="M5" s="914"/>
      <c r="N5" s="914"/>
      <c r="O5" s="914"/>
      <c r="P5" s="794"/>
      <c r="Q5" s="796"/>
      <c r="R5" s="735"/>
      <c r="S5" s="536"/>
    </row>
    <row r="6" spans="1:31" x14ac:dyDescent="0.25">
      <c r="B6" s="178"/>
      <c r="C6" s="1584" t="s">
        <v>1252</v>
      </c>
      <c r="D6" s="1585"/>
      <c r="E6" s="355">
        <f>IFERROR('PIM Model'!$G$31,0)</f>
        <v>0</v>
      </c>
      <c r="F6" s="387"/>
      <c r="G6" s="473" t="s">
        <v>107</v>
      </c>
      <c r="H6" s="1512" t="str">
        <f>'Multi-Customer'!$S$49</f>
        <v>Enter Customer(s)</v>
      </c>
      <c r="I6" s="1513"/>
      <c r="J6" s="1514"/>
      <c r="K6" s="914"/>
      <c r="L6" s="914"/>
      <c r="M6" s="914"/>
      <c r="N6" s="914"/>
      <c r="O6" s="914"/>
      <c r="P6" s="794"/>
      <c r="Q6" s="796"/>
      <c r="R6" s="735"/>
      <c r="S6" s="536"/>
    </row>
    <row r="7" spans="1:31" x14ac:dyDescent="0.25">
      <c r="B7" s="178"/>
      <c r="C7" s="1584" t="s">
        <v>1253</v>
      </c>
      <c r="D7" s="1585"/>
      <c r="E7" s="537">
        <f>IFERROR('Variable Costs (Back)'!$K$26,0)</f>
        <v>0</v>
      </c>
      <c r="F7" s="177"/>
      <c r="G7" s="473" t="s">
        <v>1262</v>
      </c>
      <c r="H7" s="1512" t="str">
        <f>'Multi-Customer'!$AH$40</f>
        <v>MULTIPLE TYPES</v>
      </c>
      <c r="I7" s="1513"/>
      <c r="J7" s="1514"/>
      <c r="K7" s="914"/>
      <c r="L7" s="914"/>
      <c r="M7" s="914"/>
      <c r="N7" s="914"/>
      <c r="O7" s="914"/>
      <c r="P7" s="794"/>
      <c r="Q7" s="796"/>
      <c r="R7" s="735"/>
      <c r="S7" s="536"/>
    </row>
    <row r="8" spans="1:31" ht="15.75" thickBot="1" x14ac:dyDescent="0.3">
      <c r="B8" s="178"/>
      <c r="C8" s="1589" t="s">
        <v>1254</v>
      </c>
      <c r="D8" s="1590"/>
      <c r="E8" s="386">
        <f>IFERROR('PIM Ranges'!$AU$3,0)</f>
        <v>0</v>
      </c>
      <c r="F8" s="388"/>
      <c r="G8" s="474" t="s">
        <v>1255</v>
      </c>
      <c r="H8" s="1593" t="s">
        <v>206</v>
      </c>
      <c r="I8" s="1594"/>
      <c r="J8" s="159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1" t="s">
        <v>1207</v>
      </c>
      <c r="R11" s="160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6" t="s">
        <v>1207</v>
      </c>
      <c r="R21" s="1597"/>
      <c r="S21" s="179"/>
      <c r="T21" s="5"/>
    </row>
    <row r="22" spans="2:21" s="1300" customFormat="1" ht="21" customHeight="1" x14ac:dyDescent="0.25">
      <c r="B22" s="178"/>
      <c r="C22" s="244"/>
      <c r="D22" s="1309" t="s">
        <v>1830</v>
      </c>
      <c r="E22" s="1319">
        <f>IFERROR(Incentives!O335*-1,0)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0" t="s">
        <v>230</v>
      </c>
      <c r="E33" s="1600"/>
      <c r="F33" s="1600"/>
      <c r="G33" s="1600"/>
      <c r="H33" s="555"/>
      <c r="I33" s="1599" t="str">
        <f>IF($J$34=0,IF($N$34=0,"","Customer EB % Missing"),IF($N$34=0,"Customer Drops/Wk Missing","Customer EB % &amp; Drops/Wk Missing"))</f>
        <v/>
      </c>
      <c r="J33" s="1599"/>
      <c r="K33" s="1599"/>
      <c r="L33" s="1599"/>
      <c r="M33" s="1599"/>
      <c r="N33" s="159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6" t="s">
        <v>1207</v>
      </c>
      <c r="R38" s="159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8"/>
      <c r="C42" s="1598"/>
      <c r="D42" s="1598"/>
      <c r="N42" s="1569"/>
      <c r="O42" s="1569"/>
      <c r="P42" s="1569"/>
      <c r="Q42" s="1569"/>
      <c r="R42" s="1569"/>
      <c r="S42" s="156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7" t="s">
        <v>649</v>
      </c>
      <c r="D2" s="1608"/>
      <c r="E2" s="1608"/>
      <c r="F2" s="1608"/>
      <c r="G2" s="1608"/>
      <c r="H2" s="1608"/>
      <c r="I2" s="1608"/>
      <c r="J2" s="1608"/>
      <c r="K2" s="1608"/>
      <c r="L2" s="1608"/>
      <c r="M2" s="1608"/>
      <c r="N2" s="1608"/>
      <c r="O2" s="1608"/>
      <c r="P2" s="160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0"/>
      <c r="G4" s="1610"/>
      <c r="P4" s="607"/>
      <c r="T4" s="1" t="s">
        <v>483</v>
      </c>
    </row>
    <row r="5" spans="3:23" x14ac:dyDescent="0.25">
      <c r="C5" s="137"/>
      <c r="E5" s="395"/>
      <c r="P5" s="138"/>
    </row>
    <row r="6" spans="3:23" x14ac:dyDescent="0.25">
      <c r="C6" s="137"/>
      <c r="E6" s="136" t="s">
        <v>1263</v>
      </c>
      <c r="F6" s="1610"/>
      <c r="G6" s="1610"/>
      <c r="P6" s="138"/>
    </row>
    <row r="7" spans="3:23" x14ac:dyDescent="0.25">
      <c r="C7" s="137"/>
      <c r="E7" s="136"/>
      <c r="P7" s="138"/>
    </row>
    <row r="8" spans="3:23" x14ac:dyDescent="0.25">
      <c r="C8" s="137"/>
      <c r="E8" s="136" t="s">
        <v>1264</v>
      </c>
      <c r="F8" s="1610"/>
      <c r="G8" s="1610"/>
      <c r="P8" s="138"/>
    </row>
    <row r="9" spans="3:23" x14ac:dyDescent="0.25">
      <c r="C9" s="137"/>
      <c r="E9" s="136" t="s">
        <v>1265</v>
      </c>
      <c r="F9" s="1610"/>
      <c r="G9" s="1610"/>
      <c r="P9" s="138"/>
    </row>
    <row r="10" spans="3:23" x14ac:dyDescent="0.25">
      <c r="C10" s="137"/>
      <c r="E10" s="136" t="s">
        <v>877</v>
      </c>
      <c r="F10" s="1610"/>
      <c r="G10" s="1610"/>
      <c r="P10" s="138"/>
    </row>
    <row r="11" spans="3:23" x14ac:dyDescent="0.25">
      <c r="C11" s="137"/>
      <c r="E11" s="136" t="s">
        <v>830</v>
      </c>
      <c r="F11" s="1610"/>
      <c r="G11" s="1610"/>
      <c r="P11" s="138"/>
    </row>
    <row r="12" spans="3:23" x14ac:dyDescent="0.25">
      <c r="C12" s="137"/>
      <c r="E12" s="136" t="s">
        <v>1266</v>
      </c>
      <c r="F12" s="1610"/>
      <c r="G12" s="1610"/>
      <c r="P12" s="138"/>
    </row>
    <row r="13" spans="3:23" x14ac:dyDescent="0.25">
      <c r="C13" s="137"/>
      <c r="E13" s="136"/>
      <c r="F13" s="1612"/>
      <c r="G13" s="1612"/>
      <c r="P13" s="138"/>
    </row>
    <row r="14" spans="3:23" x14ac:dyDescent="0.25">
      <c r="C14" s="137"/>
      <c r="E14" s="136" t="s">
        <v>1267</v>
      </c>
      <c r="F14" s="1611"/>
      <c r="G14" s="1611"/>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3" t="str">
        <f>IF(F14="","",F14+(364*IF(OR(Welcome!D16="Select Term",Welcome!D16=""),0,Welcome!D16))+6)</f>
        <v/>
      </c>
      <c r="G17" s="1613"/>
      <c r="O17" s="934"/>
      <c r="P17" s="138"/>
    </row>
    <row r="18" spans="1:17" ht="13.5" customHeight="1" x14ac:dyDescent="0.25">
      <c r="C18" s="137"/>
      <c r="P18" s="138"/>
    </row>
    <row r="19" spans="1:17" s="773" customFormat="1" ht="14.25" customHeight="1" x14ac:dyDescent="0.25">
      <c r="C19" s="137"/>
      <c r="E19" s="136" t="s">
        <v>1269</v>
      </c>
      <c r="F19" s="1605">
        <f>Welcome!D10</f>
        <v>0</v>
      </c>
      <c r="G19" s="160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1565</v>
      </c>
      <c r="G44" s="1603"/>
      <c r="H44" s="1604"/>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iTEpK8ulQq345lfM6LpBDwCgRkxLgfYvrUxLCuNn+A298bioYJ5xxR4t4AbozBOg1ffs3ZrAWpmua6Yn42cAw==" saltValue="blAiFD1xu+9d1ioeGb1R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5" t="s">
        <v>1289</v>
      </c>
      <c r="C2" s="1618"/>
      <c r="D2" s="1618"/>
      <c r="E2" s="1618"/>
      <c r="F2" s="1618"/>
      <c r="G2" s="1618"/>
      <c r="H2" s="1618"/>
      <c r="I2" s="1618"/>
      <c r="J2" s="1619"/>
      <c r="K2" s="898"/>
      <c r="L2" s="898"/>
      <c r="M2" s="1614" t="s">
        <v>1290</v>
      </c>
      <c r="N2" s="1614"/>
      <c r="O2" s="1614"/>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5" t="s">
        <v>1303</v>
      </c>
      <c r="C7" s="1616"/>
      <c r="D7" s="1616"/>
      <c r="E7" s="1616"/>
      <c r="F7" s="1616"/>
      <c r="G7" s="1616"/>
      <c r="H7" s="1616"/>
      <c r="I7" s="161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0" t="s">
        <v>1330</v>
      </c>
      <c r="C15" s="1621"/>
      <c r="D15" s="1621"/>
      <c r="E15" s="1621"/>
      <c r="F15" s="1621"/>
      <c r="G15" s="1621"/>
      <c r="H15" s="1621"/>
      <c r="I15" s="1622"/>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3" t="s">
        <v>1357</v>
      </c>
      <c r="C2" s="1624"/>
      <c r="D2" s="1624"/>
      <c r="E2" s="1624"/>
      <c r="F2" s="1624"/>
      <c r="G2" s="1624"/>
      <c r="H2" s="1624"/>
      <c r="I2" s="1624"/>
      <c r="J2" s="1624"/>
      <c r="K2" s="1624"/>
      <c r="L2" s="1624"/>
      <c r="M2" s="1624"/>
      <c r="N2" s="162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6" t="s">
        <v>1372</v>
      </c>
      <c r="C8" s="1624"/>
      <c r="D8" s="1624"/>
      <c r="E8" s="1624"/>
      <c r="F8" s="1624"/>
      <c r="G8" s="1624"/>
      <c r="H8" s="1624"/>
      <c r="I8" s="1624"/>
      <c r="J8" s="1624"/>
      <c r="K8" s="1624"/>
      <c r="L8" s="1624"/>
      <c r="M8" s="1624"/>
      <c r="N8" s="162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6" t="s">
        <v>1384</v>
      </c>
      <c r="C32" s="1627"/>
      <c r="D32" s="1627"/>
      <c r="E32" s="1627"/>
      <c r="F32" s="1627"/>
      <c r="G32" s="1627"/>
      <c r="H32" s="1627"/>
      <c r="I32" s="1627"/>
      <c r="J32" s="1627"/>
      <c r="K32" s="1627"/>
      <c r="L32" s="1627"/>
      <c r="M32" s="1627"/>
      <c r="N32" s="162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489" sqref="J489"/>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44"/>
      <c r="K1" s="1644"/>
      <c r="L1" s="1644"/>
      <c r="M1" s="1644"/>
      <c r="N1" s="1644"/>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32" t="s">
        <v>1586</v>
      </c>
      <c r="C3" s="1642"/>
      <c r="D3" s="1642"/>
      <c r="E3" s="1642"/>
      <c r="F3" s="1642"/>
      <c r="G3" s="1642"/>
      <c r="H3" s="1642"/>
      <c r="I3" s="1642"/>
      <c r="J3" s="1642"/>
      <c r="K3" s="1642"/>
      <c r="L3" s="1642"/>
      <c r="M3" s="1642"/>
      <c r="N3" s="1642"/>
      <c r="O3" s="1642"/>
      <c r="P3" s="1642"/>
      <c r="Q3" s="1642"/>
      <c r="R3" s="1642"/>
      <c r="S3" s="1642"/>
      <c r="T3" s="1642"/>
      <c r="U3" s="1643"/>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33" t="s">
        <v>1587</v>
      </c>
      <c r="E5" s="1634"/>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5">
        <v>1201</v>
      </c>
      <c r="E7" s="1636"/>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7" t="str">
        <f>AA3</f>
        <v/>
      </c>
      <c r="E9" s="1638"/>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7" t="str">
        <f>AB3</f>
        <v/>
      </c>
      <c r="E11" s="1638"/>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24" t="s">
        <v>651</v>
      </c>
      <c r="E13" s="1625"/>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5" t="s">
        <v>1599</v>
      </c>
      <c r="E15" s="1636"/>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32" t="s">
        <v>1600</v>
      </c>
      <c r="C17" s="1642"/>
      <c r="D17" s="1642"/>
      <c r="E17" s="1642"/>
      <c r="F17" s="1642"/>
      <c r="G17" s="1642"/>
      <c r="H17" s="1642"/>
      <c r="I17" s="1642"/>
      <c r="J17" s="1642"/>
      <c r="K17" s="1642"/>
      <c r="L17" s="1642"/>
      <c r="M17" s="1642"/>
      <c r="N17" s="1642"/>
      <c r="O17" s="1642"/>
      <c r="P17" s="1642"/>
      <c r="Q17" s="1642"/>
      <c r="R17" s="1642"/>
      <c r="S17" s="1642"/>
      <c r="T17" s="1642"/>
      <c r="U17" s="1643"/>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33" t="s">
        <v>1587</v>
      </c>
      <c r="E19" s="1634"/>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5">
        <v>1202</v>
      </c>
      <c r="E21" s="1636"/>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7" t="str">
        <f>AA4</f>
        <v/>
      </c>
      <c r="E23" s="1638"/>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7" t="str">
        <f>AB4</f>
        <v/>
      </c>
      <c r="E25" s="1638"/>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24" t="s">
        <v>651</v>
      </c>
      <c r="E27" s="1625"/>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5" t="s">
        <v>1599</v>
      </c>
      <c r="E29" s="1636"/>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32" t="s">
        <v>1601</v>
      </c>
      <c r="C31" s="1642"/>
      <c r="D31" s="1642"/>
      <c r="E31" s="1642"/>
      <c r="F31" s="1642"/>
      <c r="G31" s="1642"/>
      <c r="H31" s="1642"/>
      <c r="I31" s="1642"/>
      <c r="J31" s="1642"/>
      <c r="K31" s="1642"/>
      <c r="L31" s="1642"/>
      <c r="M31" s="1642"/>
      <c r="N31" s="1642"/>
      <c r="O31" s="1642"/>
      <c r="P31" s="1642"/>
      <c r="Q31" s="1642"/>
      <c r="R31" s="1642"/>
      <c r="S31" s="1642"/>
      <c r="T31" s="1642"/>
      <c r="U31" s="1643"/>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33" t="s">
        <v>1602</v>
      </c>
      <c r="E33" s="1634"/>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5">
        <v>1401</v>
      </c>
      <c r="E35" s="1636"/>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7" t="str">
        <f>AA5</f>
        <v/>
      </c>
      <c r="E37" s="1638"/>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7" t="str">
        <f>AB5</f>
        <v/>
      </c>
      <c r="E39" s="1638"/>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861</v>
      </c>
      <c r="S40" s="1177"/>
      <c r="T40" s="1275" t="s">
        <v>651</v>
      </c>
      <c r="U40" s="1177"/>
    </row>
    <row r="41" spans="1:29" s="1132" customFormat="1" ht="30" customHeight="1" thickBot="1" x14ac:dyDescent="0.3">
      <c r="A41" s="651"/>
      <c r="B41" s="1177"/>
      <c r="C41" s="1195" t="s">
        <v>1597</v>
      </c>
      <c r="D41" s="1624" t="s">
        <v>651</v>
      </c>
      <c r="E41" s="1625"/>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5" t="s">
        <v>1599</v>
      </c>
      <c r="E43" s="1636"/>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32" t="s">
        <v>1613</v>
      </c>
      <c r="C45" s="1642"/>
      <c r="D45" s="1642"/>
      <c r="E45" s="1642"/>
      <c r="F45" s="1642"/>
      <c r="G45" s="1642"/>
      <c r="H45" s="1642"/>
      <c r="I45" s="1642"/>
      <c r="J45" s="1642"/>
      <c r="K45" s="1642"/>
      <c r="L45" s="1642"/>
      <c r="M45" s="1642"/>
      <c r="N45" s="1642"/>
      <c r="O45" s="1642"/>
      <c r="P45" s="1642"/>
      <c r="Q45" s="1642"/>
      <c r="R45" s="1642"/>
      <c r="S45" s="1642"/>
      <c r="T45" s="1642"/>
      <c r="U45" s="1643"/>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33" t="s">
        <v>1602</v>
      </c>
      <c r="E47" s="1634"/>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5">
        <v>1402</v>
      </c>
      <c r="E49" s="1636"/>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7" t="str">
        <f>AA6</f>
        <v/>
      </c>
      <c r="E51" s="1638"/>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7" t="str">
        <f>AB6</f>
        <v/>
      </c>
      <c r="E53" s="1638"/>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c r="S54" s="1177"/>
      <c r="T54" s="1275" t="s">
        <v>651</v>
      </c>
      <c r="U54" s="1177"/>
    </row>
    <row r="55" spans="1:21" s="1132" customFormat="1" ht="30" customHeight="1" thickBot="1" x14ac:dyDescent="0.3">
      <c r="A55" s="651"/>
      <c r="B55" s="1177"/>
      <c r="C55" s="1195" t="s">
        <v>1597</v>
      </c>
      <c r="D55" s="1624" t="s">
        <v>651</v>
      </c>
      <c r="E55" s="1625"/>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5" t="s">
        <v>1599</v>
      </c>
      <c r="E57" s="1636"/>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32" t="s">
        <v>1614</v>
      </c>
      <c r="C59" s="1642"/>
      <c r="D59" s="1642"/>
      <c r="E59" s="1642"/>
      <c r="F59" s="1642"/>
      <c r="G59" s="1642"/>
      <c r="H59" s="1642"/>
      <c r="I59" s="1642"/>
      <c r="J59" s="1642"/>
      <c r="K59" s="1642"/>
      <c r="L59" s="1642"/>
      <c r="M59" s="1642"/>
      <c r="N59" s="1642"/>
      <c r="O59" s="1642"/>
      <c r="P59" s="1642"/>
      <c r="Q59" s="1642"/>
      <c r="R59" s="1642"/>
      <c r="S59" s="1642"/>
      <c r="T59" s="1642"/>
      <c r="U59" s="1643"/>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33" t="s">
        <v>1615</v>
      </c>
      <c r="E61" s="1634"/>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5">
        <v>1501</v>
      </c>
      <c r="E63" s="1636"/>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7" t="str">
        <f>AA7</f>
        <v/>
      </c>
      <c r="E65" s="1638"/>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7" t="str">
        <f>AB7</f>
        <v/>
      </c>
      <c r="E67" s="1638"/>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24" t="s">
        <v>651</v>
      </c>
      <c r="E71" s="1625"/>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5" t="s">
        <v>1599</v>
      </c>
      <c r="E73" s="1636"/>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32" t="s">
        <v>1616</v>
      </c>
      <c r="C75" s="1642"/>
      <c r="D75" s="1642"/>
      <c r="E75" s="1642"/>
      <c r="F75" s="1642"/>
      <c r="G75" s="1642"/>
      <c r="H75" s="1642"/>
      <c r="I75" s="1642"/>
      <c r="J75" s="1642"/>
      <c r="K75" s="1642"/>
      <c r="L75" s="1642"/>
      <c r="M75" s="1642"/>
      <c r="N75" s="1642"/>
      <c r="O75" s="1642"/>
      <c r="P75" s="1642"/>
      <c r="Q75" s="1642"/>
      <c r="R75" s="1642"/>
      <c r="S75" s="1642"/>
      <c r="T75" s="1642"/>
      <c r="U75" s="1643"/>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33" t="s">
        <v>1615</v>
      </c>
      <c r="E77" s="1634"/>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5">
        <v>1502</v>
      </c>
      <c r="E79" s="1636"/>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7" t="str">
        <f>AA8</f>
        <v/>
      </c>
      <c r="E81" s="1638"/>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7" t="str">
        <f>AB8</f>
        <v/>
      </c>
      <c r="E83" s="1638"/>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24" t="s">
        <v>651</v>
      </c>
      <c r="E87" s="1625"/>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5" t="s">
        <v>1599</v>
      </c>
      <c r="E89" s="1636"/>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32" t="s">
        <v>1617</v>
      </c>
      <c r="C91" s="1642"/>
      <c r="D91" s="1642"/>
      <c r="E91" s="1642"/>
      <c r="F91" s="1642"/>
      <c r="G91" s="1642"/>
      <c r="H91" s="1642"/>
      <c r="I91" s="1642"/>
      <c r="J91" s="1642"/>
      <c r="K91" s="1642"/>
      <c r="L91" s="1642"/>
      <c r="M91" s="1642"/>
      <c r="N91" s="1642"/>
      <c r="O91" s="1642"/>
      <c r="P91" s="1642"/>
      <c r="Q91" s="1642"/>
      <c r="R91" s="1642"/>
      <c r="S91" s="1642"/>
      <c r="T91" s="1642"/>
      <c r="U91" s="1643"/>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33" t="s">
        <v>1624</v>
      </c>
      <c r="E93" s="1634"/>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5">
        <v>5501</v>
      </c>
      <c r="E95" s="1636"/>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7" t="str">
        <f>AA9</f>
        <v/>
      </c>
      <c r="E97" s="1638"/>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7" t="str">
        <f>AB9</f>
        <v/>
      </c>
      <c r="E99" s="1638"/>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24" t="s">
        <v>651</v>
      </c>
      <c r="E101" s="1625"/>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5" t="s">
        <v>1627</v>
      </c>
      <c r="E103" s="1617"/>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32" t="s">
        <v>1628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33" t="s">
        <v>1624</v>
      </c>
      <c r="E107" s="1634"/>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5">
        <v>5502</v>
      </c>
      <c r="E109" s="1636"/>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7" t="str">
        <f>AA10</f>
        <v/>
      </c>
      <c r="E111" s="1638"/>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7" t="str">
        <f>AB10</f>
        <v/>
      </c>
      <c r="E113" s="1638"/>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24" t="s">
        <v>651</v>
      </c>
      <c r="E115" s="1625"/>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5" t="s">
        <v>1627</v>
      </c>
      <c r="E117" s="1617"/>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32" t="s">
        <v>1629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33" t="s">
        <v>1625</v>
      </c>
      <c r="E121" s="1634"/>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5">
        <v>2801</v>
      </c>
      <c r="E123" s="1636"/>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7" t="str">
        <f>AA11</f>
        <v/>
      </c>
      <c r="E125" s="1638"/>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7" t="str">
        <f>AB11</f>
        <v/>
      </c>
      <c r="E127" s="1638"/>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24" t="s">
        <v>651</v>
      </c>
      <c r="E131" s="1625"/>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5" t="s">
        <v>1627</v>
      </c>
      <c r="E133" s="1617"/>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32" t="s">
        <v>1630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33" t="s">
        <v>1625</v>
      </c>
      <c r="E137" s="1634"/>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5">
        <v>2802</v>
      </c>
      <c r="E139" s="1636"/>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7" t="str">
        <f>AA12</f>
        <v/>
      </c>
      <c r="E141" s="1638"/>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7" t="str">
        <f>AB12</f>
        <v/>
      </c>
      <c r="E143" s="1638"/>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24" t="s">
        <v>651</v>
      </c>
      <c r="E147" s="1625"/>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5" t="s">
        <v>1627</v>
      </c>
      <c r="E149" s="1617"/>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32" t="s">
        <v>1631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33" t="s">
        <v>1632</v>
      </c>
      <c r="E153" s="1634"/>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5">
        <v>3401</v>
      </c>
      <c r="E155" s="1636"/>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7" t="str">
        <f>AA13</f>
        <v/>
      </c>
      <c r="E157" s="1638"/>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7" t="str">
        <f>AB13</f>
        <v/>
      </c>
      <c r="E159" s="1638"/>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24" t="s">
        <v>651</v>
      </c>
      <c r="E161" s="1625"/>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5" t="s">
        <v>1633</v>
      </c>
      <c r="E163" s="1617"/>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32" t="s">
        <v>1634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33" t="s">
        <v>1632</v>
      </c>
      <c r="E167" s="1634"/>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5">
        <v>3402</v>
      </c>
      <c r="E169" s="1636"/>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7" t="str">
        <f>AA14</f>
        <v/>
      </c>
      <c r="E171" s="1638"/>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7" t="str">
        <f>AB14</f>
        <v/>
      </c>
      <c r="E173" s="1638"/>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24" t="s">
        <v>651</v>
      </c>
      <c r="E175" s="1625"/>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5" t="s">
        <v>1633</v>
      </c>
      <c r="E177" s="1617"/>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32" t="s">
        <v>1635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33" t="s">
        <v>1636</v>
      </c>
      <c r="E181" s="1634"/>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5">
        <v>3501</v>
      </c>
      <c r="E183" s="1636"/>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7" t="str">
        <f>AA15</f>
        <v/>
      </c>
      <c r="E185" s="1638"/>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7" t="str">
        <f>AB15</f>
        <v/>
      </c>
      <c r="E187" s="1638"/>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24" t="s">
        <v>651</v>
      </c>
      <c r="E189" s="1625"/>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5" t="s">
        <v>1633</v>
      </c>
      <c r="E191" s="1617"/>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32" t="s">
        <v>1637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33" t="s">
        <v>1636</v>
      </c>
      <c r="E195" s="1634"/>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5">
        <v>3502</v>
      </c>
      <c r="E197" s="1636"/>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7" t="str">
        <f>AA16</f>
        <v/>
      </c>
      <c r="E199" s="1638"/>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7" t="str">
        <f>AB16</f>
        <v/>
      </c>
      <c r="E201" s="1638"/>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24" t="s">
        <v>651</v>
      </c>
      <c r="E203" s="1625"/>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5" t="s">
        <v>1633</v>
      </c>
      <c r="E205" s="1617"/>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32" t="s">
        <v>1638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33" t="s">
        <v>1639</v>
      </c>
      <c r="E209" s="1634"/>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5">
        <v>3601</v>
      </c>
      <c r="E211" s="1636"/>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7" t="str">
        <f>AA17</f>
        <v/>
      </c>
      <c r="E213" s="1638"/>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7" t="str">
        <f>AB17</f>
        <v/>
      </c>
      <c r="E215" s="1638"/>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24" t="s">
        <v>651</v>
      </c>
      <c r="E219" s="1625"/>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5" t="s">
        <v>1633</v>
      </c>
      <c r="E221" s="1617"/>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32" t="s">
        <v>1640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33" t="s">
        <v>1639</v>
      </c>
      <c r="E225" s="1634"/>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5">
        <v>3602</v>
      </c>
      <c r="E227" s="1636"/>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7" t="str">
        <f>AA18</f>
        <v/>
      </c>
      <c r="E229" s="1638"/>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7" t="str">
        <f>AB18</f>
        <v/>
      </c>
      <c r="E231" s="1638"/>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24" t="s">
        <v>651</v>
      </c>
      <c r="E235" s="1625"/>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5" t="s">
        <v>1633</v>
      </c>
      <c r="E237" s="1617"/>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9" t="s">
        <v>1784</v>
      </c>
      <c r="C239" s="1640"/>
      <c r="D239" s="1640"/>
      <c r="E239" s="1640"/>
      <c r="F239" s="1640"/>
      <c r="G239" s="1640"/>
      <c r="H239" s="1640"/>
      <c r="I239" s="1640"/>
      <c r="J239" s="1640"/>
      <c r="K239" s="1640"/>
      <c r="L239" s="1640"/>
      <c r="M239" s="1640"/>
      <c r="N239" s="1640"/>
      <c r="O239" s="1640"/>
      <c r="P239" s="1640"/>
      <c r="Q239" s="1640"/>
      <c r="R239" s="1640"/>
      <c r="S239" s="1640"/>
      <c r="T239" s="1640"/>
      <c r="U239" s="1641"/>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33" t="s">
        <v>1641</v>
      </c>
      <c r="E241" s="1634"/>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5">
        <v>1301</v>
      </c>
      <c r="E243" s="1636"/>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7" t="str">
        <f>AA19</f>
        <v/>
      </c>
      <c r="E245" s="1638"/>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7" t="str">
        <f>AB19</f>
        <v/>
      </c>
      <c r="E247" s="1638"/>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24" t="s">
        <v>651</v>
      </c>
      <c r="E249" s="1625"/>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5" t="s">
        <v>1599</v>
      </c>
      <c r="E251" s="1617"/>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9" t="s">
        <v>1783</v>
      </c>
      <c r="C253" s="1640"/>
      <c r="D253" s="1640"/>
      <c r="E253" s="1640"/>
      <c r="F253" s="1640"/>
      <c r="G253" s="1640"/>
      <c r="H253" s="1640"/>
      <c r="I253" s="1640"/>
      <c r="J253" s="1640"/>
      <c r="K253" s="1640"/>
      <c r="L253" s="1640"/>
      <c r="M253" s="1640"/>
      <c r="N253" s="1640"/>
      <c r="O253" s="1640"/>
      <c r="P253" s="1640"/>
      <c r="Q253" s="1640"/>
      <c r="R253" s="1640"/>
      <c r="S253" s="1640"/>
      <c r="T253" s="1640"/>
      <c r="U253" s="1641"/>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33" t="s">
        <v>1641</v>
      </c>
      <c r="E255" s="1634"/>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5">
        <v>1302</v>
      </c>
      <c r="E257" s="1636"/>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7" t="str">
        <f>AA20</f>
        <v/>
      </c>
      <c r="E259" s="1638"/>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7" t="str">
        <f>AB20</f>
        <v/>
      </c>
      <c r="E261" s="1638"/>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24" t="s">
        <v>651</v>
      </c>
      <c r="E263" s="1625"/>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5" t="s">
        <v>1599</v>
      </c>
      <c r="E265" s="1617"/>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9" t="s">
        <v>1785</v>
      </c>
      <c r="C267" s="1640"/>
      <c r="D267" s="1640"/>
      <c r="E267" s="1640"/>
      <c r="F267" s="1640"/>
      <c r="G267" s="1640"/>
      <c r="H267" s="1640"/>
      <c r="I267" s="1640"/>
      <c r="J267" s="1640"/>
      <c r="K267" s="1640"/>
      <c r="L267" s="1640"/>
      <c r="M267" s="1640"/>
      <c r="N267" s="1640"/>
      <c r="O267" s="1640"/>
      <c r="P267" s="1640"/>
      <c r="Q267" s="1640"/>
      <c r="R267" s="1640"/>
      <c r="S267" s="1640"/>
      <c r="T267" s="1640"/>
      <c r="U267" s="1641"/>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33" t="s">
        <v>1641</v>
      </c>
      <c r="E269" s="1634"/>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5">
        <v>1303</v>
      </c>
      <c r="E271" s="1636"/>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7" t="str">
        <f>AA21</f>
        <v/>
      </c>
      <c r="E273" s="1638"/>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7" t="str">
        <f>AB21</f>
        <v/>
      </c>
      <c r="E275" s="1638"/>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24" t="s">
        <v>651</v>
      </c>
      <c r="E277" s="1625"/>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5" t="s">
        <v>1599</v>
      </c>
      <c r="E279" s="1617"/>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9" t="s">
        <v>1786</v>
      </c>
      <c r="C281" s="1640"/>
      <c r="D281" s="1640"/>
      <c r="E281" s="1640"/>
      <c r="F281" s="1640"/>
      <c r="G281" s="1640"/>
      <c r="H281" s="1640"/>
      <c r="I281" s="1640"/>
      <c r="J281" s="1640"/>
      <c r="K281" s="1640"/>
      <c r="L281" s="1640"/>
      <c r="M281" s="1640"/>
      <c r="N281" s="1640"/>
      <c r="O281" s="1640"/>
      <c r="P281" s="1640"/>
      <c r="Q281" s="1640"/>
      <c r="R281" s="1640"/>
      <c r="S281" s="1640"/>
      <c r="T281" s="1640"/>
      <c r="U281" s="1641"/>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33" t="s">
        <v>1641</v>
      </c>
      <c r="E283" s="1634"/>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5">
        <v>1304</v>
      </c>
      <c r="E285" s="1636"/>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7" t="str">
        <f>AA22</f>
        <v/>
      </c>
      <c r="E287" s="1638"/>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7" t="str">
        <f>AB22</f>
        <v/>
      </c>
      <c r="E289" s="1638"/>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24" t="s">
        <v>651</v>
      </c>
      <c r="E291" s="1625"/>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5" t="s">
        <v>1599</v>
      </c>
      <c r="E293" s="1617"/>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9" t="s">
        <v>1787</v>
      </c>
      <c r="C295" s="1640"/>
      <c r="D295" s="1640"/>
      <c r="E295" s="1640"/>
      <c r="F295" s="1640"/>
      <c r="G295" s="1640"/>
      <c r="H295" s="1640"/>
      <c r="I295" s="1640"/>
      <c r="J295" s="1640"/>
      <c r="K295" s="1640"/>
      <c r="L295" s="1640"/>
      <c r="M295" s="1640"/>
      <c r="N295" s="1640"/>
      <c r="O295" s="1640"/>
      <c r="P295" s="1640"/>
      <c r="Q295" s="1640"/>
      <c r="R295" s="1640"/>
      <c r="S295" s="1640"/>
      <c r="T295" s="1640"/>
      <c r="U295" s="1641"/>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33" t="s">
        <v>1641</v>
      </c>
      <c r="E297" s="1634"/>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5">
        <v>1305</v>
      </c>
      <c r="E299" s="1636"/>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7" t="str">
        <f>AA23</f>
        <v/>
      </c>
      <c r="E301" s="1638"/>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7" t="str">
        <f>AB23</f>
        <v/>
      </c>
      <c r="E303" s="1638"/>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24" t="s">
        <v>651</v>
      </c>
      <c r="E305" s="1625"/>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5" t="s">
        <v>1599</v>
      </c>
      <c r="E307" s="1617"/>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32" t="s">
        <v>1644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33" t="s">
        <v>1642</v>
      </c>
      <c r="E311" s="1634"/>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5">
        <v>4001</v>
      </c>
      <c r="E313" s="1636"/>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7" t="str">
        <f>AA24</f>
        <v/>
      </c>
      <c r="E315" s="1638"/>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7" t="str">
        <f>AB24</f>
        <v/>
      </c>
      <c r="E317" s="1638"/>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24" t="s">
        <v>651</v>
      </c>
      <c r="E319" s="1625"/>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5" t="s">
        <v>1599</v>
      </c>
      <c r="E321" s="1617"/>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9" t="s">
        <v>1807</v>
      </c>
      <c r="C323" s="1640"/>
      <c r="D323" s="1640"/>
      <c r="E323" s="1640"/>
      <c r="F323" s="1640"/>
      <c r="G323" s="1640"/>
      <c r="H323" s="1640"/>
      <c r="I323" s="1640"/>
      <c r="J323" s="1640"/>
      <c r="K323" s="1640"/>
      <c r="L323" s="1640"/>
      <c r="M323" s="1640"/>
      <c r="N323" s="1640"/>
      <c r="O323" s="1640"/>
      <c r="P323" s="1640"/>
      <c r="Q323" s="1640"/>
      <c r="R323" s="1640"/>
      <c r="S323" s="1640"/>
      <c r="T323" s="1640"/>
      <c r="U323" s="1641"/>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5" t="s">
        <v>1702</v>
      </c>
      <c r="E325" s="1646"/>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7">
        <v>4601</v>
      </c>
      <c r="E327" s="1648"/>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7" t="str">
        <f>AA25</f>
        <v/>
      </c>
      <c r="E329" s="1638"/>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7" t="str">
        <f>AB25</f>
        <v/>
      </c>
      <c r="E331" s="1638"/>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24" t="s">
        <v>651</v>
      </c>
      <c r="E333" s="1625"/>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7" t="s">
        <v>1708</v>
      </c>
      <c r="E335" s="1641"/>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9" t="s">
        <v>1808</v>
      </c>
      <c r="C337" s="1640"/>
      <c r="D337" s="1640"/>
      <c r="E337" s="1640"/>
      <c r="F337" s="1640"/>
      <c r="G337" s="1640"/>
      <c r="H337" s="1640"/>
      <c r="I337" s="1640"/>
      <c r="J337" s="1640"/>
      <c r="K337" s="1640"/>
      <c r="L337" s="1640"/>
      <c r="M337" s="1640"/>
      <c r="N337" s="1640"/>
      <c r="O337" s="1640"/>
      <c r="P337" s="1640"/>
      <c r="Q337" s="1640"/>
      <c r="R337" s="1640"/>
      <c r="S337" s="1640"/>
      <c r="T337" s="1640"/>
      <c r="U337" s="1641"/>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5" t="s">
        <v>1702</v>
      </c>
      <c r="E339" s="1646"/>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7">
        <v>4602</v>
      </c>
      <c r="E341" s="1648"/>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7" t="str">
        <f>AA26</f>
        <v/>
      </c>
      <c r="E343" s="1638"/>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7" t="str">
        <f>AB26</f>
        <v/>
      </c>
      <c r="E345" s="1638"/>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24" t="s">
        <v>651</v>
      </c>
      <c r="E347" s="1625"/>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7" t="s">
        <v>1708</v>
      </c>
      <c r="E349" s="1641"/>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9" t="s">
        <v>1709</v>
      </c>
      <c r="C351" s="1650"/>
      <c r="D351" s="1650"/>
      <c r="E351" s="1650"/>
      <c r="F351" s="1650"/>
      <c r="G351" s="1650"/>
      <c r="H351" s="1650"/>
      <c r="I351" s="1650"/>
      <c r="J351" s="1650"/>
      <c r="K351" s="1650"/>
      <c r="L351" s="1650"/>
      <c r="M351" s="1650"/>
      <c r="N351" s="1650"/>
      <c r="O351" s="1650"/>
      <c r="P351" s="1650"/>
      <c r="Q351" s="1650"/>
      <c r="R351" s="1650"/>
      <c r="S351" s="1650"/>
      <c r="T351" s="1650"/>
      <c r="U351" s="1651"/>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5" t="s">
        <v>1710</v>
      </c>
      <c r="E353" s="1646"/>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7">
        <v>4901</v>
      </c>
      <c r="E355" s="1648"/>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7" t="str">
        <f>AA27</f>
        <v/>
      </c>
      <c r="E357" s="1638"/>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7" t="str">
        <f>AB27</f>
        <v/>
      </c>
      <c r="E359" s="1638"/>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24" t="s">
        <v>651</v>
      </c>
      <c r="E361" s="1625"/>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7" t="s">
        <v>1708</v>
      </c>
      <c r="E363" s="1641"/>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9" t="s">
        <v>1711</v>
      </c>
      <c r="C365" s="1640"/>
      <c r="D365" s="1640"/>
      <c r="E365" s="1640"/>
      <c r="F365" s="1640"/>
      <c r="G365" s="1640"/>
      <c r="H365" s="1640"/>
      <c r="I365" s="1640"/>
      <c r="J365" s="1640"/>
      <c r="K365" s="1640"/>
      <c r="L365" s="1640"/>
      <c r="M365" s="1640"/>
      <c r="N365" s="1640"/>
      <c r="O365" s="1640"/>
      <c r="P365" s="1640"/>
      <c r="Q365" s="1640"/>
      <c r="R365" s="1640"/>
      <c r="S365" s="1640"/>
      <c r="T365" s="1640"/>
      <c r="U365" s="1641"/>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5" t="s">
        <v>1712</v>
      </c>
      <c r="E367" s="1646"/>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7">
        <v>5001</v>
      </c>
      <c r="E369" s="1648"/>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7" t="str">
        <f>AA28</f>
        <v/>
      </c>
      <c r="E371" s="1638"/>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7" t="str">
        <f>AB28</f>
        <v/>
      </c>
      <c r="E373" s="1638"/>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24" t="s">
        <v>651</v>
      </c>
      <c r="E375" s="1625"/>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7" t="s">
        <v>1599</v>
      </c>
      <c r="E377" s="1641"/>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9" t="s">
        <v>1713</v>
      </c>
      <c r="C379" s="1640"/>
      <c r="D379" s="1640"/>
      <c r="E379" s="1640"/>
      <c r="F379" s="1640"/>
      <c r="G379" s="1640"/>
      <c r="H379" s="1640"/>
      <c r="I379" s="1640"/>
      <c r="J379" s="1640"/>
      <c r="K379" s="1640"/>
      <c r="L379" s="1640"/>
      <c r="M379" s="1640"/>
      <c r="N379" s="1640"/>
      <c r="O379" s="1640"/>
      <c r="P379" s="1640"/>
      <c r="Q379" s="1640"/>
      <c r="R379" s="1640"/>
      <c r="S379" s="1640"/>
      <c r="T379" s="1640"/>
      <c r="U379" s="1641"/>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33" t="s">
        <v>1210</v>
      </c>
      <c r="E381" s="1634"/>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5">
        <v>801</v>
      </c>
      <c r="E383" s="1636"/>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7" t="str">
        <f>AA29</f>
        <v/>
      </c>
      <c r="E385" s="1638"/>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7" t="str">
        <f>AB29</f>
        <v/>
      </c>
      <c r="E387" s="1638"/>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24" t="s">
        <v>651</v>
      </c>
      <c r="E389" s="1625"/>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5" t="s">
        <v>1708</v>
      </c>
      <c r="E391" s="1617"/>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32" t="s">
        <v>1715</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33" t="s">
        <v>1716</v>
      </c>
      <c r="E395" s="1634"/>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5">
        <v>901</v>
      </c>
      <c r="E397" s="1636"/>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7" t="str">
        <f>AA30</f>
        <v/>
      </c>
      <c r="E399" s="1638"/>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7" t="str">
        <f>AB30</f>
        <v/>
      </c>
      <c r="E401" s="1638"/>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24" t="s">
        <v>651</v>
      </c>
      <c r="E403" s="1625"/>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5" t="s">
        <v>1708</v>
      </c>
      <c r="E405" s="1617"/>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32" t="s">
        <v>1717</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33" t="s">
        <v>1718</v>
      </c>
      <c r="E409" s="1634"/>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5">
        <v>501</v>
      </c>
      <c r="E411" s="1636"/>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7" t="str">
        <f>AA31</f>
        <v/>
      </c>
      <c r="E413" s="1638"/>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7" t="str">
        <f>AB31</f>
        <v/>
      </c>
      <c r="E415" s="1638"/>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24" t="s">
        <v>651</v>
      </c>
      <c r="E417" s="1625"/>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5" t="s">
        <v>1708</v>
      </c>
      <c r="E419" s="1617"/>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32" t="s">
        <v>1719</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33" t="s">
        <v>1718</v>
      </c>
      <c r="E423" s="1634"/>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52">
        <v>502</v>
      </c>
      <c r="E425" s="1636"/>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7" t="str">
        <f>AA32</f>
        <v/>
      </c>
      <c r="E427" s="1638"/>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7" t="str">
        <f>AB32</f>
        <v/>
      </c>
      <c r="E429" s="1638"/>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24" t="s">
        <v>651</v>
      </c>
      <c r="E431" s="1625"/>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5" t="s">
        <v>1708</v>
      </c>
      <c r="E433" s="1617"/>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32" t="s">
        <v>1720</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33" t="s">
        <v>1721</v>
      </c>
      <c r="E437" s="1634"/>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5">
        <v>5601</v>
      </c>
      <c r="E439" s="1636"/>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7" t="str">
        <f>AA33</f>
        <v/>
      </c>
      <c r="E441" s="1638"/>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7" t="str">
        <f>AB33</f>
        <v/>
      </c>
      <c r="E443" s="1638"/>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24" t="s">
        <v>651</v>
      </c>
      <c r="E445" s="1625"/>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5" t="s">
        <v>1708</v>
      </c>
      <c r="E447" s="1617"/>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32" t="s">
        <v>1722</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33" t="s">
        <v>1721</v>
      </c>
      <c r="E451" s="1634"/>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5">
        <v>5602</v>
      </c>
      <c r="E453" s="1636"/>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7" t="str">
        <f>AA34</f>
        <v/>
      </c>
      <c r="E455" s="1638"/>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7" t="str">
        <f>AB34</f>
        <v/>
      </c>
      <c r="E457" s="1638"/>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24" t="s">
        <v>651</v>
      </c>
      <c r="E459" s="1625"/>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5" t="s">
        <v>1708</v>
      </c>
      <c r="E461" s="1617"/>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32" t="s">
        <v>1723</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33" t="s">
        <v>1724</v>
      </c>
      <c r="E465" s="1634"/>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5">
        <v>601</v>
      </c>
      <c r="E467" s="1636"/>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9" t="s">
        <v>1725</v>
      </c>
      <c r="O468" s="1629"/>
      <c r="P468" s="1629"/>
      <c r="Q468" s="1196"/>
      <c r="R468" s="1192" t="s">
        <v>1705</v>
      </c>
      <c r="S468" s="1196"/>
      <c r="T468" s="1192" t="s">
        <v>1706</v>
      </c>
      <c r="U468" s="1196"/>
    </row>
    <row r="469" spans="1:21" ht="30.75" customHeight="1" thickBot="1" x14ac:dyDescent="0.3">
      <c r="A469" s="1239"/>
      <c r="B469" s="1196"/>
      <c r="C469" s="1189" t="s">
        <v>1484</v>
      </c>
      <c r="D469" s="1637" t="str">
        <f>AA35</f>
        <v/>
      </c>
      <c r="E469" s="1638"/>
      <c r="F469" s="1196"/>
      <c r="G469" s="1196"/>
      <c r="H469" s="1157"/>
      <c r="I469" s="1196"/>
      <c r="J469" s="1158">
        <v>1</v>
      </c>
      <c r="K469" s="1196"/>
      <c r="L469" s="1157"/>
      <c r="M469" s="1196"/>
      <c r="N469" s="1630" t="s">
        <v>1726</v>
      </c>
      <c r="O469" s="1630"/>
      <c r="P469" s="1630"/>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31" t="s">
        <v>1727</v>
      </c>
      <c r="O470" s="1631"/>
      <c r="P470" s="1631"/>
      <c r="Q470" s="1196"/>
      <c r="R470" s="1196"/>
      <c r="S470" s="1196"/>
      <c r="T470" s="1196"/>
      <c r="U470" s="1196"/>
    </row>
    <row r="471" spans="1:21" ht="30.75" thickBot="1" x14ac:dyDescent="0.3">
      <c r="A471" s="1239"/>
      <c r="B471" s="1196"/>
      <c r="C471" s="1189" t="s">
        <v>1485</v>
      </c>
      <c r="D471" s="1637" t="str">
        <f>AB35</f>
        <v/>
      </c>
      <c r="E471" s="1638"/>
      <c r="F471" s="1196"/>
      <c r="G471" s="1196"/>
      <c r="H471" s="1191" t="s">
        <v>1594</v>
      </c>
      <c r="I471" s="1196"/>
      <c r="J471" s="1158">
        <v>3</v>
      </c>
      <c r="K471" s="1196"/>
      <c r="L471" s="1183"/>
      <c r="M471" s="1196"/>
      <c r="N471" s="1631" t="s">
        <v>1728</v>
      </c>
      <c r="O471" s="1631"/>
      <c r="P471" s="1631"/>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30" t="s">
        <v>1729</v>
      </c>
      <c r="O472" s="1630"/>
      <c r="P472" s="1630"/>
      <c r="Q472" s="1196"/>
      <c r="R472" s="1196"/>
      <c r="S472" s="1196"/>
      <c r="T472" s="1224" t="s">
        <v>653</v>
      </c>
      <c r="U472" s="1196"/>
    </row>
    <row r="473" spans="1:21" ht="30.75" thickBot="1" x14ac:dyDescent="0.3">
      <c r="A473" s="1239"/>
      <c r="B473" s="1196"/>
      <c r="C473" s="1190" t="s">
        <v>1597</v>
      </c>
      <c r="D473" s="1624" t="s">
        <v>651</v>
      </c>
      <c r="E473" s="1625"/>
      <c r="F473" s="1196"/>
      <c r="G473" s="1196"/>
      <c r="H473" s="1196"/>
      <c r="I473" s="1196"/>
      <c r="J473" s="1158">
        <v>5</v>
      </c>
      <c r="K473" s="1196"/>
      <c r="L473" s="1183"/>
      <c r="M473" s="1196"/>
      <c r="N473" s="1630" t="s">
        <v>1730</v>
      </c>
      <c r="O473" s="1630"/>
      <c r="P473" s="1630"/>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5" t="s">
        <v>1708</v>
      </c>
      <c r="E475" s="1617"/>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32" t="s">
        <v>1731</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33" t="s">
        <v>1724</v>
      </c>
      <c r="E479" s="1634"/>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5">
        <v>602</v>
      </c>
      <c r="E481" s="1636"/>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9" t="s">
        <v>1725</v>
      </c>
      <c r="O482" s="1629"/>
      <c r="P482" s="1629"/>
      <c r="Q482" s="1196"/>
      <c r="R482" s="1192" t="s">
        <v>1705</v>
      </c>
      <c r="S482" s="1196"/>
      <c r="T482" s="1192" t="s">
        <v>1706</v>
      </c>
      <c r="U482" s="1196"/>
    </row>
    <row r="483" spans="1:21" ht="30.75" customHeight="1" thickBot="1" x14ac:dyDescent="0.3">
      <c r="A483" s="1239"/>
      <c r="B483" s="1196"/>
      <c r="C483" s="1189" t="s">
        <v>1484</v>
      </c>
      <c r="D483" s="1637" t="str">
        <f>AA36</f>
        <v/>
      </c>
      <c r="E483" s="1638"/>
      <c r="F483" s="1196"/>
      <c r="G483" s="1196"/>
      <c r="H483" s="1223"/>
      <c r="I483" s="1196"/>
      <c r="J483" s="1158">
        <v>1</v>
      </c>
      <c r="K483" s="1196"/>
      <c r="L483" s="1183"/>
      <c r="M483" s="1196"/>
      <c r="N483" s="1630" t="s">
        <v>1726</v>
      </c>
      <c r="O483" s="1630"/>
      <c r="P483" s="1630"/>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30" t="s">
        <v>1727</v>
      </c>
      <c r="O484" s="1630"/>
      <c r="P484" s="1630"/>
      <c r="Q484" s="1196"/>
      <c r="R484" s="1196"/>
      <c r="S484" s="1196"/>
      <c r="T484" s="1196"/>
      <c r="U484" s="1196"/>
    </row>
    <row r="485" spans="1:21" ht="30.75" thickBot="1" x14ac:dyDescent="0.3">
      <c r="A485" s="1239"/>
      <c r="B485" s="1196"/>
      <c r="C485" s="1189" t="s">
        <v>1485</v>
      </c>
      <c r="D485" s="1637" t="str">
        <f>AB36</f>
        <v/>
      </c>
      <c r="E485" s="1638"/>
      <c r="F485" s="1196"/>
      <c r="G485" s="1196"/>
      <c r="H485" s="1191" t="s">
        <v>1594</v>
      </c>
      <c r="I485" s="1196"/>
      <c r="J485" s="1158">
        <v>3</v>
      </c>
      <c r="K485" s="1196"/>
      <c r="L485" s="1183"/>
      <c r="M485" s="1196"/>
      <c r="N485" s="1630" t="s">
        <v>1728</v>
      </c>
      <c r="O485" s="1630"/>
      <c r="P485" s="1630"/>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30" t="s">
        <v>1729</v>
      </c>
      <c r="O486" s="1630"/>
      <c r="P486" s="1630"/>
      <c r="Q486" s="1196"/>
      <c r="R486" s="1196"/>
      <c r="S486" s="1196"/>
      <c r="T486" s="1224" t="s">
        <v>653</v>
      </c>
      <c r="U486" s="1196"/>
    </row>
    <row r="487" spans="1:21" ht="30.75" thickBot="1" x14ac:dyDescent="0.3">
      <c r="A487" s="1239"/>
      <c r="B487" s="1196"/>
      <c r="C487" s="1190" t="s">
        <v>1597</v>
      </c>
      <c r="D487" s="1624" t="s">
        <v>651</v>
      </c>
      <c r="E487" s="1625"/>
      <c r="F487" s="1196"/>
      <c r="G487" s="1196"/>
      <c r="H487" s="1196"/>
      <c r="I487" s="1196"/>
      <c r="J487" s="1158">
        <v>5</v>
      </c>
      <c r="K487" s="1196"/>
      <c r="L487" s="1183"/>
      <c r="M487" s="1196"/>
      <c r="N487" s="1630" t="s">
        <v>1730</v>
      </c>
      <c r="O487" s="1630"/>
      <c r="P487" s="1630"/>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5" t="s">
        <v>1708</v>
      </c>
      <c r="E489" s="1617"/>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32" t="s">
        <v>1732</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33" t="s">
        <v>1733</v>
      </c>
      <c r="E493" s="1634"/>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5">
        <v>1001</v>
      </c>
      <c r="E495" s="1636"/>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7" t="str">
        <f>AA37</f>
        <v/>
      </c>
      <c r="E497" s="1638"/>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7" t="str">
        <f>AB37</f>
        <v/>
      </c>
      <c r="E499" s="1638"/>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24" t="s">
        <v>651</v>
      </c>
      <c r="E501" s="1625"/>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G1SRLuZp4lXxttub6r94YHxMEHElwKphEOOrh1yraXRsJJNeHfj/c8QCn1ouTWkSvb0YB5B99Oy01A26DmxwWQ==" saltValue="zEhy0hUuEt1HdEsb4tZGE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6"/>
      <c r="K2" s="1656"/>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80" t="e">
        <f>VLOOKUP($J$4,'Market Geography'!$D:$G,4,FALSE)</f>
        <v>#N/A</v>
      </c>
      <c r="K3" s="1580"/>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80">
        <f>Welcome!$D$4</f>
        <v>0</v>
      </c>
      <c r="K4" s="1580"/>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7" t="e">
        <f>VLOOKUP($J$4,'Market Geography'!$D:$F,3,FALSE)</f>
        <v>#N/A</v>
      </c>
      <c r="K5" s="1657"/>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80" t="s">
        <v>134</v>
      </c>
      <c r="K6" s="1580"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80" t="str">
        <f>IF(Welcome!$D$10="MDA","C","N")</f>
        <v>N</v>
      </c>
      <c r="K7" s="1580"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53" t="s">
        <v>975</v>
      </c>
      <c r="AE13" s="1654"/>
      <c r="AF13" s="1655"/>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1020</v>
      </c>
      <c r="F1" s="1660"/>
      <c r="G1" s="1660"/>
      <c r="H1" s="1660"/>
      <c r="I1" s="1660"/>
      <c r="J1" s="1661"/>
      <c r="L1" s="1659" t="s">
        <v>1019</v>
      </c>
      <c r="M1" s="166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9" t="s">
        <v>1021</v>
      </c>
      <c r="F20" s="1660"/>
      <c r="G20" s="166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8" t="s">
        <v>113</v>
      </c>
      <c r="M22" s="165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9" t="s">
        <v>1019</v>
      </c>
      <c r="M23" s="166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8" t="s">
        <v>1022</v>
      </c>
      <c r="F28" s="1658"/>
      <c r="G28" s="165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837</v>
      </c>
      <c r="U1" s="166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2" t="s">
        <v>838</v>
      </c>
      <c r="U5" s="16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2"/>
      <c r="U6" s="166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3"/>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4" t="s">
        <v>960</v>
      </c>
      <c r="AX5" s="1665"/>
      <c r="AY5" s="488">
        <v>1757315</v>
      </c>
      <c r="AZ5" s="282" t="s">
        <v>214</v>
      </c>
      <c r="BA5" s="1" t="s">
        <v>214</v>
      </c>
      <c r="BB5" s="481">
        <v>3.2000000000000001E-2</v>
      </c>
      <c r="BC5" s="481">
        <v>6.9000000000000006E-2</v>
      </c>
      <c r="BD5" s="481">
        <v>8.2000000000000003E-2</v>
      </c>
      <c r="BE5" s="481">
        <v>9.6000000000000002E-2</v>
      </c>
      <c r="BF5" s="482">
        <v>0.13300000000000001</v>
      </c>
      <c r="BI5" s="1664" t="s">
        <v>961</v>
      </c>
      <c r="BJ5" s="166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7" t="s">
        <v>959</v>
      </c>
      <c r="AR10" s="1667"/>
      <c r="AW10" s="1666" t="s">
        <v>957</v>
      </c>
      <c r="AX10" s="1666"/>
      <c r="AY10" s="1666"/>
      <c r="AZ10" s="1666"/>
      <c r="BA10" s="1666"/>
      <c r="BD10" s="1666" t="s">
        <v>958</v>
      </c>
      <c r="BE10" s="1666"/>
      <c r="BF10" s="1666"/>
      <c r="BG10" s="1666"/>
      <c r="BH10" s="16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1" t="s">
        <v>799</v>
      </c>
      <c r="B1" s="1671"/>
      <c r="C1" s="1671"/>
      <c r="D1" s="1671"/>
      <c r="F1" s="1672" t="s">
        <v>728</v>
      </c>
      <c r="G1" s="1672"/>
      <c r="I1" s="1673" t="s">
        <v>798</v>
      </c>
      <c r="J1" s="1674"/>
      <c r="K1" s="1674"/>
      <c r="L1" s="1674"/>
      <c r="M1" s="1674"/>
      <c r="N1" s="1674"/>
      <c r="O1" s="1674"/>
      <c r="P1" s="1674"/>
      <c r="Q1" s="1674"/>
      <c r="R1" s="1674"/>
      <c r="S1" s="1674"/>
      <c r="T1" s="1674"/>
      <c r="U1" s="1674"/>
      <c r="V1" s="1675"/>
    </row>
    <row r="2" spans="1:23" x14ac:dyDescent="0.25">
      <c r="I2" s="325"/>
      <c r="J2" s="135"/>
      <c r="K2" s="135"/>
      <c r="L2" s="135"/>
      <c r="M2" s="135"/>
      <c r="N2" s="135"/>
      <c r="O2" s="135"/>
      <c r="P2" s="135"/>
      <c r="Q2" s="135"/>
      <c r="R2" s="135"/>
      <c r="S2" s="135"/>
      <c r="T2" s="135"/>
      <c r="U2" s="135"/>
      <c r="V2" s="328"/>
    </row>
    <row r="3" spans="1:23" x14ac:dyDescent="0.25">
      <c r="A3" s="1026" t="s">
        <v>245</v>
      </c>
      <c r="B3" s="1669">
        <f>Welcome!$D$4</f>
        <v>0</v>
      </c>
      <c r="C3" s="1669"/>
      <c r="I3" s="321">
        <v>1</v>
      </c>
      <c r="J3" s="1026" t="s">
        <v>754</v>
      </c>
      <c r="L3" s="1669" t="str">
        <f>"ALC "&amp;'Required Info to Submit'!$F$6</f>
        <v xml:space="preserve">ALC </v>
      </c>
      <c r="M3" s="1669"/>
      <c r="N3" s="1669"/>
      <c r="O3" s="1669"/>
      <c r="P3" s="1669"/>
      <c r="R3" s="1026"/>
      <c r="V3" s="138"/>
    </row>
    <row r="4" spans="1:23" ht="45" x14ac:dyDescent="0.25">
      <c r="A4" s="1026" t="s">
        <v>735</v>
      </c>
      <c r="B4" s="1668">
        <f>'Required Info to Submit'!$F$6</f>
        <v>0</v>
      </c>
      <c r="C4" s="1668"/>
      <c r="D4" s="1036" t="s">
        <v>889</v>
      </c>
      <c r="F4" s="242" t="s">
        <v>729</v>
      </c>
      <c r="G4" s="625">
        <f>Incentives!$H$9</f>
        <v>0</v>
      </c>
      <c r="H4" s="279"/>
      <c r="I4" s="321">
        <v>2</v>
      </c>
      <c r="J4" s="1026" t="s">
        <v>730</v>
      </c>
      <c r="L4" s="329">
        <f>'Required Info to Submit'!$F$14</f>
        <v>0</v>
      </c>
      <c r="M4" s="329"/>
      <c r="N4" s="329"/>
      <c r="O4" s="330">
        <v>3</v>
      </c>
      <c r="P4" s="1669" t="s">
        <v>732</v>
      </c>
      <c r="Q4" s="1669"/>
      <c r="R4" s="1669"/>
      <c r="S4" s="1670" t="e">
        <f>$L$4+(364*$G$5)+6</f>
        <v>#VALUE!</v>
      </c>
      <c r="T4" s="1670"/>
      <c r="U4" s="329"/>
      <c r="V4" s="138"/>
    </row>
    <row r="5" spans="1:23" x14ac:dyDescent="0.25">
      <c r="A5" s="1026" t="s">
        <v>1017</v>
      </c>
      <c r="B5" s="1676">
        <f>'Required Info to Submit'!$F$8</f>
        <v>0</v>
      </c>
      <c r="C5" s="1676"/>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7">
        <f>'Required Info to Submit'!$F$14</f>
        <v>0</v>
      </c>
      <c r="C6" s="1677"/>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9" t="s">
        <v>755</v>
      </c>
      <c r="Q6" s="1669"/>
      <c r="R6" s="1669"/>
      <c r="S6" s="1678">
        <f>-('Tracking &amp; Profitability'!$E$23)</f>
        <v>0</v>
      </c>
      <c r="T6" s="1678"/>
      <c r="U6" s="20"/>
      <c r="V6" s="138"/>
    </row>
    <row r="7" spans="1:23" x14ac:dyDescent="0.25">
      <c r="A7" s="1026" t="s">
        <v>794</v>
      </c>
      <c r="B7" s="1669">
        <f>'Required Info to Submit'!$F$10</f>
        <v>0</v>
      </c>
      <c r="C7" s="1669"/>
      <c r="F7" s="1036" t="str">
        <f>IF(Incentives!E15="Yes","VB","")</f>
        <v/>
      </c>
      <c r="G7" s="1036" t="str">
        <f>IF(Incentives!E57="YES","DS","")</f>
        <v/>
      </c>
      <c r="I7" s="321">
        <v>6</v>
      </c>
      <c r="J7" s="1026" t="s">
        <v>756</v>
      </c>
      <c r="L7" s="1669" t="str">
        <f>'MDA Worksheet'!$K$95</f>
        <v/>
      </c>
      <c r="M7" s="1669"/>
      <c r="N7" s="1669"/>
      <c r="O7" s="330">
        <v>8</v>
      </c>
      <c r="P7" s="1669" t="s">
        <v>869</v>
      </c>
      <c r="Q7" s="1669"/>
      <c r="R7" s="1669"/>
      <c r="S7" s="1669">
        <f>'Required Info to Submit'!$F$10</f>
        <v>0</v>
      </c>
      <c r="T7" s="1669"/>
      <c r="V7" s="138"/>
    </row>
    <row r="8" spans="1:23" x14ac:dyDescent="0.25">
      <c r="A8" s="1026" t="s">
        <v>795</v>
      </c>
      <c r="B8" s="1669">
        <f>'Required Info to Submit'!$F$9</f>
        <v>0</v>
      </c>
      <c r="C8" s="1669"/>
      <c r="F8" s="1036" t="str">
        <f>IF(Incentives!E85="Yes","EB","")</f>
        <v/>
      </c>
      <c r="G8" s="1036" t="str">
        <f>IF(Incentives!E113="Yes","SG","")</f>
        <v/>
      </c>
      <c r="I8" s="137"/>
      <c r="M8" s="1026"/>
      <c r="R8" s="1026"/>
      <c r="V8" s="138"/>
    </row>
    <row r="9" spans="1:23" x14ac:dyDescent="0.25">
      <c r="A9" s="1026" t="s">
        <v>654</v>
      </c>
      <c r="B9" s="1669">
        <f>'Required Info to Submit'!$F$12</f>
        <v>0</v>
      </c>
      <c r="C9" s="1669"/>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9">
        <f>'Required Info to Submit'!$F$11</f>
        <v>0</v>
      </c>
      <c r="C10" s="1669"/>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5"/>
      <c r="C11" s="1685"/>
      <c r="F11" s="1036" t="str">
        <f>IF(Incentives!E208="Yes","Roll","")</f>
        <v/>
      </c>
      <c r="I11" s="1679" t="s">
        <v>736</v>
      </c>
      <c r="J11" s="1680"/>
      <c r="K11" s="1680"/>
      <c r="L11" s="1681"/>
      <c r="M11" s="284"/>
      <c r="N11" s="1679" t="s">
        <v>478</v>
      </c>
      <c r="O11" s="1680"/>
      <c r="P11" s="1680"/>
      <c r="Q11" s="1681"/>
      <c r="R11" s="284"/>
      <c r="S11" s="1679" t="s">
        <v>530</v>
      </c>
      <c r="T11" s="1680"/>
      <c r="U11" s="1680"/>
      <c r="V11" s="1681"/>
    </row>
    <row r="12" spans="1:23" ht="15.75" thickBot="1" x14ac:dyDescent="0.3">
      <c r="A12" s="1686" t="s">
        <v>736</v>
      </c>
      <c r="B12" s="1687"/>
      <c r="C12" s="1687"/>
      <c r="D12" s="1688"/>
      <c r="E12" s="812"/>
      <c r="F12" s="135"/>
      <c r="G12" s="135"/>
      <c r="H12" s="768"/>
      <c r="I12" s="1689" t="s">
        <v>737</v>
      </c>
      <c r="J12" s="1690"/>
      <c r="K12" s="1690"/>
      <c r="L12" s="1691"/>
      <c r="M12" s="284"/>
      <c r="N12" s="1689" t="s">
        <v>738</v>
      </c>
      <c r="O12" s="1690"/>
      <c r="P12" s="1690"/>
      <c r="Q12" s="1691"/>
      <c r="R12" s="284"/>
      <c r="S12" s="1689" t="s">
        <v>739</v>
      </c>
      <c r="T12" s="1690"/>
      <c r="U12" s="1690"/>
      <c r="V12" s="169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9" t="s">
        <v>1168</v>
      </c>
      <c r="J23" s="1680"/>
      <c r="K23" s="1680"/>
      <c r="L23" s="1681"/>
      <c r="M23" s="767"/>
      <c r="N23" s="1682" t="s">
        <v>1169</v>
      </c>
      <c r="O23" s="1683"/>
      <c r="P23" s="1683"/>
      <c r="Q23" s="1684"/>
      <c r="R23" s="767"/>
      <c r="S23" s="1679" t="s">
        <v>1164</v>
      </c>
      <c r="T23" s="1680"/>
      <c r="U23" s="1680"/>
      <c r="V23" s="1681"/>
    </row>
    <row r="24" spans="1:23" ht="15.75" thickBot="1" x14ac:dyDescent="0.3">
      <c r="A24" s="1686" t="s">
        <v>478</v>
      </c>
      <c r="B24" s="1687"/>
      <c r="C24" s="1687"/>
      <c r="D24" s="1688"/>
      <c r="E24" s="283"/>
      <c r="F24" s="135"/>
      <c r="G24" s="135"/>
      <c r="H24" s="284"/>
      <c r="I24" s="1689" t="s">
        <v>748</v>
      </c>
      <c r="J24" s="1690"/>
      <c r="K24" s="1690"/>
      <c r="L24" s="1691"/>
      <c r="M24" s="767"/>
      <c r="N24" s="1692" t="s">
        <v>748</v>
      </c>
      <c r="O24" s="1693"/>
      <c r="P24" s="1693"/>
      <c r="Q24" s="1694"/>
      <c r="R24" s="767"/>
      <c r="S24" s="1689" t="s">
        <v>749</v>
      </c>
      <c r="T24" s="1690"/>
      <c r="U24" s="1690"/>
      <c r="V24" s="1691"/>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5" t="s">
        <v>750</v>
      </c>
      <c r="J33" s="1696"/>
      <c r="K33" s="1696"/>
      <c r="L33" s="1697"/>
      <c r="M33" s="768"/>
      <c r="N33" s="1698" t="s">
        <v>1058</v>
      </c>
      <c r="O33" s="1699"/>
      <c r="P33" s="1699"/>
      <c r="Q33" s="1700"/>
      <c r="R33" s="768"/>
      <c r="S33" s="1698" t="s">
        <v>1177</v>
      </c>
      <c r="T33" s="1699"/>
      <c r="U33" s="1699"/>
      <c r="V33" s="1700"/>
    </row>
    <row r="34" spans="1:22" ht="15.75" thickBot="1" x14ac:dyDescent="0.3">
      <c r="A34" s="1686" t="s">
        <v>530</v>
      </c>
      <c r="B34" s="1687"/>
      <c r="C34" s="1687"/>
      <c r="D34" s="1688"/>
      <c r="E34" s="283"/>
      <c r="F34" s="135"/>
      <c r="G34" s="135"/>
      <c r="H34" s="284"/>
      <c r="I34" s="1701" t="s">
        <v>753</v>
      </c>
      <c r="J34" s="1702"/>
      <c r="K34" s="1702"/>
      <c r="L34" s="1703"/>
      <c r="M34" s="768"/>
      <c r="N34" s="1704" t="s">
        <v>752</v>
      </c>
      <c r="O34" s="1705"/>
      <c r="P34" s="1705"/>
      <c r="Q34" s="1706"/>
      <c r="R34" s="768"/>
      <c r="S34" s="1689" t="s">
        <v>1183</v>
      </c>
      <c r="T34" s="1690"/>
      <c r="U34" s="1690"/>
      <c r="V34" s="169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9" t="s">
        <v>1221</v>
      </c>
      <c r="O41" s="1680"/>
      <c r="P41" s="1680"/>
      <c r="Q41" s="1681"/>
      <c r="S41" s="1679"/>
      <c r="T41" s="1680"/>
      <c r="U41" s="1680"/>
      <c r="V41" s="1681"/>
    </row>
    <row r="42" spans="1:22" ht="15.75" thickBot="1" x14ac:dyDescent="0.3">
      <c r="A42" s="256"/>
      <c r="B42" s="310">
        <f>Incentives!$G$91</f>
        <v>0</v>
      </c>
      <c r="C42" s="320">
        <v>1</v>
      </c>
      <c r="D42" s="696">
        <f>Incentives!$K$91</f>
        <v>0</v>
      </c>
      <c r="E42" s="318"/>
      <c r="N42" s="1689" t="s">
        <v>1222</v>
      </c>
      <c r="O42" s="1690"/>
      <c r="P42" s="1690"/>
      <c r="Q42" s="1691"/>
      <c r="S42" s="1689"/>
      <c r="T42" s="1690"/>
      <c r="U42" s="1690"/>
      <c r="V42" s="1691"/>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6" t="s">
        <v>1177</v>
      </c>
      <c r="B44" s="1687"/>
      <c r="C44" s="1687"/>
      <c r="D44" s="1688"/>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6" t="s">
        <v>750</v>
      </c>
      <c r="B51" s="1687"/>
      <c r="C51" s="1687"/>
      <c r="D51" s="1688"/>
      <c r="E51" s="283"/>
      <c r="I51" s="806">
        <v>8</v>
      </c>
      <c r="J51" s="263">
        <f>IFERROR('MDA Worksheet'!D102,"")</f>
        <v>0</v>
      </c>
      <c r="K51" s="1034" t="str">
        <f>IFERROR('MDA Worksheet'!K102,"")</f>
        <v/>
      </c>
      <c r="N51" s="137" t="s">
        <v>1223</v>
      </c>
      <c r="O51" s="1707" t="str">
        <f>"Amount to be paid to the customer $ "&amp;TEXT(D69,"#,###,###.00")</f>
        <v>Amount to be paid to the customer $ .00</v>
      </c>
      <c r="P51" s="1707"/>
      <c r="Q51" s="170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7" t="str">
        <f>"Claw Back Amount $ "&amp;TEXT(D71,"#,###,###.00")</f>
        <v>Claw Back Amount $ .00</v>
      </c>
      <c r="P52" s="1707"/>
      <c r="Q52" s="170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6" t="s">
        <v>1168</v>
      </c>
      <c r="B57" s="1687"/>
      <c r="C57" s="1687"/>
      <c r="D57" s="1688"/>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6" t="s">
        <v>1210</v>
      </c>
      <c r="B66" s="1687"/>
      <c r="C66" s="1687"/>
      <c r="D66" s="1688"/>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6" t="e">
        <f>Incentives!#REF!</f>
        <v>#REF!</v>
      </c>
      <c r="B74" s="1687"/>
      <c r="C74" s="1687"/>
      <c r="D74" s="1687"/>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6" t="s">
        <v>1057</v>
      </c>
      <c r="B80" s="1687"/>
      <c r="C80" s="1687"/>
      <c r="D80" s="1688"/>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7" t="s">
        <v>722</v>
      </c>
      <c r="C2" s="1748"/>
      <c r="D2" s="1748"/>
      <c r="E2" s="1748"/>
      <c r="F2" s="1748"/>
      <c r="G2" s="1748"/>
      <c r="H2" s="1748"/>
      <c r="I2" s="1748"/>
      <c r="J2" s="1748"/>
      <c r="K2" s="1748"/>
      <c r="L2" s="1748"/>
      <c r="M2" s="1748"/>
      <c r="N2" s="1748"/>
      <c r="O2" s="1748"/>
      <c r="P2" s="1748"/>
      <c r="Q2" s="1748"/>
      <c r="R2" s="1748"/>
      <c r="S2" s="1748"/>
      <c r="T2" s="1748"/>
      <c r="U2" s="1748"/>
      <c r="V2" s="1748"/>
      <c r="W2" s="1748"/>
      <c r="X2" s="1748"/>
      <c r="Y2" s="1748"/>
      <c r="Z2" s="1748"/>
      <c r="AA2" s="1748"/>
      <c r="AB2" s="1748"/>
      <c r="AC2" s="1748"/>
      <c r="AD2" s="1748"/>
      <c r="AE2" s="1748"/>
      <c r="AF2" s="1748"/>
      <c r="AG2" s="1748"/>
      <c r="AH2" s="1748"/>
      <c r="AI2" s="1748"/>
      <c r="AJ2" s="1748"/>
      <c r="AK2" s="1748"/>
      <c r="AL2" s="1748"/>
      <c r="AM2" s="1748"/>
      <c r="AN2" s="1748"/>
      <c r="AO2" s="1748"/>
      <c r="AP2" s="1748"/>
      <c r="AQ2" s="1748"/>
      <c r="AR2" s="1748"/>
      <c r="AS2" s="1748"/>
      <c r="AT2" s="1748"/>
      <c r="AU2" s="1748"/>
      <c r="AV2" s="1748"/>
      <c r="AW2" s="1748"/>
      <c r="AX2" s="1748"/>
      <c r="AY2" s="1748"/>
      <c r="AZ2" s="1748"/>
      <c r="BA2" s="1748"/>
      <c r="BB2" s="1748"/>
      <c r="BC2" s="1748"/>
      <c r="BD2" s="1748"/>
      <c r="BE2" s="1748"/>
      <c r="BF2" s="1749"/>
    </row>
    <row r="3" spans="2:68" x14ac:dyDescent="0.25">
      <c r="B3" s="1750"/>
      <c r="C3" s="1751"/>
      <c r="D3" s="1751"/>
      <c r="E3" s="1751"/>
      <c r="F3" s="1751"/>
      <c r="G3" s="1751"/>
      <c r="H3" s="1751"/>
      <c r="I3" s="1751"/>
      <c r="J3" s="1751"/>
      <c r="K3" s="1751"/>
      <c r="L3" s="1751"/>
      <c r="M3" s="1751"/>
      <c r="N3" s="1751"/>
      <c r="O3" s="1751"/>
      <c r="P3" s="1751"/>
      <c r="Q3" s="1751"/>
      <c r="R3" s="1751"/>
      <c r="S3" s="1751"/>
      <c r="T3" s="1751"/>
      <c r="U3" s="1751"/>
      <c r="V3" s="1751"/>
      <c r="W3" s="1751"/>
      <c r="X3" s="1751"/>
      <c r="Y3" s="1751"/>
      <c r="Z3" s="1751"/>
      <c r="AA3" s="1751"/>
      <c r="AB3" s="1751"/>
      <c r="AC3" s="1751"/>
      <c r="AD3" s="1751"/>
      <c r="AE3" s="1751"/>
      <c r="AF3" s="1751"/>
      <c r="AG3" s="1751"/>
      <c r="AH3" s="1751"/>
      <c r="AI3" s="1751"/>
      <c r="AJ3" s="1751"/>
      <c r="AK3" s="1751"/>
      <c r="AL3" s="1751"/>
      <c r="AM3" s="1751"/>
      <c r="AN3" s="1751"/>
      <c r="AO3" s="1751"/>
      <c r="AP3" s="1751"/>
      <c r="AQ3" s="1751"/>
      <c r="AR3" s="1751"/>
      <c r="AS3" s="1751"/>
      <c r="AT3" s="1751"/>
      <c r="AU3" s="1751"/>
      <c r="AV3" s="1751"/>
      <c r="AW3" s="1751"/>
      <c r="AX3" s="1751"/>
      <c r="AY3" s="1751"/>
      <c r="AZ3" s="1751"/>
      <c r="BA3" s="1751"/>
      <c r="BB3" s="1751"/>
      <c r="BC3" s="1751"/>
      <c r="BD3" s="1751"/>
      <c r="BE3" s="1751"/>
      <c r="BF3" s="17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649</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6" t="s">
        <v>881</v>
      </c>
      <c r="C10" s="1662"/>
      <c r="D10" s="1662"/>
      <c r="E10" s="1662"/>
      <c r="F10" s="1662"/>
      <c r="G10" s="1662"/>
      <c r="H10" s="1662"/>
      <c r="I10" s="1662"/>
      <c r="J10" s="1662"/>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2" t="s">
        <v>721</v>
      </c>
      <c r="AJ10" s="1662"/>
      <c r="AK10" s="1662"/>
      <c r="AL10" s="1662"/>
      <c r="AM10" s="1662"/>
      <c r="AN10" s="1662"/>
      <c r="AO10" s="1662"/>
      <c r="AP10" s="1662"/>
      <c r="AQ10" s="1662"/>
      <c r="AR10" s="1662"/>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59" t="s">
        <v>882</v>
      </c>
      <c r="C12" s="1756"/>
      <c r="D12" s="1756"/>
      <c r="E12" s="1756"/>
      <c r="F12" s="1756"/>
      <c r="G12" s="1756"/>
      <c r="H12" s="1756"/>
      <c r="I12" s="1756"/>
      <c r="J12" s="1756"/>
      <c r="K12" s="1767">
        <f>'Required Info to Submit'!$F$4</f>
        <v>0</v>
      </c>
      <c r="L12" s="1767"/>
      <c r="M12" s="1767"/>
      <c r="N12" s="1767"/>
      <c r="O12" s="1767"/>
      <c r="P12" s="1767"/>
      <c r="Q12" s="1767"/>
      <c r="R12" s="1767"/>
      <c r="S12" s="1767"/>
      <c r="T12" s="1767"/>
      <c r="U12" s="1767"/>
      <c r="V12" s="1767"/>
      <c r="W12" s="1767"/>
      <c r="X12" s="1767"/>
      <c r="Y12" s="1767"/>
      <c r="Z12" s="1767"/>
      <c r="AA12" s="1767"/>
      <c r="AB12" s="1767"/>
      <c r="AC12" s="1767"/>
      <c r="AD12" s="1767"/>
      <c r="AE12" s="17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899</v>
      </c>
      <c r="C14" s="1756"/>
      <c r="D14" s="1756"/>
      <c r="E14" s="1756"/>
      <c r="F14" s="1756"/>
      <c r="G14" s="1756"/>
      <c r="H14" s="1756"/>
      <c r="I14" s="1756"/>
      <c r="J14" s="1756"/>
      <c r="K14" s="1756"/>
      <c r="L14" s="1756"/>
      <c r="M14" s="1756"/>
      <c r="N14" s="1756"/>
      <c r="O14" s="1756"/>
      <c r="P14" s="1756"/>
      <c r="Q14" s="1756"/>
      <c r="R14" s="1758">
        <f>'Required Info to Submit'!$F$6</f>
        <v>0</v>
      </c>
      <c r="S14" s="1758"/>
      <c r="T14" s="1758"/>
      <c r="U14" s="1758"/>
      <c r="V14" s="1758"/>
      <c r="W14" s="1758"/>
      <c r="X14" s="1758"/>
      <c r="Y14" s="1758"/>
      <c r="Z14" s="1758"/>
      <c r="AA14" s="1758"/>
      <c r="AB14" s="1758"/>
      <c r="AC14" s="1758"/>
      <c r="AD14" s="1758"/>
      <c r="AE14" s="1758"/>
      <c r="AF14" s="1758"/>
      <c r="AG14" s="1758"/>
      <c r="AH14" s="1758"/>
      <c r="AI14" s="1758"/>
      <c r="AJ14" s="1758"/>
      <c r="AK14" s="1758"/>
      <c r="AL14" s="1758"/>
      <c r="AM14" s="1758"/>
      <c r="AN14" s="1758"/>
      <c r="AO14" s="1758"/>
      <c r="AP14" s="1758"/>
      <c r="AQ14" s="1758"/>
      <c r="AR14" s="1758"/>
      <c r="AS14" s="1758"/>
      <c r="AT14" s="1758"/>
      <c r="AU14" s="1758"/>
      <c r="AV14" s="1758"/>
      <c r="AW14" s="1758"/>
      <c r="AX14" s="1758"/>
      <c r="AY14" s="1758"/>
      <c r="AZ14" s="1758"/>
      <c r="BA14" s="1758"/>
      <c r="BB14" s="1758"/>
      <c r="BC14" s="1758"/>
      <c r="BD14" s="175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9" t="s">
        <v>720</v>
      </c>
      <c r="C16" s="1756"/>
      <c r="D16" s="1756"/>
      <c r="E16" s="1756"/>
      <c r="F16" s="1756"/>
      <c r="G16" s="1756"/>
      <c r="H16" s="1756"/>
      <c r="I16" s="1756"/>
      <c r="J16" s="1756"/>
      <c r="K16" s="1756"/>
      <c r="L16" s="1756"/>
      <c r="M16" s="1756"/>
      <c r="N16" s="1756"/>
      <c r="O16" s="1756"/>
      <c r="P16" s="1756"/>
      <c r="Q16" s="1756"/>
      <c r="R16" s="1767" t="s">
        <v>241</v>
      </c>
      <c r="S16" s="1767"/>
      <c r="T16" s="1751" t="s">
        <v>650</v>
      </c>
      <c r="U16" s="1751"/>
      <c r="V16" s="1751"/>
      <c r="W16" s="1751"/>
      <c r="X16" s="1751"/>
      <c r="Y16" s="1751"/>
      <c r="Z16" s="1751"/>
      <c r="AA16" s="1751"/>
      <c r="AB16" s="1751"/>
      <c r="AC16" s="1751"/>
      <c r="AD16" s="1751"/>
      <c r="AE16" s="1751"/>
      <c r="AF16" s="1751"/>
      <c r="AG16" s="1751"/>
      <c r="AH16" s="1751"/>
      <c r="AI16" s="1751"/>
      <c r="AJ16" s="1751"/>
      <c r="AK16" s="1751"/>
      <c r="AL16" s="1751"/>
      <c r="AO16" s="1751"/>
      <c r="AP16" s="1751"/>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0" t="s">
        <v>875</v>
      </c>
      <c r="C18" s="1761"/>
      <c r="D18" s="1761"/>
      <c r="E18" s="1761"/>
      <c r="F18" s="1761"/>
      <c r="G18" s="1761"/>
      <c r="H18" s="1761"/>
      <c r="I18" s="1761"/>
      <c r="J18" s="1761"/>
      <c r="K18" s="1761"/>
      <c r="L18" s="1761"/>
      <c r="M18" s="1761"/>
      <c r="N18" s="1761"/>
      <c r="O18" s="1761"/>
      <c r="P18" s="1761"/>
      <c r="Q18" s="1761"/>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6" t="s">
        <v>877</v>
      </c>
      <c r="AO18" s="1756"/>
      <c r="AP18" s="1756"/>
      <c r="AQ18" s="1756"/>
      <c r="AR18" s="1756"/>
      <c r="AS18" s="1756"/>
      <c r="AT18" s="1756"/>
      <c r="AU18" s="1756"/>
      <c r="AV18" s="1757">
        <f>'Required Info to Submit'!F10</f>
        <v>0</v>
      </c>
      <c r="AW18" s="1757"/>
      <c r="AX18" s="1757"/>
      <c r="AY18" s="1757"/>
      <c r="AZ18" s="1757"/>
      <c r="BA18" s="1757"/>
      <c r="BB18" s="1757"/>
      <c r="BC18" s="1757"/>
      <c r="BD18" s="1757"/>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876</v>
      </c>
      <c r="C20" s="1756"/>
      <c r="D20" s="1756"/>
      <c r="E20" s="1756"/>
      <c r="F20" s="1756"/>
      <c r="G20" s="1756"/>
      <c r="H20" s="1756"/>
      <c r="I20" s="1756"/>
      <c r="J20" s="1756"/>
      <c r="K20" s="1756"/>
      <c r="L20" s="1756"/>
      <c r="M20" s="1756"/>
      <c r="N20" s="1756"/>
      <c r="O20" s="1756"/>
      <c r="P20" s="1756"/>
      <c r="Q20" s="1756"/>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6" t="s">
        <v>830</v>
      </c>
      <c r="AO20" s="1756"/>
      <c r="AP20" s="1756"/>
      <c r="AQ20" s="1756"/>
      <c r="AR20" s="1756"/>
      <c r="AS20" s="1756"/>
      <c r="AT20" s="1756"/>
      <c r="AU20" s="1756"/>
      <c r="AV20" s="1757">
        <f>'Required Info to Submit'!F11</f>
        <v>0</v>
      </c>
      <c r="AW20" s="1757"/>
      <c r="AX20" s="1757"/>
      <c r="AY20" s="1757"/>
      <c r="AZ20" s="1757"/>
      <c r="BA20" s="1757"/>
      <c r="BB20" s="1757"/>
      <c r="BC20" s="1757"/>
      <c r="BD20" s="1757"/>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878</v>
      </c>
      <c r="C22" s="1756"/>
      <c r="D22" s="1756"/>
      <c r="E22" s="1756"/>
      <c r="F22" s="1756"/>
      <c r="G22" s="1756"/>
      <c r="H22" s="1756"/>
      <c r="I22" s="1756"/>
      <c r="J22" s="1756"/>
      <c r="K22" s="1756"/>
      <c r="L22" s="1756"/>
      <c r="M22" s="1756"/>
      <c r="N22" s="1756"/>
      <c r="O22" s="1756"/>
      <c r="P22" s="1756"/>
      <c r="Q22" s="1756"/>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6"/>
      <c r="AO22" s="1756"/>
      <c r="AP22" s="1756"/>
      <c r="AQ22" s="1756"/>
      <c r="AR22" s="1756"/>
      <c r="AS22" s="1756"/>
      <c r="AT22" s="1756"/>
      <c r="AU22" s="1756"/>
      <c r="AV22" s="1763"/>
      <c r="AW22" s="1763"/>
      <c r="AX22" s="1763"/>
      <c r="AY22" s="1763"/>
      <c r="AZ22" s="1763"/>
      <c r="BA22" s="1763"/>
      <c r="BB22" s="1763"/>
      <c r="BC22" s="1763"/>
      <c r="BD22" s="1763"/>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9" t="s">
        <v>879</v>
      </c>
      <c r="C24" s="1756"/>
      <c r="D24" s="1756"/>
      <c r="E24" s="1756"/>
      <c r="F24" s="1756"/>
      <c r="G24" s="1756"/>
      <c r="H24" s="1756"/>
      <c r="I24" s="1756"/>
      <c r="J24" s="1756"/>
      <c r="K24" s="1756"/>
      <c r="L24" s="1756"/>
      <c r="M24" s="1756"/>
      <c r="N24" s="1756"/>
      <c r="O24" s="1756"/>
      <c r="P24" s="1756"/>
      <c r="Q24" s="1756"/>
      <c r="R24" s="1768">
        <f>'Required Info to Submit'!$F$14</f>
        <v>0</v>
      </c>
      <c r="S24" s="1768"/>
      <c r="T24" s="1768"/>
      <c r="U24" s="1768"/>
      <c r="V24" s="1768"/>
      <c r="W24" s="1768"/>
      <c r="X24" s="1768"/>
      <c r="Y24" s="1768"/>
      <c r="Z24" s="1768"/>
      <c r="AA24" s="1768"/>
      <c r="AB24" s="1768"/>
      <c r="AC24" s="1768"/>
      <c r="AN24" s="1662" t="s">
        <v>883</v>
      </c>
      <c r="AO24" s="1662"/>
      <c r="AP24" s="1662"/>
      <c r="AQ24" s="1662"/>
      <c r="AR24" s="1662"/>
      <c r="AS24" s="1662"/>
      <c r="AT24" s="1662"/>
      <c r="AU24" s="1662"/>
      <c r="AV24" s="1764" t="e">
        <f>#REF!</f>
        <v>#REF!</v>
      </c>
      <c r="AW24" s="1764"/>
      <c r="AX24" s="1764"/>
      <c r="AY24" s="1764"/>
      <c r="AZ24" s="1764"/>
      <c r="BA24" s="1764"/>
      <c r="BB24" s="1764"/>
      <c r="BC24" s="1764"/>
      <c r="BD24" s="1764"/>
      <c r="BF24" s="138"/>
    </row>
    <row r="25" spans="2:68" ht="17.25" x14ac:dyDescent="0.25">
      <c r="B25" s="137"/>
      <c r="C25" s="267"/>
      <c r="D25" s="267"/>
      <c r="E25" s="267"/>
      <c r="F25" s="267"/>
      <c r="G25" s="267"/>
      <c r="H25" s="1762" t="s">
        <v>719</v>
      </c>
      <c r="I25" s="1762"/>
      <c r="J25" s="1762"/>
      <c r="K25" s="1762"/>
      <c r="L25" s="1762"/>
      <c r="M25" s="1762"/>
      <c r="N25" s="1762"/>
      <c r="O25" s="1762"/>
      <c r="P25" s="1762"/>
      <c r="Q25" s="267"/>
      <c r="AN25" s="1762" t="s">
        <v>718</v>
      </c>
      <c r="AO25" s="1762"/>
      <c r="AP25" s="1762"/>
      <c r="AQ25" s="1762"/>
      <c r="AR25" s="1762"/>
      <c r="AS25" s="1762"/>
      <c r="AT25" s="1762"/>
      <c r="BF25" s="138"/>
    </row>
    <row r="26" spans="2:68" ht="18.75" x14ac:dyDescent="0.3">
      <c r="B26" s="1709" t="s">
        <v>655</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2" t="s">
        <v>656</v>
      </c>
      <c r="C28" s="1773"/>
      <c r="D28" s="1773"/>
      <c r="E28" s="1773"/>
      <c r="F28" s="1773"/>
      <c r="G28" s="1773"/>
      <c r="H28" s="1773"/>
      <c r="I28" s="1773"/>
      <c r="J28" s="1773"/>
      <c r="K28" s="1773"/>
      <c r="L28" s="1773"/>
      <c r="M28" s="1773"/>
      <c r="N28" s="1773"/>
      <c r="O28" s="1773"/>
      <c r="P28" s="1773"/>
      <c r="Q28" s="1773"/>
      <c r="T28" s="1769">
        <f>'Tracking &amp; Profitability'!$E$6</f>
        <v>0</v>
      </c>
      <c r="U28" s="1769"/>
      <c r="V28" s="1769"/>
      <c r="W28" s="1769"/>
      <c r="X28" s="1769"/>
      <c r="Y28" s="1769"/>
      <c r="Z28" s="1769"/>
      <c r="AA28" s="1769"/>
      <c r="AB28" s="1769"/>
      <c r="AF28" t="s">
        <v>717</v>
      </c>
      <c r="AO28" s="1767">
        <v>5</v>
      </c>
      <c r="AP28" s="1767"/>
      <c r="AQ28" s="1767"/>
      <c r="AR28" s="1751" t="s">
        <v>657</v>
      </c>
      <c r="AS28" s="1751"/>
      <c r="AU28" s="1767">
        <v>5</v>
      </c>
      <c r="AV28" s="1767"/>
      <c r="AW28" s="1767"/>
      <c r="AX28" s="1751" t="s">
        <v>716</v>
      </c>
      <c r="AY28" s="1751"/>
      <c r="BA28" s="1767">
        <v>5</v>
      </c>
      <c r="BB28" s="1767"/>
      <c r="BC28" s="1767"/>
      <c r="BD28" s="1751" t="s">
        <v>658</v>
      </c>
      <c r="BE28" s="1751"/>
      <c r="BF28" s="138"/>
    </row>
    <row r="29" spans="2:68" ht="17.25" x14ac:dyDescent="0.25">
      <c r="B29" s="137"/>
      <c r="T29" s="134"/>
      <c r="U29" s="134"/>
      <c r="V29" s="134"/>
      <c r="W29" s="134"/>
      <c r="X29" s="134"/>
      <c r="Y29" s="134"/>
      <c r="Z29" s="134"/>
      <c r="AA29" s="134"/>
      <c r="AB29" s="134"/>
      <c r="AF29" s="1762" t="s">
        <v>715</v>
      </c>
      <c r="AG29" s="1762"/>
      <c r="AH29" s="1762"/>
      <c r="AI29" s="1762"/>
      <c r="AJ29" s="1762"/>
      <c r="AK29" s="1762"/>
      <c r="AL29" s="1762"/>
      <c r="AM29" s="1762"/>
      <c r="AN29" s="1762"/>
      <c r="AO29" s="1762"/>
      <c r="AP29" s="1762"/>
      <c r="AQ29" s="1762"/>
      <c r="AR29" s="1762"/>
      <c r="AS29" s="1762"/>
      <c r="AT29" s="1762"/>
      <c r="AU29" s="1762"/>
      <c r="AV29" s="1762"/>
      <c r="AW29" s="1762"/>
      <c r="AX29" s="1762"/>
      <c r="AY29" s="1762"/>
      <c r="AZ29" s="1762"/>
      <c r="BA29" s="1762"/>
      <c r="BB29" s="1762"/>
      <c r="BC29" s="1762"/>
      <c r="BD29" s="1762"/>
      <c r="BE29" s="1762"/>
      <c r="BF29" s="138"/>
    </row>
    <row r="30" spans="2:68" x14ac:dyDescent="0.25">
      <c r="B30" s="1766" t="s">
        <v>712</v>
      </c>
      <c r="C30" s="1662"/>
      <c r="D30" s="1662"/>
      <c r="E30" s="1662"/>
      <c r="F30" s="1662"/>
      <c r="G30" s="1662"/>
      <c r="H30" s="1662"/>
      <c r="I30" s="1662"/>
      <c r="J30" s="1662"/>
      <c r="K30" s="1662"/>
      <c r="L30" s="1662"/>
      <c r="M30" s="1662"/>
      <c r="N30" s="1662"/>
      <c r="O30" s="1662"/>
      <c r="P30" s="1662"/>
      <c r="Q30" s="1662"/>
      <c r="T30" s="1776">
        <v>1</v>
      </c>
      <c r="U30" s="1776"/>
      <c r="V30" s="1776"/>
      <c r="W30" s="1776"/>
      <c r="AF30" s="1669" t="s">
        <v>714</v>
      </c>
      <c r="AG30" s="1669"/>
      <c r="AH30" s="1669"/>
      <c r="AI30" s="1669"/>
      <c r="AJ30" s="1669"/>
      <c r="AK30" s="1669"/>
      <c r="AL30" s="1669"/>
      <c r="AM30" s="1669"/>
      <c r="AN30" s="1669"/>
      <c r="AO30" s="1669"/>
      <c r="AP30" s="1767" t="s">
        <v>1044</v>
      </c>
      <c r="AQ30" s="1767"/>
      <c r="AR30" s="1767"/>
      <c r="AT30" s="1669" t="s">
        <v>713</v>
      </c>
      <c r="AU30" s="1669"/>
      <c r="AV30" s="1669"/>
      <c r="AW30" s="1669"/>
      <c r="AX30" s="1669"/>
      <c r="AY30" s="1669"/>
      <c r="AZ30" s="1669"/>
      <c r="BA30" s="1669"/>
      <c r="BB30" s="1669"/>
      <c r="BC30" s="1669"/>
      <c r="BF30" s="138"/>
    </row>
    <row r="31" spans="2:68" x14ac:dyDescent="0.25">
      <c r="B31" s="137"/>
      <c r="BF31" s="138"/>
      <c r="BP31" s="266"/>
    </row>
    <row r="32" spans="2:68" x14ac:dyDescent="0.25">
      <c r="B32" s="1766" t="s">
        <v>709</v>
      </c>
      <c r="C32" s="1662"/>
      <c r="D32" s="1662"/>
      <c r="E32" s="1662"/>
      <c r="F32" s="1662"/>
      <c r="G32" s="1662"/>
      <c r="H32" s="1662"/>
      <c r="I32" s="1662"/>
      <c r="J32" s="1662"/>
      <c r="K32" s="1662"/>
      <c r="L32" s="1662"/>
      <c r="M32" s="1662"/>
      <c r="N32" s="1662"/>
      <c r="O32" s="1662"/>
      <c r="P32" s="1662"/>
      <c r="Q32" s="1662"/>
      <c r="T32" s="1770" t="s">
        <v>1018</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67"/>
      <c r="J34" s="1767"/>
      <c r="K34" s="1751" t="s">
        <v>485</v>
      </c>
      <c r="L34" s="1751"/>
      <c r="M34" s="1751"/>
      <c r="N34" s="1751"/>
      <c r="O34" s="1751"/>
      <c r="P34" s="1751"/>
      <c r="Q34" s="1751"/>
      <c r="R34" s="1767" t="s">
        <v>241</v>
      </c>
      <c r="S34" s="1767"/>
      <c r="T34" s="1751" t="s">
        <v>484</v>
      </c>
      <c r="U34" s="1751"/>
      <c r="V34" s="1751"/>
      <c r="W34" s="1751"/>
      <c r="X34" s="1767"/>
      <c r="Y34" s="1767"/>
      <c r="Z34" s="1751" t="s">
        <v>483</v>
      </c>
      <c r="AA34" s="1751"/>
      <c r="AB34" s="1751"/>
      <c r="AF34" t="s">
        <v>711</v>
      </c>
      <c r="AL34" s="1767">
        <v>5</v>
      </c>
      <c r="AM34" s="1767"/>
      <c r="AN34" s="1767"/>
      <c r="AO34" t="s">
        <v>710</v>
      </c>
      <c r="BF34" s="138"/>
    </row>
    <row r="35" spans="2:92" x14ac:dyDescent="0.25">
      <c r="B35" s="137"/>
      <c r="BF35" s="138"/>
      <c r="BP35" s="268"/>
      <c r="CN35" s="266"/>
    </row>
    <row r="36" spans="2:92" x14ac:dyDescent="0.25">
      <c r="B36" s="1772" t="s">
        <v>708</v>
      </c>
      <c r="C36" s="1773"/>
      <c r="D36" s="1773"/>
      <c r="E36" s="1773"/>
      <c r="F36" s="1773"/>
      <c r="G36" s="1773"/>
      <c r="H36" s="1773"/>
      <c r="I36" s="1773"/>
      <c r="J36" s="1773"/>
      <c r="K36" s="1773"/>
      <c r="L36" s="1773"/>
      <c r="M36" s="1773"/>
      <c r="N36" s="1773"/>
      <c r="O36" s="1773"/>
      <c r="P36" s="1773"/>
      <c r="Q36" s="1773"/>
      <c r="R36" s="1773"/>
      <c r="T36" s="1782" t="str">
        <f>IFERROR($T$28/('Tracking &amp; Profitability'!$E$7*52*Welcome!$D$18),"Error on A La Carte")</f>
        <v>Error on A La Carte</v>
      </c>
      <c r="U36" s="1782"/>
      <c r="V36" s="1782"/>
      <c r="W36" s="1782"/>
      <c r="X36" s="1782"/>
      <c r="Y36" s="1782"/>
      <c r="Z36" s="1782"/>
      <c r="AA36" s="1782"/>
      <c r="AB36" s="1782"/>
      <c r="AF36" s="1773" t="s">
        <v>480</v>
      </c>
      <c r="AG36" s="1773"/>
      <c r="AH36" s="1773"/>
      <c r="AI36" s="1773"/>
      <c r="AJ36" s="1773"/>
      <c r="AK36" s="1773"/>
      <c r="AL36" s="1773"/>
      <c r="AM36" s="1773"/>
      <c r="AN36" s="1773"/>
      <c r="AO36" s="1773"/>
      <c r="AP36" s="1773"/>
      <c r="AQ36" s="1773"/>
      <c r="AR36" s="1773"/>
      <c r="AS36" s="1773"/>
      <c r="AU36" s="1767" t="e">
        <f>ROUND(((1-(('PIM Model'!$G$15+'PIM Model'!$G$17+'PIM Model'!$G$18)/'PIM Model'!$G$31))*100),0)&amp;"%/"&amp;ROUND((('PIM Model'!$G$15+'PIM Model'!$G$17+'PIM Model'!$G$18)/'PIM Model'!$G$31*100),0)&amp;"%"</f>
        <v>#DIV/0!</v>
      </c>
      <c r="AV36" s="1767"/>
      <c r="AW36" s="1767"/>
      <c r="AX36" s="1767"/>
      <c r="AY36" s="1767"/>
      <c r="AZ36" s="176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2" t="s">
        <v>706</v>
      </c>
      <c r="C38" s="1773"/>
      <c r="D38" s="1773"/>
      <c r="E38" s="1773"/>
      <c r="F38" s="1773"/>
      <c r="G38" s="1773"/>
      <c r="H38" s="1773"/>
      <c r="I38" s="1773"/>
      <c r="J38" s="1773"/>
      <c r="K38" s="1773"/>
      <c r="L38" s="1773"/>
      <c r="M38" s="1773"/>
      <c r="N38" s="1773"/>
      <c r="O38" s="1773"/>
      <c r="P38" s="1773"/>
      <c r="Q38" s="1773"/>
      <c r="R38" s="1773"/>
      <c r="T38" s="1783" t="str">
        <f>IFERROR('PIM Model'!$H$31/('PIM Model'!$E$6*52*Welcome!$D$18),"Error on A La Carte")</f>
        <v>Error on A La Carte</v>
      </c>
      <c r="U38" s="1783"/>
      <c r="V38" s="1783"/>
      <c r="W38" s="1783"/>
      <c r="X38" s="1783"/>
      <c r="Y38" s="1783"/>
      <c r="Z38" s="1783"/>
      <c r="AA38" s="1783"/>
      <c r="AB38" s="1783"/>
      <c r="AC38" s="269"/>
      <c r="AD38" s="269"/>
      <c r="AF38" s="1662" t="s">
        <v>659</v>
      </c>
      <c r="AG38" s="1662"/>
      <c r="AH38" s="1662"/>
      <c r="AI38" s="1662"/>
      <c r="AJ38" s="1662"/>
      <c r="AK38" s="1662"/>
      <c r="AL38" s="1662"/>
      <c r="AM38" s="1662"/>
      <c r="AN38" s="1662"/>
      <c r="AO38" s="1662"/>
      <c r="AP38" s="1662"/>
      <c r="AQ38" s="1662"/>
      <c r="AR38" s="1662"/>
      <c r="AS38" s="1662"/>
      <c r="AU38" s="1767">
        <f>COUNTIF('PIM Model'!$E$10:$E$30,"Include")</f>
        <v>21</v>
      </c>
      <c r="AV38" s="1767"/>
      <c r="AW38" s="1767"/>
      <c r="AX38" s="1767"/>
      <c r="AY38" s="1767"/>
      <c r="AZ38" s="1767"/>
      <c r="BF38" s="138"/>
    </row>
    <row r="39" spans="2:92" x14ac:dyDescent="0.25">
      <c r="B39" s="137"/>
      <c r="BF39" s="138"/>
    </row>
    <row r="40" spans="2:92" x14ac:dyDescent="0.25">
      <c r="B40" s="1772" t="s">
        <v>704</v>
      </c>
      <c r="C40" s="1773"/>
      <c r="D40" s="1773"/>
      <c r="E40" s="1773"/>
      <c r="F40" s="1773"/>
      <c r="G40" s="1773"/>
      <c r="H40" s="1773"/>
      <c r="I40" s="1773"/>
      <c r="J40" s="1773"/>
      <c r="K40" s="1773"/>
      <c r="L40" s="1773"/>
      <c r="M40" s="1773"/>
      <c r="N40" s="1773"/>
      <c r="O40" s="1773"/>
      <c r="P40" s="1773"/>
      <c r="Q40" s="1773"/>
      <c r="R40" s="1773"/>
      <c r="T40" s="1769">
        <f>IFERROR('PIM Model'!$G$31/'PIM Model'!$H$31,0)</f>
        <v>0</v>
      </c>
      <c r="U40" s="1769"/>
      <c r="V40" s="1769"/>
      <c r="W40" s="1769"/>
      <c r="X40" s="1769"/>
      <c r="Y40" s="1769"/>
      <c r="Z40" s="1769"/>
      <c r="AA40" s="1769"/>
      <c r="AB40" s="1769"/>
      <c r="AF40" s="1662" t="s">
        <v>707</v>
      </c>
      <c r="AG40" s="1662"/>
      <c r="AH40" s="1662"/>
      <c r="AI40" s="1662"/>
      <c r="AJ40" s="1662"/>
      <c r="AK40" s="1662"/>
      <c r="AL40" s="1662"/>
      <c r="AM40" s="1662"/>
      <c r="AN40" s="1662"/>
      <c r="AO40" s="1662"/>
      <c r="AP40" s="1662"/>
      <c r="AQ40" s="1662"/>
      <c r="AR40" s="1662"/>
      <c r="AS40" s="1662"/>
      <c r="AU40" s="1767">
        <f>$AO$28+$AU$28+$BA$28</f>
        <v>15</v>
      </c>
      <c r="AV40" s="1767"/>
      <c r="AW40" s="1767"/>
      <c r="BC40" s="1751"/>
      <c r="BD40" s="1751"/>
      <c r="BE40" s="1751"/>
      <c r="BF40" s="138"/>
    </row>
    <row r="41" spans="2:92" x14ac:dyDescent="0.25">
      <c r="B41" s="137"/>
      <c r="BF41" s="138"/>
      <c r="BP41" s="266"/>
      <c r="CN41" s="268"/>
    </row>
    <row r="42" spans="2:92" x14ac:dyDescent="0.25">
      <c r="B42" s="1766" t="s">
        <v>702</v>
      </c>
      <c r="C42" s="1662"/>
      <c r="D42" s="1662"/>
      <c r="E42" s="1662"/>
      <c r="F42" s="1662"/>
      <c r="G42" s="1662"/>
      <c r="H42" s="1662"/>
      <c r="I42" s="1662"/>
      <c r="J42" s="1662"/>
      <c r="K42" s="1662"/>
      <c r="L42" s="1662"/>
      <c r="M42" s="1662"/>
      <c r="N42" s="1662"/>
      <c r="O42" s="1662"/>
      <c r="P42" s="1662"/>
      <c r="Q42" s="1662"/>
      <c r="R42" s="1662"/>
      <c r="T42" s="1769" t="s">
        <v>758</v>
      </c>
      <c r="U42" s="1769"/>
      <c r="V42" s="1769"/>
      <c r="W42" s="1769"/>
      <c r="X42" s="1769"/>
      <c r="Y42" s="1769"/>
      <c r="Z42" s="1769"/>
      <c r="AA42" s="1769"/>
      <c r="AB42" s="1769"/>
      <c r="AF42" s="1662" t="s">
        <v>705</v>
      </c>
      <c r="AG42" s="1662"/>
      <c r="AH42" s="1662"/>
      <c r="AI42" s="1662"/>
      <c r="AJ42" s="1662"/>
      <c r="AK42" s="1662"/>
      <c r="AL42" s="1662"/>
      <c r="AM42" s="1662"/>
      <c r="AN42" s="1662"/>
      <c r="AO42" s="1662"/>
      <c r="AP42" s="1662"/>
      <c r="AQ42" s="1662"/>
      <c r="AR42" s="1662"/>
      <c r="AS42" s="1662"/>
      <c r="AU42" s="1767" t="s">
        <v>651</v>
      </c>
      <c r="AV42" s="1767"/>
      <c r="AW42" s="1767"/>
      <c r="BC42" s="1751"/>
      <c r="BD42" s="1751"/>
      <c r="BE42" s="1751"/>
      <c r="BF42" s="138"/>
    </row>
    <row r="43" spans="2:92" x14ac:dyDescent="0.25">
      <c r="B43" s="137"/>
      <c r="BF43" s="138"/>
      <c r="BP43" s="266"/>
      <c r="CN43" s="268"/>
    </row>
    <row r="44" spans="2:92" x14ac:dyDescent="0.25">
      <c r="B44" s="1772" t="s">
        <v>700</v>
      </c>
      <c r="C44" s="1773"/>
      <c r="D44" s="1773"/>
      <c r="E44" s="1773"/>
      <c r="F44" s="1773"/>
      <c r="G44" s="1773"/>
      <c r="H44" s="1773"/>
      <c r="I44" s="1773"/>
      <c r="J44" s="1773"/>
      <c r="K44" s="1773"/>
      <c r="L44" s="1773"/>
      <c r="M44" s="1773"/>
      <c r="N44" s="1773"/>
      <c r="O44" s="1773"/>
      <c r="P44" s="1773"/>
      <c r="Q44" s="1773"/>
      <c r="R44" s="1773"/>
      <c r="T44" s="1775">
        <f>'Tracking &amp; Profitability'!$E$7</f>
        <v>0</v>
      </c>
      <c r="U44" s="1775"/>
      <c r="V44" s="1775"/>
      <c r="W44" s="1775"/>
      <c r="X44" s="1775"/>
      <c r="Y44" s="1775"/>
      <c r="Z44" s="1775"/>
      <c r="AA44" s="1775"/>
      <c r="AB44" s="1775"/>
      <c r="AF44" s="1662" t="s">
        <v>703</v>
      </c>
      <c r="AG44" s="1662"/>
      <c r="AH44" s="1662"/>
      <c r="AI44" s="1662"/>
      <c r="AJ44" s="1662"/>
      <c r="AK44" s="1662"/>
      <c r="AL44" s="1662"/>
      <c r="AM44" s="1662"/>
      <c r="AN44" s="1662"/>
      <c r="AO44" s="1662"/>
      <c r="AP44" s="1662"/>
      <c r="AQ44" s="1662"/>
      <c r="AR44" s="1662"/>
      <c r="AS44" s="1662"/>
      <c r="AU44" s="1767" t="s">
        <v>651</v>
      </c>
      <c r="AV44" s="1767"/>
      <c r="AW44" s="1767"/>
      <c r="BC44" s="1751"/>
      <c r="BD44" s="1751"/>
      <c r="BE44" s="1751"/>
      <c r="BF44" s="138"/>
    </row>
    <row r="45" spans="2:92" x14ac:dyDescent="0.25">
      <c r="B45" s="137"/>
      <c r="BF45" s="138"/>
      <c r="CN45" s="268"/>
    </row>
    <row r="46" spans="2:92" x14ac:dyDescent="0.25">
      <c r="B46" s="1777" t="s">
        <v>660</v>
      </c>
      <c r="C46" s="1778"/>
      <c r="D46" s="1778"/>
      <c r="E46" s="1778"/>
      <c r="F46" s="1778"/>
      <c r="G46" s="1778"/>
      <c r="H46" s="1778"/>
      <c r="I46" s="1778"/>
      <c r="J46" s="1778"/>
      <c r="K46" s="1778"/>
      <c r="L46" s="1778"/>
      <c r="M46" s="1778"/>
      <c r="N46" s="1778"/>
      <c r="O46" s="1778"/>
      <c r="P46" s="1778"/>
      <c r="Q46" s="1778"/>
      <c r="R46" s="1778"/>
      <c r="T46" s="1757">
        <v>150</v>
      </c>
      <c r="U46" s="1757"/>
      <c r="V46" s="1757"/>
      <c r="W46" s="1757"/>
      <c r="X46" s="1757"/>
      <c r="Y46" s="1757"/>
      <c r="Z46" s="1757"/>
      <c r="AA46" s="1757"/>
      <c r="AB46" s="1757"/>
      <c r="AF46" s="1771" t="s">
        <v>701</v>
      </c>
      <c r="AG46" s="1771"/>
      <c r="AH46" s="1771"/>
      <c r="AI46" s="1771"/>
      <c r="AJ46" s="1771"/>
      <c r="AK46" s="1771"/>
      <c r="AL46" s="1771"/>
      <c r="AM46" s="1771"/>
      <c r="AN46" s="1771"/>
      <c r="AO46" s="1771"/>
      <c r="AP46" s="1771"/>
      <c r="AQ46" s="1771"/>
      <c r="AR46" s="1771"/>
      <c r="AS46" s="1771"/>
      <c r="AU46" s="1787">
        <v>0.3</v>
      </c>
      <c r="AV46" s="1787"/>
      <c r="AW46" s="1787"/>
      <c r="AX46" s="1787"/>
      <c r="AY46" s="1787"/>
      <c r="AZ46" s="1787"/>
      <c r="BF46" s="138"/>
    </row>
    <row r="47" spans="2:92" x14ac:dyDescent="0.25">
      <c r="B47" s="137"/>
      <c r="BF47" s="138"/>
      <c r="CN47" s="268"/>
    </row>
    <row r="48" spans="2:92" x14ac:dyDescent="0.25">
      <c r="B48" s="1772" t="s">
        <v>481</v>
      </c>
      <c r="C48" s="1773"/>
      <c r="D48" s="1773"/>
      <c r="E48" s="1773"/>
      <c r="F48" s="1773"/>
      <c r="G48" s="1773"/>
      <c r="H48" s="1773"/>
      <c r="I48" s="1773"/>
      <c r="J48" s="1773"/>
      <c r="K48" s="1773"/>
      <c r="L48" s="1773"/>
      <c r="M48" s="1773"/>
      <c r="N48" s="1773"/>
      <c r="O48" s="1773"/>
      <c r="P48" s="1773"/>
      <c r="Q48" s="1773"/>
      <c r="R48" s="1773"/>
      <c r="T48" s="1757">
        <f>$K$10</f>
        <v>0</v>
      </c>
      <c r="U48" s="1757"/>
      <c r="V48" s="1757"/>
      <c r="W48" s="1757"/>
      <c r="X48" s="1757"/>
      <c r="Y48" s="1757"/>
      <c r="Z48" s="1757"/>
      <c r="AA48" s="1757"/>
      <c r="AB48" s="1757"/>
      <c r="AF48" s="1771" t="s">
        <v>699</v>
      </c>
      <c r="AG48" s="1771"/>
      <c r="AH48" s="1771"/>
      <c r="AI48" s="1771"/>
      <c r="AJ48" s="1771"/>
      <c r="AK48" s="1771"/>
      <c r="AL48" s="1771"/>
      <c r="AM48" s="1771"/>
      <c r="AN48" s="1771"/>
      <c r="AO48" s="1771"/>
      <c r="AP48" s="1771"/>
      <c r="AQ48" s="1771"/>
      <c r="AR48" s="1771"/>
      <c r="AS48" s="1771"/>
      <c r="AU48" s="1791">
        <v>2.25</v>
      </c>
      <c r="AV48" s="1792"/>
      <c r="AW48" s="1792"/>
      <c r="AX48" s="1792"/>
      <c r="AY48" s="1792"/>
      <c r="AZ48" s="1792"/>
      <c r="BF48" s="138"/>
    </row>
    <row r="49" spans="2:92" x14ac:dyDescent="0.25">
      <c r="B49" s="137"/>
      <c r="BF49" s="138"/>
      <c r="CN49" s="268"/>
    </row>
    <row r="50" spans="2:92" x14ac:dyDescent="0.25">
      <c r="B50" s="1781" t="s">
        <v>698</v>
      </c>
      <c r="C50" s="1771"/>
      <c r="D50" s="1771"/>
      <c r="E50" s="1771"/>
      <c r="F50" s="1771"/>
      <c r="G50" s="1771"/>
      <c r="H50" s="1771"/>
      <c r="I50" s="1771"/>
      <c r="J50" s="1771"/>
      <c r="K50" s="1771"/>
      <c r="L50" s="1771"/>
      <c r="M50" s="1771"/>
      <c r="N50" s="1771"/>
      <c r="O50" s="1771"/>
      <c r="P50" s="1771"/>
      <c r="Q50" s="1771"/>
      <c r="R50" s="1771"/>
      <c r="T50" s="1779">
        <v>500</v>
      </c>
      <c r="U50" s="1779"/>
      <c r="V50" s="1779"/>
      <c r="W50" s="1779"/>
      <c r="X50" s="1779"/>
      <c r="Y50" s="1779"/>
      <c r="Z50" s="1662" t="s">
        <v>697</v>
      </c>
      <c r="AA50" s="1662"/>
      <c r="AB50" s="1662"/>
      <c r="AC50" s="1779">
        <v>35</v>
      </c>
      <c r="AD50" s="1779"/>
      <c r="AE50" s="1779"/>
      <c r="AF50" s="1779"/>
      <c r="AG50" s="177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4" t="s">
        <v>681</v>
      </c>
      <c r="C53" s="1785"/>
      <c r="D53" s="1785"/>
      <c r="E53" s="1785"/>
      <c r="F53" s="1785"/>
      <c r="G53" s="1785"/>
      <c r="H53" s="1785"/>
      <c r="I53" s="1785"/>
      <c r="J53" s="1785"/>
      <c r="K53" s="1785"/>
      <c r="L53" s="1785"/>
      <c r="M53" s="1785"/>
      <c r="N53" s="1785"/>
      <c r="O53" s="1785"/>
      <c r="P53" s="1785"/>
      <c r="Q53" s="1785"/>
      <c r="R53" s="1785"/>
      <c r="S53" s="1785"/>
      <c r="T53" s="1785"/>
      <c r="U53" s="1785"/>
      <c r="V53" s="1785"/>
      <c r="W53" s="1785"/>
      <c r="X53" s="1785"/>
      <c r="Y53" s="1785"/>
      <c r="Z53" s="1785"/>
      <c r="AA53" s="1785"/>
      <c r="AB53" s="1785"/>
      <c r="AC53" s="1785"/>
      <c r="AD53" s="1785"/>
      <c r="AE53" s="1785"/>
      <c r="AF53" s="1785"/>
      <c r="AG53" s="1785"/>
      <c r="AH53" s="1785"/>
      <c r="AI53" s="1785"/>
      <c r="AJ53" s="1785"/>
      <c r="AK53" s="1785"/>
      <c r="AL53" s="1785"/>
      <c r="AM53" s="1785"/>
      <c r="AN53" s="1785"/>
      <c r="AO53" s="1785"/>
      <c r="AP53" s="1785"/>
      <c r="AQ53" s="1785"/>
      <c r="AR53" s="1785"/>
      <c r="AS53" s="1785"/>
      <c r="AT53" s="1785"/>
      <c r="AU53" s="1785"/>
      <c r="AV53" s="1785"/>
      <c r="AW53" s="1785"/>
      <c r="AX53" s="1785"/>
      <c r="AY53" s="1785"/>
      <c r="AZ53" s="1785"/>
      <c r="BA53" s="1785"/>
      <c r="BB53" s="1785"/>
      <c r="BC53" s="1785"/>
      <c r="BD53" s="1785"/>
      <c r="BE53" s="1785"/>
      <c r="BF53" s="1786"/>
    </row>
    <row r="54" spans="2:92" x14ac:dyDescent="0.25">
      <c r="B54" s="1788" t="s">
        <v>696</v>
      </c>
      <c r="C54" s="1789"/>
      <c r="D54" s="1789"/>
      <c r="E54" s="1789"/>
      <c r="F54" s="1789"/>
      <c r="G54" s="1789"/>
      <c r="H54" s="1789"/>
      <c r="I54" s="1789"/>
      <c r="J54" s="1789"/>
      <c r="K54" s="1789"/>
      <c r="L54" s="1789"/>
      <c r="M54" s="1789"/>
      <c r="N54" s="1789"/>
      <c r="O54" s="1789"/>
      <c r="P54" s="1789"/>
      <c r="Q54" s="1789"/>
      <c r="R54" s="1789"/>
      <c r="S54" s="1789"/>
      <c r="T54" s="1789"/>
      <c r="U54" s="1789"/>
      <c r="V54" s="1789"/>
      <c r="W54" s="1789"/>
      <c r="X54" s="1789"/>
      <c r="Y54" s="1789"/>
      <c r="Z54" s="1789"/>
      <c r="AA54" s="1789"/>
      <c r="AB54" s="1789"/>
      <c r="AC54" s="1789"/>
      <c r="AD54" s="1789"/>
      <c r="AE54" s="1789"/>
      <c r="AF54" s="1789"/>
      <c r="AG54" s="1789"/>
      <c r="AH54" s="1789"/>
      <c r="AI54" s="1789"/>
      <c r="AJ54" s="1789"/>
      <c r="AK54" s="1789"/>
      <c r="AL54" s="1789"/>
      <c r="AM54" s="1789"/>
      <c r="AN54" s="1789"/>
      <c r="AO54" s="1789"/>
      <c r="AP54" s="1789"/>
      <c r="AQ54" s="1789"/>
      <c r="AR54" s="1789"/>
      <c r="AS54" s="1789"/>
      <c r="AT54" s="1789"/>
      <c r="AU54" s="1789"/>
      <c r="AV54" s="1789"/>
      <c r="AW54" s="1789"/>
      <c r="AX54" s="1789"/>
      <c r="AY54" s="1789"/>
      <c r="AZ54" s="1789"/>
      <c r="BA54" s="1789"/>
      <c r="BB54" s="1789"/>
      <c r="BC54" s="1789"/>
      <c r="BD54" s="1789"/>
      <c r="BE54" s="1789"/>
      <c r="BF54" s="1790"/>
      <c r="BP54" s="266"/>
    </row>
    <row r="55" spans="2:92" x14ac:dyDescent="0.25">
      <c r="B55" s="137"/>
      <c r="AC55" s="271"/>
      <c r="AD55" s="271"/>
      <c r="AE55" s="271"/>
      <c r="AF55" s="271"/>
      <c r="AG55" s="271"/>
      <c r="AH55" s="271"/>
      <c r="AK55" s="1756"/>
      <c r="AL55" s="1756"/>
      <c r="AM55" s="1756"/>
      <c r="AN55" s="1756"/>
      <c r="AO55" s="1612"/>
      <c r="AP55" s="1612"/>
      <c r="AQ55" s="1612"/>
      <c r="AR55" s="134"/>
      <c r="AS55" s="134"/>
      <c r="AT55" s="1612"/>
      <c r="AU55" s="1612"/>
      <c r="AV55" s="1612"/>
      <c r="AW55" s="134"/>
      <c r="AX55" s="134"/>
      <c r="AY55" s="1612"/>
      <c r="AZ55" s="1612"/>
      <c r="BA55" s="1612"/>
      <c r="BB55" s="134"/>
      <c r="BC55" s="134"/>
      <c r="BD55" s="1612"/>
      <c r="BE55" s="1612"/>
      <c r="BF55" s="1774"/>
      <c r="BP55" s="272"/>
    </row>
    <row r="56" spans="2:92" x14ac:dyDescent="0.25">
      <c r="B56" s="137"/>
      <c r="C56" s="1669" t="s">
        <v>103</v>
      </c>
      <c r="D56" s="1669"/>
      <c r="E56" s="1669"/>
      <c r="F56" s="1669"/>
      <c r="G56" s="1669"/>
      <c r="H56" s="1669"/>
      <c r="I56" s="1669"/>
      <c r="J56" s="1669"/>
      <c r="K56" s="1669"/>
      <c r="L56" s="1669"/>
      <c r="M56" s="1669"/>
      <c r="N56" s="1669"/>
      <c r="O56" s="1669"/>
      <c r="P56" s="1669"/>
      <c r="Q56" s="1669"/>
      <c r="R56" s="1669"/>
      <c r="S56" s="1669"/>
      <c r="T56" s="1669"/>
      <c r="U56" s="1669"/>
      <c r="V56" s="1669"/>
      <c r="W56" s="1669"/>
      <c r="X56" s="1669"/>
      <c r="Y56" s="1669"/>
      <c r="Z56" s="1669"/>
      <c r="AC56" s="1767" t="str">
        <f>'PIM Model'!$AD$11</f>
        <v/>
      </c>
      <c r="AD56" s="1767"/>
      <c r="AE56" s="1767" t="str">
        <f>'PIM Model'!$D$11</f>
        <v>%</v>
      </c>
      <c r="AF56" s="1767"/>
      <c r="AG56" s="1767" t="str">
        <f>'PIM Model'!$D$11</f>
        <v>%</v>
      </c>
      <c r="AH56" s="1767"/>
      <c r="AI56" s="1751" t="str">
        <f>'PIM Model'!$D$11</f>
        <v>%</v>
      </c>
      <c r="AJ56" s="1751"/>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74"/>
      <c r="BP56" s="266"/>
    </row>
    <row r="57" spans="2:92" x14ac:dyDescent="0.25">
      <c r="B57" s="137"/>
      <c r="C57" s="1669" t="s">
        <v>102</v>
      </c>
      <c r="D57" s="1669"/>
      <c r="E57" s="1669"/>
      <c r="F57" s="1669"/>
      <c r="G57" s="1669"/>
      <c r="H57" s="1669"/>
      <c r="I57" s="1669"/>
      <c r="J57" s="1669"/>
      <c r="K57" s="1669"/>
      <c r="L57" s="1669"/>
      <c r="M57" s="1669"/>
      <c r="N57" s="1669"/>
      <c r="O57" s="1669"/>
      <c r="P57" s="1669"/>
      <c r="Q57" s="1669"/>
      <c r="R57" s="1669"/>
      <c r="S57" s="1669"/>
      <c r="T57" s="1669"/>
      <c r="U57" s="1669"/>
      <c r="V57" s="1669"/>
      <c r="W57" s="1669"/>
      <c r="X57" s="1669"/>
      <c r="Y57" s="1669"/>
      <c r="Z57" s="1669"/>
      <c r="AC57" s="1754" t="str">
        <f>'PIM Model'!$AD$13</f>
        <v/>
      </c>
      <c r="AD57" s="1754"/>
      <c r="AE57" s="1754" t="str">
        <f>'PIM Model'!$D$13</f>
        <v>%</v>
      </c>
      <c r="AF57" s="1754"/>
      <c r="AG57" s="1754" t="str">
        <f>'PIM Model'!$D$13</f>
        <v>%</v>
      </c>
      <c r="AH57" s="1754"/>
      <c r="AI57" s="1751" t="str">
        <f>'PIM Model'!$D$13</f>
        <v>%</v>
      </c>
      <c r="AJ57" s="175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9" t="s">
        <v>101</v>
      </c>
      <c r="D58" s="1669"/>
      <c r="E58" s="1669"/>
      <c r="F58" s="1669"/>
      <c r="G58" s="1669"/>
      <c r="H58" s="1669"/>
      <c r="I58" s="1669"/>
      <c r="J58" s="1669"/>
      <c r="K58" s="1669"/>
      <c r="L58" s="1669"/>
      <c r="M58" s="1669"/>
      <c r="N58" s="1669"/>
      <c r="O58" s="1669"/>
      <c r="P58" s="1669"/>
      <c r="Q58" s="1669"/>
      <c r="R58" s="1669"/>
      <c r="S58" s="1669"/>
      <c r="T58" s="1669"/>
      <c r="U58" s="1669"/>
      <c r="V58" s="1669"/>
      <c r="W58" s="1669"/>
      <c r="X58" s="1669"/>
      <c r="Y58" s="1669"/>
      <c r="Z58" s="1669"/>
      <c r="AC58" s="1754" t="str">
        <f>'PIM Model'!$AD$19</f>
        <v/>
      </c>
      <c r="AD58" s="1754"/>
      <c r="AE58" s="1754" t="str">
        <f>'PIM Model'!$D$19</f>
        <v>%</v>
      </c>
      <c r="AF58" s="1754"/>
      <c r="AG58" s="1754" t="str">
        <f>'PIM Model'!$D$19</f>
        <v>%</v>
      </c>
      <c r="AH58" s="1754"/>
      <c r="AI58" s="1751" t="str">
        <f>'PIM Model'!$D$19</f>
        <v>%</v>
      </c>
      <c r="AJ58" s="175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9" t="s">
        <v>100</v>
      </c>
      <c r="D59" s="1669"/>
      <c r="E59" s="1669"/>
      <c r="F59" s="1669"/>
      <c r="G59" s="1669"/>
      <c r="H59" s="1669"/>
      <c r="I59" s="1669"/>
      <c r="J59" s="1669"/>
      <c r="K59" s="1669"/>
      <c r="L59" s="1669"/>
      <c r="M59" s="1669"/>
      <c r="N59" s="1669"/>
      <c r="O59" s="1669"/>
      <c r="P59" s="1669"/>
      <c r="Q59" s="1669"/>
      <c r="R59" s="1669"/>
      <c r="S59" s="1669"/>
      <c r="T59" s="1669"/>
      <c r="U59" s="1669"/>
      <c r="V59" s="1669"/>
      <c r="W59" s="1669"/>
      <c r="X59" s="1669"/>
      <c r="Y59" s="1669"/>
      <c r="Z59" s="1669"/>
      <c r="AC59" s="1754" t="str">
        <f>'PIM Model'!$AD$14</f>
        <v/>
      </c>
      <c r="AD59" s="1754"/>
      <c r="AE59" s="1754" t="str">
        <f>'PIM Model'!$D$14</f>
        <v>%</v>
      </c>
      <c r="AF59" s="1754"/>
      <c r="AG59" s="1754" t="str">
        <f>'PIM Model'!$D$14</f>
        <v>%</v>
      </c>
      <c r="AH59" s="1754"/>
      <c r="AI59" s="1751" t="str">
        <f>'PIM Model'!$D$14</f>
        <v>%</v>
      </c>
      <c r="AJ59" s="175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9" t="s">
        <v>104</v>
      </c>
      <c r="D60" s="1669"/>
      <c r="E60" s="1669"/>
      <c r="F60" s="1669"/>
      <c r="G60" s="1669"/>
      <c r="H60" s="1669"/>
      <c r="I60" s="1669"/>
      <c r="J60" s="1669"/>
      <c r="K60" s="1669"/>
      <c r="L60" s="1669"/>
      <c r="M60" s="1669"/>
      <c r="N60" s="1669"/>
      <c r="O60" s="1669"/>
      <c r="P60" s="1669"/>
      <c r="Q60" s="1669"/>
      <c r="R60" s="1669"/>
      <c r="S60" s="1669"/>
      <c r="T60" s="1669"/>
      <c r="U60" s="1669"/>
      <c r="V60" s="1669"/>
      <c r="W60" s="1669"/>
      <c r="X60" s="1669"/>
      <c r="Y60" s="1669"/>
      <c r="Z60" s="1669"/>
      <c r="AC60" s="1754" t="str">
        <f>'PIM Model'!$AD$15</f>
        <v/>
      </c>
      <c r="AD60" s="1754"/>
      <c r="AE60" s="1754" t="str">
        <f>'PIM Model'!$D$15</f>
        <v>%</v>
      </c>
      <c r="AF60" s="1754"/>
      <c r="AG60" s="1754" t="str">
        <f>'PIM Model'!$D$15</f>
        <v>%</v>
      </c>
      <c r="AH60" s="1754"/>
      <c r="AI60" s="1751" t="str">
        <f>'PIM Model'!$D$15</f>
        <v>%</v>
      </c>
      <c r="AJ60" s="175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9" t="s">
        <v>99</v>
      </c>
      <c r="D61" s="1669"/>
      <c r="E61" s="1669"/>
      <c r="F61" s="1669"/>
      <c r="G61" s="1669"/>
      <c r="H61" s="1669"/>
      <c r="I61" s="1669"/>
      <c r="J61" s="1669"/>
      <c r="K61" s="1669"/>
      <c r="L61" s="1669"/>
      <c r="M61" s="1669"/>
      <c r="N61" s="1669"/>
      <c r="O61" s="1669"/>
      <c r="P61" s="1669"/>
      <c r="Q61" s="1669"/>
      <c r="R61" s="1669"/>
      <c r="S61" s="1669"/>
      <c r="T61" s="1669"/>
      <c r="U61" s="1669"/>
      <c r="V61" s="1669"/>
      <c r="W61" s="1669"/>
      <c r="X61" s="1669"/>
      <c r="Y61" s="1669"/>
      <c r="Z61" s="1669"/>
      <c r="AC61" s="1754" t="str">
        <f>'PIM Model'!$AD$10</f>
        <v/>
      </c>
      <c r="AD61" s="1754"/>
      <c r="AE61" s="1754" t="str">
        <f>'PIM Model'!$D$10</f>
        <v>%</v>
      </c>
      <c r="AF61" s="1754"/>
      <c r="AG61" s="1754" t="str">
        <f>'PIM Model'!$D$10</f>
        <v>%</v>
      </c>
      <c r="AH61" s="1754"/>
      <c r="AI61" s="1751" t="str">
        <f>'PIM Model'!$D$10</f>
        <v>%</v>
      </c>
      <c r="AJ61" s="175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8" t="s">
        <v>98</v>
      </c>
      <c r="D62" s="1568"/>
      <c r="E62" s="1568"/>
      <c r="F62" s="1568"/>
      <c r="G62" s="1568"/>
      <c r="H62" s="1568"/>
      <c r="I62" s="1568"/>
      <c r="J62" s="1568"/>
      <c r="K62" s="1568"/>
      <c r="L62" s="1568"/>
      <c r="M62" s="1568"/>
      <c r="N62" s="1568"/>
      <c r="O62" s="1568"/>
      <c r="P62" s="1568"/>
      <c r="Q62" s="1568"/>
      <c r="R62" s="1568"/>
      <c r="S62" s="1568"/>
      <c r="T62" s="1568"/>
      <c r="U62" s="1568"/>
      <c r="V62" s="1568"/>
      <c r="W62" s="1568"/>
      <c r="X62" s="1568"/>
      <c r="Y62" s="1568"/>
      <c r="Z62" s="1568"/>
      <c r="AC62" s="1754" t="str">
        <f>'PIM Model'!$AD$16</f>
        <v/>
      </c>
      <c r="AD62" s="1754"/>
      <c r="AE62" s="1754" t="str">
        <f>'PIM Model'!$D$16</f>
        <v>%</v>
      </c>
      <c r="AF62" s="1754"/>
      <c r="AG62" s="1754" t="str">
        <f>'PIM Model'!$D$16</f>
        <v>%</v>
      </c>
      <c r="AH62" s="1754"/>
      <c r="AI62" s="1751" t="str">
        <f>'PIM Model'!$D$16</f>
        <v>%</v>
      </c>
      <c r="AJ62" s="175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8" t="s">
        <v>97</v>
      </c>
      <c r="D63" s="1568"/>
      <c r="E63" s="1568"/>
      <c r="F63" s="1568"/>
      <c r="G63" s="1568"/>
      <c r="H63" s="1568"/>
      <c r="I63" s="1568"/>
      <c r="J63" s="1568"/>
      <c r="K63" s="1568"/>
      <c r="L63" s="1568"/>
      <c r="M63" s="1568"/>
      <c r="N63" s="1568"/>
      <c r="O63" s="1568"/>
      <c r="P63" s="1568"/>
      <c r="Q63" s="1568"/>
      <c r="R63" s="1568"/>
      <c r="S63" s="1568"/>
      <c r="T63" s="1568"/>
      <c r="U63" s="1568"/>
      <c r="V63" s="1568"/>
      <c r="W63" s="1568"/>
      <c r="X63" s="1568"/>
      <c r="Y63" s="1568"/>
      <c r="Z63" s="1568"/>
      <c r="AC63" s="1754" t="str">
        <f>'PIM Model'!$AD$20</f>
        <v/>
      </c>
      <c r="AD63" s="1754"/>
      <c r="AE63" s="1754" t="str">
        <f>'PIM Model'!$D$20</f>
        <v>%</v>
      </c>
      <c r="AF63" s="1754"/>
      <c r="AG63" s="1754" t="str">
        <f>'PIM Model'!$D$20</f>
        <v>%</v>
      </c>
      <c r="AH63" s="1754"/>
      <c r="AI63" s="1751" t="str">
        <f>'PIM Model'!$D$20</f>
        <v>%</v>
      </c>
      <c r="AJ63" s="175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8" t="s">
        <v>96</v>
      </c>
      <c r="D64" s="1568"/>
      <c r="E64" s="1568"/>
      <c r="F64" s="1568"/>
      <c r="G64" s="1568"/>
      <c r="H64" s="1568"/>
      <c r="I64" s="1568"/>
      <c r="J64" s="1568"/>
      <c r="K64" s="1568"/>
      <c r="L64" s="1568"/>
      <c r="M64" s="1568"/>
      <c r="N64" s="1568"/>
      <c r="O64" s="1568"/>
      <c r="P64" s="1568"/>
      <c r="Q64" s="1568"/>
      <c r="R64" s="1568"/>
      <c r="S64" s="1568"/>
      <c r="T64" s="1568"/>
      <c r="U64" s="1568"/>
      <c r="V64" s="1568"/>
      <c r="W64" s="1568"/>
      <c r="X64" s="1568"/>
      <c r="Y64" s="1568"/>
      <c r="Z64" s="1568"/>
      <c r="AC64" s="1754" t="str">
        <f>'PIM Model'!$AD$18</f>
        <v/>
      </c>
      <c r="AD64" s="1754"/>
      <c r="AE64" s="1754" t="str">
        <f>'PIM Model'!$D$18</f>
        <v>%</v>
      </c>
      <c r="AF64" s="1754"/>
      <c r="AG64" s="1754" t="str">
        <f>'PIM Model'!$D$18</f>
        <v>%</v>
      </c>
      <c r="AH64" s="1754"/>
      <c r="AI64" s="1751" t="str">
        <f>'PIM Model'!$D$18</f>
        <v>%</v>
      </c>
      <c r="AJ64" s="175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8" t="s">
        <v>95</v>
      </c>
      <c r="D65" s="1568"/>
      <c r="E65" s="1568"/>
      <c r="F65" s="1568"/>
      <c r="G65" s="1568"/>
      <c r="H65" s="1568"/>
      <c r="I65" s="1568"/>
      <c r="J65" s="1568"/>
      <c r="K65" s="1568"/>
      <c r="L65" s="1568"/>
      <c r="M65" s="1568"/>
      <c r="N65" s="1568"/>
      <c r="O65" s="1568"/>
      <c r="P65" s="1568"/>
      <c r="Q65" s="1568"/>
      <c r="R65" s="1568"/>
      <c r="S65" s="1568"/>
      <c r="T65" s="1568"/>
      <c r="U65" s="1568"/>
      <c r="V65" s="1568"/>
      <c r="W65" s="1568"/>
      <c r="X65" s="1568"/>
      <c r="Y65" s="1568"/>
      <c r="Z65" s="1568"/>
      <c r="AC65" s="1754" t="str">
        <f>'PIM Model'!$AD$17</f>
        <v/>
      </c>
      <c r="AD65" s="1754"/>
      <c r="AE65" s="1754" t="str">
        <f>'PIM Model'!$D$17</f>
        <v>%</v>
      </c>
      <c r="AF65" s="1754"/>
      <c r="AG65" s="1754" t="str">
        <f>'PIM Model'!$D$17</f>
        <v>%</v>
      </c>
      <c r="AH65" s="1754"/>
      <c r="AI65" s="1751" t="str">
        <f>'PIM Model'!$D$17</f>
        <v>%</v>
      </c>
      <c r="AJ65" s="175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8" t="s">
        <v>94</v>
      </c>
      <c r="D66" s="1568"/>
      <c r="E66" s="1568"/>
      <c r="F66" s="1568"/>
      <c r="G66" s="1568"/>
      <c r="H66" s="1568"/>
      <c r="I66" s="1568"/>
      <c r="J66" s="1568"/>
      <c r="K66" s="1568"/>
      <c r="L66" s="1568"/>
      <c r="M66" s="1568"/>
      <c r="N66" s="1568"/>
      <c r="O66" s="1568"/>
      <c r="P66" s="1568"/>
      <c r="Q66" s="1568"/>
      <c r="R66" s="1568"/>
      <c r="S66" s="1568"/>
      <c r="T66" s="1568"/>
      <c r="U66" s="1568"/>
      <c r="V66" s="1568"/>
      <c r="W66" s="1568"/>
      <c r="X66" s="1568"/>
      <c r="Y66" s="1568"/>
      <c r="Z66" s="1568"/>
      <c r="AC66" s="1754" t="str">
        <f>'PIM Model'!$AD$27</f>
        <v/>
      </c>
      <c r="AD66" s="1754"/>
      <c r="AE66" s="1754" t="str">
        <f>'PIM Model'!$D$27</f>
        <v>%</v>
      </c>
      <c r="AF66" s="1754"/>
      <c r="AG66" s="1754" t="str">
        <f>'PIM Model'!$D$27</f>
        <v>%</v>
      </c>
      <c r="AH66" s="1754"/>
      <c r="AI66" s="1751" t="str">
        <f>'PIM Model'!$D$27</f>
        <v>%</v>
      </c>
      <c r="AJ66" s="175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1" t="s">
        <v>695</v>
      </c>
      <c r="F67" s="1751"/>
      <c r="G67" s="1751"/>
      <c r="H67" s="1751"/>
      <c r="I67" s="1751"/>
      <c r="J67" s="1751"/>
      <c r="K67" s="1751"/>
      <c r="M67" s="1755" t="s">
        <v>241</v>
      </c>
      <c r="N67" s="1755"/>
      <c r="O67" s="1755"/>
      <c r="P67" t="s">
        <v>651</v>
      </c>
      <c r="S67" s="1753"/>
      <c r="T67" s="1753"/>
      <c r="U67" s="1753"/>
      <c r="V67" s="1751" t="s">
        <v>653</v>
      </c>
      <c r="W67" s="175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8" t="s">
        <v>93</v>
      </c>
      <c r="D68" s="1568"/>
      <c r="E68" s="1568"/>
      <c r="F68" s="1568"/>
      <c r="G68" s="1568"/>
      <c r="H68" s="1568"/>
      <c r="I68" s="1568"/>
      <c r="J68" s="1568"/>
      <c r="K68" s="1568"/>
      <c r="L68" s="1568"/>
      <c r="M68" s="1568"/>
      <c r="N68" s="1568"/>
      <c r="O68" s="1568"/>
      <c r="P68" s="1568"/>
      <c r="Q68" s="1568"/>
      <c r="R68" s="1568"/>
      <c r="S68" s="1568"/>
      <c r="T68" s="1568"/>
      <c r="U68" s="1568"/>
      <c r="V68" s="1568"/>
      <c r="W68" s="1568"/>
      <c r="X68" s="1568"/>
      <c r="Y68" s="1568"/>
      <c r="Z68" s="1568"/>
      <c r="AC68" s="1754" t="str">
        <f>'PIM Model'!$AD$21</f>
        <v/>
      </c>
      <c r="AD68" s="1754"/>
      <c r="AE68" s="1754" t="str">
        <f>'PIM Model'!$D$21</f>
        <v>%</v>
      </c>
      <c r="AF68" s="1754"/>
      <c r="AG68" s="1754" t="str">
        <f>'PIM Model'!$D$21</f>
        <v>%</v>
      </c>
      <c r="AH68" s="1754"/>
      <c r="AI68" s="1751" t="str">
        <f>'PIM Model'!$D$21</f>
        <v>%</v>
      </c>
      <c r="AJ68" s="175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8" t="s">
        <v>92</v>
      </c>
      <c r="D69" s="1568"/>
      <c r="E69" s="1568"/>
      <c r="F69" s="1568"/>
      <c r="G69" s="1568"/>
      <c r="H69" s="1568"/>
      <c r="I69" s="1568"/>
      <c r="J69" s="1568"/>
      <c r="K69" s="1568"/>
      <c r="L69" s="1568"/>
      <c r="M69" s="1568"/>
      <c r="N69" s="1568"/>
      <c r="O69" s="1568"/>
      <c r="P69" s="1568"/>
      <c r="Q69" s="1568"/>
      <c r="R69" s="1568"/>
      <c r="S69" s="1568"/>
      <c r="T69" s="1568"/>
      <c r="U69" s="1568"/>
      <c r="V69" s="1568"/>
      <c r="W69" s="1568"/>
      <c r="X69" s="1568"/>
      <c r="Y69" s="1568"/>
      <c r="Z69" s="1568"/>
      <c r="AC69" s="1754" t="str">
        <f>'PIM Model'!$AD$23</f>
        <v/>
      </c>
      <c r="AD69" s="1754"/>
      <c r="AE69" s="1754" t="str">
        <f>'PIM Model'!$D$23</f>
        <v>%</v>
      </c>
      <c r="AF69" s="1754"/>
      <c r="AG69" s="1754" t="str">
        <f>'PIM Model'!$D$23</f>
        <v>%</v>
      </c>
      <c r="AH69" s="1754"/>
      <c r="AI69" s="1751" t="str">
        <f>'PIM Model'!$D$23</f>
        <v>%</v>
      </c>
      <c r="AJ69" s="175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8" t="s">
        <v>91</v>
      </c>
      <c r="D70" s="1568"/>
      <c r="E70" s="1568"/>
      <c r="F70" s="1568"/>
      <c r="G70" s="1568"/>
      <c r="H70" s="1568"/>
      <c r="I70" s="1568"/>
      <c r="J70" s="1568"/>
      <c r="K70" s="1568"/>
      <c r="L70" s="1568"/>
      <c r="M70" s="1568"/>
      <c r="N70" s="1568"/>
      <c r="O70" s="1568"/>
      <c r="P70" s="1568"/>
      <c r="Q70" s="1568"/>
      <c r="R70" s="1568"/>
      <c r="S70" s="1568"/>
      <c r="T70" s="1568"/>
      <c r="U70" s="1568"/>
      <c r="V70" s="1568"/>
      <c r="W70" s="1568"/>
      <c r="X70" s="1568"/>
      <c r="Y70" s="1568"/>
      <c r="Z70" s="1568"/>
      <c r="AC70" s="1754" t="str">
        <f>'PIM Model'!$AD$24</f>
        <v/>
      </c>
      <c r="AD70" s="1754"/>
      <c r="AE70" s="1754" t="str">
        <f>'PIM Model'!$D$24</f>
        <v>%</v>
      </c>
      <c r="AF70" s="1754"/>
      <c r="AG70" s="1754" t="str">
        <f>'PIM Model'!$D$24</f>
        <v>%</v>
      </c>
      <c r="AH70" s="1754"/>
      <c r="AI70" s="1751" t="str">
        <f>'PIM Model'!$D$24</f>
        <v>%</v>
      </c>
      <c r="AJ70" s="1751"/>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74"/>
    </row>
    <row r="71" spans="2:70" x14ac:dyDescent="0.25">
      <c r="B71" s="137"/>
      <c r="C71" s="1568" t="s">
        <v>90</v>
      </c>
      <c r="D71" s="1568"/>
      <c r="E71" s="1568"/>
      <c r="F71" s="1568"/>
      <c r="G71" s="1568"/>
      <c r="H71" s="1568"/>
      <c r="I71" s="1568"/>
      <c r="J71" s="1568"/>
      <c r="K71" s="1568"/>
      <c r="L71" s="1568"/>
      <c r="M71" s="1568"/>
      <c r="N71" s="1568"/>
      <c r="O71" s="1568"/>
      <c r="P71" s="1568"/>
      <c r="Q71" s="1568"/>
      <c r="R71" s="1568"/>
      <c r="S71" s="1568"/>
      <c r="T71" s="1568"/>
      <c r="U71" s="1568"/>
      <c r="V71" s="1568"/>
      <c r="W71" s="1568"/>
      <c r="X71" s="1568"/>
      <c r="Y71" s="1568"/>
      <c r="Z71" s="1568"/>
      <c r="AC71" s="1754" t="str">
        <f>'PIM Model'!$AD$25</f>
        <v/>
      </c>
      <c r="AD71" s="1754"/>
      <c r="AE71" s="1754" t="str">
        <f>'PIM Model'!$D$25</f>
        <v>%</v>
      </c>
      <c r="AF71" s="1754"/>
      <c r="AG71" s="1754" t="str">
        <f>'PIM Model'!$D$25</f>
        <v>%</v>
      </c>
      <c r="AH71" s="1754"/>
      <c r="AI71" s="1751" t="str">
        <f>'PIM Model'!$D$25</f>
        <v>%</v>
      </c>
      <c r="AJ71" s="1751"/>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74"/>
    </row>
    <row r="72" spans="2:70" x14ac:dyDescent="0.25">
      <c r="B72" s="137"/>
      <c r="C72" s="1568" t="s">
        <v>89</v>
      </c>
      <c r="D72" s="1568"/>
      <c r="E72" s="1568"/>
      <c r="F72" s="1568"/>
      <c r="G72" s="1568"/>
      <c r="H72" s="1568"/>
      <c r="I72" s="1568"/>
      <c r="J72" s="1568"/>
      <c r="K72" s="1568"/>
      <c r="L72" s="1568"/>
      <c r="M72" s="1568"/>
      <c r="N72" s="1568"/>
      <c r="O72" s="1568"/>
      <c r="P72" s="1568"/>
      <c r="Q72" s="1568"/>
      <c r="R72" s="1568"/>
      <c r="S72" s="1568"/>
      <c r="T72" s="1568"/>
      <c r="U72" s="1568"/>
      <c r="V72" s="1568"/>
      <c r="W72" s="1568"/>
      <c r="X72" s="1568"/>
      <c r="Y72" s="1568"/>
      <c r="Z72" s="1568"/>
      <c r="AC72" s="1754" t="str">
        <f>'PIM Model'!$AD$26</f>
        <v/>
      </c>
      <c r="AD72" s="1754"/>
      <c r="AE72" s="1754" t="str">
        <f>'PIM Model'!$D$26</f>
        <v>%</v>
      </c>
      <c r="AF72" s="1754"/>
      <c r="AG72" s="1754" t="str">
        <f>'PIM Model'!$D$26</f>
        <v>%</v>
      </c>
      <c r="AH72" s="1754"/>
      <c r="AI72" s="1751" t="str">
        <f>'PIM Model'!$D$26</f>
        <v>%</v>
      </c>
      <c r="AJ72" s="1751"/>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74"/>
    </row>
    <row r="73" spans="2:70" x14ac:dyDescent="0.25">
      <c r="B73" s="137"/>
      <c r="C73" s="1568" t="s">
        <v>88</v>
      </c>
      <c r="D73" s="1568"/>
      <c r="E73" s="1568"/>
      <c r="F73" s="1568"/>
      <c r="G73" s="1568"/>
      <c r="H73" s="1568"/>
      <c r="I73" s="1568"/>
      <c r="J73" s="1568"/>
      <c r="K73" s="1568"/>
      <c r="L73" s="1568"/>
      <c r="M73" s="1568"/>
      <c r="N73" s="1568"/>
      <c r="O73" s="1568"/>
      <c r="P73" s="1568"/>
      <c r="Q73" s="1568"/>
      <c r="R73" s="1568"/>
      <c r="S73" s="1568"/>
      <c r="T73" s="1568"/>
      <c r="U73" s="1568"/>
      <c r="V73" s="1568"/>
      <c r="W73" s="1568"/>
      <c r="X73" s="1568"/>
      <c r="Y73" s="1568"/>
      <c r="Z73" s="1568"/>
      <c r="AC73" s="1754" t="str">
        <f>'PIM Model'!$AD$29</f>
        <v/>
      </c>
      <c r="AD73" s="1754"/>
      <c r="AE73" s="1754" t="str">
        <f>'PIM Model'!$D$29</f>
        <v>%</v>
      </c>
      <c r="AF73" s="1754"/>
      <c r="AG73" s="1754" t="str">
        <f>'PIM Model'!$D$29</f>
        <v>%</v>
      </c>
      <c r="AH73" s="1754"/>
      <c r="AI73" s="1751" t="str">
        <f>'PIM Model'!$D$29</f>
        <v>%</v>
      </c>
      <c r="AJ73" s="1751"/>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74"/>
    </row>
    <row r="74" spans="2:70" x14ac:dyDescent="0.25">
      <c r="B74" s="137"/>
      <c r="C74" s="1568" t="s">
        <v>87</v>
      </c>
      <c r="D74" s="1568"/>
      <c r="E74" s="1568"/>
      <c r="F74" s="1568"/>
      <c r="G74" s="1568"/>
      <c r="H74" s="1568"/>
      <c r="I74" s="1568"/>
      <c r="J74" s="1568"/>
      <c r="K74" s="1568"/>
      <c r="L74" s="1568"/>
      <c r="M74" s="1568"/>
      <c r="N74" s="1568"/>
      <c r="O74" s="1568"/>
      <c r="P74" s="1568"/>
      <c r="Q74" s="1568"/>
      <c r="R74" s="1568"/>
      <c r="S74" s="1568"/>
      <c r="T74" s="1568"/>
      <c r="U74" s="1568"/>
      <c r="V74" s="1568"/>
      <c r="W74" s="1568"/>
      <c r="X74" s="1568"/>
      <c r="Y74" s="1568"/>
      <c r="Z74" s="1568"/>
      <c r="AC74" s="1754" t="str">
        <f>'PIM Model'!$AD$30</f>
        <v/>
      </c>
      <c r="AD74" s="1754"/>
      <c r="AE74" s="1754" t="str">
        <f>'PIM Model'!$D$30</f>
        <v>%</v>
      </c>
      <c r="AF74" s="1754"/>
      <c r="AG74" s="1754" t="str">
        <f>'PIM Model'!$D$30</f>
        <v>%</v>
      </c>
      <c r="AH74" s="1754"/>
      <c r="AI74" s="1751" t="str">
        <f>'PIM Model'!$D$30</f>
        <v>%</v>
      </c>
      <c r="AJ74" s="1751"/>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74"/>
    </row>
    <row r="75" spans="2:70" x14ac:dyDescent="0.25">
      <c r="B75" s="137"/>
      <c r="C75" s="1568" t="s">
        <v>86</v>
      </c>
      <c r="D75" s="1568"/>
      <c r="E75" s="1568"/>
      <c r="F75" s="1568"/>
      <c r="G75" s="1568"/>
      <c r="H75" s="1568"/>
      <c r="I75" s="1568"/>
      <c r="J75" s="1568"/>
      <c r="K75" s="1568"/>
      <c r="L75" s="1568"/>
      <c r="M75" s="1568"/>
      <c r="N75" s="1568"/>
      <c r="O75" s="1568"/>
      <c r="P75" s="1568"/>
      <c r="Q75" s="1568"/>
      <c r="R75" s="1568"/>
      <c r="S75" s="1568"/>
      <c r="T75" s="1568"/>
      <c r="U75" s="1568"/>
      <c r="V75" s="1568"/>
      <c r="W75" s="1568"/>
      <c r="X75" s="1568"/>
      <c r="Y75" s="1568"/>
      <c r="Z75" s="1568"/>
      <c r="AC75" s="1754" t="str">
        <f>'PIM Model'!$AD$28</f>
        <v/>
      </c>
      <c r="AD75" s="1754"/>
      <c r="AE75" s="1754" t="str">
        <f>'PIM Model'!$D$28</f>
        <v>%</v>
      </c>
      <c r="AF75" s="1754"/>
      <c r="AG75" s="1754" t="str">
        <f>'PIM Model'!$D$28</f>
        <v>%</v>
      </c>
      <c r="AH75" s="1754"/>
      <c r="AI75" s="1751" t="str">
        <f>'PIM Model'!$D$28</f>
        <v>%</v>
      </c>
      <c r="AJ75" s="1751"/>
      <c r="BF75" s="138"/>
    </row>
    <row r="76" spans="2:70" x14ac:dyDescent="0.25">
      <c r="B76" s="137"/>
      <c r="C76" s="1568" t="s">
        <v>105</v>
      </c>
      <c r="D76" s="1568"/>
      <c r="E76" s="1568"/>
      <c r="F76" s="1568"/>
      <c r="G76" s="1568"/>
      <c r="H76" s="1568"/>
      <c r="I76" s="1568"/>
      <c r="J76" s="1568"/>
      <c r="K76" s="1568"/>
      <c r="L76" s="1568"/>
      <c r="M76" s="1568"/>
      <c r="N76" s="1568"/>
      <c r="O76" s="1568"/>
      <c r="P76" s="1568"/>
      <c r="Q76" s="1568"/>
      <c r="R76" s="1568"/>
      <c r="S76" s="1568"/>
      <c r="T76" s="1568"/>
      <c r="U76" s="1568"/>
      <c r="V76" s="1568"/>
      <c r="W76" s="1568"/>
      <c r="X76" s="1568"/>
      <c r="Y76" s="1568"/>
      <c r="Z76" s="1568"/>
      <c r="AC76" s="1754" t="str">
        <f>'PIM Model'!$AD$22</f>
        <v/>
      </c>
      <c r="AD76" s="1754"/>
      <c r="AE76" s="1754" t="str">
        <f>'PIM Model'!$D$22</f>
        <v>%</v>
      </c>
      <c r="AF76" s="1754"/>
      <c r="AG76" s="1754" t="str">
        <f>'PIM Model'!$D$22</f>
        <v>%</v>
      </c>
      <c r="AH76" s="1754"/>
      <c r="AI76" s="1751" t="str">
        <f>'PIM Model'!$D$22</f>
        <v>%</v>
      </c>
      <c r="AJ76" s="1751"/>
      <c r="BF76" s="138"/>
    </row>
    <row r="77" spans="2:70" x14ac:dyDescent="0.25">
      <c r="B77" s="665"/>
      <c r="C77" s="1780" t="s">
        <v>726</v>
      </c>
      <c r="D77" s="1780"/>
      <c r="E77" s="1780"/>
      <c r="F77" s="1780"/>
      <c r="G77" s="1780"/>
      <c r="H77" s="1780"/>
      <c r="I77" s="1780"/>
      <c r="J77" s="1780"/>
      <c r="K77" s="1780"/>
      <c r="L77" s="1780"/>
      <c r="M77" s="1780"/>
      <c r="N77" s="1780"/>
      <c r="O77" s="1780"/>
      <c r="P77" s="1780"/>
      <c r="Q77" s="1780"/>
      <c r="R77" s="1780"/>
      <c r="S77" s="1780"/>
      <c r="T77" s="1780"/>
      <c r="U77" s="1780"/>
      <c r="V77" s="1780"/>
      <c r="W77" s="1780"/>
      <c r="X77" s="1780"/>
      <c r="Y77" s="1780"/>
      <c r="Z77" s="1780"/>
      <c r="AC77" s="1754" t="str">
        <f>'PIM Model'!$AD$12</f>
        <v/>
      </c>
      <c r="AD77" s="1754"/>
      <c r="AE77" s="1754" t="str">
        <f>'PIM Model'!$D$12</f>
        <v>%</v>
      </c>
      <c r="AF77" s="1754"/>
      <c r="AG77" s="1754" t="str">
        <f>'PIM Model'!$D$12</f>
        <v>%</v>
      </c>
      <c r="AH77" s="1754"/>
      <c r="AI77" s="1751" t="str">
        <f>'PIM Model'!$D$12</f>
        <v>%</v>
      </c>
      <c r="AJ77" s="1751"/>
      <c r="BF77" s="138"/>
    </row>
    <row r="78" spans="2:70" x14ac:dyDescent="0.25">
      <c r="B78" s="137"/>
      <c r="C78" s="1780" t="s">
        <v>727</v>
      </c>
      <c r="D78" s="1780"/>
      <c r="E78" s="1780"/>
      <c r="F78" s="1780"/>
      <c r="G78" s="1780"/>
      <c r="H78" s="1780"/>
      <c r="I78" s="1780"/>
      <c r="J78" s="1780"/>
      <c r="K78" s="1780"/>
      <c r="L78" s="1780"/>
      <c r="M78" s="1780"/>
      <c r="N78" s="1780"/>
      <c r="O78" s="1780"/>
      <c r="P78" s="1780"/>
      <c r="Q78" s="1780"/>
      <c r="R78" s="1780"/>
      <c r="S78" s="1780"/>
      <c r="T78" s="1780"/>
      <c r="U78" s="1780"/>
      <c r="V78" s="1780"/>
      <c r="W78" s="1780"/>
      <c r="X78" s="1780"/>
      <c r="Y78" s="1780"/>
      <c r="Z78" s="178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1" t="s">
        <v>694</v>
      </c>
      <c r="E81" s="1751"/>
      <c r="F81" s="1751"/>
      <c r="G81" s="1751"/>
      <c r="H81" s="1751"/>
      <c r="I81" s="1751"/>
      <c r="J81" s="1751"/>
      <c r="K81" s="1751"/>
      <c r="L81" s="1751"/>
      <c r="M81" s="1751"/>
      <c r="N81" s="1751"/>
      <c r="O81" s="1751"/>
      <c r="P81" s="1751"/>
      <c r="Q81" s="1751"/>
      <c r="R81" s="1751"/>
      <c r="S81" s="1751"/>
      <c r="T81" s="1751"/>
      <c r="U81" s="1751"/>
      <c r="V81" s="1751"/>
      <c r="W81" s="1751"/>
      <c r="X81" s="1751"/>
      <c r="Y81" s="1751"/>
      <c r="Z81" s="1751"/>
      <c r="AA81" s="1751"/>
      <c r="AB81" s="1751"/>
      <c r="AC81" s="1751"/>
      <c r="AD81" s="1751"/>
      <c r="AE81" s="1751"/>
      <c r="AF81" s="1751"/>
      <c r="AG81" s="1751"/>
      <c r="AH81" s="1751"/>
      <c r="AI81" s="1751"/>
      <c r="AJ81" s="1751"/>
      <c r="AK81" s="1751"/>
      <c r="AL81" s="1751"/>
      <c r="AM81" s="1751"/>
      <c r="AN81" s="1751"/>
      <c r="AO81" s="1751"/>
      <c r="AP81" s="1751"/>
      <c r="AQ81" s="1751"/>
      <c r="AR81" s="1751"/>
      <c r="AS81" s="1751"/>
      <c r="AT81" s="1751"/>
      <c r="AU81" s="1751"/>
      <c r="AV81" s="1751"/>
      <c r="AW81" s="1751"/>
      <c r="AX81" s="1751"/>
      <c r="AY81" s="1751"/>
      <c r="AZ81" s="1751"/>
      <c r="BA81" s="1751"/>
      <c r="BB81" s="1751"/>
      <c r="BC81" s="1751"/>
      <c r="BD81" s="1751"/>
      <c r="BF81" s="138"/>
    </row>
    <row r="82" spans="1:70" x14ac:dyDescent="0.25">
      <c r="B82" s="137"/>
      <c r="D82" s="1755" t="s">
        <v>241</v>
      </c>
      <c r="E82" s="1755"/>
      <c r="F82" s="1751" t="s">
        <v>693</v>
      </c>
      <c r="G82" s="1751"/>
      <c r="H82" s="1751"/>
      <c r="I82" s="1751"/>
      <c r="J82" s="1751"/>
      <c r="K82" s="1751"/>
      <c r="L82" s="1751"/>
      <c r="M82" s="1751"/>
      <c r="N82" s="1751"/>
      <c r="O82" s="1751"/>
      <c r="P82" s="1751"/>
      <c r="Q82" s="1751"/>
      <c r="R82" s="1751"/>
      <c r="S82" s="1751"/>
      <c r="T82" s="1751"/>
      <c r="U82" s="1751"/>
      <c r="V82" s="1751"/>
      <c r="W82" s="1751"/>
      <c r="X82" s="1751"/>
      <c r="Y82" s="1751"/>
      <c r="Z82" s="1751"/>
      <c r="AA82" s="1751"/>
      <c r="AB82" s="1751"/>
      <c r="AC82" s="1751"/>
      <c r="AD82" s="1751"/>
      <c r="AE82" s="1751"/>
      <c r="AF82" s="1751"/>
      <c r="AG82" s="1751"/>
      <c r="AH82" s="1751"/>
      <c r="AI82" s="1751"/>
      <c r="AJ82" s="1751"/>
      <c r="AK82" s="1751"/>
      <c r="AL82" s="1751"/>
      <c r="AM82" s="1751"/>
      <c r="AN82" s="1751"/>
      <c r="AO82" s="1751"/>
      <c r="AP82" s="1751"/>
      <c r="AQ82" s="1751"/>
      <c r="AR82" s="1751"/>
      <c r="AS82" s="1751"/>
      <c r="AT82" s="1751"/>
      <c r="AU82" s="1751"/>
      <c r="AV82" s="1751"/>
      <c r="AW82" s="1751"/>
      <c r="AX82" s="1751"/>
      <c r="AY82" s="1751"/>
      <c r="AZ82" s="1751"/>
      <c r="BA82" s="1751"/>
      <c r="BB82" s="1751"/>
      <c r="BC82" s="1751"/>
      <c r="BD82" s="1751"/>
      <c r="BF82" s="138"/>
    </row>
    <row r="83" spans="1:70" x14ac:dyDescent="0.25">
      <c r="B83" s="137"/>
      <c r="D83" s="1753"/>
      <c r="E83" s="1753"/>
      <c r="F83" s="1751" t="s">
        <v>692</v>
      </c>
      <c r="G83" s="1751"/>
      <c r="H83" s="1751"/>
      <c r="I83" s="1751"/>
      <c r="J83" s="1751"/>
      <c r="K83" s="1751"/>
      <c r="L83" s="1751"/>
      <c r="M83" s="1751"/>
      <c r="N83" s="1751"/>
      <c r="O83" s="1751"/>
      <c r="P83" s="1751"/>
      <c r="Q83" s="1751"/>
      <c r="R83" s="1751"/>
      <c r="S83" s="1751"/>
      <c r="T83" s="1751"/>
      <c r="U83" s="1751"/>
      <c r="V83" s="1751"/>
      <c r="W83" s="1751"/>
      <c r="X83" s="1751"/>
      <c r="Y83" s="1751"/>
      <c r="Z83" s="1751"/>
      <c r="AA83" s="1751"/>
      <c r="AB83" s="1751"/>
      <c r="AC83" s="1751"/>
      <c r="AD83" s="1751"/>
      <c r="AE83" s="1751"/>
      <c r="AF83" s="1751"/>
      <c r="AG83" s="1751"/>
      <c r="AH83" s="1751"/>
      <c r="AI83" s="1751"/>
      <c r="AJ83" s="1751"/>
      <c r="AK83" s="1751"/>
      <c r="AL83" s="1751"/>
      <c r="AM83" s="1751"/>
      <c r="AN83" s="1751"/>
      <c r="AO83" s="1751"/>
      <c r="AP83" s="1751"/>
      <c r="AQ83" s="1751"/>
      <c r="AR83" s="1751"/>
      <c r="AS83" s="1751"/>
      <c r="AT83" s="1751"/>
      <c r="AU83" s="1751"/>
      <c r="AV83" s="1751"/>
      <c r="AW83" s="1751"/>
      <c r="AX83" s="1751"/>
      <c r="AY83" s="1751"/>
      <c r="AZ83" s="1751"/>
      <c r="BA83" s="1751"/>
      <c r="BB83" s="1751"/>
      <c r="BC83" s="1751"/>
      <c r="BD83" s="1751"/>
      <c r="BF83" s="138"/>
    </row>
    <row r="84" spans="1:70" x14ac:dyDescent="0.25">
      <c r="A84" s="273"/>
      <c r="B84" s="137"/>
      <c r="D84" s="1753"/>
      <c r="E84" s="1753"/>
      <c r="F84" s="1751" t="s">
        <v>691</v>
      </c>
      <c r="G84" s="1751"/>
      <c r="H84" s="1751"/>
      <c r="I84" s="1751"/>
      <c r="J84" s="1751"/>
      <c r="K84" s="1751"/>
      <c r="L84" s="1751"/>
      <c r="M84" s="1751"/>
      <c r="N84" s="1751"/>
      <c r="O84" s="1751"/>
      <c r="P84" s="1751"/>
      <c r="Q84" s="1751"/>
      <c r="R84" s="1751"/>
      <c r="S84" s="1751"/>
      <c r="T84" s="1751"/>
      <c r="U84" s="1751"/>
      <c r="V84" s="1751"/>
      <c r="W84" s="1751"/>
      <c r="X84" s="1751"/>
      <c r="Y84" s="1751"/>
      <c r="Z84" s="1751"/>
      <c r="AA84" s="1751"/>
      <c r="AB84" s="1751"/>
      <c r="AC84" s="1751"/>
      <c r="AD84" s="1751"/>
      <c r="AE84" s="1751"/>
      <c r="AF84" s="1751"/>
      <c r="AG84" s="1751"/>
      <c r="AH84" s="1751"/>
      <c r="AI84" s="1751"/>
      <c r="AJ84" s="1751"/>
      <c r="AK84" s="1751"/>
      <c r="AL84" s="1751"/>
      <c r="AM84" s="1751"/>
      <c r="AN84" s="1751"/>
      <c r="AO84" s="1751"/>
      <c r="AP84" s="1751"/>
      <c r="AQ84" s="1751"/>
      <c r="AR84" s="1751"/>
      <c r="AS84" s="1751"/>
      <c r="AT84" s="1751"/>
      <c r="AU84" s="1751"/>
      <c r="AV84" s="1751"/>
      <c r="AW84" s="1751"/>
      <c r="AX84" s="1751"/>
      <c r="AY84" s="1751"/>
      <c r="AZ84" s="1751"/>
      <c r="BA84" s="1751"/>
      <c r="BB84" s="1751"/>
      <c r="BC84" s="1751"/>
      <c r="BD84" s="1751"/>
      <c r="BF84" s="138"/>
    </row>
    <row r="85" spans="1:70" x14ac:dyDescent="0.25">
      <c r="B85" s="137"/>
      <c r="BF85" s="138"/>
    </row>
    <row r="86" spans="1:70" x14ac:dyDescent="0.25">
      <c r="B86" s="137"/>
      <c r="D86" s="1751" t="s">
        <v>690</v>
      </c>
      <c r="E86" s="1751"/>
      <c r="F86" s="1751"/>
      <c r="G86" s="1751"/>
      <c r="H86" s="1751"/>
      <c r="I86" s="1751"/>
      <c r="J86" s="1751"/>
      <c r="K86" s="1751"/>
      <c r="L86" s="1751"/>
      <c r="M86" s="1751"/>
      <c r="N86" s="1751"/>
      <c r="O86" s="1751"/>
      <c r="P86" s="1751"/>
      <c r="Q86" s="1751"/>
      <c r="R86" s="1751"/>
      <c r="S86" s="1751"/>
      <c r="T86" s="1751"/>
      <c r="U86" s="1751"/>
      <c r="V86" s="1751"/>
      <c r="W86" s="1751"/>
      <c r="X86" s="1751"/>
      <c r="Y86" s="1751"/>
      <c r="Z86" s="1751"/>
      <c r="AA86" s="1751"/>
      <c r="AB86" s="1751"/>
      <c r="AC86" s="1751"/>
      <c r="AD86" s="1751"/>
      <c r="AE86" s="1751"/>
      <c r="AF86" s="1751"/>
      <c r="AG86" s="1751"/>
      <c r="AH86" s="1751"/>
      <c r="AI86" s="1751"/>
      <c r="AJ86" s="1751"/>
      <c r="AK86" s="1751"/>
      <c r="AL86" s="1751"/>
      <c r="AM86" s="1751"/>
      <c r="AN86" s="1751"/>
      <c r="AO86" s="1751"/>
      <c r="AP86" s="1751"/>
      <c r="AQ86" s="1751"/>
      <c r="AR86" s="1751"/>
      <c r="AS86" s="1751"/>
      <c r="AT86" s="1751"/>
      <c r="AU86" s="1751"/>
      <c r="AV86" s="1751"/>
      <c r="AW86" s="1751"/>
      <c r="AX86" s="1751"/>
      <c r="AY86" s="1751"/>
      <c r="AZ86" s="1751"/>
      <c r="BA86" s="1751"/>
      <c r="BB86" s="1751"/>
      <c r="BC86" s="1751"/>
      <c r="BD86" s="1751"/>
      <c r="BF86" s="138"/>
    </row>
    <row r="87" spans="1:70" x14ac:dyDescent="0.25">
      <c r="B87" s="137"/>
      <c r="D87" s="1755" t="s">
        <v>241</v>
      </c>
      <c r="E87" s="1755"/>
      <c r="F87" s="1751" t="s">
        <v>689</v>
      </c>
      <c r="G87" s="1751"/>
      <c r="H87" s="1751"/>
      <c r="I87" s="1751"/>
      <c r="J87" s="1751"/>
      <c r="K87" s="1751"/>
      <c r="L87" s="1751"/>
      <c r="M87" s="1751"/>
      <c r="N87" s="1751"/>
      <c r="O87" s="1751"/>
      <c r="P87" s="1751"/>
      <c r="Q87" s="1751"/>
      <c r="R87" s="1751"/>
      <c r="S87" s="1751"/>
      <c r="T87" s="1751"/>
      <c r="U87" s="1751"/>
      <c r="V87" s="1751"/>
      <c r="W87" s="1751"/>
      <c r="X87" s="1751"/>
      <c r="Y87" s="1751"/>
      <c r="Z87" s="1751"/>
      <c r="AA87" s="1751"/>
      <c r="AB87" s="1751"/>
      <c r="AC87" s="1751"/>
      <c r="AD87" s="1751"/>
      <c r="AE87" s="1751"/>
      <c r="AF87" s="1751"/>
      <c r="AG87" s="1751"/>
      <c r="AH87" s="1751"/>
      <c r="AI87" s="1751"/>
      <c r="AJ87" s="1751"/>
      <c r="AK87" s="1751"/>
      <c r="AL87" s="1751"/>
      <c r="AM87" s="1751"/>
      <c r="AN87" s="1751"/>
      <c r="AO87" s="1751"/>
      <c r="AP87" s="1751"/>
      <c r="AQ87" s="1751"/>
      <c r="AR87" s="1751"/>
      <c r="AS87" s="1751"/>
      <c r="AT87" s="1751"/>
      <c r="AU87" s="1751"/>
      <c r="AV87" s="1751"/>
      <c r="AW87" s="1751"/>
      <c r="AX87" s="1751"/>
      <c r="AY87" s="1751"/>
      <c r="AZ87" s="1751"/>
      <c r="BA87" s="1751"/>
      <c r="BB87" s="1751"/>
      <c r="BC87" s="1751"/>
      <c r="BD87" s="1751"/>
      <c r="BF87" s="138"/>
    </row>
    <row r="88" spans="1:70" x14ac:dyDescent="0.25">
      <c r="B88" s="137"/>
      <c r="D88" s="1753"/>
      <c r="E88" s="1753"/>
      <c r="F88" s="1751" t="s">
        <v>688</v>
      </c>
      <c r="G88" s="1751"/>
      <c r="H88" s="1751"/>
      <c r="I88" s="1751"/>
      <c r="J88" s="1751"/>
      <c r="K88" s="1751"/>
      <c r="L88" s="1751"/>
      <c r="M88" s="1751"/>
      <c r="N88" s="1751"/>
      <c r="O88" s="1751"/>
      <c r="P88" s="1751"/>
      <c r="Q88" s="1751"/>
      <c r="R88" s="1751"/>
      <c r="S88" s="1751"/>
      <c r="T88" s="1751"/>
      <c r="U88" s="1751"/>
      <c r="V88" s="1751"/>
      <c r="W88" s="1751"/>
      <c r="X88" s="1751"/>
      <c r="Y88" s="1751"/>
      <c r="Z88" s="1751"/>
      <c r="AA88" s="1751"/>
      <c r="AB88" s="1751"/>
      <c r="AC88" s="1751"/>
      <c r="AD88" s="1751"/>
      <c r="AE88" s="1751"/>
      <c r="AF88" s="1751"/>
      <c r="AG88" s="1751"/>
      <c r="AH88" s="1751"/>
      <c r="AI88" s="1751"/>
      <c r="AJ88" s="1751"/>
      <c r="AK88" s="1751"/>
      <c r="AL88" s="1751"/>
      <c r="AM88" s="1751"/>
      <c r="AN88" s="1751"/>
      <c r="AO88" s="1751"/>
      <c r="AP88" s="1751"/>
      <c r="AQ88" s="1751"/>
      <c r="AR88" s="1751"/>
      <c r="AS88" s="1751"/>
      <c r="AT88" s="1751"/>
      <c r="AU88" s="1751"/>
      <c r="AV88" s="1751"/>
      <c r="AW88" s="1751"/>
      <c r="AX88" s="1751"/>
      <c r="AY88" s="1751"/>
      <c r="AZ88" s="1751"/>
      <c r="BA88" s="1751"/>
      <c r="BB88" s="1751"/>
      <c r="BC88" s="1751"/>
      <c r="BD88" s="175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9" t="s">
        <v>1007</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6"/>
    </row>
    <row r="94" spans="1:70" ht="15.75" thickBot="1" x14ac:dyDescent="0.3">
      <c r="B94" s="137"/>
      <c r="D94" s="1746" t="s">
        <v>734</v>
      </c>
      <c r="E94" s="1716"/>
      <c r="F94" s="1716"/>
      <c r="G94" s="1716"/>
      <c r="H94" s="1716"/>
      <c r="I94" s="1716"/>
      <c r="J94" s="1716"/>
      <c r="K94" s="1715" t="s">
        <v>735</v>
      </c>
      <c r="L94" s="1716"/>
      <c r="M94" s="1716"/>
      <c r="N94" s="1716"/>
      <c r="O94" s="1716"/>
      <c r="P94" s="1716"/>
      <c r="Q94" s="1716"/>
      <c r="R94" s="1716"/>
      <c r="S94" s="1716"/>
      <c r="T94" s="1716"/>
      <c r="U94" s="1715" t="s">
        <v>795</v>
      </c>
      <c r="V94" s="1716"/>
      <c r="W94" s="1716"/>
      <c r="X94" s="1716"/>
      <c r="Y94" s="1716"/>
      <c r="Z94" s="1716"/>
      <c r="AA94" s="1716"/>
      <c r="AB94" s="1716"/>
      <c r="AC94" s="1716"/>
      <c r="AD94" s="1716"/>
      <c r="AE94" s="1716"/>
      <c r="AF94" s="1716"/>
      <c r="AG94" s="1716"/>
      <c r="AH94" s="1716"/>
      <c r="AI94" s="1716"/>
      <c r="AJ94" s="1715" t="s">
        <v>800</v>
      </c>
      <c r="AK94" s="1716"/>
      <c r="AL94" s="1716"/>
      <c r="AM94" s="1716"/>
      <c r="AN94" s="1716"/>
      <c r="AO94" s="1716"/>
      <c r="AP94" s="1716"/>
      <c r="AQ94" s="1716"/>
      <c r="AR94" s="1716"/>
      <c r="AS94" s="1716"/>
      <c r="AT94" s="1717"/>
      <c r="AU94" s="1715" t="s">
        <v>801</v>
      </c>
      <c r="AV94" s="1716"/>
      <c r="AW94" s="1716"/>
      <c r="AX94" s="1717"/>
      <c r="AY94" s="1715" t="s">
        <v>845</v>
      </c>
      <c r="AZ94" s="1716"/>
      <c r="BA94" s="1716"/>
      <c r="BB94" s="1716"/>
      <c r="BC94" s="1727"/>
      <c r="BF94" s="138"/>
    </row>
    <row r="95" spans="1:70" x14ac:dyDescent="0.25">
      <c r="B95" s="137"/>
      <c r="C95" s="621">
        <v>1</v>
      </c>
      <c r="D95" s="1745">
        <f>'Customer Inputs'!$B$6</f>
        <v>0</v>
      </c>
      <c r="E95" s="1745"/>
      <c r="F95" s="1745"/>
      <c r="G95" s="1745"/>
      <c r="H95" s="1745"/>
      <c r="I95" s="1745"/>
      <c r="J95" s="1745"/>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39" t="str">
        <f>IFERROR(IFERROR('Multi-Customer'!$BB$43,VLOOKUP($D95,'Required Info to Submit'!$E$23:$J$32,4,FALSE)),"")</f>
        <v/>
      </c>
      <c r="AK95" s="1740"/>
      <c r="AL95" s="1740"/>
      <c r="AM95" s="1740"/>
      <c r="AN95" s="1740"/>
      <c r="AO95" s="1740"/>
      <c r="AP95" s="1740"/>
      <c r="AQ95" s="1740"/>
      <c r="AR95" s="1740"/>
      <c r="AS95" s="1740"/>
      <c r="AT95" s="1741"/>
      <c r="AU95" s="1712" t="str">
        <f>IFERROR(IFERROR('Multi-Customer'!$BB$44,VLOOKUP($D95,'Required Info to Submit'!$E$23:$J$32,5,FALSE)),"")</f>
        <v/>
      </c>
      <c r="AV95" s="1713"/>
      <c r="AW95" s="1713"/>
      <c r="AX95" s="1714"/>
      <c r="AY95" s="1724" t="str">
        <f>IFERROR(IFERROR('Multi-Customer'!$BB$45,VLOOKUP($D95,'Required Info to Submit'!$E$23:$J$32,6,FALSE)),"")</f>
        <v/>
      </c>
      <c r="AZ95" s="1725"/>
      <c r="BA95" s="1725"/>
      <c r="BB95" s="1725"/>
      <c r="BC95" s="1726"/>
      <c r="BF95" s="138"/>
    </row>
    <row r="96" spans="1:70" x14ac:dyDescent="0.25">
      <c r="B96" s="137"/>
      <c r="C96" s="622">
        <v>2</v>
      </c>
      <c r="D96" s="1744">
        <f>'Customer Inputs'!$B$7</f>
        <v>0</v>
      </c>
      <c r="E96" s="1744"/>
      <c r="F96" s="1744"/>
      <c r="G96" s="1744"/>
      <c r="H96" s="1744"/>
      <c r="I96" s="1744"/>
      <c r="J96" s="1744"/>
      <c r="K96" s="1731" t="str">
        <f>IFERROR(IFERROR('Multi-Customer'!$BY$39,VLOOKUP($D96,'Required Info to Submit'!$E$23:$J$32,2,FALSE)),"")</f>
        <v/>
      </c>
      <c r="L96" s="1731"/>
      <c r="M96" s="1731"/>
      <c r="N96" s="1731"/>
      <c r="O96" s="1731"/>
      <c r="P96" s="1731"/>
      <c r="Q96" s="1731"/>
      <c r="R96" s="1731"/>
      <c r="S96" s="1731"/>
      <c r="T96" s="1731"/>
      <c r="U96" s="1731" t="str">
        <f>IFERROR(IFERROR('Multi-Customer'!$BY$41&amp;" "&amp;'Multi-Customer'!$BY$42,VLOOKUP($D96,'Required Info to Submit'!$E$23:$J$32,3,FALSE)),"")</f>
        <v/>
      </c>
      <c r="V96" s="1731"/>
      <c r="W96" s="1731"/>
      <c r="X96" s="1731"/>
      <c r="Y96" s="1731"/>
      <c r="Z96" s="1731"/>
      <c r="AA96" s="1731"/>
      <c r="AB96" s="1731"/>
      <c r="AC96" s="1731"/>
      <c r="AD96" s="1731"/>
      <c r="AE96" s="1731"/>
      <c r="AF96" s="1731"/>
      <c r="AG96" s="1731"/>
      <c r="AH96" s="1731"/>
      <c r="AI96" s="1731"/>
      <c r="AJ96" s="1736" t="str">
        <f>IFERROR(IFERROR('Multi-Customer'!$BY$43,VLOOKUP($D96,'Required Info to Submit'!$E$23:$J$32,4,FALSE)),"")</f>
        <v/>
      </c>
      <c r="AK96" s="1737"/>
      <c r="AL96" s="1737"/>
      <c r="AM96" s="1737"/>
      <c r="AN96" s="1737"/>
      <c r="AO96" s="1737"/>
      <c r="AP96" s="1737"/>
      <c r="AQ96" s="1737"/>
      <c r="AR96" s="1737"/>
      <c r="AS96" s="1737"/>
      <c r="AT96" s="1738"/>
      <c r="AU96" s="1659" t="str">
        <f>IFERROR(IFERROR('Multi-Customer'!$BY$44,VLOOKUP($D96,'Required Info to Submit'!$E$23:$J$32,5,FALSE)),"")</f>
        <v/>
      </c>
      <c r="AV96" s="1660"/>
      <c r="AW96" s="1660"/>
      <c r="AX96" s="1661"/>
      <c r="AY96" s="1721" t="str">
        <f>IFERROR(IFERROR('Multi-Customer'!$BY$45,VLOOKUP($D96,'Required Info to Submit'!$E$23:$J$32,6,FALSE)),"")</f>
        <v/>
      </c>
      <c r="AZ96" s="1722"/>
      <c r="BA96" s="1722"/>
      <c r="BB96" s="1722"/>
      <c r="BC96" s="1723"/>
      <c r="BF96" s="138"/>
    </row>
    <row r="97" spans="2:58" x14ac:dyDescent="0.25">
      <c r="B97" s="137"/>
      <c r="C97" s="622">
        <v>3</v>
      </c>
      <c r="D97" s="1744">
        <f>'Customer Inputs'!$B$8</f>
        <v>0</v>
      </c>
      <c r="E97" s="1744"/>
      <c r="F97" s="1744"/>
      <c r="G97" s="1744"/>
      <c r="H97" s="1744"/>
      <c r="I97" s="1744"/>
      <c r="J97" s="1744"/>
      <c r="K97" s="1731" t="str">
        <f>IFERROR(IFERROR('Multi-Customer'!$CV$39,VLOOKUP($D97,'Required Info to Submit'!$E$23:$J$32,2,FALSE)),"")</f>
        <v/>
      </c>
      <c r="L97" s="1731"/>
      <c r="M97" s="1731"/>
      <c r="N97" s="1731"/>
      <c r="O97" s="1731"/>
      <c r="P97" s="1731"/>
      <c r="Q97" s="1731"/>
      <c r="R97" s="1731"/>
      <c r="S97" s="1731"/>
      <c r="T97" s="1731"/>
      <c r="U97" s="1731" t="str">
        <f>IFERROR(IFERROR('Multi-Customer'!$CV$41&amp;" "&amp;'Multi-Customer'!$CV$42,VLOOKUP($D97,'Required Info to Submit'!$E$23:$J$32,3,FALSE)),"")</f>
        <v/>
      </c>
      <c r="V97" s="1731"/>
      <c r="W97" s="1731"/>
      <c r="X97" s="1731"/>
      <c r="Y97" s="1731"/>
      <c r="Z97" s="1731"/>
      <c r="AA97" s="1731"/>
      <c r="AB97" s="1731"/>
      <c r="AC97" s="1731"/>
      <c r="AD97" s="1731"/>
      <c r="AE97" s="1731"/>
      <c r="AF97" s="1731"/>
      <c r="AG97" s="1731"/>
      <c r="AH97" s="1731"/>
      <c r="AI97" s="1731"/>
      <c r="AJ97" s="1736" t="str">
        <f>IFERROR(IFERROR('Multi-Customer'!$CV$43,VLOOKUP($D97,'Required Info to Submit'!$E$23:$J$32,4,FALSE)),"")</f>
        <v/>
      </c>
      <c r="AK97" s="1737"/>
      <c r="AL97" s="1737"/>
      <c r="AM97" s="1737"/>
      <c r="AN97" s="1737"/>
      <c r="AO97" s="1737"/>
      <c r="AP97" s="1737"/>
      <c r="AQ97" s="1737"/>
      <c r="AR97" s="1737"/>
      <c r="AS97" s="1737"/>
      <c r="AT97" s="1738"/>
      <c r="AU97" s="1659" t="str">
        <f>IFERROR(IFERROR('Multi-Customer'!$CV$44,VLOOKUP($D97,'Required Info to Submit'!$E$23:$J$32,5,FALSE)),"")</f>
        <v/>
      </c>
      <c r="AV97" s="1660"/>
      <c r="AW97" s="1660"/>
      <c r="AX97" s="1661"/>
      <c r="AY97" s="1721" t="str">
        <f>IFERROR(IFERROR('Multi-Customer'!$CV$45,VLOOKUP($D97,'Required Info to Submit'!$E$23:$J$32,6,FALSE)),"")</f>
        <v/>
      </c>
      <c r="AZ97" s="1722"/>
      <c r="BA97" s="1722"/>
      <c r="BB97" s="1722"/>
      <c r="BC97" s="1723"/>
      <c r="BF97" s="138"/>
    </row>
    <row r="98" spans="2:58" x14ac:dyDescent="0.25">
      <c r="B98" s="137"/>
      <c r="C98" s="622">
        <v>4</v>
      </c>
      <c r="D98" s="1744">
        <f>'Customer Inputs'!$B$9</f>
        <v>0</v>
      </c>
      <c r="E98" s="1744"/>
      <c r="F98" s="1744"/>
      <c r="G98" s="1744"/>
      <c r="H98" s="1744"/>
      <c r="I98" s="1744"/>
      <c r="J98" s="1744"/>
      <c r="K98" s="1731" t="str">
        <f>IFERROR(IFERROR('Multi-Customer'!$DS$39,VLOOKUP($D98,'Required Info to Submit'!$E$23:$J$32,2,FALSE)),"")</f>
        <v/>
      </c>
      <c r="L98" s="1731"/>
      <c r="M98" s="1731"/>
      <c r="N98" s="1731"/>
      <c r="O98" s="1731"/>
      <c r="P98" s="1731"/>
      <c r="Q98" s="1731"/>
      <c r="R98" s="1731"/>
      <c r="S98" s="1731"/>
      <c r="T98" s="1731"/>
      <c r="U98" s="1731" t="str">
        <f>IFERROR(IFERROR('Multi-Customer'!$DS$41&amp;" "&amp;'Multi-Customer'!$DS$42,VLOOKUP($D98,'Required Info to Submit'!$E$23:$J$32,3,FALSE)),"")</f>
        <v/>
      </c>
      <c r="V98" s="1731"/>
      <c r="W98" s="1731"/>
      <c r="X98" s="1731"/>
      <c r="Y98" s="1731"/>
      <c r="Z98" s="1731"/>
      <c r="AA98" s="1731"/>
      <c r="AB98" s="1731"/>
      <c r="AC98" s="1731"/>
      <c r="AD98" s="1731"/>
      <c r="AE98" s="1731"/>
      <c r="AF98" s="1731"/>
      <c r="AG98" s="1731"/>
      <c r="AH98" s="1731"/>
      <c r="AI98" s="1731"/>
      <c r="AJ98" s="1736" t="str">
        <f>IFERROR(IFERROR('Multi-Customer'!$DS$43,VLOOKUP($D98,'Required Info to Submit'!$E$23:$J$32,4,FALSE)),"")</f>
        <v/>
      </c>
      <c r="AK98" s="1737"/>
      <c r="AL98" s="1737"/>
      <c r="AM98" s="1737"/>
      <c r="AN98" s="1737"/>
      <c r="AO98" s="1737"/>
      <c r="AP98" s="1737"/>
      <c r="AQ98" s="1737"/>
      <c r="AR98" s="1737"/>
      <c r="AS98" s="1737"/>
      <c r="AT98" s="1738"/>
      <c r="AU98" s="1659" t="str">
        <f>IFERROR(IFERROR('Multi-Customer'!$DS$44,VLOOKUP($D98,'Required Info to Submit'!$E$23:$J$32,5,FALSE)),"")</f>
        <v/>
      </c>
      <c r="AV98" s="1660"/>
      <c r="AW98" s="1660"/>
      <c r="AX98" s="1661"/>
      <c r="AY98" s="1721" t="str">
        <f>IFERROR(IFERROR('Multi-Customer'!$DS$45,VLOOKUP($D98,'Required Info to Submit'!$E$23:$J$32,6,FALSE)),"")</f>
        <v/>
      </c>
      <c r="AZ98" s="1722"/>
      <c r="BA98" s="1722"/>
      <c r="BB98" s="1722"/>
      <c r="BC98" s="1723"/>
      <c r="BF98" s="138"/>
    </row>
    <row r="99" spans="2:58" x14ac:dyDescent="0.25">
      <c r="B99" s="137"/>
      <c r="C99" s="622">
        <v>5</v>
      </c>
      <c r="D99" s="1744">
        <f>'Customer Inputs'!$B$10</f>
        <v>0</v>
      </c>
      <c r="E99" s="1744"/>
      <c r="F99" s="1744"/>
      <c r="G99" s="1744"/>
      <c r="H99" s="1744"/>
      <c r="I99" s="1744"/>
      <c r="J99" s="1744"/>
      <c r="K99" s="1731" t="str">
        <f>IFERROR(IFERROR('Multi-Customer'!$EP$39,VLOOKUP($D99,'Required Info to Submit'!$E$23:$J$32,2,FALSE)),"")</f>
        <v/>
      </c>
      <c r="L99" s="1731"/>
      <c r="M99" s="1731"/>
      <c r="N99" s="1731"/>
      <c r="O99" s="1731"/>
      <c r="P99" s="1731"/>
      <c r="Q99" s="1731"/>
      <c r="R99" s="1731"/>
      <c r="S99" s="1731"/>
      <c r="T99" s="1731"/>
      <c r="U99" s="1731" t="str">
        <f>IFERROR(IFERROR('Multi-Customer'!$EP$41&amp;" "&amp;'Multi-Customer'!$EP$42,VLOOKUP($D99,'Required Info to Submit'!$E$23:$J$32,3,FALSE)),"")</f>
        <v/>
      </c>
      <c r="V99" s="1731"/>
      <c r="W99" s="1731"/>
      <c r="X99" s="1731"/>
      <c r="Y99" s="1731"/>
      <c r="Z99" s="1731"/>
      <c r="AA99" s="1731"/>
      <c r="AB99" s="1731"/>
      <c r="AC99" s="1731"/>
      <c r="AD99" s="1731"/>
      <c r="AE99" s="1731"/>
      <c r="AF99" s="1731"/>
      <c r="AG99" s="1731"/>
      <c r="AH99" s="1731"/>
      <c r="AI99" s="1731"/>
      <c r="AJ99" s="1736" t="str">
        <f>IFERROR(IFERROR('Multi-Customer'!$EP$43,VLOOKUP($D99,'Required Info to Submit'!$E$23:$J$32,4,FALSE)),"")</f>
        <v/>
      </c>
      <c r="AK99" s="1737"/>
      <c r="AL99" s="1737"/>
      <c r="AM99" s="1737"/>
      <c r="AN99" s="1737"/>
      <c r="AO99" s="1737"/>
      <c r="AP99" s="1737"/>
      <c r="AQ99" s="1737"/>
      <c r="AR99" s="1737"/>
      <c r="AS99" s="1737"/>
      <c r="AT99" s="1738"/>
      <c r="AU99" s="1659" t="str">
        <f>IFERROR(IFERROR('Multi-Customer'!$EP$44,VLOOKUP($D99,'Required Info to Submit'!$E$23:$J$32,5,FALSE)),"")</f>
        <v/>
      </c>
      <c r="AV99" s="1660"/>
      <c r="AW99" s="1660"/>
      <c r="AX99" s="1661"/>
      <c r="AY99" s="1721" t="str">
        <f>IFERROR(IFERROR('Multi-Customer'!$EP$45,VLOOKUP($D99,'Required Info to Submit'!$E$23:$J$32,6,FALSE)),"")</f>
        <v/>
      </c>
      <c r="AZ99" s="1722"/>
      <c r="BA99" s="1722"/>
      <c r="BB99" s="1722"/>
      <c r="BC99" s="1723"/>
      <c r="BF99" s="138"/>
    </row>
    <row r="100" spans="2:58" x14ac:dyDescent="0.25">
      <c r="B100" s="137"/>
      <c r="C100" s="622">
        <v>6</v>
      </c>
      <c r="D100" s="1744">
        <f>'Customer Inputs'!$B$11</f>
        <v>0</v>
      </c>
      <c r="E100" s="1744"/>
      <c r="F100" s="1744"/>
      <c r="G100" s="1744"/>
      <c r="H100" s="1744"/>
      <c r="I100" s="1744"/>
      <c r="J100" s="1744"/>
      <c r="K100" s="1731" t="str">
        <f>IFERROR(IFERROR('Multi-Customer'!$FM$39,VLOOKUP($D100,'Required Info to Submit'!$E$23:$J$32,2,FALSE)),"")</f>
        <v/>
      </c>
      <c r="L100" s="1731"/>
      <c r="M100" s="1731"/>
      <c r="N100" s="1731"/>
      <c r="O100" s="1731"/>
      <c r="P100" s="1731"/>
      <c r="Q100" s="1731"/>
      <c r="R100" s="1731"/>
      <c r="S100" s="1731"/>
      <c r="T100" s="1731"/>
      <c r="U100" s="1731" t="str">
        <f>IFERROR(IFERROR('Multi-Customer'!$FM$41&amp;" "&amp;'Multi-Customer'!$FM$42,VLOOKUP($D100,'Required Info to Submit'!$E$23:$J$32,3,FALSE)),"")</f>
        <v/>
      </c>
      <c r="V100" s="1731"/>
      <c r="W100" s="1731"/>
      <c r="X100" s="1731"/>
      <c r="Y100" s="1731"/>
      <c r="Z100" s="1731"/>
      <c r="AA100" s="1731"/>
      <c r="AB100" s="1731"/>
      <c r="AC100" s="1731"/>
      <c r="AD100" s="1731"/>
      <c r="AE100" s="1731"/>
      <c r="AF100" s="1731"/>
      <c r="AG100" s="1731"/>
      <c r="AH100" s="1731"/>
      <c r="AI100" s="1731"/>
      <c r="AJ100" s="1736" t="str">
        <f>IFERROR(IFERROR('Multi-Customer'!$FM$43,VLOOKUP($D100,'Required Info to Submit'!$E$23:$J$32,4,FALSE)),"")</f>
        <v/>
      </c>
      <c r="AK100" s="1737"/>
      <c r="AL100" s="1737"/>
      <c r="AM100" s="1737"/>
      <c r="AN100" s="1737"/>
      <c r="AO100" s="1737"/>
      <c r="AP100" s="1737"/>
      <c r="AQ100" s="1737"/>
      <c r="AR100" s="1737"/>
      <c r="AS100" s="1737"/>
      <c r="AT100" s="1738"/>
      <c r="AU100" s="1659" t="str">
        <f>IFERROR(IFERROR('Multi-Customer'!$FM$44,VLOOKUP($D100,'Required Info to Submit'!$E$23:$J$32,5,FALSE)),"")</f>
        <v/>
      </c>
      <c r="AV100" s="1660"/>
      <c r="AW100" s="1660"/>
      <c r="AX100" s="1661"/>
      <c r="AY100" s="1721" t="str">
        <f>IFERROR(IFERROR('Multi-Customer'!$FM$45,VLOOKUP($D100,'Required Info to Submit'!$E$23:$J$32,6,FALSE)),"")</f>
        <v/>
      </c>
      <c r="AZ100" s="1722"/>
      <c r="BA100" s="1722"/>
      <c r="BB100" s="1722"/>
      <c r="BC100" s="1723"/>
      <c r="BF100" s="138"/>
    </row>
    <row r="101" spans="2:58" x14ac:dyDescent="0.25">
      <c r="B101" s="137"/>
      <c r="C101" s="622">
        <v>7</v>
      </c>
      <c r="D101" s="1744">
        <f>'Customer Inputs'!$B$12</f>
        <v>0</v>
      </c>
      <c r="E101" s="1744"/>
      <c r="F101" s="1744"/>
      <c r="G101" s="1744"/>
      <c r="H101" s="1744"/>
      <c r="I101" s="1744"/>
      <c r="J101" s="1744"/>
      <c r="K101" s="1731" t="str">
        <f>IFERROR(IFERROR('Multi-Customer'!$GJ$39,VLOOKUP($D101,'Required Info to Submit'!$E$23:$J$32,2,FALSE)),"")</f>
        <v/>
      </c>
      <c r="L101" s="1731"/>
      <c r="M101" s="1731"/>
      <c r="N101" s="1731"/>
      <c r="O101" s="1731"/>
      <c r="P101" s="1731"/>
      <c r="Q101" s="1731"/>
      <c r="R101" s="1731"/>
      <c r="S101" s="1731"/>
      <c r="T101" s="1731"/>
      <c r="U101" s="1731" t="str">
        <f>IFERROR(IFERROR('Multi-Customer'!$GJ$41&amp;" "&amp;'Multi-Customer'!$GJ$42,VLOOKUP($D101,'Required Info to Submit'!$E$23:$J$32,3,FALSE)),"")</f>
        <v/>
      </c>
      <c r="V101" s="1731"/>
      <c r="W101" s="1731"/>
      <c r="X101" s="1731"/>
      <c r="Y101" s="1731"/>
      <c r="Z101" s="1731"/>
      <c r="AA101" s="1731"/>
      <c r="AB101" s="1731"/>
      <c r="AC101" s="1731"/>
      <c r="AD101" s="1731"/>
      <c r="AE101" s="1731"/>
      <c r="AF101" s="1731"/>
      <c r="AG101" s="1731"/>
      <c r="AH101" s="1731"/>
      <c r="AI101" s="1731"/>
      <c r="AJ101" s="1736" t="str">
        <f>IFERROR(IFERROR('Multi-Customer'!$GJ$43,VLOOKUP($D101,'Required Info to Submit'!$E$23:$J$32,4,FALSE)),"")</f>
        <v/>
      </c>
      <c r="AK101" s="1737"/>
      <c r="AL101" s="1737"/>
      <c r="AM101" s="1737"/>
      <c r="AN101" s="1737"/>
      <c r="AO101" s="1737"/>
      <c r="AP101" s="1737"/>
      <c r="AQ101" s="1737"/>
      <c r="AR101" s="1737"/>
      <c r="AS101" s="1737"/>
      <c r="AT101" s="1738"/>
      <c r="AU101" s="1659" t="str">
        <f>IFERROR(IFERROR('Multi-Customer'!$GJ$44,VLOOKUP($D101,'Required Info to Submit'!$E$23:$J$32,5,FALSE)),"")</f>
        <v/>
      </c>
      <c r="AV101" s="1660"/>
      <c r="AW101" s="1660"/>
      <c r="AX101" s="1661"/>
      <c r="AY101" s="1721" t="str">
        <f>IFERROR(IFERROR('Multi-Customer'!$GJ$45,VLOOKUP($D101,'Required Info to Submit'!$E$23:$J$32,6,FALSE)),"")</f>
        <v/>
      </c>
      <c r="AZ101" s="1722"/>
      <c r="BA101" s="1722"/>
      <c r="BB101" s="1722"/>
      <c r="BC101" s="1723"/>
      <c r="BF101" s="138"/>
    </row>
    <row r="102" spans="2:58" x14ac:dyDescent="0.25">
      <c r="B102" s="137"/>
      <c r="C102" s="622">
        <v>8</v>
      </c>
      <c r="D102" s="1744">
        <f>'Customer Inputs'!$B$13</f>
        <v>0</v>
      </c>
      <c r="E102" s="1744"/>
      <c r="F102" s="1744"/>
      <c r="G102" s="1744"/>
      <c r="H102" s="1744"/>
      <c r="I102" s="1744"/>
      <c r="J102" s="1744"/>
      <c r="K102" s="1731" t="str">
        <f>IFERROR(IFERROR('Multi-Customer'!$HG$39,VLOOKUP($D102,'Required Info to Submit'!$E$23:$J$32,2,FALSE)),"")</f>
        <v/>
      </c>
      <c r="L102" s="1731"/>
      <c r="M102" s="1731"/>
      <c r="N102" s="1731"/>
      <c r="O102" s="1731"/>
      <c r="P102" s="1731"/>
      <c r="Q102" s="1731"/>
      <c r="R102" s="1731"/>
      <c r="S102" s="1731"/>
      <c r="T102" s="1731"/>
      <c r="U102" s="1731" t="str">
        <f>IFERROR(IFERROR('Multi-Customer'!$HG$41&amp;" "&amp;'Multi-Customer'!$HG$42,VLOOKUP($D102,'Required Info to Submit'!$E$23:$J$32,3,FALSE)),"")</f>
        <v/>
      </c>
      <c r="V102" s="1731"/>
      <c r="W102" s="1731"/>
      <c r="X102" s="1731"/>
      <c r="Y102" s="1731"/>
      <c r="Z102" s="1731"/>
      <c r="AA102" s="1731"/>
      <c r="AB102" s="1731"/>
      <c r="AC102" s="1731"/>
      <c r="AD102" s="1731"/>
      <c r="AE102" s="1731"/>
      <c r="AF102" s="1731"/>
      <c r="AG102" s="1731"/>
      <c r="AH102" s="1731"/>
      <c r="AI102" s="1731"/>
      <c r="AJ102" s="1736" t="str">
        <f>IFERROR(IFERROR('Multi-Customer'!$HG$43,VLOOKUP($D102,'Required Info to Submit'!$E$23:$J$32,4,FALSE)),"")</f>
        <v/>
      </c>
      <c r="AK102" s="1737"/>
      <c r="AL102" s="1737"/>
      <c r="AM102" s="1737"/>
      <c r="AN102" s="1737"/>
      <c r="AO102" s="1737"/>
      <c r="AP102" s="1737"/>
      <c r="AQ102" s="1737"/>
      <c r="AR102" s="1737"/>
      <c r="AS102" s="1737"/>
      <c r="AT102" s="1738"/>
      <c r="AU102" s="1659" t="str">
        <f>IFERROR(IFERROR('Multi-Customer'!$HG$44,VLOOKUP($D102,'Required Info to Submit'!$E$23:$J$32,5,FALSE)),"")</f>
        <v/>
      </c>
      <c r="AV102" s="1660"/>
      <c r="AW102" s="1660"/>
      <c r="AX102" s="1661"/>
      <c r="AY102" s="1721" t="str">
        <f>IFERROR(IFERROR('Multi-Customer'!$HG$45,VLOOKUP($D102,'Required Info to Submit'!$E$23:$J$32,6,FALSE)),"")</f>
        <v/>
      </c>
      <c r="AZ102" s="1722"/>
      <c r="BA102" s="1722"/>
      <c r="BB102" s="1722"/>
      <c r="BC102" s="1723"/>
      <c r="BF102" s="138"/>
    </row>
    <row r="103" spans="2:58" x14ac:dyDescent="0.25">
      <c r="B103" s="137"/>
      <c r="C103" s="622">
        <v>9</v>
      </c>
      <c r="D103" s="1744">
        <f>'Customer Inputs'!$B$14</f>
        <v>0</v>
      </c>
      <c r="E103" s="1744"/>
      <c r="F103" s="1744"/>
      <c r="G103" s="1744"/>
      <c r="H103" s="1744"/>
      <c r="I103" s="1744"/>
      <c r="J103" s="1744"/>
      <c r="K103" s="1731" t="str">
        <f>IFERROR(IFERROR('Multi-Customer'!$ID$39,VLOOKUP($D103,'Required Info to Submit'!$E$23:$J$32,2,FALSE)),"")</f>
        <v/>
      </c>
      <c r="L103" s="1731"/>
      <c r="M103" s="1731"/>
      <c r="N103" s="1731"/>
      <c r="O103" s="1731"/>
      <c r="P103" s="1731"/>
      <c r="Q103" s="1731"/>
      <c r="R103" s="1731"/>
      <c r="S103" s="1731"/>
      <c r="T103" s="1731"/>
      <c r="U103" s="1731" t="str">
        <f>IFERROR(IFERROR('Multi-Customer'!$ID$41&amp;" "&amp;'Multi-Customer'!$ID$42,VLOOKUP($D103,'Required Info to Submit'!$E$23:$J$32,3,FALSE)),"")</f>
        <v/>
      </c>
      <c r="V103" s="1731"/>
      <c r="W103" s="1731"/>
      <c r="X103" s="1731"/>
      <c r="Y103" s="1731"/>
      <c r="Z103" s="1731"/>
      <c r="AA103" s="1731"/>
      <c r="AB103" s="1731"/>
      <c r="AC103" s="1731"/>
      <c r="AD103" s="1731"/>
      <c r="AE103" s="1731"/>
      <c r="AF103" s="1731"/>
      <c r="AG103" s="1731"/>
      <c r="AH103" s="1731"/>
      <c r="AI103" s="1731"/>
      <c r="AJ103" s="1736" t="str">
        <f>IFERROR(IFERROR('Multi-Customer'!$ID$43,VLOOKUP($D103,'Required Info to Submit'!$E$23:$J$32,4,FALSE)),"")</f>
        <v/>
      </c>
      <c r="AK103" s="1737"/>
      <c r="AL103" s="1737"/>
      <c r="AM103" s="1737"/>
      <c r="AN103" s="1737"/>
      <c r="AO103" s="1737"/>
      <c r="AP103" s="1737"/>
      <c r="AQ103" s="1737"/>
      <c r="AR103" s="1737"/>
      <c r="AS103" s="1737"/>
      <c r="AT103" s="1738"/>
      <c r="AU103" s="1659" t="str">
        <f>IFERROR(IFERROR('Multi-Customer'!$ID$44,VLOOKUP($D103,'Required Info to Submit'!$E$23:$J$32,5,FALSE)),"")</f>
        <v/>
      </c>
      <c r="AV103" s="1660"/>
      <c r="AW103" s="1660"/>
      <c r="AX103" s="1661"/>
      <c r="AY103" s="1721" t="str">
        <f>IFERROR(IFERROR('Multi-Customer'!$ID$45,VLOOKUP($D103,'Required Info to Submit'!$E$23:$J$32,6,FALSE)),"")</f>
        <v/>
      </c>
      <c r="AZ103" s="1722"/>
      <c r="BA103" s="1722"/>
      <c r="BB103" s="1722"/>
      <c r="BC103" s="1723"/>
      <c r="BF103" s="138"/>
    </row>
    <row r="104" spans="2:58" ht="15.75" thickBot="1" x14ac:dyDescent="0.3">
      <c r="B104" s="137"/>
      <c r="C104" s="623">
        <v>10</v>
      </c>
      <c r="D104" s="1743">
        <f>'Customer Inputs'!$B$15</f>
        <v>0</v>
      </c>
      <c r="E104" s="1743"/>
      <c r="F104" s="1743"/>
      <c r="G104" s="1743"/>
      <c r="H104" s="1743"/>
      <c r="I104" s="1743"/>
      <c r="J104" s="1743"/>
      <c r="K104" s="1742" t="str">
        <f>IFERROR(IFERROR('Multi-Customer'!$JA$39,VLOOKUP($D104,'Required Info to Submit'!$E$23:$J$32,2,FALSE)),"")</f>
        <v/>
      </c>
      <c r="L104" s="1742"/>
      <c r="M104" s="1742"/>
      <c r="N104" s="1742"/>
      <c r="O104" s="1742"/>
      <c r="P104" s="1742"/>
      <c r="Q104" s="1742"/>
      <c r="R104" s="1742"/>
      <c r="S104" s="1742"/>
      <c r="T104" s="1742"/>
      <c r="U104" s="1742" t="str">
        <f>IFERROR(IFERROR('Multi-Customer'!$JA$41&amp;" "&amp;'Multi-Customer'!$JA$42,VLOOKUP($D104,'Required Info to Submit'!$E$23:$J$32,3,FALSE)),"")</f>
        <v/>
      </c>
      <c r="V104" s="1742"/>
      <c r="W104" s="1742"/>
      <c r="X104" s="1742"/>
      <c r="Y104" s="1742"/>
      <c r="Z104" s="1742"/>
      <c r="AA104" s="1742"/>
      <c r="AB104" s="1742"/>
      <c r="AC104" s="1742"/>
      <c r="AD104" s="1742"/>
      <c r="AE104" s="1742"/>
      <c r="AF104" s="1742"/>
      <c r="AG104" s="1742"/>
      <c r="AH104" s="1742"/>
      <c r="AI104" s="1742"/>
      <c r="AJ104" s="1733" t="str">
        <f>IFERROR(IFERROR('Multi-Customer'!$JA$43,VLOOKUP($D104,'Required Info to Submit'!$E$23:$J$32,4,FALSE)),"")</f>
        <v/>
      </c>
      <c r="AK104" s="1734"/>
      <c r="AL104" s="1734"/>
      <c r="AM104" s="1734"/>
      <c r="AN104" s="1734"/>
      <c r="AO104" s="1734"/>
      <c r="AP104" s="1734"/>
      <c r="AQ104" s="1734"/>
      <c r="AR104" s="1734"/>
      <c r="AS104" s="1734"/>
      <c r="AT104" s="1735"/>
      <c r="AU104" s="1728" t="str">
        <f>IFERROR(IFERROR('Multi-Customer'!$JA$44,VLOOKUP($D104,'Required Info to Submit'!$E$23:$J$32,5,FALSE)),"")</f>
        <v/>
      </c>
      <c r="AV104" s="1729"/>
      <c r="AW104" s="1729"/>
      <c r="AX104" s="1730"/>
      <c r="AY104" s="1718" t="str">
        <f>IFERROR(IFERROR('Multi-Customer'!$JA$45,VLOOKUP($D104,'Required Info to Submit'!$E$23:$J$32,6,FALSE)),"")</f>
        <v/>
      </c>
      <c r="AZ104" s="1719"/>
      <c r="BA104" s="1719"/>
      <c r="BB104" s="1719"/>
      <c r="BC104" s="1720"/>
      <c r="BF104" s="138"/>
    </row>
    <row r="105" spans="2:58" x14ac:dyDescent="0.25">
      <c r="B105" s="137"/>
      <c r="BF105" s="138"/>
    </row>
    <row r="106" spans="2:58" x14ac:dyDescent="0.25">
      <c r="B106" s="137"/>
      <c r="BF106" s="138"/>
    </row>
    <row r="107" spans="2:58" ht="18.75" x14ac:dyDescent="0.3">
      <c r="B107" s="1709" t="s">
        <v>1015</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7" t="s">
        <v>1016</v>
      </c>
      <c r="V109" s="1798"/>
      <c r="W109" s="1798"/>
      <c r="X109" s="1798"/>
      <c r="Y109" s="1798"/>
      <c r="Z109" s="1798" t="s">
        <v>1009</v>
      </c>
      <c r="AA109" s="1798"/>
      <c r="AB109" s="1798"/>
      <c r="AC109" s="1798"/>
      <c r="AD109" s="1798"/>
      <c r="AE109" s="1798"/>
      <c r="AF109" s="1798" t="s">
        <v>1010</v>
      </c>
      <c r="AG109" s="1798"/>
      <c r="AH109" s="1798"/>
      <c r="AI109" s="1798"/>
      <c r="AJ109" s="1798"/>
      <c r="AK109" s="1798"/>
      <c r="AL109" s="1798"/>
      <c r="AM109" s="1798" t="s">
        <v>1013</v>
      </c>
      <c r="AN109" s="1798"/>
      <c r="AO109" s="1798"/>
      <c r="AP109" s="1798"/>
      <c r="AQ109" s="1798"/>
      <c r="AR109" s="1798"/>
      <c r="AS109" s="1824"/>
      <c r="AT109" s="242"/>
      <c r="AU109" s="242"/>
      <c r="AV109" s="242"/>
      <c r="AW109" s="242"/>
      <c r="AX109" s="242"/>
      <c r="AY109" s="242"/>
      <c r="AZ109" s="242"/>
      <c r="BA109" s="242"/>
      <c r="BB109" s="242"/>
      <c r="BC109" s="242"/>
      <c r="BD109" s="242"/>
      <c r="BE109" s="242"/>
      <c r="BF109" s="626"/>
    </row>
    <row r="110" spans="2:58" x14ac:dyDescent="0.25">
      <c r="B110" s="137"/>
      <c r="D110" s="1793" t="s">
        <v>99</v>
      </c>
      <c r="E110" s="1732"/>
      <c r="F110" s="1732"/>
      <c r="G110" s="1732"/>
      <c r="H110" s="1732"/>
      <c r="I110" s="1732"/>
      <c r="J110" s="1732"/>
      <c r="K110" s="1732"/>
      <c r="L110" s="1732"/>
      <c r="M110" s="1732"/>
      <c r="N110" s="1732"/>
      <c r="O110" s="1732"/>
      <c r="P110" s="1732"/>
      <c r="Q110" s="1732"/>
      <c r="R110" s="1732"/>
      <c r="S110" s="1732"/>
      <c r="T110" s="1794"/>
      <c r="U110" s="1802" t="str">
        <f>IF('PIM Model'!$B$10=0,"",'PIM Model'!$B$10)</f>
        <v/>
      </c>
      <c r="V110" s="1799"/>
      <c r="W110" s="1799"/>
      <c r="X110" s="1799"/>
      <c r="Y110" s="1799"/>
      <c r="Z110" s="1799" t="str">
        <f>'PIM Model'!$AF$10</f>
        <v/>
      </c>
      <c r="AA110" s="1799"/>
      <c r="AB110" s="1799"/>
      <c r="AC110" s="1799"/>
      <c r="AD110" s="1799"/>
      <c r="AE110" s="1799"/>
      <c r="AF110" s="1811" t="str">
        <f>'PIM Model'!$AG$10</f>
        <v/>
      </c>
      <c r="AG110" s="1812"/>
      <c r="AH110" s="1812"/>
      <c r="AI110" s="1812"/>
      <c r="AJ110" s="1812"/>
      <c r="AK110" s="1812"/>
      <c r="AL110" s="1813"/>
      <c r="AM110" s="1811" t="str">
        <f>'PIM Model'!$AH$10</f>
        <v/>
      </c>
      <c r="AN110" s="1812"/>
      <c r="AO110" s="1812"/>
      <c r="AP110" s="1812"/>
      <c r="AQ110" s="1812"/>
      <c r="AR110" s="1812"/>
      <c r="AS110" s="1825"/>
      <c r="BF110" s="138"/>
    </row>
    <row r="111" spans="2:58" x14ac:dyDescent="0.25">
      <c r="B111" s="137"/>
      <c r="D111" s="1795" t="s">
        <v>103</v>
      </c>
      <c r="E111" s="1731"/>
      <c r="F111" s="1731"/>
      <c r="G111" s="1731"/>
      <c r="H111" s="1731"/>
      <c r="I111" s="1731"/>
      <c r="J111" s="1731"/>
      <c r="K111" s="1731"/>
      <c r="L111" s="1731"/>
      <c r="M111" s="1731"/>
      <c r="N111" s="1731"/>
      <c r="O111" s="1731"/>
      <c r="P111" s="1731"/>
      <c r="Q111" s="1731"/>
      <c r="R111" s="1731"/>
      <c r="S111" s="1731"/>
      <c r="T111" s="1796"/>
      <c r="U111" s="1803" t="str">
        <f>IF('PIM Model'!$B$11=0,"",'PIM Model'!$B$11)</f>
        <v/>
      </c>
      <c r="V111" s="1658"/>
      <c r="W111" s="1658"/>
      <c r="X111" s="1658"/>
      <c r="Y111" s="1658"/>
      <c r="Z111" s="1658" t="str">
        <f>'PIM Model'!$AF$11</f>
        <v/>
      </c>
      <c r="AA111" s="1658"/>
      <c r="AB111" s="1658"/>
      <c r="AC111" s="1658"/>
      <c r="AD111" s="1658"/>
      <c r="AE111" s="1658"/>
      <c r="AF111" s="1721" t="str">
        <f>'PIM Model'!$AG$11</f>
        <v/>
      </c>
      <c r="AG111" s="1722"/>
      <c r="AH111" s="1722"/>
      <c r="AI111" s="1722"/>
      <c r="AJ111" s="1722"/>
      <c r="AK111" s="1722"/>
      <c r="AL111" s="1807"/>
      <c r="AM111" s="1721" t="str">
        <f>'PIM Model'!$AH$11</f>
        <v/>
      </c>
      <c r="AN111" s="1722"/>
      <c r="AO111" s="1722"/>
      <c r="AP111" s="1722"/>
      <c r="AQ111" s="1722"/>
      <c r="AR111" s="1722"/>
      <c r="AS111" s="1723"/>
      <c r="BF111" s="138"/>
    </row>
    <row r="112" spans="2:58" x14ac:dyDescent="0.25">
      <c r="B112" s="137"/>
      <c r="D112" s="1795" t="s">
        <v>1389</v>
      </c>
      <c r="E112" s="1731"/>
      <c r="F112" s="1731"/>
      <c r="G112" s="1731"/>
      <c r="H112" s="1731"/>
      <c r="I112" s="1731"/>
      <c r="J112" s="1731"/>
      <c r="K112" s="1731"/>
      <c r="L112" s="1731"/>
      <c r="M112" s="1731"/>
      <c r="N112" s="1731"/>
      <c r="O112" s="1731"/>
      <c r="P112" s="1731"/>
      <c r="Q112" s="1731"/>
      <c r="R112" s="1731"/>
      <c r="S112" s="1731"/>
      <c r="T112" s="1796"/>
      <c r="U112" s="1803" t="str">
        <f>IF('PIM Model'!$B$12=0,"",'PIM Model'!$B$12)</f>
        <v/>
      </c>
      <c r="V112" s="1658"/>
      <c r="W112" s="1658"/>
      <c r="X112" s="1658"/>
      <c r="Y112" s="1658"/>
      <c r="Z112" s="1658" t="str">
        <f>'PIM Model'!$AF$12</f>
        <v/>
      </c>
      <c r="AA112" s="1658"/>
      <c r="AB112" s="1658"/>
      <c r="AC112" s="1658"/>
      <c r="AD112" s="1658"/>
      <c r="AE112" s="1658"/>
      <c r="AF112" s="1721" t="str">
        <f>'PIM Model'!$AG$12</f>
        <v/>
      </c>
      <c r="AG112" s="1722"/>
      <c r="AH112" s="1722"/>
      <c r="AI112" s="1722"/>
      <c r="AJ112" s="1722"/>
      <c r="AK112" s="1722"/>
      <c r="AL112" s="1807"/>
      <c r="AM112" s="1721" t="str">
        <f>'PIM Model'!$AH$12</f>
        <v/>
      </c>
      <c r="AN112" s="1722"/>
      <c r="AO112" s="1722"/>
      <c r="AP112" s="1722"/>
      <c r="AQ112" s="1722"/>
      <c r="AR112" s="1722"/>
      <c r="AS112" s="1723"/>
      <c r="BF112" s="138"/>
    </row>
    <row r="113" spans="2:58" x14ac:dyDescent="0.25">
      <c r="B113" s="137"/>
      <c r="D113" s="1795" t="s">
        <v>102</v>
      </c>
      <c r="E113" s="1731"/>
      <c r="F113" s="1731"/>
      <c r="G113" s="1731"/>
      <c r="H113" s="1731"/>
      <c r="I113" s="1731"/>
      <c r="J113" s="1731"/>
      <c r="K113" s="1731"/>
      <c r="L113" s="1731"/>
      <c r="M113" s="1731"/>
      <c r="N113" s="1731"/>
      <c r="O113" s="1731"/>
      <c r="P113" s="1731"/>
      <c r="Q113" s="1731"/>
      <c r="R113" s="1731"/>
      <c r="S113" s="1731"/>
      <c r="T113" s="1796"/>
      <c r="U113" s="1803" t="str">
        <f>IF('PIM Model'!$B$13=0,"",'PIM Model'!$B$13)</f>
        <v/>
      </c>
      <c r="V113" s="1658"/>
      <c r="W113" s="1658"/>
      <c r="X113" s="1658"/>
      <c r="Y113" s="1658"/>
      <c r="Z113" s="1658" t="str">
        <f>'PIM Model'!$AF$13</f>
        <v/>
      </c>
      <c r="AA113" s="1658"/>
      <c r="AB113" s="1658"/>
      <c r="AC113" s="1658"/>
      <c r="AD113" s="1658"/>
      <c r="AE113" s="1658"/>
      <c r="AF113" s="1721" t="str">
        <f>'PIM Model'!$AG$13</f>
        <v/>
      </c>
      <c r="AG113" s="1722"/>
      <c r="AH113" s="1722"/>
      <c r="AI113" s="1722"/>
      <c r="AJ113" s="1722"/>
      <c r="AK113" s="1722"/>
      <c r="AL113" s="1807"/>
      <c r="AM113" s="1721" t="str">
        <f>'PIM Model'!$AH$13</f>
        <v/>
      </c>
      <c r="AN113" s="1722"/>
      <c r="AO113" s="1722"/>
      <c r="AP113" s="1722"/>
      <c r="AQ113" s="1722"/>
      <c r="AR113" s="1722"/>
      <c r="AS113" s="1723"/>
      <c r="BF113" s="138"/>
    </row>
    <row r="114" spans="2:58" x14ac:dyDescent="0.25">
      <c r="B114" s="137"/>
      <c r="D114" s="1795" t="s">
        <v>100</v>
      </c>
      <c r="E114" s="1731"/>
      <c r="F114" s="1731"/>
      <c r="G114" s="1731"/>
      <c r="H114" s="1731"/>
      <c r="I114" s="1731"/>
      <c r="J114" s="1731"/>
      <c r="K114" s="1731"/>
      <c r="L114" s="1731"/>
      <c r="M114" s="1731"/>
      <c r="N114" s="1731"/>
      <c r="O114" s="1731"/>
      <c r="P114" s="1731"/>
      <c r="Q114" s="1731"/>
      <c r="R114" s="1731"/>
      <c r="S114" s="1731"/>
      <c r="T114" s="1796"/>
      <c r="U114" s="1803" t="str">
        <f>IF('PIM Model'!$B$14=0,"",'PIM Model'!$B$14)</f>
        <v/>
      </c>
      <c r="V114" s="1658"/>
      <c r="W114" s="1658"/>
      <c r="X114" s="1658"/>
      <c r="Y114" s="1658"/>
      <c r="Z114" s="1658" t="str">
        <f>'PIM Model'!$AF$14</f>
        <v/>
      </c>
      <c r="AA114" s="1658"/>
      <c r="AB114" s="1658"/>
      <c r="AC114" s="1658"/>
      <c r="AD114" s="1658"/>
      <c r="AE114" s="1658"/>
      <c r="AF114" s="1721" t="str">
        <f>'PIM Model'!$AG$14</f>
        <v/>
      </c>
      <c r="AG114" s="1722"/>
      <c r="AH114" s="1722"/>
      <c r="AI114" s="1722"/>
      <c r="AJ114" s="1722"/>
      <c r="AK114" s="1722"/>
      <c r="AL114" s="1807"/>
      <c r="AM114" s="1721" t="str">
        <f>'PIM Model'!$AH$14</f>
        <v/>
      </c>
      <c r="AN114" s="1722"/>
      <c r="AO114" s="1722"/>
      <c r="AP114" s="1722"/>
      <c r="AQ114" s="1722"/>
      <c r="AR114" s="1722"/>
      <c r="AS114" s="1723"/>
      <c r="BF114" s="138"/>
    </row>
    <row r="115" spans="2:58" x14ac:dyDescent="0.25">
      <c r="B115" s="137"/>
      <c r="D115" s="1795" t="s">
        <v>104</v>
      </c>
      <c r="E115" s="1731"/>
      <c r="F115" s="1731"/>
      <c r="G115" s="1731"/>
      <c r="H115" s="1731"/>
      <c r="I115" s="1731"/>
      <c r="J115" s="1731"/>
      <c r="K115" s="1731"/>
      <c r="L115" s="1731"/>
      <c r="M115" s="1731"/>
      <c r="N115" s="1731"/>
      <c r="O115" s="1731"/>
      <c r="P115" s="1731"/>
      <c r="Q115" s="1731"/>
      <c r="R115" s="1731"/>
      <c r="S115" s="1731"/>
      <c r="T115" s="1796"/>
      <c r="U115" s="1803" t="str">
        <f>IF('PIM Model'!$B$15=0,"",'PIM Model'!$B$15)</f>
        <v/>
      </c>
      <c r="V115" s="1658"/>
      <c r="W115" s="1658"/>
      <c r="X115" s="1658"/>
      <c r="Y115" s="1658"/>
      <c r="Z115" s="1658" t="str">
        <f>'PIM Model'!$AF$15</f>
        <v/>
      </c>
      <c r="AA115" s="1658"/>
      <c r="AB115" s="1658"/>
      <c r="AC115" s="1658"/>
      <c r="AD115" s="1658"/>
      <c r="AE115" s="1658"/>
      <c r="AF115" s="1721" t="str">
        <f>'PIM Model'!$AG$15</f>
        <v/>
      </c>
      <c r="AG115" s="1722"/>
      <c r="AH115" s="1722"/>
      <c r="AI115" s="1722"/>
      <c r="AJ115" s="1722"/>
      <c r="AK115" s="1722"/>
      <c r="AL115" s="1807"/>
      <c r="AM115" s="1721" t="str">
        <f>'PIM Model'!$AH$15</f>
        <v/>
      </c>
      <c r="AN115" s="1722"/>
      <c r="AO115" s="1722"/>
      <c r="AP115" s="1722"/>
      <c r="AQ115" s="1722"/>
      <c r="AR115" s="1722"/>
      <c r="AS115" s="1723"/>
      <c r="BF115" s="138"/>
    </row>
    <row r="116" spans="2:58" x14ac:dyDescent="0.25">
      <c r="B116" s="137"/>
      <c r="D116" s="1795" t="s">
        <v>98</v>
      </c>
      <c r="E116" s="1731"/>
      <c r="F116" s="1731"/>
      <c r="G116" s="1731"/>
      <c r="H116" s="1731"/>
      <c r="I116" s="1731"/>
      <c r="J116" s="1731"/>
      <c r="K116" s="1731"/>
      <c r="L116" s="1731"/>
      <c r="M116" s="1731"/>
      <c r="N116" s="1731"/>
      <c r="O116" s="1731"/>
      <c r="P116" s="1731"/>
      <c r="Q116" s="1731"/>
      <c r="R116" s="1731"/>
      <c r="S116" s="1731"/>
      <c r="T116" s="1796"/>
      <c r="U116" s="1803" t="str">
        <f>IF('PIM Model'!$B$16=0,"",'PIM Model'!$B$16)</f>
        <v/>
      </c>
      <c r="V116" s="1658"/>
      <c r="W116" s="1658"/>
      <c r="X116" s="1658"/>
      <c r="Y116" s="1658"/>
      <c r="Z116" s="1658" t="str">
        <f>'PIM Model'!$AF$16</f>
        <v/>
      </c>
      <c r="AA116" s="1658"/>
      <c r="AB116" s="1658"/>
      <c r="AC116" s="1658"/>
      <c r="AD116" s="1658"/>
      <c r="AE116" s="1658"/>
      <c r="AF116" s="1721" t="str">
        <f>'PIM Model'!$AG$16</f>
        <v/>
      </c>
      <c r="AG116" s="1722"/>
      <c r="AH116" s="1722"/>
      <c r="AI116" s="1722"/>
      <c r="AJ116" s="1722"/>
      <c r="AK116" s="1722"/>
      <c r="AL116" s="1807"/>
      <c r="AM116" s="1721" t="str">
        <f>'PIM Model'!$AH$16</f>
        <v/>
      </c>
      <c r="AN116" s="1722"/>
      <c r="AO116" s="1722"/>
      <c r="AP116" s="1722"/>
      <c r="AQ116" s="1722"/>
      <c r="AR116" s="1722"/>
      <c r="AS116" s="1723"/>
      <c r="BF116" s="138"/>
    </row>
    <row r="117" spans="2:58" x14ac:dyDescent="0.25">
      <c r="B117" s="137"/>
      <c r="D117" s="1795" t="s">
        <v>95</v>
      </c>
      <c r="E117" s="1731"/>
      <c r="F117" s="1731"/>
      <c r="G117" s="1731"/>
      <c r="H117" s="1731"/>
      <c r="I117" s="1731"/>
      <c r="J117" s="1731"/>
      <c r="K117" s="1731"/>
      <c r="L117" s="1731"/>
      <c r="M117" s="1731"/>
      <c r="N117" s="1731"/>
      <c r="O117" s="1731"/>
      <c r="P117" s="1731"/>
      <c r="Q117" s="1731"/>
      <c r="R117" s="1731"/>
      <c r="S117" s="1731"/>
      <c r="T117" s="1796"/>
      <c r="U117" s="1803" t="str">
        <f>IF('PIM Model'!$B$17=0,"",'PIM Model'!$B$17)</f>
        <v/>
      </c>
      <c r="V117" s="1658"/>
      <c r="W117" s="1658"/>
      <c r="X117" s="1658"/>
      <c r="Y117" s="1658"/>
      <c r="Z117" s="1658" t="str">
        <f>'PIM Model'!$AF$17</f>
        <v/>
      </c>
      <c r="AA117" s="1658"/>
      <c r="AB117" s="1658"/>
      <c r="AC117" s="1658"/>
      <c r="AD117" s="1658"/>
      <c r="AE117" s="1658"/>
      <c r="AF117" s="1721" t="str">
        <f>'PIM Model'!$AG$17</f>
        <v/>
      </c>
      <c r="AG117" s="1722"/>
      <c r="AH117" s="1722"/>
      <c r="AI117" s="1722"/>
      <c r="AJ117" s="1722"/>
      <c r="AK117" s="1722"/>
      <c r="AL117" s="1807"/>
      <c r="AM117" s="1721" t="str">
        <f>'PIM Model'!$AH$17</f>
        <v/>
      </c>
      <c r="AN117" s="1722"/>
      <c r="AO117" s="1722"/>
      <c r="AP117" s="1722"/>
      <c r="AQ117" s="1722"/>
      <c r="AR117" s="1722"/>
      <c r="AS117" s="1723"/>
      <c r="BF117" s="138"/>
    </row>
    <row r="118" spans="2:58" x14ac:dyDescent="0.25">
      <c r="B118" s="137"/>
      <c r="D118" s="1795" t="s">
        <v>96</v>
      </c>
      <c r="E118" s="1731"/>
      <c r="F118" s="1731"/>
      <c r="G118" s="1731"/>
      <c r="H118" s="1731"/>
      <c r="I118" s="1731"/>
      <c r="J118" s="1731"/>
      <c r="K118" s="1731"/>
      <c r="L118" s="1731"/>
      <c r="M118" s="1731"/>
      <c r="N118" s="1731"/>
      <c r="O118" s="1731"/>
      <c r="P118" s="1731"/>
      <c r="Q118" s="1731"/>
      <c r="R118" s="1731"/>
      <c r="S118" s="1731"/>
      <c r="T118" s="1796"/>
      <c r="U118" s="1803" t="str">
        <f>IF('PIM Model'!$B$18=0,"",'PIM Model'!$B$18)</f>
        <v/>
      </c>
      <c r="V118" s="1658"/>
      <c r="W118" s="1658"/>
      <c r="X118" s="1658"/>
      <c r="Y118" s="1658"/>
      <c r="Z118" s="1658" t="str">
        <f>'PIM Model'!$AF$18</f>
        <v/>
      </c>
      <c r="AA118" s="1658"/>
      <c r="AB118" s="1658"/>
      <c r="AC118" s="1658"/>
      <c r="AD118" s="1658"/>
      <c r="AE118" s="1658"/>
      <c r="AF118" s="1721" t="str">
        <f>'PIM Model'!$AG$18</f>
        <v/>
      </c>
      <c r="AG118" s="1722"/>
      <c r="AH118" s="1722"/>
      <c r="AI118" s="1722"/>
      <c r="AJ118" s="1722"/>
      <c r="AK118" s="1722"/>
      <c r="AL118" s="1807"/>
      <c r="AM118" s="1721" t="str">
        <f>'PIM Model'!$AH$18</f>
        <v/>
      </c>
      <c r="AN118" s="1722"/>
      <c r="AO118" s="1722"/>
      <c r="AP118" s="1722"/>
      <c r="AQ118" s="1722"/>
      <c r="AR118" s="1722"/>
      <c r="AS118" s="1723"/>
      <c r="BF118" s="138"/>
    </row>
    <row r="119" spans="2:58" x14ac:dyDescent="0.25">
      <c r="B119" s="137"/>
      <c r="D119" s="1795" t="s">
        <v>101</v>
      </c>
      <c r="E119" s="1731"/>
      <c r="F119" s="1731"/>
      <c r="G119" s="1731"/>
      <c r="H119" s="1731"/>
      <c r="I119" s="1731"/>
      <c r="J119" s="1731"/>
      <c r="K119" s="1731"/>
      <c r="L119" s="1731"/>
      <c r="M119" s="1731"/>
      <c r="N119" s="1731"/>
      <c r="O119" s="1731"/>
      <c r="P119" s="1731"/>
      <c r="Q119" s="1731"/>
      <c r="R119" s="1731"/>
      <c r="S119" s="1731"/>
      <c r="T119" s="1796"/>
      <c r="U119" s="1803" t="str">
        <f>IF('PIM Model'!$B$19=0,"",'PIM Model'!$B$19)</f>
        <v/>
      </c>
      <c r="V119" s="1658"/>
      <c r="W119" s="1658"/>
      <c r="X119" s="1658"/>
      <c r="Y119" s="1658"/>
      <c r="Z119" s="1658" t="str">
        <f>'PIM Model'!$AF$19</f>
        <v/>
      </c>
      <c r="AA119" s="1658"/>
      <c r="AB119" s="1658"/>
      <c r="AC119" s="1658"/>
      <c r="AD119" s="1658"/>
      <c r="AE119" s="1658"/>
      <c r="AF119" s="1721" t="str">
        <f>'PIM Model'!$AG$19</f>
        <v/>
      </c>
      <c r="AG119" s="1722"/>
      <c r="AH119" s="1722"/>
      <c r="AI119" s="1722"/>
      <c r="AJ119" s="1722"/>
      <c r="AK119" s="1722"/>
      <c r="AL119" s="1807"/>
      <c r="AM119" s="1721" t="str">
        <f>'PIM Model'!$AH$19</f>
        <v/>
      </c>
      <c r="AN119" s="1722"/>
      <c r="AO119" s="1722"/>
      <c r="AP119" s="1722"/>
      <c r="AQ119" s="1722"/>
      <c r="AR119" s="1722"/>
      <c r="AS119" s="1723"/>
      <c r="BF119" s="138"/>
    </row>
    <row r="120" spans="2:58" x14ac:dyDescent="0.25">
      <c r="B120" s="137"/>
      <c r="D120" s="1795" t="s">
        <v>97</v>
      </c>
      <c r="E120" s="1731"/>
      <c r="F120" s="1731"/>
      <c r="G120" s="1731"/>
      <c r="H120" s="1731"/>
      <c r="I120" s="1731"/>
      <c r="J120" s="1731"/>
      <c r="K120" s="1731"/>
      <c r="L120" s="1731"/>
      <c r="M120" s="1731"/>
      <c r="N120" s="1731"/>
      <c r="O120" s="1731"/>
      <c r="P120" s="1731"/>
      <c r="Q120" s="1731"/>
      <c r="R120" s="1731"/>
      <c r="S120" s="1731"/>
      <c r="T120" s="1796"/>
      <c r="U120" s="1803" t="str">
        <f>IF('PIM Model'!$B$20=0,"",'PIM Model'!$B$20)</f>
        <v/>
      </c>
      <c r="V120" s="1658"/>
      <c r="W120" s="1658"/>
      <c r="X120" s="1658"/>
      <c r="Y120" s="1658"/>
      <c r="Z120" s="1658" t="str">
        <f>'PIM Model'!$AF$20</f>
        <v/>
      </c>
      <c r="AA120" s="1658"/>
      <c r="AB120" s="1658"/>
      <c r="AC120" s="1658"/>
      <c r="AD120" s="1658"/>
      <c r="AE120" s="1658"/>
      <c r="AF120" s="1721" t="str">
        <f>'PIM Model'!$AG$20</f>
        <v/>
      </c>
      <c r="AG120" s="1722"/>
      <c r="AH120" s="1722"/>
      <c r="AI120" s="1722"/>
      <c r="AJ120" s="1722"/>
      <c r="AK120" s="1722"/>
      <c r="AL120" s="1807"/>
      <c r="AM120" s="1721" t="str">
        <f>'PIM Model'!$AH$20</f>
        <v/>
      </c>
      <c r="AN120" s="1722"/>
      <c r="AO120" s="1722"/>
      <c r="AP120" s="1722"/>
      <c r="AQ120" s="1722"/>
      <c r="AR120" s="1722"/>
      <c r="AS120" s="1723"/>
      <c r="BF120" s="138"/>
    </row>
    <row r="121" spans="2:58" x14ac:dyDescent="0.25">
      <c r="B121" s="137"/>
      <c r="D121" s="1795" t="s">
        <v>93</v>
      </c>
      <c r="E121" s="1731"/>
      <c r="F121" s="1731"/>
      <c r="G121" s="1731"/>
      <c r="H121" s="1731"/>
      <c r="I121" s="1731"/>
      <c r="J121" s="1731"/>
      <c r="K121" s="1731"/>
      <c r="L121" s="1731"/>
      <c r="M121" s="1731"/>
      <c r="N121" s="1731"/>
      <c r="O121" s="1731"/>
      <c r="P121" s="1731"/>
      <c r="Q121" s="1731"/>
      <c r="R121" s="1731"/>
      <c r="S121" s="1731"/>
      <c r="T121" s="1796"/>
      <c r="U121" s="1803" t="str">
        <f>IF('PIM Model'!$B$21=0,"",'PIM Model'!$B$21)</f>
        <v/>
      </c>
      <c r="V121" s="1658"/>
      <c r="W121" s="1658"/>
      <c r="X121" s="1658"/>
      <c r="Y121" s="1658"/>
      <c r="Z121" s="1658" t="str">
        <f>'PIM Model'!$AF$21</f>
        <v/>
      </c>
      <c r="AA121" s="1658"/>
      <c r="AB121" s="1658"/>
      <c r="AC121" s="1658"/>
      <c r="AD121" s="1658"/>
      <c r="AE121" s="1658"/>
      <c r="AF121" s="1721" t="str">
        <f>'PIM Model'!$AG$21</f>
        <v/>
      </c>
      <c r="AG121" s="1722"/>
      <c r="AH121" s="1722"/>
      <c r="AI121" s="1722"/>
      <c r="AJ121" s="1722"/>
      <c r="AK121" s="1722"/>
      <c r="AL121" s="1807"/>
      <c r="AM121" s="1721" t="str">
        <f>'PIM Model'!$AH$21</f>
        <v/>
      </c>
      <c r="AN121" s="1722"/>
      <c r="AO121" s="1722"/>
      <c r="AP121" s="1722"/>
      <c r="AQ121" s="1722"/>
      <c r="AR121" s="1722"/>
      <c r="AS121" s="1723"/>
      <c r="BF121" s="138"/>
    </row>
    <row r="122" spans="2:58" x14ac:dyDescent="0.25">
      <c r="B122" s="137"/>
      <c r="D122" s="1795" t="s">
        <v>105</v>
      </c>
      <c r="E122" s="1731"/>
      <c r="F122" s="1731"/>
      <c r="G122" s="1731"/>
      <c r="H122" s="1731"/>
      <c r="I122" s="1731"/>
      <c r="J122" s="1731"/>
      <c r="K122" s="1731"/>
      <c r="L122" s="1731"/>
      <c r="M122" s="1731"/>
      <c r="N122" s="1731"/>
      <c r="O122" s="1731"/>
      <c r="P122" s="1731"/>
      <c r="Q122" s="1731"/>
      <c r="R122" s="1731"/>
      <c r="S122" s="1731"/>
      <c r="T122" s="1796"/>
      <c r="U122" s="1803" t="str">
        <f>IF('PIM Model'!$B$22=0,"",'PIM Model'!$B$22)</f>
        <v/>
      </c>
      <c r="V122" s="1658"/>
      <c r="W122" s="1658"/>
      <c r="X122" s="1658"/>
      <c r="Y122" s="1658"/>
      <c r="Z122" s="1658" t="str">
        <f>'PIM Model'!$AF$22</f>
        <v/>
      </c>
      <c r="AA122" s="1658"/>
      <c r="AB122" s="1658"/>
      <c r="AC122" s="1658"/>
      <c r="AD122" s="1658"/>
      <c r="AE122" s="1658"/>
      <c r="AF122" s="1721" t="str">
        <f>'PIM Model'!$AG$22</f>
        <v/>
      </c>
      <c r="AG122" s="1722"/>
      <c r="AH122" s="1722"/>
      <c r="AI122" s="1722"/>
      <c r="AJ122" s="1722"/>
      <c r="AK122" s="1722"/>
      <c r="AL122" s="1807"/>
      <c r="AM122" s="1721" t="str">
        <f>'PIM Model'!$AH$22</f>
        <v/>
      </c>
      <c r="AN122" s="1722"/>
      <c r="AO122" s="1722"/>
      <c r="AP122" s="1722"/>
      <c r="AQ122" s="1722"/>
      <c r="AR122" s="1722"/>
      <c r="AS122" s="1723"/>
      <c r="BF122" s="138"/>
    </row>
    <row r="123" spans="2:58" x14ac:dyDescent="0.25">
      <c r="B123" s="137"/>
      <c r="D123" s="1795" t="s">
        <v>92</v>
      </c>
      <c r="E123" s="1731"/>
      <c r="F123" s="1731"/>
      <c r="G123" s="1731"/>
      <c r="H123" s="1731"/>
      <c r="I123" s="1731"/>
      <c r="J123" s="1731"/>
      <c r="K123" s="1731"/>
      <c r="L123" s="1731"/>
      <c r="M123" s="1731"/>
      <c r="N123" s="1731"/>
      <c r="O123" s="1731"/>
      <c r="P123" s="1731"/>
      <c r="Q123" s="1731"/>
      <c r="R123" s="1731"/>
      <c r="S123" s="1731"/>
      <c r="T123" s="1796"/>
      <c r="U123" s="1803" t="str">
        <f>IF('PIM Model'!$B$23=0,"",'PIM Model'!$B$23)</f>
        <v/>
      </c>
      <c r="V123" s="1658"/>
      <c r="W123" s="1658"/>
      <c r="X123" s="1658"/>
      <c r="Y123" s="1658"/>
      <c r="Z123" s="1658" t="str">
        <f>'PIM Model'!$AF$23</f>
        <v/>
      </c>
      <c r="AA123" s="1658"/>
      <c r="AB123" s="1658"/>
      <c r="AC123" s="1658"/>
      <c r="AD123" s="1658"/>
      <c r="AE123" s="1658"/>
      <c r="AF123" s="1721" t="str">
        <f>'PIM Model'!$AG$23</f>
        <v/>
      </c>
      <c r="AG123" s="1722"/>
      <c r="AH123" s="1722"/>
      <c r="AI123" s="1722"/>
      <c r="AJ123" s="1722"/>
      <c r="AK123" s="1722"/>
      <c r="AL123" s="1807"/>
      <c r="AM123" s="1721" t="str">
        <f>'PIM Model'!$AH$23</f>
        <v/>
      </c>
      <c r="AN123" s="1722"/>
      <c r="AO123" s="1722"/>
      <c r="AP123" s="1722"/>
      <c r="AQ123" s="1722"/>
      <c r="AR123" s="1722"/>
      <c r="AS123" s="1723"/>
      <c r="BF123" s="138"/>
    </row>
    <row r="124" spans="2:58" x14ac:dyDescent="0.25">
      <c r="B124" s="137"/>
      <c r="D124" s="1795" t="s">
        <v>91</v>
      </c>
      <c r="E124" s="1731"/>
      <c r="F124" s="1731"/>
      <c r="G124" s="1731"/>
      <c r="H124" s="1731"/>
      <c r="I124" s="1731"/>
      <c r="J124" s="1731"/>
      <c r="K124" s="1731"/>
      <c r="L124" s="1731"/>
      <c r="M124" s="1731"/>
      <c r="N124" s="1731"/>
      <c r="O124" s="1731"/>
      <c r="P124" s="1731"/>
      <c r="Q124" s="1731"/>
      <c r="R124" s="1731"/>
      <c r="S124" s="1731"/>
      <c r="T124" s="1796"/>
      <c r="U124" s="1803" t="str">
        <f>IF('PIM Model'!$B$24=0,"",'PIM Model'!$B$24)</f>
        <v/>
      </c>
      <c r="V124" s="1658"/>
      <c r="W124" s="1658"/>
      <c r="X124" s="1658"/>
      <c r="Y124" s="1658"/>
      <c r="Z124" s="1658" t="str">
        <f>'PIM Model'!$AF$24</f>
        <v/>
      </c>
      <c r="AA124" s="1658"/>
      <c r="AB124" s="1658"/>
      <c r="AC124" s="1658"/>
      <c r="AD124" s="1658"/>
      <c r="AE124" s="1658"/>
      <c r="AF124" s="1721" t="str">
        <f>'PIM Model'!$AG$24</f>
        <v/>
      </c>
      <c r="AG124" s="1722"/>
      <c r="AH124" s="1722"/>
      <c r="AI124" s="1722"/>
      <c r="AJ124" s="1722"/>
      <c r="AK124" s="1722"/>
      <c r="AL124" s="1807"/>
      <c r="AM124" s="1721" t="str">
        <f>'PIM Model'!$AH$24</f>
        <v/>
      </c>
      <c r="AN124" s="1722"/>
      <c r="AO124" s="1722"/>
      <c r="AP124" s="1722"/>
      <c r="AQ124" s="1722"/>
      <c r="AR124" s="1722"/>
      <c r="AS124" s="1723"/>
      <c r="BF124" s="138"/>
    </row>
    <row r="125" spans="2:58" x14ac:dyDescent="0.25">
      <c r="B125" s="137"/>
      <c r="D125" s="1795" t="s">
        <v>90</v>
      </c>
      <c r="E125" s="1731"/>
      <c r="F125" s="1731"/>
      <c r="G125" s="1731"/>
      <c r="H125" s="1731"/>
      <c r="I125" s="1731"/>
      <c r="J125" s="1731"/>
      <c r="K125" s="1731"/>
      <c r="L125" s="1731"/>
      <c r="M125" s="1731"/>
      <c r="N125" s="1731"/>
      <c r="O125" s="1731"/>
      <c r="P125" s="1731"/>
      <c r="Q125" s="1731"/>
      <c r="R125" s="1731"/>
      <c r="S125" s="1731"/>
      <c r="T125" s="1796"/>
      <c r="U125" s="1803" t="str">
        <f>IF('PIM Model'!$B$25=0,"",'PIM Model'!$B$25)</f>
        <v/>
      </c>
      <c r="V125" s="1658"/>
      <c r="W125" s="1658"/>
      <c r="X125" s="1658"/>
      <c r="Y125" s="1658"/>
      <c r="Z125" s="1658" t="str">
        <f>'PIM Model'!$AF$25</f>
        <v/>
      </c>
      <c r="AA125" s="1658"/>
      <c r="AB125" s="1658"/>
      <c r="AC125" s="1658"/>
      <c r="AD125" s="1658"/>
      <c r="AE125" s="1658"/>
      <c r="AF125" s="1721" t="str">
        <f>'PIM Model'!$AG$25</f>
        <v/>
      </c>
      <c r="AG125" s="1722"/>
      <c r="AH125" s="1722"/>
      <c r="AI125" s="1722"/>
      <c r="AJ125" s="1722"/>
      <c r="AK125" s="1722"/>
      <c r="AL125" s="1807"/>
      <c r="AM125" s="1721" t="str">
        <f>'PIM Model'!$AH$25</f>
        <v/>
      </c>
      <c r="AN125" s="1722"/>
      <c r="AO125" s="1722"/>
      <c r="AP125" s="1722"/>
      <c r="AQ125" s="1722"/>
      <c r="AR125" s="1722"/>
      <c r="AS125" s="1723"/>
      <c r="BF125" s="138"/>
    </row>
    <row r="126" spans="2:58" x14ac:dyDescent="0.25">
      <c r="B126" s="137"/>
      <c r="D126" s="1795" t="s">
        <v>89</v>
      </c>
      <c r="E126" s="1731"/>
      <c r="F126" s="1731"/>
      <c r="G126" s="1731"/>
      <c r="H126" s="1731"/>
      <c r="I126" s="1731"/>
      <c r="J126" s="1731"/>
      <c r="K126" s="1731"/>
      <c r="L126" s="1731"/>
      <c r="M126" s="1731"/>
      <c r="N126" s="1731"/>
      <c r="O126" s="1731"/>
      <c r="P126" s="1731"/>
      <c r="Q126" s="1731"/>
      <c r="R126" s="1731"/>
      <c r="S126" s="1731"/>
      <c r="T126" s="1796"/>
      <c r="U126" s="1803" t="str">
        <f>IF('PIM Model'!$B$26=0,"",'PIM Model'!$B$26)</f>
        <v/>
      </c>
      <c r="V126" s="1658"/>
      <c r="W126" s="1658"/>
      <c r="X126" s="1658"/>
      <c r="Y126" s="1658"/>
      <c r="Z126" s="1658" t="str">
        <f>'PIM Model'!$AF$26</f>
        <v/>
      </c>
      <c r="AA126" s="1658"/>
      <c r="AB126" s="1658"/>
      <c r="AC126" s="1658"/>
      <c r="AD126" s="1658"/>
      <c r="AE126" s="1658"/>
      <c r="AF126" s="1721" t="str">
        <f>'PIM Model'!$AG$26</f>
        <v/>
      </c>
      <c r="AG126" s="1722"/>
      <c r="AH126" s="1722"/>
      <c r="AI126" s="1722"/>
      <c r="AJ126" s="1722"/>
      <c r="AK126" s="1722"/>
      <c r="AL126" s="1807"/>
      <c r="AM126" s="1721" t="str">
        <f>'PIM Model'!$AH$26</f>
        <v/>
      </c>
      <c r="AN126" s="1722"/>
      <c r="AO126" s="1722"/>
      <c r="AP126" s="1722"/>
      <c r="AQ126" s="1722"/>
      <c r="AR126" s="1722"/>
      <c r="AS126" s="1723"/>
      <c r="BF126" s="138"/>
    </row>
    <row r="127" spans="2:58" x14ac:dyDescent="0.25">
      <c r="B127" s="137"/>
      <c r="D127" s="1795" t="s">
        <v>94</v>
      </c>
      <c r="E127" s="1731"/>
      <c r="F127" s="1731"/>
      <c r="G127" s="1731"/>
      <c r="H127" s="1731"/>
      <c r="I127" s="1731"/>
      <c r="J127" s="1731"/>
      <c r="K127" s="1731"/>
      <c r="L127" s="1731"/>
      <c r="M127" s="1731"/>
      <c r="N127" s="1731"/>
      <c r="O127" s="1731"/>
      <c r="P127" s="1731"/>
      <c r="Q127" s="1731"/>
      <c r="R127" s="1731"/>
      <c r="S127" s="1731"/>
      <c r="T127" s="1796"/>
      <c r="U127" s="1803" t="str">
        <f>IF('PIM Model'!$B$27=0,"",'PIM Model'!$B$27)</f>
        <v/>
      </c>
      <c r="V127" s="1658"/>
      <c r="W127" s="1658"/>
      <c r="X127" s="1658"/>
      <c r="Y127" s="1658"/>
      <c r="Z127" s="1658" t="str">
        <f>'PIM Model'!$AF$27</f>
        <v/>
      </c>
      <c r="AA127" s="1658"/>
      <c r="AB127" s="1658"/>
      <c r="AC127" s="1658"/>
      <c r="AD127" s="1658"/>
      <c r="AE127" s="1658"/>
      <c r="AF127" s="1721" t="str">
        <f>'PIM Model'!$AG$27</f>
        <v/>
      </c>
      <c r="AG127" s="1722"/>
      <c r="AH127" s="1722"/>
      <c r="AI127" s="1722"/>
      <c r="AJ127" s="1722"/>
      <c r="AK127" s="1722"/>
      <c r="AL127" s="1807"/>
      <c r="AM127" s="1721" t="str">
        <f>'PIM Model'!$AH$27</f>
        <v/>
      </c>
      <c r="AN127" s="1722"/>
      <c r="AO127" s="1722"/>
      <c r="AP127" s="1722"/>
      <c r="AQ127" s="1722"/>
      <c r="AR127" s="1722"/>
      <c r="AS127" s="1723"/>
      <c r="BF127" s="138"/>
    </row>
    <row r="128" spans="2:58" x14ac:dyDescent="0.25">
      <c r="B128" s="137"/>
      <c r="D128" s="1795" t="s">
        <v>86</v>
      </c>
      <c r="E128" s="1731"/>
      <c r="F128" s="1731"/>
      <c r="G128" s="1731"/>
      <c r="H128" s="1731"/>
      <c r="I128" s="1731"/>
      <c r="J128" s="1731"/>
      <c r="K128" s="1731"/>
      <c r="L128" s="1731"/>
      <c r="M128" s="1731"/>
      <c r="N128" s="1731"/>
      <c r="O128" s="1731"/>
      <c r="P128" s="1731"/>
      <c r="Q128" s="1731"/>
      <c r="R128" s="1731"/>
      <c r="S128" s="1731"/>
      <c r="T128" s="1796"/>
      <c r="U128" s="1803" t="str">
        <f>IF('PIM Model'!$B$28=0,"",'PIM Model'!$B$28)</f>
        <v/>
      </c>
      <c r="V128" s="1658"/>
      <c r="W128" s="1658"/>
      <c r="X128" s="1658"/>
      <c r="Y128" s="1658"/>
      <c r="Z128" s="1658" t="str">
        <f>'PIM Model'!$AF$28</f>
        <v/>
      </c>
      <c r="AA128" s="1658"/>
      <c r="AB128" s="1658"/>
      <c r="AC128" s="1658"/>
      <c r="AD128" s="1658"/>
      <c r="AE128" s="1658"/>
      <c r="AF128" s="1721" t="str">
        <f>'PIM Model'!$AG$28</f>
        <v/>
      </c>
      <c r="AG128" s="1722"/>
      <c r="AH128" s="1722"/>
      <c r="AI128" s="1722"/>
      <c r="AJ128" s="1722"/>
      <c r="AK128" s="1722"/>
      <c r="AL128" s="1807"/>
      <c r="AM128" s="1721" t="str">
        <f>'PIM Model'!$AH$28</f>
        <v/>
      </c>
      <c r="AN128" s="1722"/>
      <c r="AO128" s="1722"/>
      <c r="AP128" s="1722"/>
      <c r="AQ128" s="1722"/>
      <c r="AR128" s="1722"/>
      <c r="AS128" s="1723"/>
      <c r="BF128" s="138"/>
    </row>
    <row r="129" spans="2:58" x14ac:dyDescent="0.25">
      <c r="B129" s="137"/>
      <c r="D129" s="1795" t="s">
        <v>88</v>
      </c>
      <c r="E129" s="1731"/>
      <c r="F129" s="1731"/>
      <c r="G129" s="1731"/>
      <c r="H129" s="1731"/>
      <c r="I129" s="1731"/>
      <c r="J129" s="1731"/>
      <c r="K129" s="1731"/>
      <c r="L129" s="1731"/>
      <c r="M129" s="1731"/>
      <c r="N129" s="1731"/>
      <c r="O129" s="1731"/>
      <c r="P129" s="1731"/>
      <c r="Q129" s="1731"/>
      <c r="R129" s="1731"/>
      <c r="S129" s="1731"/>
      <c r="T129" s="1796"/>
      <c r="U129" s="1803" t="str">
        <f>IF('PIM Model'!$B$29=0,"",'PIM Model'!$B$29)</f>
        <v/>
      </c>
      <c r="V129" s="1658"/>
      <c r="W129" s="1658"/>
      <c r="X129" s="1658"/>
      <c r="Y129" s="1658"/>
      <c r="Z129" s="1658" t="str">
        <f>'PIM Model'!$AF$29</f>
        <v/>
      </c>
      <c r="AA129" s="1658"/>
      <c r="AB129" s="1658"/>
      <c r="AC129" s="1658"/>
      <c r="AD129" s="1658"/>
      <c r="AE129" s="1658"/>
      <c r="AF129" s="1721" t="str">
        <f>'PIM Model'!$AG$29</f>
        <v/>
      </c>
      <c r="AG129" s="1722"/>
      <c r="AH129" s="1722"/>
      <c r="AI129" s="1722"/>
      <c r="AJ129" s="1722"/>
      <c r="AK129" s="1722"/>
      <c r="AL129" s="1807"/>
      <c r="AM129" s="1721" t="str">
        <f>'PIM Model'!$AH$29</f>
        <v/>
      </c>
      <c r="AN129" s="1722"/>
      <c r="AO129" s="1722"/>
      <c r="AP129" s="1722"/>
      <c r="AQ129" s="1722"/>
      <c r="AR129" s="1722"/>
      <c r="AS129" s="1723"/>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0" t="str">
        <f>IF('PIM Model'!$B$30=0,"",'PIM Model'!$B$30)</f>
        <v/>
      </c>
      <c r="V130" s="1801"/>
      <c r="W130" s="1801"/>
      <c r="X130" s="1801"/>
      <c r="Y130" s="1801"/>
      <c r="Z130" s="1801" t="str">
        <f>'PIM Model'!$AF$30</f>
        <v/>
      </c>
      <c r="AA130" s="1801"/>
      <c r="AB130" s="1801"/>
      <c r="AC130" s="1801"/>
      <c r="AD130" s="1801"/>
      <c r="AE130" s="1801"/>
      <c r="AF130" s="1808" t="str">
        <f>'PIM Model'!$AG$30</f>
        <v/>
      </c>
      <c r="AG130" s="1809"/>
      <c r="AH130" s="1809"/>
      <c r="AI130" s="1809"/>
      <c r="AJ130" s="1809"/>
      <c r="AK130" s="1809"/>
      <c r="AL130" s="1823"/>
      <c r="AM130" s="1808" t="str">
        <f>'PIM Model'!$AH$30</f>
        <v/>
      </c>
      <c r="AN130" s="1809"/>
      <c r="AO130" s="1809"/>
      <c r="AP130" s="1809"/>
      <c r="AQ130" s="1809"/>
      <c r="AR130" s="1809"/>
      <c r="AS130" s="1810"/>
      <c r="BF130" s="138"/>
    </row>
    <row r="131" spans="2:58" ht="16.5" thickTop="1" thickBot="1" x14ac:dyDescent="0.3">
      <c r="B131" s="137"/>
      <c r="D131" s="1814" t="s">
        <v>1014</v>
      </c>
      <c r="E131" s="1815"/>
      <c r="F131" s="1815"/>
      <c r="G131" s="1815"/>
      <c r="H131" s="1815"/>
      <c r="I131" s="1815"/>
      <c r="J131" s="1815"/>
      <c r="K131" s="1815"/>
      <c r="L131" s="1815"/>
      <c r="M131" s="1815"/>
      <c r="N131" s="1815"/>
      <c r="O131" s="1815"/>
      <c r="P131" s="1815"/>
      <c r="Q131" s="1815"/>
      <c r="R131" s="1815"/>
      <c r="S131" s="1815"/>
      <c r="T131" s="1816"/>
      <c r="U131" s="1817">
        <f>COUNT($U$110:$Y$130)</f>
        <v>0</v>
      </c>
      <c r="V131" s="1818"/>
      <c r="W131" s="1818"/>
      <c r="X131" s="1818"/>
      <c r="Y131" s="1818"/>
      <c r="Z131" s="1815">
        <f>COUNTIF($Z$110:$AE$130,"ABOVE")+COUNTIF($Z$110:$AE$130,"BELOW")</f>
        <v>0</v>
      </c>
      <c r="AA131" s="1815"/>
      <c r="AB131" s="1815"/>
      <c r="AC131" s="1815"/>
      <c r="AD131" s="1815"/>
      <c r="AE131" s="1815"/>
      <c r="AF131" s="1819"/>
      <c r="AG131" s="1820"/>
      <c r="AH131" s="1820"/>
      <c r="AI131" s="1820"/>
      <c r="AJ131" s="1820"/>
      <c r="AK131" s="1820"/>
      <c r="AL131" s="1821"/>
      <c r="AM131" s="1819"/>
      <c r="AN131" s="1820"/>
      <c r="AO131" s="1820"/>
      <c r="AP131" s="1820"/>
      <c r="AQ131" s="1820"/>
      <c r="AR131" s="1820"/>
      <c r="AS131" s="182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8" t="s">
        <v>1038</v>
      </c>
      <c r="C2" s="1829"/>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6" t="s">
        <v>854</v>
      </c>
      <c r="C6" s="1827"/>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6" t="s">
        <v>855</v>
      </c>
      <c r="C13" s="1827"/>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205" sqref="E1205"/>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A2" workbookViewId="0">
      <selection activeCell="A279" sqref="A27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31" customFormat="1" ht="18.75" x14ac:dyDescent="0.3">
      <c r="A1" s="1830" t="s">
        <v>1439</v>
      </c>
      <c r="B1" s="1830"/>
      <c r="C1" s="1830"/>
      <c r="D1" s="1830"/>
      <c r="E1" s="1830"/>
      <c r="F1" s="1830" t="s">
        <v>1440</v>
      </c>
      <c r="G1" s="1830"/>
      <c r="H1" s="1830"/>
      <c r="I1" s="1830" t="s">
        <v>1441</v>
      </c>
      <c r="J1" s="1830"/>
      <c r="K1" s="1830"/>
      <c r="L1" s="1830" t="s">
        <v>1442</v>
      </c>
      <c r="M1" s="1830"/>
      <c r="N1" s="1830"/>
      <c r="O1" s="134"/>
      <c r="P1" s="1345">
        <f>IFERROR(MATCH("Copied Agreement",Audit!2:2,0),0)</f>
        <v>0</v>
      </c>
      <c r="Q1" s="1345" t="str">
        <f>IFERROR(SUBSTITUTE(ADDRESS(1,P1,4),"1",""),"")</f>
        <v/>
      </c>
      <c r="R1" s="1436"/>
    </row>
    <row r="2" spans="1:18" s="143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36"/>
    </row>
    <row r="3" spans="1:18" s="1431"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6"/>
      <c r="K3" s="1436" t="str">
        <f>IF(J3&lt;&gt;"",E3,"")</f>
        <v/>
      </c>
      <c r="L3" s="1438"/>
      <c r="M3" s="1438"/>
      <c r="N3" s="1436"/>
      <c r="O3" s="134"/>
      <c r="P3" s="1345">
        <v>6</v>
      </c>
      <c r="Q3" s="1345" t="str">
        <f>IFERROR(SUBSTITUTE(ADDRESS(1,P3,4),"1",""),"")</f>
        <v>F</v>
      </c>
    </row>
    <row r="4" spans="1:18" s="1431"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6" t="str">
        <f t="shared" ref="J4:J62" si="1">IF(M4&lt;&gt;"",Q$1&amp;M4,"")</f>
        <v/>
      </c>
      <c r="K4" s="1436" t="str">
        <f t="shared" ref="K4:K67" si="2">IF(J4&lt;&gt;"",E4,"")</f>
        <v/>
      </c>
      <c r="L4" s="1438"/>
      <c r="M4" s="1438"/>
      <c r="N4" s="1436"/>
    </row>
    <row r="5" spans="1:18" s="1431"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6"/>
      <c r="K5" s="1436" t="str">
        <f t="shared" si="2"/>
        <v/>
      </c>
      <c r="L5" s="1438"/>
      <c r="M5" s="1438"/>
      <c r="N5" s="1436"/>
    </row>
    <row r="6" spans="1:18" s="1431"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39"/>
      <c r="K6" s="1436" t="str">
        <f t="shared" si="2"/>
        <v/>
      </c>
      <c r="L6" s="1438"/>
      <c r="M6" s="1438"/>
      <c r="N6" s="1436"/>
    </row>
    <row r="7" spans="1:18" s="1431"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6"/>
      <c r="K7" s="1436" t="str">
        <f t="shared" si="2"/>
        <v/>
      </c>
      <c r="L7" s="1438"/>
      <c r="M7" s="1438"/>
      <c r="N7" s="1436"/>
    </row>
    <row r="8" spans="1:18" s="1431"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6"/>
      <c r="K8" s="1436" t="str">
        <f t="shared" si="2"/>
        <v/>
      </c>
      <c r="L8" s="1438"/>
      <c r="M8" s="1438"/>
      <c r="N8" s="1436"/>
    </row>
    <row r="9" spans="1:18" s="1431"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6"/>
      <c r="K9" s="1436" t="str">
        <f t="shared" si="2"/>
        <v/>
      </c>
      <c r="L9" s="1438"/>
      <c r="M9" s="1438"/>
      <c r="N9" s="1436"/>
    </row>
    <row r="10" spans="1:18" s="1431"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6"/>
      <c r="K10" s="1436" t="str">
        <f t="shared" si="2"/>
        <v/>
      </c>
      <c r="L10" s="1438"/>
      <c r="M10" s="1438"/>
      <c r="N10" s="1436"/>
    </row>
    <row r="11" spans="1:18" s="1431"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6"/>
      <c r="K11" s="1436" t="str">
        <f t="shared" si="2"/>
        <v/>
      </c>
      <c r="L11" s="1438"/>
      <c r="M11" s="1438"/>
      <c r="N11" s="1436"/>
    </row>
    <row r="12" spans="1:18" s="1431"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6" t="str">
        <f t="shared" si="1"/>
        <v>9</v>
      </c>
      <c r="K12" s="1436" t="str">
        <f t="shared" si="2"/>
        <v>Agreement Worksheet</v>
      </c>
      <c r="L12" s="1021" t="s">
        <v>1306</v>
      </c>
      <c r="M12" s="1438">
        <v>9</v>
      </c>
      <c r="N12" s="1436"/>
    </row>
    <row r="13" spans="1:18" s="1431" customFormat="1" x14ac:dyDescent="0.25">
      <c r="A13" s="1021" t="s">
        <v>1254</v>
      </c>
      <c r="B13" s="1438" t="str">
        <f>IFERROR(_xlfn.CONCAT("D",MATCH(A13,'Tracking &amp; Profitability'!C$1:C$60,0)),"")</f>
        <v>D8</v>
      </c>
      <c r="C13" s="1438" t="str">
        <f>IFERROR(_xlfn.CONCAT("E",MATCH(A13,'Tracking &amp; Profitability'!C$1:C$60,0)),"")</f>
        <v>E8</v>
      </c>
      <c r="D13" s="1021" t="s">
        <v>1448</v>
      </c>
      <c r="E13" s="1021" t="s">
        <v>129</v>
      </c>
      <c r="F13" s="1021" t="s">
        <v>1467</v>
      </c>
      <c r="G13" s="1021" t="s">
        <v>1453</v>
      </c>
      <c r="H13" s="1021" t="s">
        <v>1466</v>
      </c>
      <c r="I13" s="1018" t="str">
        <f t="shared" si="0"/>
        <v/>
      </c>
      <c r="J13" s="1436" t="str">
        <f t="shared" si="1"/>
        <v/>
      </c>
      <c r="K13" s="1436" t="str">
        <f t="shared" si="2"/>
        <v/>
      </c>
      <c r="L13" s="1438"/>
      <c r="M13" s="1438"/>
      <c r="N13" s="1436"/>
    </row>
    <row r="14" spans="1:18" s="1431"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6" t="str">
        <f t="shared" si="1"/>
        <v/>
      </c>
      <c r="K14" s="1436" t="str">
        <f t="shared" si="2"/>
        <v/>
      </c>
      <c r="L14" s="1438"/>
      <c r="M14" s="1438"/>
      <c r="N14" s="1436"/>
    </row>
    <row r="15" spans="1:18" s="1431"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6" t="str">
        <f t="shared" si="1"/>
        <v/>
      </c>
      <c r="K15" s="1436" t="str">
        <f t="shared" si="2"/>
        <v/>
      </c>
      <c r="L15" s="1438"/>
      <c r="M15" s="1438"/>
      <c r="N15" s="1436"/>
    </row>
    <row r="16" spans="1:18" s="1431"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6"/>
      <c r="K16" s="1436" t="str">
        <f t="shared" si="2"/>
        <v/>
      </c>
      <c r="L16" s="1438"/>
      <c r="M16" s="1438"/>
      <c r="N16" s="1436"/>
    </row>
    <row r="17" spans="1:14" s="1431" customFormat="1" x14ac:dyDescent="0.25">
      <c r="A17" s="1021" t="s">
        <v>1253</v>
      </c>
      <c r="B17" s="1438" t="str">
        <f>IFERROR(_xlfn.CONCAT("D",MATCH(A17,'Tracking &amp; Profitability'!C$1:C$60,0)),"")</f>
        <v>D7</v>
      </c>
      <c r="C17" s="1438" t="str">
        <f>IFERROR(_xlfn.CONCAT("E",MATCH(A17,'Tracking &amp; Profitability'!C$1:C$60,0)),"")</f>
        <v>E7</v>
      </c>
      <c r="D17" s="1021" t="s">
        <v>1448</v>
      </c>
      <c r="E17" s="1021" t="s">
        <v>129</v>
      </c>
      <c r="F17" s="1021" t="s">
        <v>1278</v>
      </c>
      <c r="G17" s="1021" t="s">
        <v>1459</v>
      </c>
      <c r="H17" s="1021" t="s">
        <v>1466</v>
      </c>
      <c r="I17" s="1018" t="str">
        <f t="shared" si="0"/>
        <v/>
      </c>
      <c r="J17" s="1436" t="str">
        <f t="shared" si="1"/>
        <v/>
      </c>
      <c r="K17" s="1436" t="str">
        <f t="shared" si="2"/>
        <v/>
      </c>
      <c r="L17" s="1438"/>
      <c r="M17" s="1438"/>
      <c r="N17" s="1436"/>
    </row>
    <row r="18" spans="1:14" s="1431"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6" t="str">
        <f t="shared" si="1"/>
        <v>10</v>
      </c>
      <c r="K18" s="1436" t="str">
        <f t="shared" si="2"/>
        <v>Agreement Worksheet</v>
      </c>
      <c r="L18" s="1021" t="s">
        <v>1307</v>
      </c>
      <c r="M18" s="1438">
        <v>10</v>
      </c>
      <c r="N18" s="1436"/>
    </row>
    <row r="19" spans="1:14" s="1431"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6" t="str">
        <f t="shared" si="1"/>
        <v/>
      </c>
      <c r="K19" s="1436" t="str">
        <f t="shared" si="2"/>
        <v/>
      </c>
      <c r="L19" s="1438"/>
      <c r="M19" s="1438"/>
      <c r="N19" s="1436"/>
    </row>
    <row r="20" spans="1:14" s="1431"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6" t="str">
        <f t="shared" si="1"/>
        <v/>
      </c>
      <c r="K20" s="1436" t="str">
        <f t="shared" si="2"/>
        <v/>
      </c>
      <c r="L20" s="1438"/>
      <c r="M20" s="1438"/>
      <c r="N20" s="1436"/>
    </row>
    <row r="21" spans="1:14" s="1431"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6" t="str">
        <f t="shared" si="1"/>
        <v>13</v>
      </c>
      <c r="K21" s="1436" t="str">
        <f t="shared" si="2"/>
        <v>Agreement Worksheet</v>
      </c>
      <c r="L21" s="1021" t="s">
        <v>1319</v>
      </c>
      <c r="M21" s="1438">
        <v>13</v>
      </c>
      <c r="N21" s="1436"/>
    </row>
    <row r="22" spans="1:14" s="1431"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6" t="str">
        <f t="shared" si="1"/>
        <v>14</v>
      </c>
      <c r="K22" s="1436" t="str">
        <f t="shared" si="2"/>
        <v>Agreement Worksheet</v>
      </c>
      <c r="L22" s="1021" t="s">
        <v>1320</v>
      </c>
      <c r="M22" s="1438">
        <v>14</v>
      </c>
      <c r="N22" s="1436"/>
    </row>
    <row r="23" spans="1:14" s="1431"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6" t="str">
        <f t="shared" si="1"/>
        <v>15</v>
      </c>
      <c r="K23" s="1436" t="str">
        <f t="shared" si="2"/>
        <v>Agreement Worksheet</v>
      </c>
      <c r="L23" s="1021" t="s">
        <v>1469</v>
      </c>
      <c r="M23" s="1438">
        <v>15</v>
      </c>
      <c r="N23" s="1436"/>
    </row>
    <row r="24" spans="1:14" s="1431"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6" t="str">
        <f t="shared" si="1"/>
        <v>16</v>
      </c>
      <c r="K24" s="1436" t="str">
        <f t="shared" si="2"/>
        <v>Agreement Worksheet</v>
      </c>
      <c r="L24" s="1021" t="s">
        <v>1323</v>
      </c>
      <c r="M24" s="1438">
        <v>16</v>
      </c>
      <c r="N24" s="1436"/>
    </row>
    <row r="25" spans="1:14" s="1431"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6" t="str">
        <f t="shared" si="1"/>
        <v>17</v>
      </c>
      <c r="K25" s="1436" t="str">
        <f t="shared" si="2"/>
        <v>Agreement Worksheet</v>
      </c>
      <c r="L25" s="1021" t="s">
        <v>1324</v>
      </c>
      <c r="M25" s="1438">
        <v>17</v>
      </c>
      <c r="N25" s="1436"/>
    </row>
    <row r="26" spans="1:14" s="1431"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6" t="str">
        <f t="shared" si="1"/>
        <v>11</v>
      </c>
      <c r="K26" s="1436" t="str">
        <f t="shared" si="2"/>
        <v>Agreement Worksheet</v>
      </c>
      <c r="L26" s="1021" t="s">
        <v>1311</v>
      </c>
      <c r="M26" s="1438">
        <v>11</v>
      </c>
      <c r="N26" s="1436"/>
    </row>
    <row r="27" spans="1:14" s="1431"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6" t="str">
        <f t="shared" si="1"/>
        <v/>
      </c>
      <c r="K27" s="1436" t="str">
        <f t="shared" si="2"/>
        <v/>
      </c>
      <c r="L27" s="1438"/>
      <c r="M27" s="1438"/>
      <c r="N27" s="1436"/>
    </row>
    <row r="28" spans="1:14" s="1431"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6" t="str">
        <f t="shared" si="1"/>
        <v>244</v>
      </c>
      <c r="K28" s="1436" t="str">
        <f t="shared" si="2"/>
        <v>Pricing Schedule</v>
      </c>
      <c r="L28" s="1081" t="s">
        <v>1541</v>
      </c>
      <c r="M28" s="1438">
        <v>244</v>
      </c>
      <c r="N28" s="1436"/>
    </row>
    <row r="29" spans="1:14" s="1431"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6" t="str">
        <f t="shared" si="1"/>
        <v>245</v>
      </c>
      <c r="K29" s="1436" t="str">
        <f t="shared" si="2"/>
        <v>Pricing Schedule</v>
      </c>
      <c r="L29" s="1081" t="s">
        <v>1476</v>
      </c>
      <c r="M29" s="1438">
        <v>245</v>
      </c>
      <c r="N29" s="1436"/>
    </row>
    <row r="30" spans="1:14" s="1431"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6" t="str">
        <f t="shared" si="1"/>
        <v>246</v>
      </c>
      <c r="K30" s="1436" t="str">
        <f t="shared" si="2"/>
        <v>Pricing Schedule</v>
      </c>
      <c r="L30" s="1081" t="s">
        <v>1360</v>
      </c>
      <c r="M30" s="1438">
        <v>246</v>
      </c>
      <c r="N30" s="1436"/>
    </row>
    <row r="31" spans="1:14" s="1431"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6" t="str">
        <f t="shared" si="1"/>
        <v>28</v>
      </c>
      <c r="K31" s="1436" t="str">
        <f t="shared" si="2"/>
        <v>Welcome</v>
      </c>
      <c r="L31" s="1438" t="s">
        <v>1525</v>
      </c>
      <c r="M31" s="1438">
        <v>28</v>
      </c>
      <c r="N31" s="1436"/>
    </row>
    <row r="32" spans="1:14" s="1431"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36" t="str">
        <f t="shared" si="1"/>
        <v/>
      </c>
      <c r="K32" s="1436" t="str">
        <f t="shared" si="2"/>
        <v/>
      </c>
      <c r="L32" s="1438"/>
      <c r="M32" s="1438"/>
      <c r="N32" s="1436"/>
    </row>
    <row r="33" spans="1:15" s="1431"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36" t="str">
        <f t="shared" si="1"/>
        <v/>
      </c>
      <c r="K33" s="1436" t="str">
        <f t="shared" si="2"/>
        <v/>
      </c>
      <c r="L33" s="1438"/>
      <c r="M33" s="1438"/>
      <c r="N33" s="1436"/>
    </row>
    <row r="34" spans="1:15" s="1431"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36" t="str">
        <f t="shared" si="1"/>
        <v>29</v>
      </c>
      <c r="K34" s="1436" t="str">
        <f t="shared" si="2"/>
        <v>Welcome</v>
      </c>
      <c r="L34" s="1438" t="s">
        <v>657</v>
      </c>
      <c r="M34" s="1438">
        <v>29</v>
      </c>
      <c r="N34" s="1436"/>
    </row>
    <row r="35" spans="1:15" s="1431"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36" t="str">
        <f t="shared" si="1"/>
        <v>30</v>
      </c>
      <c r="K35" s="1436" t="str">
        <f t="shared" si="2"/>
        <v>Welcome</v>
      </c>
      <c r="L35" s="1438" t="s">
        <v>1248</v>
      </c>
      <c r="M35" s="1438">
        <v>30</v>
      </c>
      <c r="N35" s="1436"/>
    </row>
    <row r="36" spans="1:15" s="1431"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36" t="str">
        <f t="shared" si="1"/>
        <v>31</v>
      </c>
      <c r="K36" s="1436" t="str">
        <f t="shared" si="2"/>
        <v>Welcome</v>
      </c>
      <c r="L36" s="1438" t="s">
        <v>1249</v>
      </c>
      <c r="M36" s="1438">
        <v>31</v>
      </c>
      <c r="N36" s="1436"/>
    </row>
    <row r="37" spans="1:15" s="1431"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36" t="str">
        <f t="shared" si="1"/>
        <v>32</v>
      </c>
      <c r="K37" s="1436" t="str">
        <f t="shared" si="2"/>
        <v>Welcome</v>
      </c>
      <c r="L37" s="1438" t="s">
        <v>1250</v>
      </c>
      <c r="M37" s="1438">
        <v>32</v>
      </c>
      <c r="N37" s="1436"/>
    </row>
    <row r="38" spans="1:15" s="1431"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6" t="str">
        <f t="shared" si="1"/>
        <v>5</v>
      </c>
      <c r="K38" s="1436" t="str">
        <f t="shared" si="2"/>
        <v>Welcome</v>
      </c>
      <c r="L38" s="1438" t="s">
        <v>1501</v>
      </c>
      <c r="M38" s="1438">
        <v>5</v>
      </c>
      <c r="N38" s="1436"/>
    </row>
    <row r="39" spans="1:15" s="1431"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6" t="str">
        <f t="shared" si="1"/>
        <v>6</v>
      </c>
      <c r="K39" s="1436" t="str">
        <f t="shared" si="2"/>
        <v>Welcome</v>
      </c>
      <c r="L39" s="1438" t="s">
        <v>1502</v>
      </c>
      <c r="M39" s="1438">
        <v>6</v>
      </c>
      <c r="N39" s="1436"/>
    </row>
    <row r="40" spans="1:15" s="1431"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6" t="str">
        <f t="shared" si="1"/>
        <v>26</v>
      </c>
      <c r="K40" s="1436" t="str">
        <f t="shared" si="2"/>
        <v>Welcome</v>
      </c>
      <c r="L40" s="1438" t="s">
        <v>1503</v>
      </c>
      <c r="M40" s="1438">
        <v>26</v>
      </c>
      <c r="N40" s="1436"/>
    </row>
    <row r="41" spans="1:15" s="1431"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6" t="str">
        <f t="shared" si="1"/>
        <v>27</v>
      </c>
      <c r="K41" s="1436" t="str">
        <f t="shared" si="2"/>
        <v>Welcome</v>
      </c>
      <c r="L41" s="1438" t="s">
        <v>1504</v>
      </c>
      <c r="M41" s="1438">
        <v>27</v>
      </c>
      <c r="N41" s="1436"/>
    </row>
    <row r="42" spans="1:15" s="1431"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6" t="str">
        <f t="shared" si="1"/>
        <v>33</v>
      </c>
      <c r="K42" s="1436" t="str">
        <f t="shared" si="2"/>
        <v>Welcome</v>
      </c>
      <c r="L42" s="1438" t="s">
        <v>1572</v>
      </c>
      <c r="M42" s="1438">
        <v>33</v>
      </c>
      <c r="N42" s="1436"/>
    </row>
    <row r="43" spans="1:15" s="1431"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6" t="str">
        <f>IF(AND(P1221="",M43&lt;&gt;""),Q$1&amp;M43,"")</f>
        <v>35</v>
      </c>
      <c r="K43" s="1436" t="str">
        <f t="shared" si="2"/>
        <v>Customer Inputs</v>
      </c>
      <c r="L43" s="1021" t="s">
        <v>1274</v>
      </c>
      <c r="M43" s="1438">
        <v>35</v>
      </c>
      <c r="N43" s="1021"/>
    </row>
    <row r="44" spans="1:15" s="1431"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6" t="str">
        <f>Q$1&amp;IF(Q44&lt;&gt;"",M44,M46)</f>
        <v>39</v>
      </c>
      <c r="K44" s="1436" t="str">
        <f t="shared" si="2"/>
        <v>Customer Inputs</v>
      </c>
      <c r="L44" s="52" t="s">
        <v>1355</v>
      </c>
      <c r="M44" s="1438">
        <v>37</v>
      </c>
      <c r="N44" s="1021"/>
    </row>
    <row r="45" spans="1:15" s="1431"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36" t="str">
        <f>Q$1&amp;IF(Q45&lt;&gt;"",M45,M47)</f>
        <v>40</v>
      </c>
      <c r="K45" s="1436" t="str">
        <f t="shared" si="2"/>
        <v>Customer Inputs</v>
      </c>
      <c r="L45" s="1021" t="s">
        <v>1356</v>
      </c>
      <c r="M45" s="1438">
        <v>38</v>
      </c>
      <c r="N45" s="1021"/>
    </row>
    <row r="46" spans="1:15" s="1431"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6"/>
      <c r="K46" s="1436" t="str">
        <f t="shared" si="2"/>
        <v/>
      </c>
      <c r="L46" s="1021" t="s">
        <v>1277</v>
      </c>
      <c r="M46" s="1438">
        <v>39</v>
      </c>
      <c r="N46" s="1021"/>
      <c r="O46" s="1431" t="s">
        <v>915</v>
      </c>
    </row>
    <row r="47" spans="1:15" s="1431"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6"/>
      <c r="K47" s="1436" t="str">
        <f t="shared" si="2"/>
        <v/>
      </c>
      <c r="L47" s="1080" t="s">
        <v>1278</v>
      </c>
      <c r="M47" s="1438">
        <v>40</v>
      </c>
      <c r="N47" s="1021"/>
      <c r="O47" s="1431" t="s">
        <v>1275</v>
      </c>
    </row>
    <row r="48" spans="1:15" s="1431"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6"/>
      <c r="K48" s="1436" t="str">
        <f t="shared" si="2"/>
        <v/>
      </c>
      <c r="L48" s="1080" t="s">
        <v>1279</v>
      </c>
      <c r="M48" s="1438">
        <v>41</v>
      </c>
      <c r="N48" s="1021"/>
      <c r="O48" s="1431" t="s">
        <v>1282</v>
      </c>
    </row>
    <row r="49" spans="1:15" s="1431"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6"/>
      <c r="K49" s="1436" t="str">
        <f t="shared" si="2"/>
        <v/>
      </c>
      <c r="L49" s="1080" t="s">
        <v>1280</v>
      </c>
      <c r="M49" s="1438">
        <v>42</v>
      </c>
      <c r="N49" s="1021"/>
      <c r="O49" s="1431" t="s">
        <v>1276</v>
      </c>
    </row>
    <row r="50" spans="1:15" s="1431"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6"/>
      <c r="K50" s="1436" t="str">
        <f t="shared" si="2"/>
        <v/>
      </c>
      <c r="L50" s="1080" t="s">
        <v>1281</v>
      </c>
      <c r="M50" s="1438">
        <v>43</v>
      </c>
      <c r="N50" s="1021"/>
    </row>
    <row r="51" spans="1:15" s="1431" customFormat="1" x14ac:dyDescent="0.25">
      <c r="A51" s="1098" t="s">
        <v>1437</v>
      </c>
      <c r="B51" s="1021" t="str">
        <f t="shared" ca="1" si="6"/>
        <v>V6</v>
      </c>
      <c r="C51" s="1021" t="str">
        <f t="shared" ca="1" si="7"/>
        <v>V</v>
      </c>
      <c r="D51" s="1021" t="s">
        <v>1455</v>
      </c>
      <c r="E51" s="1021" t="s">
        <v>917</v>
      </c>
      <c r="F51" s="1021"/>
      <c r="G51" s="1021"/>
      <c r="H51" s="1021"/>
      <c r="I51" s="1018" t="str">
        <f t="shared" si="0"/>
        <v/>
      </c>
      <c r="J51" s="1436"/>
      <c r="K51" s="1436" t="str">
        <f t="shared" si="2"/>
        <v/>
      </c>
      <c r="L51" s="1080" t="s">
        <v>1528</v>
      </c>
      <c r="M51" s="1438">
        <v>44</v>
      </c>
      <c r="N51" s="1021"/>
    </row>
    <row r="52" spans="1:15" s="1431"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6" t="str">
        <f t="shared" si="1"/>
        <v/>
      </c>
      <c r="K52" s="1436" t="str">
        <f t="shared" si="2"/>
        <v/>
      </c>
      <c r="L52" s="1080" t="s">
        <v>1735</v>
      </c>
      <c r="M52" s="1438"/>
      <c r="N52" s="1021"/>
    </row>
    <row r="53" spans="1:15" s="1431"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6" t="str">
        <f>IF(AND(P1222="",M53&lt;&gt;""),Q$1&amp;M53,"")</f>
        <v>56</v>
      </c>
      <c r="K53" s="1436" t="str">
        <f t="shared" si="2"/>
        <v>Customer Inputs</v>
      </c>
      <c r="L53" s="1021" t="s">
        <v>1274</v>
      </c>
      <c r="M53" s="1438">
        <v>56</v>
      </c>
      <c r="N53" s="1021"/>
    </row>
    <row r="54" spans="1:15" s="1431"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6" t="str">
        <f>Q$1&amp;IF(Q54&lt;&gt;"",M54,M56)</f>
        <v>60</v>
      </c>
      <c r="K54" s="1436" t="str">
        <f t="shared" si="2"/>
        <v>Customer Inputs</v>
      </c>
      <c r="L54" s="52" t="s">
        <v>1355</v>
      </c>
      <c r="M54" s="1438">
        <v>58</v>
      </c>
      <c r="N54" s="1021"/>
    </row>
    <row r="55" spans="1:15" s="1431"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36" t="str">
        <f>Q$1&amp;IF(Q55&lt;&gt;"",M55,M57)</f>
        <v>61</v>
      </c>
      <c r="K55" s="1436" t="str">
        <f t="shared" si="2"/>
        <v>Customer Inputs</v>
      </c>
      <c r="L55" s="1021" t="s">
        <v>1356</v>
      </c>
      <c r="M55" s="1438">
        <v>59</v>
      </c>
      <c r="N55" s="1021"/>
    </row>
    <row r="56" spans="1:15" s="1431"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6"/>
      <c r="K56" s="1436" t="str">
        <f t="shared" si="2"/>
        <v/>
      </c>
      <c r="L56" s="1021" t="s">
        <v>1277</v>
      </c>
      <c r="M56" s="1438">
        <v>60</v>
      </c>
      <c r="N56" s="1021"/>
      <c r="O56" s="1431" t="s">
        <v>915</v>
      </c>
    </row>
    <row r="57" spans="1:15" s="1431"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6"/>
      <c r="K57" s="1436" t="str">
        <f t="shared" si="2"/>
        <v/>
      </c>
      <c r="L57" s="1080" t="s">
        <v>1278</v>
      </c>
      <c r="M57" s="1438">
        <v>61</v>
      </c>
      <c r="N57" s="1021"/>
      <c r="O57" s="1431" t="s">
        <v>1275</v>
      </c>
    </row>
    <row r="58" spans="1:15" s="1431"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6"/>
      <c r="K58" s="1436" t="str">
        <f t="shared" si="2"/>
        <v/>
      </c>
      <c r="L58" s="1080" t="s">
        <v>1279</v>
      </c>
      <c r="M58" s="1438">
        <v>62</v>
      </c>
      <c r="N58" s="1021"/>
      <c r="O58" s="1431" t="s">
        <v>1282</v>
      </c>
    </row>
    <row r="59" spans="1:15" s="1431"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6"/>
      <c r="K59" s="1436" t="str">
        <f t="shared" si="2"/>
        <v/>
      </c>
      <c r="L59" s="1080" t="s">
        <v>1280</v>
      </c>
      <c r="M59" s="1438">
        <v>63</v>
      </c>
      <c r="N59" s="1021"/>
      <c r="O59" s="1431" t="s">
        <v>1276</v>
      </c>
    </row>
    <row r="60" spans="1:15" s="1431" customFormat="1" x14ac:dyDescent="0.25">
      <c r="A60" s="1101" t="s">
        <v>1281</v>
      </c>
      <c r="B60" s="1021" t="str">
        <f t="shared" ca="1" si="9"/>
        <v>U7</v>
      </c>
      <c r="C60" s="1021" t="str">
        <f t="shared" ca="1" si="8"/>
        <v>U</v>
      </c>
      <c r="D60" s="1021" t="s">
        <v>1455</v>
      </c>
      <c r="E60" s="1021" t="s">
        <v>917</v>
      </c>
      <c r="F60" s="1021"/>
      <c r="G60" s="1021"/>
      <c r="H60" s="1021"/>
      <c r="I60" s="1018" t="str">
        <f t="shared" si="0"/>
        <v/>
      </c>
      <c r="J60" s="1436"/>
      <c r="K60" s="1436" t="str">
        <f t="shared" si="2"/>
        <v/>
      </c>
      <c r="L60" s="1080" t="s">
        <v>1281</v>
      </c>
      <c r="M60" s="1438">
        <v>64</v>
      </c>
      <c r="N60" s="1021"/>
    </row>
    <row r="61" spans="1:15" s="1431" customFormat="1" x14ac:dyDescent="0.25">
      <c r="A61" s="1101" t="s">
        <v>1437</v>
      </c>
      <c r="B61" s="1021" t="str">
        <f t="shared" ca="1" si="9"/>
        <v>V7</v>
      </c>
      <c r="C61" s="1021" t="str">
        <f t="shared" ca="1" si="8"/>
        <v>V</v>
      </c>
      <c r="D61" s="1021" t="s">
        <v>1455</v>
      </c>
      <c r="E61" s="1021" t="s">
        <v>917</v>
      </c>
      <c r="F61" s="1021"/>
      <c r="G61" s="1021"/>
      <c r="H61" s="1021"/>
      <c r="I61" s="1018" t="str">
        <f t="shared" si="0"/>
        <v/>
      </c>
      <c r="J61" s="1436"/>
      <c r="K61" s="1436" t="str">
        <f t="shared" si="2"/>
        <v/>
      </c>
      <c r="L61" s="1080" t="s">
        <v>1528</v>
      </c>
      <c r="M61" s="1438">
        <v>65</v>
      </c>
      <c r="N61" s="1021"/>
    </row>
    <row r="62" spans="1:15" s="1431" customFormat="1" x14ac:dyDescent="0.25">
      <c r="A62" s="1101" t="s">
        <v>1735</v>
      </c>
      <c r="B62" s="1021" t="str">
        <f t="shared" ca="1" si="9"/>
        <v>W7</v>
      </c>
      <c r="C62" s="1021" t="str">
        <f t="shared" ca="1" si="8"/>
        <v>W</v>
      </c>
      <c r="D62" s="1021" t="s">
        <v>1455</v>
      </c>
      <c r="E62" s="1021" t="s">
        <v>917</v>
      </c>
      <c r="F62" s="1021"/>
      <c r="G62" s="1021"/>
      <c r="H62" s="1021"/>
      <c r="I62" s="1018" t="str">
        <f t="shared" si="0"/>
        <v/>
      </c>
      <c r="J62" s="1436" t="str">
        <f t="shared" si="1"/>
        <v/>
      </c>
      <c r="K62" s="1436" t="str">
        <f t="shared" si="2"/>
        <v/>
      </c>
      <c r="L62" s="1080" t="s">
        <v>1735</v>
      </c>
      <c r="M62" s="1438"/>
      <c r="N62" s="1021"/>
    </row>
    <row r="63" spans="1:15" s="1431"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6" t="str">
        <f>IF(AND(P1223="",M63&lt;&gt;""),Q$1&amp;M63,"")</f>
        <v>77</v>
      </c>
      <c r="K63" s="1436" t="str">
        <f t="shared" si="2"/>
        <v>Customer Inputs</v>
      </c>
      <c r="L63" s="1021" t="s">
        <v>1274</v>
      </c>
      <c r="M63" s="1438">
        <v>77</v>
      </c>
      <c r="N63" s="1021"/>
    </row>
    <row r="64" spans="1:15" s="1431"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6" t="str">
        <f>Q$1&amp;IF(Q64&lt;&gt;"",M64,M66)</f>
        <v>81</v>
      </c>
      <c r="K64" s="1436" t="str">
        <f t="shared" si="2"/>
        <v>Customer Inputs</v>
      </c>
      <c r="L64" s="52" t="s">
        <v>1355</v>
      </c>
      <c r="M64" s="1438">
        <v>79</v>
      </c>
      <c r="N64" s="1021"/>
    </row>
    <row r="65" spans="1:15" s="1431"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36" t="str">
        <f>Q$1&amp;IF(Q65&lt;&gt;"",M65,M67)</f>
        <v>82</v>
      </c>
      <c r="K65" s="1436" t="str">
        <f t="shared" si="2"/>
        <v>Customer Inputs</v>
      </c>
      <c r="L65" s="1021" t="s">
        <v>1356</v>
      </c>
      <c r="M65" s="1438">
        <v>80</v>
      </c>
      <c r="N65" s="1021"/>
    </row>
    <row r="66" spans="1:15" s="1431"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6"/>
      <c r="K66" s="1436" t="str">
        <f t="shared" si="2"/>
        <v/>
      </c>
      <c r="L66" s="1021" t="s">
        <v>1277</v>
      </c>
      <c r="M66" s="1438">
        <v>81</v>
      </c>
      <c r="N66" s="1021"/>
      <c r="O66" s="1431" t="s">
        <v>915</v>
      </c>
    </row>
    <row r="67" spans="1:15" s="1431"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6"/>
      <c r="K67" s="1436" t="str">
        <f t="shared" si="2"/>
        <v/>
      </c>
      <c r="L67" s="1080" t="s">
        <v>1278</v>
      </c>
      <c r="M67" s="1438">
        <v>82</v>
      </c>
      <c r="N67" s="1021"/>
      <c r="O67" s="1431" t="s">
        <v>1275</v>
      </c>
    </row>
    <row r="68" spans="1:15" s="1431"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6"/>
      <c r="K68" s="1436" t="str">
        <f t="shared" ref="K68:K131" si="12">IF(J68&lt;&gt;"",E68,"")</f>
        <v/>
      </c>
      <c r="L68" s="1080" t="s">
        <v>1279</v>
      </c>
      <c r="M68" s="1438">
        <v>83</v>
      </c>
      <c r="N68" s="1021"/>
      <c r="O68" s="1431" t="s">
        <v>1282</v>
      </c>
    </row>
    <row r="69" spans="1:15" s="1431"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6"/>
      <c r="K69" s="1436" t="str">
        <f t="shared" si="12"/>
        <v/>
      </c>
      <c r="L69" s="1080" t="s">
        <v>1280</v>
      </c>
      <c r="M69" s="1438">
        <v>84</v>
      </c>
      <c r="N69" s="1021"/>
      <c r="O69" s="1431" t="s">
        <v>1276</v>
      </c>
    </row>
    <row r="70" spans="1:15" s="1431"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6"/>
      <c r="K70" s="1436" t="str">
        <f t="shared" si="12"/>
        <v/>
      </c>
      <c r="L70" s="1080" t="s">
        <v>1281</v>
      </c>
      <c r="M70" s="1438">
        <v>85</v>
      </c>
      <c r="N70" s="1021"/>
    </row>
    <row r="71" spans="1:15" s="1431"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6"/>
      <c r="K71" s="1436" t="str">
        <f t="shared" si="12"/>
        <v/>
      </c>
      <c r="L71" s="1080" t="s">
        <v>1528</v>
      </c>
      <c r="M71" s="1438">
        <v>86</v>
      </c>
      <c r="N71" s="1021"/>
    </row>
    <row r="72" spans="1:15" s="1431"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6" t="str">
        <f>IF(M72&lt;&gt;"",Q$1&amp;M72,"")</f>
        <v/>
      </c>
      <c r="K72" s="1436" t="str">
        <f t="shared" si="12"/>
        <v/>
      </c>
      <c r="L72" s="1080" t="s">
        <v>1735</v>
      </c>
      <c r="M72" s="1438"/>
      <c r="N72" s="1021"/>
    </row>
    <row r="73" spans="1:15" s="1431"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6" t="str">
        <f>IF(AND(P1224="",M73&lt;&gt;""),Q$1&amp;M73,"")</f>
        <v>98</v>
      </c>
      <c r="K73" s="1436" t="str">
        <f t="shared" si="12"/>
        <v>Customer Inputs</v>
      </c>
      <c r="L73" s="1021" t="s">
        <v>1274</v>
      </c>
      <c r="M73" s="1438">
        <v>98</v>
      </c>
      <c r="N73" s="1021"/>
    </row>
    <row r="74" spans="1:15" s="1431"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6" t="str">
        <f>Q$1&amp;IF(Q74&lt;&gt;"",M74,M76)</f>
        <v>102</v>
      </c>
      <c r="K74" s="1436" t="str">
        <f t="shared" si="12"/>
        <v>Customer Inputs</v>
      </c>
      <c r="L74" s="52" t="s">
        <v>1355</v>
      </c>
      <c r="M74" s="1438">
        <v>100</v>
      </c>
      <c r="N74" s="1021"/>
    </row>
    <row r="75" spans="1:15" s="1431"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36" t="str">
        <f>Q$1&amp;IF(Q75&lt;&gt;"",M75,M77)</f>
        <v>103</v>
      </c>
      <c r="K75" s="1436" t="str">
        <f t="shared" si="12"/>
        <v>Customer Inputs</v>
      </c>
      <c r="L75" s="1021" t="s">
        <v>1356</v>
      </c>
      <c r="M75" s="1438">
        <v>101</v>
      </c>
      <c r="N75" s="1021"/>
    </row>
    <row r="76" spans="1:15" s="1431"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6"/>
      <c r="K76" s="1436" t="str">
        <f t="shared" si="12"/>
        <v/>
      </c>
      <c r="L76" s="1021" t="s">
        <v>1277</v>
      </c>
      <c r="M76" s="1438">
        <v>102</v>
      </c>
      <c r="N76" s="1021"/>
      <c r="O76" s="1431" t="s">
        <v>915</v>
      </c>
    </row>
    <row r="77" spans="1:15" s="1431"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6"/>
      <c r="K77" s="1436" t="str">
        <f t="shared" si="12"/>
        <v/>
      </c>
      <c r="L77" s="1080" t="s">
        <v>1278</v>
      </c>
      <c r="M77" s="1438">
        <v>103</v>
      </c>
      <c r="N77" s="1021"/>
      <c r="O77" s="1431" t="s">
        <v>1275</v>
      </c>
    </row>
    <row r="78" spans="1:15" s="1431"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6"/>
      <c r="K78" s="1436" t="str">
        <f t="shared" si="12"/>
        <v/>
      </c>
      <c r="L78" s="1080" t="s">
        <v>1279</v>
      </c>
      <c r="M78" s="1438">
        <v>104</v>
      </c>
      <c r="N78" s="1021"/>
      <c r="O78" s="1431" t="s">
        <v>1282</v>
      </c>
    </row>
    <row r="79" spans="1:15" s="1431"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6"/>
      <c r="K79" s="1436" t="str">
        <f t="shared" si="12"/>
        <v/>
      </c>
      <c r="L79" s="1080" t="s">
        <v>1280</v>
      </c>
      <c r="M79" s="1438">
        <v>105</v>
      </c>
      <c r="N79" s="1021"/>
      <c r="O79" s="1431" t="s">
        <v>1276</v>
      </c>
    </row>
    <row r="80" spans="1:15" s="1431"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6"/>
      <c r="K80" s="1436" t="str">
        <f t="shared" si="12"/>
        <v/>
      </c>
      <c r="L80" s="1080" t="s">
        <v>1281</v>
      </c>
      <c r="M80" s="1438">
        <v>106</v>
      </c>
      <c r="N80" s="1021"/>
    </row>
    <row r="81" spans="1:15" s="1431"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6"/>
      <c r="K81" s="1436" t="str">
        <f t="shared" si="12"/>
        <v/>
      </c>
      <c r="L81" s="1080" t="s">
        <v>1528</v>
      </c>
      <c r="M81" s="1438">
        <v>107</v>
      </c>
      <c r="N81" s="1021"/>
    </row>
    <row r="82" spans="1:15" s="1431"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6" t="str">
        <f>IF(M82&lt;&gt;"",Q$1&amp;M82,"")</f>
        <v/>
      </c>
      <c r="K82" s="1436" t="str">
        <f t="shared" si="12"/>
        <v/>
      </c>
      <c r="L82" s="1080" t="s">
        <v>1735</v>
      </c>
      <c r="M82" s="1438"/>
      <c r="N82" s="1021"/>
    </row>
    <row r="83" spans="1:15" s="1431"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6" t="str">
        <f>IF(AND(P1225="",M83&lt;&gt;""),Q$1&amp;M83,"")</f>
        <v>119</v>
      </c>
      <c r="K83" s="1436" t="str">
        <f t="shared" si="12"/>
        <v>Customer Inputs</v>
      </c>
      <c r="L83" s="1021" t="s">
        <v>1274</v>
      </c>
      <c r="M83" s="1438">
        <v>119</v>
      </c>
      <c r="N83" s="1021"/>
    </row>
    <row r="84" spans="1:15" s="1431"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6" t="str">
        <f>Q$1&amp;IF(Q84&lt;&gt;"",M84,M86)</f>
        <v>123</v>
      </c>
      <c r="K84" s="1436" t="str">
        <f t="shared" si="12"/>
        <v>Customer Inputs</v>
      </c>
      <c r="L84" s="52" t="s">
        <v>1355</v>
      </c>
      <c r="M84" s="1438">
        <v>121</v>
      </c>
      <c r="N84" s="1021"/>
    </row>
    <row r="85" spans="1:15" s="1431"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36" t="str">
        <f>Q$1&amp;IF(Q85&lt;&gt;"",M85,M87)</f>
        <v>124</v>
      </c>
      <c r="K85" s="1436" t="str">
        <f t="shared" si="12"/>
        <v>Customer Inputs</v>
      </c>
      <c r="L85" s="1021" t="s">
        <v>1356</v>
      </c>
      <c r="M85" s="1438">
        <v>122</v>
      </c>
      <c r="N85" s="1021"/>
    </row>
    <row r="86" spans="1:15" s="1431"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6"/>
      <c r="K86" s="1436" t="str">
        <f t="shared" si="12"/>
        <v/>
      </c>
      <c r="L86" s="1021" t="s">
        <v>1277</v>
      </c>
      <c r="M86" s="1438">
        <v>123</v>
      </c>
      <c r="N86" s="1021"/>
      <c r="O86" s="1431" t="s">
        <v>915</v>
      </c>
    </row>
    <row r="87" spans="1:15" s="1431"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6"/>
      <c r="K87" s="1436" t="str">
        <f t="shared" si="12"/>
        <v/>
      </c>
      <c r="L87" s="1080" t="s">
        <v>1278</v>
      </c>
      <c r="M87" s="1438">
        <v>124</v>
      </c>
      <c r="N87" s="1021"/>
      <c r="O87" s="1431" t="s">
        <v>1275</v>
      </c>
    </row>
    <row r="88" spans="1:15" s="1431"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6"/>
      <c r="K88" s="1436" t="str">
        <f t="shared" si="12"/>
        <v/>
      </c>
      <c r="L88" s="1080" t="s">
        <v>1279</v>
      </c>
      <c r="M88" s="1438">
        <v>125</v>
      </c>
      <c r="N88" s="1021"/>
      <c r="O88" s="1431" t="s">
        <v>1282</v>
      </c>
    </row>
    <row r="89" spans="1:15" s="1431"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6"/>
      <c r="K89" s="1436" t="str">
        <f t="shared" si="12"/>
        <v/>
      </c>
      <c r="L89" s="1080" t="s">
        <v>1280</v>
      </c>
      <c r="M89" s="1438">
        <v>126</v>
      </c>
      <c r="N89" s="1021"/>
      <c r="O89" s="1431" t="s">
        <v>1276</v>
      </c>
    </row>
    <row r="90" spans="1:15" s="1431"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6"/>
      <c r="K90" s="1436" t="str">
        <f t="shared" si="12"/>
        <v/>
      </c>
      <c r="L90" s="1080" t="s">
        <v>1281</v>
      </c>
      <c r="M90" s="1438">
        <v>127</v>
      </c>
      <c r="N90" s="1021"/>
    </row>
    <row r="91" spans="1:15" s="1431"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6"/>
      <c r="K91" s="1436" t="str">
        <f t="shared" si="12"/>
        <v/>
      </c>
      <c r="L91" s="1080" t="s">
        <v>1528</v>
      </c>
      <c r="M91" s="1438">
        <v>128</v>
      </c>
      <c r="N91" s="1021"/>
    </row>
    <row r="92" spans="1:15" s="1431"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6" t="str">
        <f>IF(M92&lt;&gt;"",Q$1&amp;M92,"")</f>
        <v/>
      </c>
      <c r="K92" s="1436" t="str">
        <f t="shared" si="12"/>
        <v/>
      </c>
      <c r="L92" s="1080" t="s">
        <v>1735</v>
      </c>
      <c r="M92" s="1438"/>
      <c r="N92" s="1021"/>
    </row>
    <row r="93" spans="1:15" s="1431"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6" t="str">
        <f>IF(AND(P1226="",M93&lt;&gt;""),Q$1&amp;M93,"")</f>
        <v>140</v>
      </c>
      <c r="K93" s="1436" t="str">
        <f t="shared" si="12"/>
        <v>Customer Inputs</v>
      </c>
      <c r="L93" s="1021" t="s">
        <v>1274</v>
      </c>
      <c r="M93" s="1438">
        <v>140</v>
      </c>
      <c r="N93" s="1021"/>
    </row>
    <row r="94" spans="1:15" s="1431"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6" t="str">
        <f>Q$1&amp;IF(Q94&lt;&gt;"",M94,M96)</f>
        <v>144</v>
      </c>
      <c r="K94" s="1436" t="str">
        <f t="shared" si="12"/>
        <v>Customer Inputs</v>
      </c>
      <c r="L94" s="52" t="s">
        <v>1355</v>
      </c>
      <c r="M94" s="1438">
        <v>142</v>
      </c>
      <c r="N94" s="1021"/>
    </row>
    <row r="95" spans="1:15" s="1431"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36" t="str">
        <f>Q$1&amp;IF(Q95&lt;&gt;"",M95,M97)</f>
        <v>145</v>
      </c>
      <c r="K95" s="1436" t="str">
        <f t="shared" si="12"/>
        <v>Customer Inputs</v>
      </c>
      <c r="L95" s="1021" t="s">
        <v>1356</v>
      </c>
      <c r="M95" s="1438">
        <v>143</v>
      </c>
      <c r="N95" s="1021"/>
    </row>
    <row r="96" spans="1:15" s="1431"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6"/>
      <c r="K96" s="1436" t="str">
        <f t="shared" si="12"/>
        <v/>
      </c>
      <c r="L96" s="1021" t="s">
        <v>1277</v>
      </c>
      <c r="M96" s="1438">
        <v>144</v>
      </c>
      <c r="N96" s="1021"/>
      <c r="O96" s="1431" t="s">
        <v>915</v>
      </c>
    </row>
    <row r="97" spans="1:15" s="1431"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6"/>
      <c r="K97" s="1436" t="str">
        <f t="shared" si="12"/>
        <v/>
      </c>
      <c r="L97" s="1080" t="s">
        <v>1278</v>
      </c>
      <c r="M97" s="1438">
        <v>145</v>
      </c>
      <c r="N97" s="1021"/>
      <c r="O97" s="1431" t="s">
        <v>1275</v>
      </c>
    </row>
    <row r="98" spans="1:15" s="1431"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6"/>
      <c r="K98" s="1436" t="str">
        <f t="shared" si="12"/>
        <v/>
      </c>
      <c r="L98" s="1080" t="s">
        <v>1279</v>
      </c>
      <c r="M98" s="1438">
        <v>146</v>
      </c>
      <c r="N98" s="1021"/>
      <c r="O98" s="1431" t="s">
        <v>1282</v>
      </c>
    </row>
    <row r="99" spans="1:15" s="1431"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6"/>
      <c r="G99" s="1436"/>
      <c r="H99" s="1436"/>
      <c r="I99" s="1018" t="str">
        <f t="shared" si="11"/>
        <v/>
      </c>
      <c r="J99" s="1436"/>
      <c r="K99" s="1436" t="str">
        <f t="shared" si="12"/>
        <v/>
      </c>
      <c r="L99" s="1080" t="s">
        <v>1280</v>
      </c>
      <c r="M99" s="1438">
        <v>147</v>
      </c>
      <c r="N99" s="1436"/>
      <c r="O99" s="1431" t="s">
        <v>1276</v>
      </c>
    </row>
    <row r="100" spans="1:15" s="1431" customFormat="1" x14ac:dyDescent="0.25">
      <c r="A100" s="1101" t="s">
        <v>1281</v>
      </c>
      <c r="B100" s="1021" t="str">
        <f t="shared" ca="1" si="15"/>
        <v>U11</v>
      </c>
      <c r="C100" s="1021" t="str">
        <f t="shared" ca="1" si="8"/>
        <v>U</v>
      </c>
      <c r="D100" s="1021" t="s">
        <v>1455</v>
      </c>
      <c r="E100" s="1102" t="s">
        <v>917</v>
      </c>
      <c r="F100" s="1436"/>
      <c r="G100" s="1436"/>
      <c r="H100" s="1436"/>
      <c r="I100" s="1018" t="str">
        <f t="shared" si="11"/>
        <v/>
      </c>
      <c r="J100" s="1436"/>
      <c r="K100" s="1436" t="str">
        <f t="shared" si="12"/>
        <v/>
      </c>
      <c r="L100" s="1080" t="s">
        <v>1281</v>
      </c>
      <c r="M100" s="1438">
        <v>148</v>
      </c>
      <c r="N100" s="1436"/>
    </row>
    <row r="101" spans="1:15" s="1431" customFormat="1" x14ac:dyDescent="0.25">
      <c r="A101" s="1101" t="s">
        <v>1437</v>
      </c>
      <c r="B101" s="1021" t="str">
        <f t="shared" ca="1" si="15"/>
        <v>V11</v>
      </c>
      <c r="C101" s="1021" t="str">
        <f t="shared" ca="1" si="8"/>
        <v>V</v>
      </c>
      <c r="D101" s="1021" t="s">
        <v>1455</v>
      </c>
      <c r="E101" s="1102" t="s">
        <v>917</v>
      </c>
      <c r="F101" s="1436"/>
      <c r="G101" s="1436"/>
      <c r="H101" s="1436"/>
      <c r="I101" s="1018" t="str">
        <f t="shared" si="11"/>
        <v/>
      </c>
      <c r="J101" s="1436"/>
      <c r="K101" s="1436" t="str">
        <f t="shared" si="12"/>
        <v/>
      </c>
      <c r="L101" s="1080" t="s">
        <v>1528</v>
      </c>
      <c r="M101" s="1438">
        <v>149</v>
      </c>
      <c r="N101" s="1436"/>
    </row>
    <row r="102" spans="1:15" s="1431" customFormat="1" x14ac:dyDescent="0.25">
      <c r="A102" s="1101" t="s">
        <v>1735</v>
      </c>
      <c r="B102" s="1021" t="str">
        <f t="shared" ca="1" si="15"/>
        <v>W11</v>
      </c>
      <c r="C102" s="1021" t="str">
        <f t="shared" ca="1" si="8"/>
        <v>W</v>
      </c>
      <c r="D102" s="1021" t="s">
        <v>1455</v>
      </c>
      <c r="E102" s="1102" t="s">
        <v>917</v>
      </c>
      <c r="F102" s="1436"/>
      <c r="G102" s="1436"/>
      <c r="H102" s="1436"/>
      <c r="I102" s="1018" t="str">
        <f t="shared" si="11"/>
        <v/>
      </c>
      <c r="J102" s="1436" t="str">
        <f>IF(M102&lt;&gt;"",Q$1&amp;M102,"")</f>
        <v/>
      </c>
      <c r="K102" s="1436" t="str">
        <f t="shared" si="12"/>
        <v/>
      </c>
      <c r="L102" s="1080" t="s">
        <v>1735</v>
      </c>
      <c r="M102" s="1438"/>
      <c r="N102" s="1436"/>
    </row>
    <row r="103" spans="1:15" s="1431" customFormat="1" x14ac:dyDescent="0.25">
      <c r="A103" s="1096" t="s">
        <v>1274</v>
      </c>
      <c r="B103" s="1021" t="str">
        <f ca="1">_xlfn.IFNA(_xlfn.CONCAT(SUBSTITUTE(ADDRESS(1,MATCH(A103,INDIRECT("'"&amp;E103&amp;"'"&amp;"!A5:Z5"),0),4),1,""),12),"")</f>
        <v>H12</v>
      </c>
      <c r="C103" s="1021" t="str">
        <f t="shared" ca="1" si="8"/>
        <v>H</v>
      </c>
      <c r="D103" s="1021" t="s">
        <v>1455</v>
      </c>
      <c r="E103" s="1102" t="s">
        <v>917</v>
      </c>
      <c r="F103" s="1436"/>
      <c r="G103" s="1436"/>
      <c r="H103" s="1436"/>
      <c r="I103" s="1018" t="str">
        <f t="shared" si="11"/>
        <v>Pyramid Segment</v>
      </c>
      <c r="J103" s="1436" t="str">
        <f>IF(AND(P1227="",M103&lt;&gt;""),Q$1&amp;M103,"")</f>
        <v>161</v>
      </c>
      <c r="K103" s="1436" t="str">
        <f t="shared" si="12"/>
        <v>Customer Inputs</v>
      </c>
      <c r="L103" s="1021" t="s">
        <v>1274</v>
      </c>
      <c r="M103" s="1438">
        <v>161</v>
      </c>
      <c r="N103" s="1436"/>
    </row>
    <row r="104" spans="1:15" s="1431"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6"/>
      <c r="G104" s="1436"/>
      <c r="H104" s="1436"/>
      <c r="I104" s="1018" t="str">
        <f t="shared" si="11"/>
        <v>Agreement Annual Purchase Commitment</v>
      </c>
      <c r="J104" s="1436" t="str">
        <f>Q$1&amp;IF(Q104&lt;&gt;"",M104,M106)</f>
        <v>165</v>
      </c>
      <c r="K104" s="1436" t="str">
        <f t="shared" si="12"/>
        <v>Customer Inputs</v>
      </c>
      <c r="L104" s="52" t="s">
        <v>1355</v>
      </c>
      <c r="M104" s="1438">
        <v>163</v>
      </c>
      <c r="N104" s="1436"/>
    </row>
    <row r="105" spans="1:15" s="1431" customFormat="1" ht="30" x14ac:dyDescent="0.25">
      <c r="A105" s="1096" t="s">
        <v>1356</v>
      </c>
      <c r="B105" s="1021" t="str">
        <f t="shared" ca="1" si="16"/>
        <v>J12</v>
      </c>
      <c r="C105" s="1021" t="str">
        <f t="shared" ca="1" si="8"/>
        <v>J</v>
      </c>
      <c r="D105" s="1021" t="s">
        <v>1455</v>
      </c>
      <c r="E105" s="1102" t="s">
        <v>917</v>
      </c>
      <c r="F105" s="1436"/>
      <c r="G105" s="1436"/>
      <c r="H105" s="1436"/>
      <c r="I105" s="1018" t="str">
        <f t="shared" si="11"/>
        <v>Agreement Deliveries Per Customer Unit Per Week</v>
      </c>
      <c r="J105" s="1436" t="str">
        <f>Q$1&amp;IF(Q105&lt;&gt;"",M105,M107)</f>
        <v>166</v>
      </c>
      <c r="K105" s="1436" t="str">
        <f t="shared" si="12"/>
        <v>Customer Inputs</v>
      </c>
      <c r="L105" s="1021" t="s">
        <v>1356</v>
      </c>
      <c r="M105" s="1438">
        <v>164</v>
      </c>
      <c r="N105" s="1436"/>
    </row>
    <row r="106" spans="1:15" s="1431"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6"/>
      <c r="G106" s="1436"/>
      <c r="H106" s="1436"/>
      <c r="I106" s="1018" t="str">
        <f t="shared" si="11"/>
        <v/>
      </c>
      <c r="J106" s="1436"/>
      <c r="K106" s="1436" t="str">
        <f t="shared" si="12"/>
        <v/>
      </c>
      <c r="L106" s="1021" t="s">
        <v>1277</v>
      </c>
      <c r="M106" s="1438">
        <v>165</v>
      </c>
      <c r="N106" s="1436"/>
      <c r="O106" s="1431" t="s">
        <v>915</v>
      </c>
    </row>
    <row r="107" spans="1:15" s="1431"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6"/>
      <c r="G107" s="1436"/>
      <c r="H107" s="1436"/>
      <c r="I107" s="1018" t="str">
        <f t="shared" si="11"/>
        <v/>
      </c>
      <c r="J107" s="1436"/>
      <c r="K107" s="1436" t="str">
        <f t="shared" si="12"/>
        <v/>
      </c>
      <c r="L107" s="1080" t="s">
        <v>1278</v>
      </c>
      <c r="M107" s="1438">
        <v>166</v>
      </c>
      <c r="N107" s="1436"/>
      <c r="O107" s="1431" t="s">
        <v>1275</v>
      </c>
    </row>
    <row r="108" spans="1:15" s="1431"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6"/>
      <c r="G108" s="1436"/>
      <c r="H108" s="1436"/>
      <c r="I108" s="1018" t="str">
        <f t="shared" si="11"/>
        <v/>
      </c>
      <c r="J108" s="1436"/>
      <c r="K108" s="1436" t="str">
        <f t="shared" si="12"/>
        <v/>
      </c>
      <c r="L108" s="1080" t="s">
        <v>1279</v>
      </c>
      <c r="M108" s="1438">
        <v>167</v>
      </c>
      <c r="N108" s="1436"/>
      <c r="O108" s="1431" t="s">
        <v>1282</v>
      </c>
    </row>
    <row r="109" spans="1:15" s="1431"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6"/>
      <c r="G109" s="1436"/>
      <c r="H109" s="1436"/>
      <c r="I109" s="1018" t="str">
        <f t="shared" si="11"/>
        <v/>
      </c>
      <c r="J109" s="1436"/>
      <c r="K109" s="1436" t="str">
        <f t="shared" si="12"/>
        <v/>
      </c>
      <c r="L109" s="1080" t="s">
        <v>1280</v>
      </c>
      <c r="M109" s="1438">
        <v>168</v>
      </c>
      <c r="N109" s="1436"/>
      <c r="O109" s="1431" t="s">
        <v>1276</v>
      </c>
    </row>
    <row r="110" spans="1:15" s="1431" customFormat="1" x14ac:dyDescent="0.25">
      <c r="A110" s="1098" t="s">
        <v>1281</v>
      </c>
      <c r="B110" s="1021" t="str">
        <f t="shared" ca="1" si="16"/>
        <v>U12</v>
      </c>
      <c r="C110" s="1021" t="str">
        <f t="shared" ca="1" si="8"/>
        <v>U</v>
      </c>
      <c r="D110" s="1021" t="s">
        <v>1455</v>
      </c>
      <c r="E110" s="1102" t="s">
        <v>917</v>
      </c>
      <c r="F110" s="1436"/>
      <c r="G110" s="1436"/>
      <c r="H110" s="1436"/>
      <c r="I110" s="1018" t="str">
        <f t="shared" si="11"/>
        <v/>
      </c>
      <c r="J110" s="1436"/>
      <c r="K110" s="1436" t="str">
        <f t="shared" si="12"/>
        <v/>
      </c>
      <c r="L110" s="1080" t="s">
        <v>1281</v>
      </c>
      <c r="M110" s="1438">
        <v>169</v>
      </c>
      <c r="N110" s="1436"/>
    </row>
    <row r="111" spans="1:15" s="1431" customFormat="1" x14ac:dyDescent="0.25">
      <c r="A111" s="1098" t="s">
        <v>1437</v>
      </c>
      <c r="B111" s="1021" t="str">
        <f t="shared" ca="1" si="16"/>
        <v>V12</v>
      </c>
      <c r="C111" s="1021" t="str">
        <f t="shared" ca="1" si="8"/>
        <v>V</v>
      </c>
      <c r="D111" s="1021" t="s">
        <v>1455</v>
      </c>
      <c r="E111" s="1102" t="s">
        <v>917</v>
      </c>
      <c r="F111" s="1436"/>
      <c r="G111" s="1436"/>
      <c r="H111" s="1436"/>
      <c r="I111" s="1018" t="str">
        <f t="shared" si="11"/>
        <v/>
      </c>
      <c r="J111" s="1436"/>
      <c r="K111" s="1436" t="str">
        <f t="shared" si="12"/>
        <v/>
      </c>
      <c r="L111" s="1080" t="s">
        <v>1528</v>
      </c>
      <c r="M111" s="1438">
        <v>170</v>
      </c>
      <c r="N111" s="1436"/>
    </row>
    <row r="112" spans="1:15" s="1431" customFormat="1" x14ac:dyDescent="0.25">
      <c r="A112" s="1098" t="s">
        <v>1735</v>
      </c>
      <c r="B112" s="1021" t="str">
        <f t="shared" ca="1" si="16"/>
        <v>W12</v>
      </c>
      <c r="C112" s="1021" t="str">
        <f t="shared" ca="1" si="8"/>
        <v>W</v>
      </c>
      <c r="D112" s="1021" t="s">
        <v>1455</v>
      </c>
      <c r="E112" s="1102" t="s">
        <v>917</v>
      </c>
      <c r="F112" s="1436"/>
      <c r="G112" s="1436"/>
      <c r="H112" s="1436"/>
      <c r="I112" s="1018" t="str">
        <f t="shared" si="11"/>
        <v/>
      </c>
      <c r="J112" s="1436" t="str">
        <f>IF(M112&lt;&gt;"",Q$1&amp;M112,"")</f>
        <v/>
      </c>
      <c r="K112" s="1436" t="str">
        <f t="shared" si="12"/>
        <v/>
      </c>
      <c r="L112" s="1080" t="s">
        <v>1735</v>
      </c>
      <c r="M112" s="1438"/>
      <c r="N112" s="1436"/>
    </row>
    <row r="113" spans="1:15" s="1431" customFormat="1" x14ac:dyDescent="0.25">
      <c r="A113" s="1099" t="s">
        <v>1274</v>
      </c>
      <c r="B113" s="1021" t="str">
        <f ca="1">_xlfn.IFNA(_xlfn.CONCAT(SUBSTITUTE(ADDRESS(1,MATCH(A113,INDIRECT("'"&amp;E113&amp;"'"&amp;"!A5:Z5"),0),4),1,""),13),"")</f>
        <v>H13</v>
      </c>
      <c r="C113" s="1021" t="str">
        <f t="shared" ca="1" si="8"/>
        <v>H</v>
      </c>
      <c r="D113" s="1021" t="s">
        <v>1455</v>
      </c>
      <c r="E113" s="1102" t="s">
        <v>917</v>
      </c>
      <c r="F113" s="1436"/>
      <c r="G113" s="1436"/>
      <c r="H113" s="1436"/>
      <c r="I113" s="1018" t="str">
        <f t="shared" si="11"/>
        <v>Pyramid Segment</v>
      </c>
      <c r="J113" s="1436" t="str">
        <f>IF(AND(P1228="",M113&lt;&gt;""),Q$1&amp;M113,"")</f>
        <v>182</v>
      </c>
      <c r="K113" s="1436" t="str">
        <f t="shared" si="12"/>
        <v>Customer Inputs</v>
      </c>
      <c r="L113" s="1021" t="s">
        <v>1274</v>
      </c>
      <c r="M113" s="1438">
        <v>182</v>
      </c>
      <c r="N113" s="1436"/>
    </row>
    <row r="114" spans="1:15" s="1431"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6"/>
      <c r="G114" s="1436"/>
      <c r="H114" s="1436"/>
      <c r="I114" s="1018" t="str">
        <f t="shared" si="11"/>
        <v>Agreement Annual Purchase Commitment</v>
      </c>
      <c r="J114" s="1436" t="str">
        <f>Q$1&amp;IF(Q114&lt;&gt;"",M114,M116)</f>
        <v>186</v>
      </c>
      <c r="K114" s="1436" t="str">
        <f t="shared" si="12"/>
        <v>Customer Inputs</v>
      </c>
      <c r="L114" s="52" t="s">
        <v>1355</v>
      </c>
      <c r="M114" s="1438">
        <v>184</v>
      </c>
      <c r="N114" s="1436"/>
    </row>
    <row r="115" spans="1:15" s="1431" customFormat="1" ht="30" x14ac:dyDescent="0.25">
      <c r="A115" s="1099" t="s">
        <v>1356</v>
      </c>
      <c r="B115" s="1021" t="str">
        <f t="shared" ca="1" si="17"/>
        <v>J13</v>
      </c>
      <c r="C115" s="1021" t="str">
        <f t="shared" ca="1" si="8"/>
        <v>J</v>
      </c>
      <c r="D115" s="1021" t="s">
        <v>1455</v>
      </c>
      <c r="E115" s="1102" t="s">
        <v>917</v>
      </c>
      <c r="F115" s="1436"/>
      <c r="G115" s="1436"/>
      <c r="H115" s="1436"/>
      <c r="I115" s="1018" t="str">
        <f t="shared" si="11"/>
        <v>Agreement Deliveries Per Customer Unit Per Week</v>
      </c>
      <c r="J115" s="1436" t="str">
        <f>Q$1&amp;IF(Q115&lt;&gt;"",M115,M117)</f>
        <v>187</v>
      </c>
      <c r="K115" s="1436" t="str">
        <f t="shared" si="12"/>
        <v>Customer Inputs</v>
      </c>
      <c r="L115" s="1021" t="s">
        <v>1356</v>
      </c>
      <c r="M115" s="1438">
        <v>185</v>
      </c>
      <c r="N115" s="1436"/>
    </row>
    <row r="116" spans="1:15" s="1431"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6"/>
      <c r="G116" s="1436"/>
      <c r="H116" s="1436"/>
      <c r="I116" s="1018" t="str">
        <f t="shared" si="11"/>
        <v/>
      </c>
      <c r="J116" s="1436"/>
      <c r="K116" s="1436" t="str">
        <f t="shared" si="12"/>
        <v/>
      </c>
      <c r="L116" s="1021" t="s">
        <v>1277</v>
      </c>
      <c r="M116" s="1438">
        <v>186</v>
      </c>
      <c r="N116" s="1436"/>
      <c r="O116" s="1431" t="s">
        <v>915</v>
      </c>
    </row>
    <row r="117" spans="1:15" s="1431"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6"/>
      <c r="G117" s="1436"/>
      <c r="H117" s="1436"/>
      <c r="I117" s="1018" t="str">
        <f t="shared" si="11"/>
        <v/>
      </c>
      <c r="J117" s="1436"/>
      <c r="K117" s="1436" t="str">
        <f t="shared" si="12"/>
        <v/>
      </c>
      <c r="L117" s="1080" t="s">
        <v>1278</v>
      </c>
      <c r="M117" s="1438">
        <v>187</v>
      </c>
      <c r="N117" s="1436"/>
      <c r="O117" s="1431" t="s">
        <v>1275</v>
      </c>
    </row>
    <row r="118" spans="1:15" s="1431"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6"/>
      <c r="G118" s="1436"/>
      <c r="H118" s="1436"/>
      <c r="I118" s="1018" t="str">
        <f t="shared" si="11"/>
        <v/>
      </c>
      <c r="J118" s="1436"/>
      <c r="K118" s="1436" t="str">
        <f t="shared" si="12"/>
        <v/>
      </c>
      <c r="L118" s="1080" t="s">
        <v>1279</v>
      </c>
      <c r="M118" s="1438">
        <v>188</v>
      </c>
      <c r="N118" s="1436"/>
      <c r="O118" s="1431" t="s">
        <v>1282</v>
      </c>
    </row>
    <row r="119" spans="1:15" s="1431"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6"/>
      <c r="G119" s="1436"/>
      <c r="H119" s="1436"/>
      <c r="I119" s="1018" t="str">
        <f t="shared" si="11"/>
        <v/>
      </c>
      <c r="J119" s="1436"/>
      <c r="K119" s="1436" t="str">
        <f t="shared" si="12"/>
        <v/>
      </c>
      <c r="L119" s="1080" t="s">
        <v>1280</v>
      </c>
      <c r="M119" s="1438">
        <v>189</v>
      </c>
      <c r="N119" s="1436"/>
      <c r="O119" s="1431" t="s">
        <v>1276</v>
      </c>
    </row>
    <row r="120" spans="1:15" s="1431"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6"/>
      <c r="G120" s="1436"/>
      <c r="H120" s="1436"/>
      <c r="I120" s="1018" t="str">
        <f t="shared" si="11"/>
        <v/>
      </c>
      <c r="J120" s="1436"/>
      <c r="K120" s="1436" t="str">
        <f t="shared" si="12"/>
        <v/>
      </c>
      <c r="L120" s="1080" t="s">
        <v>1281</v>
      </c>
      <c r="M120" s="1438">
        <v>190</v>
      </c>
      <c r="N120" s="1436"/>
    </row>
    <row r="121" spans="1:15" s="1431" customFormat="1" x14ac:dyDescent="0.25">
      <c r="A121" s="1101" t="s">
        <v>1437</v>
      </c>
      <c r="B121" s="1021" t="str">
        <f t="shared" ca="1" si="17"/>
        <v>V13</v>
      </c>
      <c r="C121" s="1021" t="str">
        <f t="shared" ca="1" si="18"/>
        <v>V</v>
      </c>
      <c r="D121" s="1021" t="s">
        <v>1455</v>
      </c>
      <c r="E121" s="1102" t="s">
        <v>917</v>
      </c>
      <c r="F121" s="1436"/>
      <c r="G121" s="1436"/>
      <c r="H121" s="1436"/>
      <c r="I121" s="1018" t="str">
        <f t="shared" si="11"/>
        <v/>
      </c>
      <c r="J121" s="1436"/>
      <c r="K121" s="1436" t="str">
        <f t="shared" si="12"/>
        <v/>
      </c>
      <c r="L121" s="1080" t="s">
        <v>1528</v>
      </c>
      <c r="M121" s="1438">
        <v>191</v>
      </c>
      <c r="N121" s="1436"/>
    </row>
    <row r="122" spans="1:15" s="1431" customFormat="1" x14ac:dyDescent="0.25">
      <c r="A122" s="1101" t="s">
        <v>1735</v>
      </c>
      <c r="B122" s="1021" t="str">
        <f t="shared" ca="1" si="17"/>
        <v>W13</v>
      </c>
      <c r="C122" s="1021" t="str">
        <f t="shared" ca="1" si="18"/>
        <v>W</v>
      </c>
      <c r="D122" s="1021" t="s">
        <v>1455</v>
      </c>
      <c r="E122" s="1102" t="s">
        <v>917</v>
      </c>
      <c r="F122" s="1436"/>
      <c r="G122" s="1436"/>
      <c r="H122" s="1436"/>
      <c r="I122" s="1018" t="str">
        <f t="shared" si="11"/>
        <v/>
      </c>
      <c r="J122" s="1436" t="str">
        <f>IF(M122&lt;&gt;"",Q$1&amp;M122,"")</f>
        <v/>
      </c>
      <c r="K122" s="1436" t="str">
        <f t="shared" si="12"/>
        <v/>
      </c>
      <c r="L122" s="1080" t="s">
        <v>1735</v>
      </c>
      <c r="M122" s="1438"/>
      <c r="N122" s="1436"/>
    </row>
    <row r="123" spans="1:15" s="1431" customFormat="1" x14ac:dyDescent="0.25">
      <c r="A123" s="1096" t="s">
        <v>1274</v>
      </c>
      <c r="B123" s="1021" t="str">
        <f ca="1">_xlfn.IFNA(_xlfn.CONCAT(SUBSTITUTE(ADDRESS(1,MATCH(A123,INDIRECT("'"&amp;E123&amp;"'"&amp;"!A5:Z5"),0),4),1,""),14),"")</f>
        <v>H14</v>
      </c>
      <c r="C123" s="1021" t="str">
        <f t="shared" ca="1" si="18"/>
        <v>H</v>
      </c>
      <c r="D123" s="1021" t="s">
        <v>1455</v>
      </c>
      <c r="E123" s="1102" t="s">
        <v>917</v>
      </c>
      <c r="F123" s="1436"/>
      <c r="G123" s="1436"/>
      <c r="H123" s="1436"/>
      <c r="I123" s="1018" t="str">
        <f t="shared" si="11"/>
        <v>Pyramid Segment</v>
      </c>
      <c r="J123" s="1436" t="str">
        <f>IF(AND(P1229="",M123&lt;&gt;""),Q$1&amp;M123,"")</f>
        <v>203</v>
      </c>
      <c r="K123" s="1436" t="str">
        <f t="shared" si="12"/>
        <v>Customer Inputs</v>
      </c>
      <c r="L123" s="1021" t="s">
        <v>1274</v>
      </c>
      <c r="M123" s="1438">
        <v>203</v>
      </c>
      <c r="N123" s="1436"/>
    </row>
    <row r="124" spans="1:15" s="1431"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6"/>
      <c r="G124" s="1436"/>
      <c r="H124" s="1436"/>
      <c r="I124" s="1018" t="str">
        <f t="shared" si="11"/>
        <v>Agreement Annual Purchase Commitment</v>
      </c>
      <c r="J124" s="1436" t="str">
        <f>Q$1&amp;IF(Q124&lt;&gt;"",M124,M126)</f>
        <v>207</v>
      </c>
      <c r="K124" s="1436" t="str">
        <f t="shared" si="12"/>
        <v>Customer Inputs</v>
      </c>
      <c r="L124" s="52" t="s">
        <v>1355</v>
      </c>
      <c r="M124" s="1438">
        <v>205</v>
      </c>
      <c r="N124" s="1436"/>
    </row>
    <row r="125" spans="1:15" s="1431" customFormat="1" ht="30" x14ac:dyDescent="0.25">
      <c r="A125" s="1096" t="s">
        <v>1356</v>
      </c>
      <c r="B125" s="1021" t="str">
        <f t="shared" ca="1" si="19"/>
        <v>J14</v>
      </c>
      <c r="C125" s="1021" t="str">
        <f t="shared" ca="1" si="18"/>
        <v>J</v>
      </c>
      <c r="D125" s="1021" t="s">
        <v>1455</v>
      </c>
      <c r="E125" s="1102" t="s">
        <v>917</v>
      </c>
      <c r="F125" s="1436"/>
      <c r="G125" s="1436"/>
      <c r="H125" s="1436"/>
      <c r="I125" s="1018" t="str">
        <f t="shared" si="11"/>
        <v>Agreement Deliveries Per Customer Unit Per Week</v>
      </c>
      <c r="J125" s="1436" t="str">
        <f>Q$1&amp;IF(Q125&lt;&gt;"",M125,M127)</f>
        <v>208</v>
      </c>
      <c r="K125" s="1436" t="str">
        <f t="shared" si="12"/>
        <v>Customer Inputs</v>
      </c>
      <c r="L125" s="1021" t="s">
        <v>1356</v>
      </c>
      <c r="M125" s="1438">
        <v>206</v>
      </c>
      <c r="N125" s="1436"/>
    </row>
    <row r="126" spans="1:15" s="1431"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6"/>
      <c r="G126" s="1436"/>
      <c r="H126" s="1436"/>
      <c r="I126" s="1018" t="str">
        <f t="shared" si="11"/>
        <v/>
      </c>
      <c r="J126" s="1436"/>
      <c r="K126" s="1436" t="str">
        <f t="shared" si="12"/>
        <v/>
      </c>
      <c r="L126" s="1021" t="s">
        <v>1277</v>
      </c>
      <c r="M126" s="1438">
        <v>207</v>
      </c>
      <c r="N126" s="1436"/>
      <c r="O126" s="1431" t="s">
        <v>915</v>
      </c>
    </row>
    <row r="127" spans="1:15" s="1431"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6"/>
      <c r="G127" s="1436"/>
      <c r="H127" s="1436"/>
      <c r="I127" s="1018" t="str">
        <f t="shared" si="11"/>
        <v/>
      </c>
      <c r="J127" s="1436"/>
      <c r="K127" s="1436" t="str">
        <f t="shared" si="12"/>
        <v/>
      </c>
      <c r="L127" s="1080" t="s">
        <v>1278</v>
      </c>
      <c r="M127" s="1438">
        <v>208</v>
      </c>
      <c r="N127" s="1436"/>
      <c r="O127" s="1431" t="s">
        <v>1275</v>
      </c>
    </row>
    <row r="128" spans="1:15" s="1431"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6"/>
      <c r="G128" s="1436"/>
      <c r="H128" s="1436"/>
      <c r="I128" s="1018" t="str">
        <f t="shared" si="11"/>
        <v/>
      </c>
      <c r="J128" s="1436"/>
      <c r="K128" s="1436" t="str">
        <f t="shared" si="12"/>
        <v/>
      </c>
      <c r="L128" s="1080" t="s">
        <v>1279</v>
      </c>
      <c r="M128" s="1438">
        <v>209</v>
      </c>
      <c r="N128" s="1436"/>
      <c r="O128" s="1431" t="s">
        <v>1282</v>
      </c>
    </row>
    <row r="129" spans="1:15" s="1431"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6"/>
      <c r="G129" s="1436"/>
      <c r="H129" s="1436"/>
      <c r="I129" s="1018" t="str">
        <f t="shared" si="11"/>
        <v/>
      </c>
      <c r="J129" s="1436"/>
      <c r="K129" s="1436" t="str">
        <f t="shared" si="12"/>
        <v/>
      </c>
      <c r="L129" s="1080" t="s">
        <v>1280</v>
      </c>
      <c r="M129" s="1438">
        <v>210</v>
      </c>
      <c r="N129" s="1436"/>
      <c r="O129" s="1431" t="s">
        <v>1276</v>
      </c>
    </row>
    <row r="130" spans="1:15" s="1431" customFormat="1" x14ac:dyDescent="0.25">
      <c r="A130" s="1098" t="s">
        <v>1281</v>
      </c>
      <c r="B130" s="1021" t="str">
        <f t="shared" ca="1" si="19"/>
        <v>U14</v>
      </c>
      <c r="C130" s="1021" t="str">
        <f t="shared" ca="1" si="18"/>
        <v>U</v>
      </c>
      <c r="D130" s="1021" t="s">
        <v>1455</v>
      </c>
      <c r="E130" s="1102" t="s">
        <v>917</v>
      </c>
      <c r="F130" s="1436"/>
      <c r="G130" s="1436"/>
      <c r="H130" s="1436"/>
      <c r="I130" s="1018" t="str">
        <f t="shared" si="11"/>
        <v/>
      </c>
      <c r="J130" s="1436"/>
      <c r="K130" s="1436" t="str">
        <f t="shared" si="12"/>
        <v/>
      </c>
      <c r="L130" s="1080" t="s">
        <v>1281</v>
      </c>
      <c r="M130" s="1438">
        <v>211</v>
      </c>
      <c r="N130" s="1436"/>
    </row>
    <row r="131" spans="1:15" s="1431" customFormat="1" x14ac:dyDescent="0.25">
      <c r="A131" s="1098" t="s">
        <v>1437</v>
      </c>
      <c r="B131" s="1021" t="str">
        <f t="shared" ca="1" si="19"/>
        <v>V14</v>
      </c>
      <c r="C131" s="1021" t="str">
        <f t="shared" ca="1" si="18"/>
        <v>V</v>
      </c>
      <c r="D131" s="1021" t="s">
        <v>1455</v>
      </c>
      <c r="E131" s="1102" t="s">
        <v>917</v>
      </c>
      <c r="F131" s="1436"/>
      <c r="G131" s="1436"/>
      <c r="H131" s="1436"/>
      <c r="I131" s="1018" t="str">
        <f t="shared" si="11"/>
        <v/>
      </c>
      <c r="J131" s="1436"/>
      <c r="K131" s="1436" t="str">
        <f t="shared" si="12"/>
        <v/>
      </c>
      <c r="L131" s="1080" t="s">
        <v>1528</v>
      </c>
      <c r="M131" s="1438">
        <v>212</v>
      </c>
      <c r="N131" s="1436"/>
    </row>
    <row r="132" spans="1:15" s="1431" customFormat="1" x14ac:dyDescent="0.25">
      <c r="A132" s="1098" t="s">
        <v>1735</v>
      </c>
      <c r="B132" s="1021" t="str">
        <f t="shared" ca="1" si="19"/>
        <v>W14</v>
      </c>
      <c r="C132" s="1021" t="str">
        <f t="shared" ca="1" si="18"/>
        <v>W</v>
      </c>
      <c r="D132" s="1021" t="s">
        <v>1455</v>
      </c>
      <c r="E132" s="1102" t="s">
        <v>917</v>
      </c>
      <c r="F132" s="1436"/>
      <c r="G132" s="1436"/>
      <c r="H132" s="1436"/>
      <c r="I132" s="1018" t="str">
        <f t="shared" ref="I132:I195" si="20">IF(J132&lt;&gt;"",A132,"")</f>
        <v/>
      </c>
      <c r="J132" s="1436" t="str">
        <f t="shared" ref="J132:J166" si="21">IF(M132&lt;&gt;"",Q$1&amp;M132,"")</f>
        <v/>
      </c>
      <c r="K132" s="1436" t="str">
        <f t="shared" ref="K132:K195" si="22">IF(J132&lt;&gt;"",E132,"")</f>
        <v/>
      </c>
      <c r="L132" s="1080" t="s">
        <v>1735</v>
      </c>
      <c r="M132" s="1438"/>
      <c r="N132" s="1436"/>
    </row>
    <row r="133" spans="1:15" s="1431" customFormat="1" x14ac:dyDescent="0.25">
      <c r="A133" s="1099" t="s">
        <v>1274</v>
      </c>
      <c r="B133" s="1021" t="str">
        <f ca="1">_xlfn.IFNA(_xlfn.CONCAT(SUBSTITUTE(ADDRESS(1,MATCH(A133,INDIRECT("'"&amp;E133&amp;"'"&amp;"!A5:Z5"),0),4),1,""),15),"")</f>
        <v>H15</v>
      </c>
      <c r="C133" s="1021" t="str">
        <f t="shared" ca="1" si="18"/>
        <v>H</v>
      </c>
      <c r="D133" s="1021" t="s">
        <v>1455</v>
      </c>
      <c r="E133" s="1102" t="s">
        <v>917</v>
      </c>
      <c r="F133" s="1436"/>
      <c r="G133" s="1436"/>
      <c r="H133" s="1436"/>
      <c r="I133" s="1018" t="str">
        <f t="shared" si="20"/>
        <v>Pyramid Segment</v>
      </c>
      <c r="J133" s="1436" t="str">
        <f>IF(AND(P1230="",M133&lt;&gt;""),Q$1&amp;M133,"")</f>
        <v>224</v>
      </c>
      <c r="K133" s="1436" t="str">
        <f t="shared" si="22"/>
        <v>Customer Inputs</v>
      </c>
      <c r="L133" s="1021" t="s">
        <v>1274</v>
      </c>
      <c r="M133" s="1438">
        <v>224</v>
      </c>
      <c r="N133" s="1436"/>
    </row>
    <row r="134" spans="1:15" s="1431"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6"/>
      <c r="G134" s="1436"/>
      <c r="H134" s="1436"/>
      <c r="I134" s="1018" t="str">
        <f t="shared" si="20"/>
        <v>Agreement Annual Purchase Commitment</v>
      </c>
      <c r="J134" s="1436" t="str">
        <f>Q$1&amp;IF(Q134&lt;&gt;"",M134,M136)</f>
        <v>228</v>
      </c>
      <c r="K134" s="1436" t="str">
        <f t="shared" si="22"/>
        <v>Customer Inputs</v>
      </c>
      <c r="L134" s="52" t="s">
        <v>1355</v>
      </c>
      <c r="M134" s="1438">
        <v>226</v>
      </c>
      <c r="N134" s="1436"/>
    </row>
    <row r="135" spans="1:15" s="1431" customFormat="1" ht="30" x14ac:dyDescent="0.25">
      <c r="A135" s="1099" t="s">
        <v>1356</v>
      </c>
      <c r="B135" s="1021" t="str">
        <f t="shared" ca="1" si="23"/>
        <v>J15</v>
      </c>
      <c r="C135" s="1021" t="str">
        <f t="shared" ca="1" si="18"/>
        <v>J</v>
      </c>
      <c r="D135" s="1021" t="s">
        <v>1455</v>
      </c>
      <c r="E135" s="1102" t="s">
        <v>917</v>
      </c>
      <c r="F135" s="1436"/>
      <c r="G135" s="1436"/>
      <c r="H135" s="1436"/>
      <c r="I135" s="1018" t="str">
        <f t="shared" si="20"/>
        <v>Agreement Deliveries Per Customer Unit Per Week</v>
      </c>
      <c r="J135" s="1436" t="str">
        <f>Q$1&amp;IF(Q135&lt;&gt;"",M135,M137)</f>
        <v>229</v>
      </c>
      <c r="K135" s="1436" t="str">
        <f t="shared" si="22"/>
        <v>Customer Inputs</v>
      </c>
      <c r="L135" s="1021" t="s">
        <v>1356</v>
      </c>
      <c r="M135" s="1438">
        <v>227</v>
      </c>
      <c r="N135" s="1436"/>
    </row>
    <row r="136" spans="1:15" s="1431"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6"/>
      <c r="G136" s="1436"/>
      <c r="H136" s="1436"/>
      <c r="I136" s="1018" t="str">
        <f t="shared" si="20"/>
        <v/>
      </c>
      <c r="J136" s="1436"/>
      <c r="K136" s="1436" t="str">
        <f t="shared" si="22"/>
        <v/>
      </c>
      <c r="L136" s="1021" t="s">
        <v>1277</v>
      </c>
      <c r="M136" s="1438">
        <v>228</v>
      </c>
      <c r="N136" s="1436"/>
      <c r="O136" s="1431" t="s">
        <v>915</v>
      </c>
    </row>
    <row r="137" spans="1:15" s="1431"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6"/>
      <c r="G137" s="1436"/>
      <c r="H137" s="1436"/>
      <c r="I137" s="1018" t="str">
        <f t="shared" si="20"/>
        <v/>
      </c>
      <c r="J137" s="1436"/>
      <c r="K137" s="1436" t="str">
        <f t="shared" si="22"/>
        <v/>
      </c>
      <c r="L137" s="1080" t="s">
        <v>1278</v>
      </c>
      <c r="M137" s="1438">
        <v>229</v>
      </c>
      <c r="N137" s="1436"/>
      <c r="O137" s="1431" t="s">
        <v>1275</v>
      </c>
    </row>
    <row r="138" spans="1:15" s="1431"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6"/>
      <c r="G138" s="1436"/>
      <c r="H138" s="1436"/>
      <c r="I138" s="1018" t="str">
        <f t="shared" si="20"/>
        <v/>
      </c>
      <c r="J138" s="1436"/>
      <c r="K138" s="1436" t="str">
        <f t="shared" si="22"/>
        <v/>
      </c>
      <c r="L138" s="1080" t="s">
        <v>1279</v>
      </c>
      <c r="M138" s="1438">
        <v>230</v>
      </c>
      <c r="N138" s="1436"/>
      <c r="O138" s="1431" t="s">
        <v>1282</v>
      </c>
    </row>
    <row r="139" spans="1:15" s="1431"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6"/>
      <c r="G139" s="1436"/>
      <c r="H139" s="1436"/>
      <c r="I139" s="1018" t="str">
        <f t="shared" si="20"/>
        <v/>
      </c>
      <c r="J139" s="1436"/>
      <c r="K139" s="1436" t="str">
        <f t="shared" si="22"/>
        <v/>
      </c>
      <c r="L139" s="1080" t="s">
        <v>1280</v>
      </c>
      <c r="M139" s="1438">
        <v>231</v>
      </c>
      <c r="N139" s="1436"/>
      <c r="O139" s="1431" t="s">
        <v>1276</v>
      </c>
    </row>
    <row r="140" spans="1:15" s="1431"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6"/>
      <c r="G140" s="1436"/>
      <c r="H140" s="1436"/>
      <c r="I140" s="1018" t="str">
        <f t="shared" si="20"/>
        <v/>
      </c>
      <c r="J140" s="1436"/>
      <c r="K140" s="1436" t="str">
        <f t="shared" si="22"/>
        <v/>
      </c>
      <c r="L140" s="1080" t="s">
        <v>1281</v>
      </c>
      <c r="M140" s="1438">
        <v>232</v>
      </c>
      <c r="N140" s="1436"/>
    </row>
    <row r="141" spans="1:15" s="1431" customFormat="1" x14ac:dyDescent="0.25">
      <c r="A141" s="1101" t="s">
        <v>1437</v>
      </c>
      <c r="B141" s="1021" t="str">
        <f t="shared" ca="1" si="24"/>
        <v>V15</v>
      </c>
      <c r="C141" s="1021" t="str">
        <f t="shared" ca="1" si="25"/>
        <v>V</v>
      </c>
      <c r="D141" s="1021" t="s">
        <v>1455</v>
      </c>
      <c r="E141" s="1102" t="s">
        <v>917</v>
      </c>
      <c r="F141" s="1436"/>
      <c r="G141" s="1436"/>
      <c r="H141" s="1436"/>
      <c r="I141" s="1018" t="str">
        <f t="shared" si="20"/>
        <v/>
      </c>
      <c r="J141" s="1436"/>
      <c r="K141" s="1436" t="str">
        <f t="shared" si="22"/>
        <v/>
      </c>
      <c r="L141" s="1080" t="s">
        <v>1528</v>
      </c>
      <c r="M141" s="1438">
        <v>233</v>
      </c>
      <c r="N141" s="1436"/>
    </row>
    <row r="142" spans="1:15" s="1431" customFormat="1" x14ac:dyDescent="0.25">
      <c r="A142" s="1101" t="s">
        <v>1735</v>
      </c>
      <c r="B142" s="1021" t="str">
        <f t="shared" ca="1" si="24"/>
        <v>W15</v>
      </c>
      <c r="C142" s="1021" t="str">
        <f t="shared" ca="1" si="25"/>
        <v>W</v>
      </c>
      <c r="D142" s="1021" t="s">
        <v>1455</v>
      </c>
      <c r="E142" s="1102" t="s">
        <v>917</v>
      </c>
      <c r="F142" s="1436"/>
      <c r="G142" s="1436"/>
      <c r="H142" s="1436"/>
      <c r="I142" s="1018" t="str">
        <f t="shared" si="20"/>
        <v/>
      </c>
      <c r="J142" s="1436" t="str">
        <f t="shared" si="21"/>
        <v/>
      </c>
      <c r="K142" s="1436" t="str">
        <f t="shared" si="22"/>
        <v/>
      </c>
      <c r="L142" s="1080" t="s">
        <v>1735</v>
      </c>
      <c r="M142" s="1438"/>
      <c r="N142" s="1436"/>
    </row>
    <row r="143" spans="1:15" s="1431" customFormat="1" x14ac:dyDescent="0.25">
      <c r="A143" s="143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6"/>
      <c r="G143" s="1436"/>
      <c r="H143" s="1436"/>
      <c r="I143" s="1018" t="str">
        <f t="shared" si="20"/>
        <v>Minimum Delivery Selection</v>
      </c>
      <c r="J143" s="1436" t="str">
        <f t="shared" si="21"/>
        <v>12</v>
      </c>
      <c r="K143" s="1436" t="str">
        <f t="shared" si="22"/>
        <v>Agreement Worksheet</v>
      </c>
      <c r="L143" s="1438" t="s">
        <v>1308</v>
      </c>
      <c r="M143" s="1438">
        <v>12</v>
      </c>
      <c r="N143" s="1436"/>
    </row>
    <row r="144" spans="1:15" s="1431"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6"/>
      <c r="G144" s="1436"/>
      <c r="H144" s="1436"/>
      <c r="I144" s="1018" t="str">
        <f t="shared" si="20"/>
        <v>Fuel Surcharge Included</v>
      </c>
      <c r="J144" s="1436" t="str">
        <f t="shared" si="21"/>
        <v>18</v>
      </c>
      <c r="K144" s="1436" t="str">
        <f t="shared" si="22"/>
        <v>Agreement Worksheet</v>
      </c>
      <c r="L144" s="1103" t="s">
        <v>1312</v>
      </c>
      <c r="M144" s="1438">
        <v>18</v>
      </c>
      <c r="N144" s="1436"/>
    </row>
    <row r="145" spans="1:14" s="1431"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6"/>
      <c r="G145" s="1436"/>
      <c r="H145" s="1436"/>
      <c r="I145" s="1018" t="str">
        <f t="shared" si="20"/>
        <v>Fuel Surcharge Per</v>
      </c>
      <c r="J145" s="1436" t="str">
        <f t="shared" si="21"/>
        <v>19</v>
      </c>
      <c r="K145" s="1436" t="str">
        <f t="shared" si="22"/>
        <v>Agreement Worksheet</v>
      </c>
      <c r="L145" s="1103" t="s">
        <v>1313</v>
      </c>
      <c r="M145" s="1438">
        <v>19</v>
      </c>
      <c r="N145" s="1436"/>
    </row>
    <row r="146" spans="1:14" s="1431"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6"/>
      <c r="G146" s="1436"/>
      <c r="H146" s="1436"/>
      <c r="I146" s="1018" t="str">
        <f t="shared" si="20"/>
        <v>Audit Age of Invoices</v>
      </c>
      <c r="J146" s="1436" t="str">
        <f t="shared" si="21"/>
        <v>509</v>
      </c>
      <c r="K146" s="1436" t="str">
        <f t="shared" si="22"/>
        <v>Agreement Worksheet</v>
      </c>
      <c r="L146" s="1103" t="s">
        <v>1335</v>
      </c>
      <c r="M146" s="1438">
        <v>509</v>
      </c>
      <c r="N146" s="1436"/>
    </row>
    <row r="147" spans="1:14" s="1431"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6" t="str">
        <f t="shared" si="21"/>
        <v>510</v>
      </c>
      <c r="K147" s="1436" t="str">
        <f t="shared" si="22"/>
        <v>Agreement Worksheet</v>
      </c>
      <c r="L147" s="1103" t="s">
        <v>1332</v>
      </c>
      <c r="M147" s="1438">
        <v>510</v>
      </c>
      <c r="N147" s="1436"/>
    </row>
    <row r="148" spans="1:14" s="1431"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6" t="str">
        <f t="shared" si="21"/>
        <v>511</v>
      </c>
      <c r="K148" s="1436" t="str">
        <f t="shared" si="22"/>
        <v>Agreement Worksheet</v>
      </c>
      <c r="L148" s="1103" t="s">
        <v>1333</v>
      </c>
      <c r="M148" s="1438">
        <v>511</v>
      </c>
      <c r="N148" s="1436"/>
    </row>
    <row r="149" spans="1:14" s="1431"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6" t="str">
        <f t="shared" si="21"/>
        <v>512</v>
      </c>
      <c r="K149" s="1436" t="str">
        <f t="shared" si="22"/>
        <v>Agreement Worksheet</v>
      </c>
      <c r="L149" s="1103" t="s">
        <v>1336</v>
      </c>
      <c r="M149" s="1438">
        <v>512</v>
      </c>
      <c r="N149" s="1436"/>
    </row>
    <row r="150" spans="1:14" s="1431"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6" t="str">
        <f t="shared" si="21"/>
        <v>513</v>
      </c>
      <c r="K150" s="1436" t="str">
        <f t="shared" si="22"/>
        <v>Agreement Worksheet</v>
      </c>
      <c r="L150" s="1103" t="s">
        <v>1334</v>
      </c>
      <c r="M150" s="1438">
        <v>513</v>
      </c>
      <c r="N150" s="1436"/>
    </row>
    <row r="151" spans="1:14" s="1431"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6" t="str">
        <f t="shared" si="21"/>
        <v>516</v>
      </c>
      <c r="K151" s="1436" t="str">
        <f t="shared" si="22"/>
        <v>Agreement Worksheet</v>
      </c>
      <c r="L151" s="1103" t="s">
        <v>1295</v>
      </c>
      <c r="M151" s="1438">
        <v>516</v>
      </c>
      <c r="N151" s="1436"/>
    </row>
    <row r="152" spans="1:14" s="1431"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6" t="str">
        <f t="shared" si="21"/>
        <v>20</v>
      </c>
      <c r="K152" s="1436" t="str">
        <f t="shared" si="22"/>
        <v>Agreement Worksheet</v>
      </c>
      <c r="L152" s="1079" t="s">
        <v>1355</v>
      </c>
      <c r="M152" s="1438">
        <v>20</v>
      </c>
      <c r="N152" s="1436"/>
    </row>
    <row r="153" spans="1:14" s="1431"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6" t="str">
        <f t="shared" si="21"/>
        <v>21</v>
      </c>
      <c r="K153" s="1436" t="str">
        <f t="shared" si="22"/>
        <v>Agreement Worksheet</v>
      </c>
      <c r="L153" s="1103" t="s">
        <v>1294</v>
      </c>
      <c r="M153" s="1438">
        <v>21</v>
      </c>
      <c r="N153" s="1436"/>
    </row>
    <row r="154" spans="1:14" s="1431"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6" t="str">
        <f t="shared" si="21"/>
        <v>22</v>
      </c>
      <c r="K154" s="1436" t="str">
        <f t="shared" si="22"/>
        <v>Agreement Worksheet</v>
      </c>
      <c r="L154" s="1103" t="s">
        <v>1292</v>
      </c>
      <c r="M154" s="1438">
        <v>22</v>
      </c>
      <c r="N154" s="1436"/>
    </row>
    <row r="155" spans="1:14" s="1431"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6" t="str">
        <f t="shared" si="21"/>
        <v>23</v>
      </c>
      <c r="K155" s="1436" t="str">
        <f t="shared" si="22"/>
        <v>Agreement Worksheet</v>
      </c>
      <c r="L155" s="1103" t="s">
        <v>1293</v>
      </c>
      <c r="M155" s="1438">
        <v>23</v>
      </c>
      <c r="N155" s="1436"/>
    </row>
    <row r="156" spans="1:14" s="1431"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6" t="str">
        <f t="shared" si="21"/>
        <v>24</v>
      </c>
      <c r="K156" s="1436" t="str">
        <f t="shared" si="22"/>
        <v>Agreement Worksheet</v>
      </c>
      <c r="L156" s="1103" t="s">
        <v>1829</v>
      </c>
      <c r="M156" s="1438">
        <v>24</v>
      </c>
      <c r="N156" s="1436"/>
    </row>
    <row r="157" spans="1:14" s="1431"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6" t="str">
        <f t="shared" si="21"/>
        <v>25</v>
      </c>
      <c r="K157" s="1436" t="str">
        <f t="shared" si="22"/>
        <v>Agreement Worksheet</v>
      </c>
      <c r="L157" s="1103" t="s">
        <v>1827</v>
      </c>
      <c r="M157" s="1438">
        <v>25</v>
      </c>
      <c r="N157" s="1436"/>
    </row>
    <row r="158" spans="1:14" s="1431"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6" t="str">
        <f t="shared" si="21"/>
        <v>7</v>
      </c>
      <c r="K158" s="1436" t="str">
        <f t="shared" si="22"/>
        <v>Required Info to Submit</v>
      </c>
      <c r="L158" s="1021" t="s">
        <v>1519</v>
      </c>
      <c r="M158" s="1438">
        <v>7</v>
      </c>
      <c r="N158" s="1436"/>
    </row>
    <row r="159" spans="1:14" s="1431"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6" t="str">
        <f t="shared" si="21"/>
        <v>8</v>
      </c>
      <c r="K159" s="1436" t="str">
        <f t="shared" si="22"/>
        <v>Required Info to Submit</v>
      </c>
      <c r="L159" s="1021" t="s">
        <v>1520</v>
      </c>
      <c r="M159" s="1438">
        <v>8</v>
      </c>
      <c r="N159" s="1436"/>
    </row>
    <row r="160" spans="1:14" s="1431"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6" t="str">
        <f t="shared" si="21"/>
        <v>502</v>
      </c>
      <c r="K160" s="1436" t="str">
        <f t="shared" si="22"/>
        <v>Required Info to Submit</v>
      </c>
      <c r="L160" s="1103" t="s">
        <v>1547</v>
      </c>
      <c r="M160" s="1438">
        <v>502</v>
      </c>
      <c r="N160" s="1436"/>
    </row>
    <row r="161" spans="1:17" s="1431"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6" t="str">
        <f t="shared" si="21"/>
        <v>503</v>
      </c>
      <c r="K161" s="1436" t="str">
        <f t="shared" si="22"/>
        <v>Required Info to Submit</v>
      </c>
      <c r="L161" s="1103" t="s">
        <v>1548</v>
      </c>
      <c r="M161" s="1438">
        <v>503</v>
      </c>
      <c r="N161" s="1436"/>
    </row>
    <row r="162" spans="1:17" s="1431"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6" t="str">
        <f t="shared" si="21"/>
        <v>504</v>
      </c>
      <c r="K162" s="1436" t="str">
        <f t="shared" si="22"/>
        <v>Required Info to Submit</v>
      </c>
      <c r="L162" s="1103" t="s">
        <v>1550</v>
      </c>
      <c r="M162" s="1438">
        <v>504</v>
      </c>
      <c r="N162" s="1436"/>
    </row>
    <row r="163" spans="1:17" s="1431"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6" t="str">
        <f t="shared" si="21"/>
        <v>505</v>
      </c>
      <c r="K163" s="1436" t="str">
        <f t="shared" si="22"/>
        <v>Required Info to Submit</v>
      </c>
      <c r="L163" s="1103" t="s">
        <v>1551</v>
      </c>
      <c r="M163" s="1438">
        <v>505</v>
      </c>
      <c r="N163" s="1436"/>
    </row>
    <row r="164" spans="1:17" s="1431"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6" t="str">
        <f t="shared" si="21"/>
        <v>506</v>
      </c>
      <c r="K164" s="1436" t="str">
        <f t="shared" si="22"/>
        <v>Required Info to Submit</v>
      </c>
      <c r="L164" s="1103" t="s">
        <v>1552</v>
      </c>
      <c r="M164" s="1438">
        <v>506</v>
      </c>
      <c r="N164" s="1436"/>
    </row>
    <row r="165" spans="1:17" s="1431"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6" t="str">
        <f t="shared" si="21"/>
        <v>507</v>
      </c>
      <c r="K165" s="1436" t="str">
        <f t="shared" si="22"/>
        <v>Required Info to Submit</v>
      </c>
      <c r="L165" s="1103" t="s">
        <v>1553</v>
      </c>
      <c r="M165" s="1438">
        <v>507</v>
      </c>
      <c r="N165" s="1436"/>
    </row>
    <row r="166" spans="1:17" s="1431"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6" t="str">
        <f t="shared" si="21"/>
        <v>508</v>
      </c>
      <c r="K166" s="1436" t="str">
        <f t="shared" si="22"/>
        <v>Required Info to Submit</v>
      </c>
      <c r="L166" s="1103" t="s">
        <v>1554</v>
      </c>
      <c r="M166" s="1438">
        <v>508</v>
      </c>
      <c r="N166" s="1436"/>
    </row>
    <row r="167" spans="1:17" s="1431"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8" t="s">
        <v>1455</v>
      </c>
      <c r="E167" s="1021" t="s">
        <v>1456</v>
      </c>
      <c r="I167" s="1018" t="str">
        <f t="shared" si="20"/>
        <v/>
      </c>
      <c r="J167" s="1436"/>
      <c r="K167" s="1436" t="str">
        <f t="shared" si="22"/>
        <v/>
      </c>
      <c r="L167" s="1079" t="s">
        <v>1270</v>
      </c>
      <c r="M167" s="1438">
        <v>34</v>
      </c>
      <c r="N167" s="1436"/>
      <c r="P167" s="1439" t="str">
        <f>IFERROR(VLOOKUP(Q$167,'Existing Customers'!$A:$F,1,FALSE),"")</f>
        <v/>
      </c>
      <c r="Q167" s="1436">
        <v>1</v>
      </c>
    </row>
    <row r="168" spans="1:17" s="1431"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8" t="s">
        <v>1455</v>
      </c>
      <c r="E168" s="1021" t="s">
        <v>1456</v>
      </c>
      <c r="I168" s="1018" t="str">
        <f t="shared" si="20"/>
        <v>Name</v>
      </c>
      <c r="J168" s="1436" t="str">
        <f>IF(P167="",Q$1&amp;M168,"")</f>
        <v>36</v>
      </c>
      <c r="K168" s="1436" t="str">
        <f t="shared" si="22"/>
        <v>Required Info to Submit</v>
      </c>
      <c r="L168" s="1079" t="s">
        <v>794</v>
      </c>
      <c r="M168" s="1438">
        <v>36</v>
      </c>
      <c r="N168" s="1436"/>
    </row>
    <row r="169" spans="1:17" s="1431" customFormat="1" x14ac:dyDescent="0.25">
      <c r="A169" s="1105" t="s">
        <v>793</v>
      </c>
      <c r="B169" s="1021" t="str">
        <f t="shared" ca="1" si="26"/>
        <v>K23</v>
      </c>
      <c r="C169" s="1021" t="str">
        <f t="shared" ca="1" si="27"/>
        <v>K</v>
      </c>
      <c r="D169" s="1438" t="s">
        <v>1455</v>
      </c>
      <c r="E169" s="1021" t="s">
        <v>1456</v>
      </c>
      <c r="I169" s="1018" t="str">
        <f t="shared" si="20"/>
        <v/>
      </c>
      <c r="J169" s="1439"/>
      <c r="K169" s="1436" t="str">
        <f t="shared" si="22"/>
        <v/>
      </c>
      <c r="L169" s="1079" t="s">
        <v>793</v>
      </c>
      <c r="M169" s="1438">
        <v>46</v>
      </c>
      <c r="N169" s="1436"/>
    </row>
    <row r="170" spans="1:17" s="1431" customFormat="1" x14ac:dyDescent="0.25">
      <c r="A170" s="1105" t="s">
        <v>1271</v>
      </c>
      <c r="B170" s="1021" t="str">
        <f t="shared" ca="1" si="26"/>
        <v>L23</v>
      </c>
      <c r="C170" s="1021" t="str">
        <f t="shared" ca="1" si="27"/>
        <v>L</v>
      </c>
      <c r="D170" s="1438" t="s">
        <v>1455</v>
      </c>
      <c r="E170" s="1021" t="s">
        <v>1456</v>
      </c>
      <c r="I170" s="1018" t="str">
        <f t="shared" si="20"/>
        <v/>
      </c>
      <c r="J170" s="1439"/>
      <c r="K170" s="1436" t="str">
        <f t="shared" si="22"/>
        <v/>
      </c>
      <c r="L170" s="1079" t="s">
        <v>1271</v>
      </c>
      <c r="M170" s="1438">
        <v>47</v>
      </c>
      <c r="N170" s="1436"/>
    </row>
    <row r="171" spans="1:17" s="1431" customFormat="1" x14ac:dyDescent="0.25">
      <c r="A171" s="1105" t="s">
        <v>1272</v>
      </c>
      <c r="B171" s="1021" t="str">
        <f t="shared" ca="1" si="26"/>
        <v>M23</v>
      </c>
      <c r="C171" s="1021" t="str">
        <f t="shared" ca="1" si="27"/>
        <v>M</v>
      </c>
      <c r="D171" s="1438" t="s">
        <v>1455</v>
      </c>
      <c r="E171" s="1021" t="s">
        <v>1456</v>
      </c>
      <c r="I171" s="1018" t="str">
        <f t="shared" si="20"/>
        <v/>
      </c>
      <c r="J171" s="1436"/>
      <c r="K171" s="1436" t="str">
        <f t="shared" si="22"/>
        <v/>
      </c>
      <c r="L171" s="1079" t="s">
        <v>1272</v>
      </c>
      <c r="M171" s="1438">
        <v>48</v>
      </c>
      <c r="N171" s="1436"/>
    </row>
    <row r="172" spans="1:17" s="1431" customFormat="1" x14ac:dyDescent="0.25">
      <c r="A172" s="1105" t="s">
        <v>1273</v>
      </c>
      <c r="B172" s="1021" t="str">
        <f t="shared" ca="1" si="26"/>
        <v>N23</v>
      </c>
      <c r="C172" s="1021" t="str">
        <f t="shared" ca="1" si="27"/>
        <v>N</v>
      </c>
      <c r="D172" s="1438" t="s">
        <v>1455</v>
      </c>
      <c r="E172" s="1021" t="s">
        <v>1456</v>
      </c>
      <c r="I172" s="1018" t="str">
        <f t="shared" si="20"/>
        <v/>
      </c>
      <c r="J172" s="1436"/>
      <c r="K172" s="1436" t="str">
        <f t="shared" si="22"/>
        <v/>
      </c>
      <c r="L172" s="1079" t="s">
        <v>1465</v>
      </c>
      <c r="M172" s="1438">
        <v>49</v>
      </c>
      <c r="N172" s="1436"/>
    </row>
    <row r="173" spans="1:17" s="1431" customFormat="1" x14ac:dyDescent="0.25">
      <c r="A173" s="1105" t="s">
        <v>1390</v>
      </c>
      <c r="B173" s="1021" t="str">
        <f t="shared" ca="1" si="26"/>
        <v>O23</v>
      </c>
      <c r="C173" s="1021" t="str">
        <f t="shared" ca="1" si="27"/>
        <v>O</v>
      </c>
      <c r="D173" s="1438" t="s">
        <v>1455</v>
      </c>
      <c r="E173" s="1021" t="s">
        <v>1456</v>
      </c>
      <c r="I173" s="1018" t="str">
        <f t="shared" si="20"/>
        <v/>
      </c>
      <c r="J173" s="1436"/>
      <c r="K173" s="1436" t="str">
        <f t="shared" si="22"/>
        <v/>
      </c>
      <c r="L173" s="1079" t="s">
        <v>1390</v>
      </c>
      <c r="M173" s="1438">
        <v>50</v>
      </c>
      <c r="N173" s="1436"/>
    </row>
    <row r="174" spans="1:17" s="1431" customFormat="1" x14ac:dyDescent="0.25">
      <c r="A174" s="1105" t="s">
        <v>795</v>
      </c>
      <c r="B174" s="1021" t="str">
        <f t="shared" ca="1" si="26"/>
        <v>G23</v>
      </c>
      <c r="C174" s="1021" t="str">
        <f t="shared" ca="1" si="27"/>
        <v>G</v>
      </c>
      <c r="D174" s="1438" t="s">
        <v>1455</v>
      </c>
      <c r="E174" s="1021" t="s">
        <v>1456</v>
      </c>
      <c r="I174" s="1018" t="str">
        <f t="shared" si="20"/>
        <v>Address</v>
      </c>
      <c r="J174" s="1436" t="str">
        <f>IF(P167="",Q$1&amp;M174,"")</f>
        <v>51</v>
      </c>
      <c r="K174" s="1436" t="str">
        <f t="shared" si="22"/>
        <v>Required Info to Submit</v>
      </c>
      <c r="L174" s="1079" t="s">
        <v>795</v>
      </c>
      <c r="M174" s="1438">
        <v>51</v>
      </c>
      <c r="N174" s="1436"/>
    </row>
    <row r="175" spans="1:17" s="1431" customFormat="1" x14ac:dyDescent="0.25">
      <c r="A175" s="1105" t="s">
        <v>800</v>
      </c>
      <c r="B175" s="1021" t="str">
        <f t="shared" ca="1" si="26"/>
        <v>H23</v>
      </c>
      <c r="C175" s="1021" t="str">
        <f t="shared" ca="1" si="27"/>
        <v>H</v>
      </c>
      <c r="D175" s="1438" t="s">
        <v>1455</v>
      </c>
      <c r="E175" s="1021" t="s">
        <v>1456</v>
      </c>
      <c r="I175" s="1018" t="str">
        <f t="shared" si="20"/>
        <v>City</v>
      </c>
      <c r="J175" s="1436" t="str">
        <f>IF(P167="",Q$1&amp;M175,"")</f>
        <v>52</v>
      </c>
      <c r="K175" s="1436" t="str">
        <f t="shared" si="22"/>
        <v>Required Info to Submit</v>
      </c>
      <c r="L175" s="1079" t="s">
        <v>800</v>
      </c>
      <c r="M175" s="1438">
        <v>52</v>
      </c>
      <c r="N175" s="1436"/>
    </row>
    <row r="176" spans="1:17" s="1431" customFormat="1" x14ac:dyDescent="0.25">
      <c r="A176" s="1105" t="s">
        <v>801</v>
      </c>
      <c r="B176" s="1021" t="str">
        <f t="shared" ca="1" si="26"/>
        <v>I23</v>
      </c>
      <c r="C176" s="1021" t="str">
        <f t="shared" ca="1" si="27"/>
        <v>I</v>
      </c>
      <c r="D176" s="1438" t="s">
        <v>1455</v>
      </c>
      <c r="E176" s="1021" t="s">
        <v>1456</v>
      </c>
      <c r="I176" s="1018" t="str">
        <f t="shared" si="20"/>
        <v>State</v>
      </c>
      <c r="J176" s="1436" t="str">
        <f>IF(P167="",Q$1&amp;M176,"")</f>
        <v>53</v>
      </c>
      <c r="K176" s="1436" t="str">
        <f t="shared" si="22"/>
        <v>Required Info to Submit</v>
      </c>
      <c r="L176" s="1079" t="s">
        <v>801</v>
      </c>
      <c r="M176" s="1438">
        <v>53</v>
      </c>
      <c r="N176" s="1436"/>
    </row>
    <row r="177" spans="1:17" s="1431" customFormat="1" x14ac:dyDescent="0.25">
      <c r="A177" s="1105" t="s">
        <v>204</v>
      </c>
      <c r="B177" s="1021" t="str">
        <f t="shared" ca="1" si="26"/>
        <v>J23</v>
      </c>
      <c r="C177" s="1021" t="str">
        <f t="shared" ca="1" si="27"/>
        <v>J</v>
      </c>
      <c r="D177" s="1438" t="s">
        <v>1455</v>
      </c>
      <c r="E177" s="1021" t="s">
        <v>1456</v>
      </c>
      <c r="I177" s="1018" t="str">
        <f t="shared" si="20"/>
        <v>Zip Code</v>
      </c>
      <c r="J177" s="1436" t="str">
        <f>IF(P167="",Q$1&amp;M177,"")</f>
        <v>54</v>
      </c>
      <c r="K177" s="1436" t="str">
        <f t="shared" si="22"/>
        <v>Required Info to Submit</v>
      </c>
      <c r="L177" s="1079" t="s">
        <v>204</v>
      </c>
      <c r="M177" s="1438">
        <v>54</v>
      </c>
      <c r="N177" s="1436"/>
    </row>
    <row r="178" spans="1:17" s="1431" customFormat="1" x14ac:dyDescent="0.25">
      <c r="A178" s="1106" t="s">
        <v>1270</v>
      </c>
      <c r="B178" s="1021" t="str">
        <f ca="1">_xlfn.IFNA(_xlfn.CONCAT(SUBSTITUTE(ADDRESS(1,MATCH(A178,INDIRECT("'"&amp;E178&amp;"'"&amp;"!A22:Z22"),0),4),1,""),24),"")</f>
        <v>E24</v>
      </c>
      <c r="C178" s="1021" t="str">
        <f t="shared" ca="1" si="27"/>
        <v>E</v>
      </c>
      <c r="D178" s="1438" t="s">
        <v>1455</v>
      </c>
      <c r="E178" s="1021" t="s">
        <v>1456</v>
      </c>
      <c r="I178" s="1018" t="str">
        <f t="shared" si="20"/>
        <v/>
      </c>
      <c r="J178" s="1436"/>
      <c r="K178" s="1436" t="str">
        <f t="shared" si="22"/>
        <v/>
      </c>
      <c r="L178" s="1079" t="s">
        <v>1270</v>
      </c>
      <c r="M178" s="1438">
        <v>55</v>
      </c>
      <c r="N178" s="1436"/>
      <c r="P178" s="1439" t="str">
        <f>IFERROR(VLOOKUP(Q$178,'Existing Customers'!$A:$F,1,FALSE),"")</f>
        <v/>
      </c>
      <c r="Q178" s="1436">
        <v>50513761</v>
      </c>
    </row>
    <row r="179" spans="1:17" s="1431" customFormat="1" x14ac:dyDescent="0.25">
      <c r="A179" s="1107" t="s">
        <v>794</v>
      </c>
      <c r="B179" s="1021" t="str">
        <f t="shared" ref="B179:B188" ca="1" si="28">_xlfn.IFNA(_xlfn.CONCAT(SUBSTITUTE(ADDRESS(1,MATCH(A179,INDIRECT("'"&amp;E179&amp;"'"&amp;"!A22:Z22"),0),4),1,""),24),"")</f>
        <v>F24</v>
      </c>
      <c r="C179" s="1021" t="str">
        <f t="shared" ca="1" si="27"/>
        <v>F</v>
      </c>
      <c r="D179" s="1438" t="s">
        <v>1455</v>
      </c>
      <c r="E179" s="1021" t="s">
        <v>1456</v>
      </c>
      <c r="I179" s="1018" t="str">
        <f t="shared" si="20"/>
        <v>Name</v>
      </c>
      <c r="J179" s="1439" t="str">
        <f>IF(P178="",Q$1&amp;M179,"")</f>
        <v>57</v>
      </c>
      <c r="K179" s="1436" t="str">
        <f t="shared" si="22"/>
        <v>Required Info to Submit</v>
      </c>
      <c r="L179" s="1079" t="s">
        <v>794</v>
      </c>
      <c r="M179" s="1438">
        <v>57</v>
      </c>
      <c r="N179" s="1436"/>
    </row>
    <row r="180" spans="1:17" s="1431" customFormat="1" x14ac:dyDescent="0.25">
      <c r="A180" s="1107" t="s">
        <v>793</v>
      </c>
      <c r="B180" s="1021" t="str">
        <f t="shared" ca="1" si="28"/>
        <v>K24</v>
      </c>
      <c r="C180" s="1021" t="str">
        <f t="shared" ca="1" si="27"/>
        <v>K</v>
      </c>
      <c r="D180" s="1438" t="s">
        <v>1455</v>
      </c>
      <c r="E180" s="1021" t="s">
        <v>1456</v>
      </c>
      <c r="I180" s="1018" t="str">
        <f t="shared" si="20"/>
        <v/>
      </c>
      <c r="J180" s="1439"/>
      <c r="K180" s="1436" t="str">
        <f t="shared" si="22"/>
        <v/>
      </c>
      <c r="L180" s="1079" t="s">
        <v>793</v>
      </c>
      <c r="M180" s="1438">
        <v>67</v>
      </c>
      <c r="N180" s="1436"/>
    </row>
    <row r="181" spans="1:17" s="1431" customFormat="1" x14ac:dyDescent="0.25">
      <c r="A181" s="1107" t="s">
        <v>1271</v>
      </c>
      <c r="B181" s="1021" t="str">
        <f t="shared" ca="1" si="28"/>
        <v>L24</v>
      </c>
      <c r="C181" s="1021" t="str">
        <f t="shared" ca="1" si="27"/>
        <v>L</v>
      </c>
      <c r="D181" s="1438" t="s">
        <v>1455</v>
      </c>
      <c r="E181" s="1021" t="s">
        <v>1456</v>
      </c>
      <c r="I181" s="1018" t="str">
        <f t="shared" si="20"/>
        <v/>
      </c>
      <c r="J181" s="1439"/>
      <c r="K181" s="1436" t="str">
        <f t="shared" si="22"/>
        <v/>
      </c>
      <c r="L181" s="1079" t="s">
        <v>1271</v>
      </c>
      <c r="M181" s="1438">
        <v>68</v>
      </c>
      <c r="N181" s="1436"/>
    </row>
    <row r="182" spans="1:17" s="1431" customFormat="1" x14ac:dyDescent="0.25">
      <c r="A182" s="1107" t="s">
        <v>1272</v>
      </c>
      <c r="B182" s="1021" t="str">
        <f t="shared" ca="1" si="28"/>
        <v>M24</v>
      </c>
      <c r="C182" s="1021" t="str">
        <f t="shared" ca="1" si="27"/>
        <v>M</v>
      </c>
      <c r="D182" s="1438" t="s">
        <v>1455</v>
      </c>
      <c r="E182" s="1021" t="s">
        <v>1456</v>
      </c>
      <c r="I182" s="1018" t="str">
        <f t="shared" si="20"/>
        <v/>
      </c>
      <c r="J182" s="1436"/>
      <c r="K182" s="1436" t="str">
        <f t="shared" si="22"/>
        <v/>
      </c>
      <c r="L182" s="1079" t="s">
        <v>1272</v>
      </c>
      <c r="M182" s="1438">
        <v>69</v>
      </c>
      <c r="N182" s="1436"/>
    </row>
    <row r="183" spans="1:17" s="1431" customFormat="1" x14ac:dyDescent="0.25">
      <c r="A183" s="1107" t="s">
        <v>1273</v>
      </c>
      <c r="B183" s="1021" t="str">
        <f t="shared" ca="1" si="28"/>
        <v>N24</v>
      </c>
      <c r="C183" s="1021" t="str">
        <f t="shared" ca="1" si="27"/>
        <v>N</v>
      </c>
      <c r="D183" s="1438" t="s">
        <v>1455</v>
      </c>
      <c r="E183" s="1021" t="s">
        <v>1456</v>
      </c>
      <c r="I183" s="1018" t="str">
        <f t="shared" si="20"/>
        <v/>
      </c>
      <c r="J183" s="1436"/>
      <c r="K183" s="1436" t="str">
        <f t="shared" si="22"/>
        <v/>
      </c>
      <c r="L183" s="1079" t="s">
        <v>1465</v>
      </c>
      <c r="M183" s="1438">
        <v>70</v>
      </c>
      <c r="N183" s="1436"/>
    </row>
    <row r="184" spans="1:17" s="1431" customFormat="1" x14ac:dyDescent="0.25">
      <c r="A184" s="1107" t="s">
        <v>1390</v>
      </c>
      <c r="B184" s="1021" t="str">
        <f t="shared" ca="1" si="28"/>
        <v>O24</v>
      </c>
      <c r="C184" s="1021" t="str">
        <f t="shared" ca="1" si="27"/>
        <v>O</v>
      </c>
      <c r="D184" s="1438" t="s">
        <v>1455</v>
      </c>
      <c r="E184" s="1021" t="s">
        <v>1456</v>
      </c>
      <c r="I184" s="1018" t="str">
        <f t="shared" si="20"/>
        <v/>
      </c>
      <c r="J184" s="1436"/>
      <c r="K184" s="1436" t="str">
        <f t="shared" si="22"/>
        <v/>
      </c>
      <c r="L184" s="1079" t="s">
        <v>1390</v>
      </c>
      <c r="M184" s="1438">
        <v>71</v>
      </c>
      <c r="N184" s="1436"/>
    </row>
    <row r="185" spans="1:17" s="1431" customFormat="1" x14ac:dyDescent="0.25">
      <c r="A185" s="1107" t="s">
        <v>795</v>
      </c>
      <c r="B185" s="1021" t="str">
        <f t="shared" ca="1" si="28"/>
        <v>G24</v>
      </c>
      <c r="C185" s="1021" t="str">
        <f t="shared" ca="1" si="27"/>
        <v>G</v>
      </c>
      <c r="D185" s="1438" t="s">
        <v>1455</v>
      </c>
      <c r="E185" s="1021" t="s">
        <v>1456</v>
      </c>
      <c r="I185" s="1018" t="str">
        <f t="shared" si="20"/>
        <v>Address</v>
      </c>
      <c r="J185" s="1439" t="str">
        <f>IF(P178="",Q$1&amp;M185,"")</f>
        <v>72</v>
      </c>
      <c r="K185" s="1436" t="str">
        <f t="shared" si="22"/>
        <v>Required Info to Submit</v>
      </c>
      <c r="L185" s="1079" t="s">
        <v>795</v>
      </c>
      <c r="M185" s="1438">
        <v>72</v>
      </c>
      <c r="N185" s="1436"/>
    </row>
    <row r="186" spans="1:17" s="1431" customFormat="1" x14ac:dyDescent="0.25">
      <c r="A186" s="1107" t="s">
        <v>800</v>
      </c>
      <c r="B186" s="1021" t="str">
        <f t="shared" ca="1" si="28"/>
        <v>H24</v>
      </c>
      <c r="C186" s="1021" t="str">
        <f t="shared" ca="1" si="27"/>
        <v>H</v>
      </c>
      <c r="D186" s="1438" t="s">
        <v>1455</v>
      </c>
      <c r="E186" s="1021" t="s">
        <v>1456</v>
      </c>
      <c r="I186" s="1018" t="str">
        <f t="shared" si="20"/>
        <v>City</v>
      </c>
      <c r="J186" s="1439" t="str">
        <f>IF(P178="",Q$1&amp;M186,"")</f>
        <v>73</v>
      </c>
      <c r="K186" s="1436" t="str">
        <f t="shared" si="22"/>
        <v>Required Info to Submit</v>
      </c>
      <c r="L186" s="1079" t="s">
        <v>800</v>
      </c>
      <c r="M186" s="1438">
        <v>73</v>
      </c>
      <c r="N186" s="1436"/>
    </row>
    <row r="187" spans="1:17" s="1431" customFormat="1" x14ac:dyDescent="0.25">
      <c r="A187" s="1107" t="s">
        <v>801</v>
      </c>
      <c r="B187" s="1021" t="str">
        <f t="shared" ca="1" si="28"/>
        <v>I24</v>
      </c>
      <c r="C187" s="1021" t="str">
        <f t="shared" ca="1" si="27"/>
        <v>I</v>
      </c>
      <c r="D187" s="1438" t="s">
        <v>1455</v>
      </c>
      <c r="E187" s="1021" t="s">
        <v>1456</v>
      </c>
      <c r="I187" s="1018" t="str">
        <f t="shared" si="20"/>
        <v>State</v>
      </c>
      <c r="J187" s="1439" t="str">
        <f>IF(P178="",Q$1&amp;M187,"")</f>
        <v>74</v>
      </c>
      <c r="K187" s="1436" t="str">
        <f t="shared" si="22"/>
        <v>Required Info to Submit</v>
      </c>
      <c r="L187" s="1079" t="s">
        <v>801</v>
      </c>
      <c r="M187" s="1438">
        <v>74</v>
      </c>
      <c r="N187" s="1436"/>
    </row>
    <row r="188" spans="1:17" s="1431" customFormat="1" x14ac:dyDescent="0.25">
      <c r="A188" s="1107" t="s">
        <v>204</v>
      </c>
      <c r="B188" s="1021" t="str">
        <f t="shared" ca="1" si="28"/>
        <v>J24</v>
      </c>
      <c r="C188" s="1021" t="str">
        <f t="shared" ca="1" si="27"/>
        <v>J</v>
      </c>
      <c r="D188" s="1438" t="s">
        <v>1455</v>
      </c>
      <c r="E188" s="1021" t="s">
        <v>1456</v>
      </c>
      <c r="I188" s="1018" t="str">
        <f t="shared" si="20"/>
        <v>Zip Code</v>
      </c>
      <c r="J188" s="1439" t="str">
        <f>IF(P178="",Q$1&amp;M188,"")</f>
        <v>75</v>
      </c>
      <c r="K188" s="1436" t="str">
        <f t="shared" si="22"/>
        <v>Required Info to Submit</v>
      </c>
      <c r="L188" s="1079" t="s">
        <v>204</v>
      </c>
      <c r="M188" s="1438">
        <v>75</v>
      </c>
      <c r="N188" s="1436"/>
    </row>
    <row r="189" spans="1:17" s="1431" customFormat="1" x14ac:dyDescent="0.25">
      <c r="A189" s="1104" t="s">
        <v>1270</v>
      </c>
      <c r="B189" s="1021" t="str">
        <f ca="1">_xlfn.IFNA(_xlfn.CONCAT(SUBSTITUTE(ADDRESS(1,MATCH(A189,INDIRECT("'"&amp;E189&amp;"'"&amp;"!A22:Z22"),0),4),1,""),25),"")</f>
        <v>E25</v>
      </c>
      <c r="C189" s="1021" t="str">
        <f t="shared" ca="1" si="27"/>
        <v>E</v>
      </c>
      <c r="D189" s="1438" t="s">
        <v>1455</v>
      </c>
      <c r="E189" s="1021" t="s">
        <v>1456</v>
      </c>
      <c r="I189" s="1018" t="str">
        <f t="shared" si="20"/>
        <v/>
      </c>
      <c r="J189" s="1436"/>
      <c r="K189" s="1436" t="str">
        <f t="shared" si="22"/>
        <v/>
      </c>
      <c r="L189" s="1079" t="s">
        <v>1270</v>
      </c>
      <c r="M189" s="1438">
        <v>76</v>
      </c>
      <c r="N189" s="1436"/>
      <c r="P189" s="1439" t="str">
        <f>IFERROR(VLOOKUP(Q$189,'Existing Customers'!$A:$F,1,FALSE),"")</f>
        <v/>
      </c>
      <c r="Q189" s="1436">
        <v>2</v>
      </c>
    </row>
    <row r="190" spans="1:17" s="1431" customFormat="1" x14ac:dyDescent="0.25">
      <c r="A190" s="1105" t="s">
        <v>794</v>
      </c>
      <c r="B190" s="1021" t="str">
        <f t="shared" ref="B190:B199" ca="1" si="29">_xlfn.IFNA(_xlfn.CONCAT(SUBSTITUTE(ADDRESS(1,MATCH(A190,INDIRECT("'"&amp;E190&amp;"'"&amp;"!A22:Z22"),0),4),1,""),25),"")</f>
        <v>F25</v>
      </c>
      <c r="C190" s="1021" t="str">
        <f t="shared" ca="1" si="27"/>
        <v>F</v>
      </c>
      <c r="D190" s="1438" t="s">
        <v>1455</v>
      </c>
      <c r="E190" s="1021" t="s">
        <v>1456</v>
      </c>
      <c r="I190" s="1018" t="str">
        <f t="shared" si="20"/>
        <v>Name</v>
      </c>
      <c r="J190" s="1439" t="str">
        <f>IF(P189="",Q$1&amp;M190,"")</f>
        <v>78</v>
      </c>
      <c r="K190" s="1436" t="str">
        <f t="shared" si="22"/>
        <v>Required Info to Submit</v>
      </c>
      <c r="L190" s="1079" t="s">
        <v>794</v>
      </c>
      <c r="M190" s="1438">
        <v>78</v>
      </c>
      <c r="N190" s="1436"/>
    </row>
    <row r="191" spans="1:17" s="1431" customFormat="1" x14ac:dyDescent="0.25">
      <c r="A191" s="1105" t="s">
        <v>793</v>
      </c>
      <c r="B191" s="1021" t="str">
        <f t="shared" ca="1" si="29"/>
        <v>K25</v>
      </c>
      <c r="C191" s="1021" t="str">
        <f t="shared" ca="1" si="27"/>
        <v>K</v>
      </c>
      <c r="D191" s="1438" t="s">
        <v>1455</v>
      </c>
      <c r="E191" s="1021" t="s">
        <v>1456</v>
      </c>
      <c r="I191" s="1018" t="str">
        <f t="shared" si="20"/>
        <v/>
      </c>
      <c r="J191" s="1439"/>
      <c r="K191" s="1436" t="str">
        <f t="shared" si="22"/>
        <v/>
      </c>
      <c r="L191" s="1079" t="s">
        <v>793</v>
      </c>
      <c r="M191" s="1438">
        <v>88</v>
      </c>
      <c r="N191" s="1436"/>
    </row>
    <row r="192" spans="1:17" s="1431" customFormat="1" x14ac:dyDescent="0.25">
      <c r="A192" s="1105" t="s">
        <v>1271</v>
      </c>
      <c r="B192" s="1021" t="str">
        <f t="shared" ca="1" si="29"/>
        <v>L25</v>
      </c>
      <c r="C192" s="1021" t="str">
        <f t="shared" ca="1" si="27"/>
        <v>L</v>
      </c>
      <c r="D192" s="1438" t="s">
        <v>1455</v>
      </c>
      <c r="E192" s="1021" t="s">
        <v>1456</v>
      </c>
      <c r="I192" s="1018" t="str">
        <f t="shared" si="20"/>
        <v/>
      </c>
      <c r="J192" s="1439"/>
      <c r="K192" s="1436" t="str">
        <f t="shared" si="22"/>
        <v/>
      </c>
      <c r="L192" s="1079" t="s">
        <v>1271</v>
      </c>
      <c r="M192" s="1438">
        <v>89</v>
      </c>
      <c r="N192" s="1436"/>
    </row>
    <row r="193" spans="1:17" s="1431" customFormat="1" x14ac:dyDescent="0.25">
      <c r="A193" s="1105" t="s">
        <v>1272</v>
      </c>
      <c r="B193" s="1021" t="str">
        <f t="shared" ca="1" si="29"/>
        <v>M25</v>
      </c>
      <c r="C193" s="1021" t="str">
        <f t="shared" ca="1" si="27"/>
        <v>M</v>
      </c>
      <c r="D193" s="1438" t="s">
        <v>1455</v>
      </c>
      <c r="E193" s="1021" t="s">
        <v>1456</v>
      </c>
      <c r="I193" s="1018" t="str">
        <f t="shared" si="20"/>
        <v/>
      </c>
      <c r="J193" s="1436"/>
      <c r="K193" s="1436" t="str">
        <f t="shared" si="22"/>
        <v/>
      </c>
      <c r="L193" s="1079" t="s">
        <v>1272</v>
      </c>
      <c r="M193" s="1438">
        <v>90</v>
      </c>
      <c r="N193" s="1436"/>
    </row>
    <row r="194" spans="1:17" s="1431" customFormat="1" x14ac:dyDescent="0.25">
      <c r="A194" s="1105" t="s">
        <v>1273</v>
      </c>
      <c r="B194" s="1021" t="str">
        <f t="shared" ca="1" si="29"/>
        <v>N25</v>
      </c>
      <c r="C194" s="1021" t="str">
        <f t="shared" ca="1" si="27"/>
        <v>N</v>
      </c>
      <c r="D194" s="1438" t="s">
        <v>1455</v>
      </c>
      <c r="E194" s="1021" t="s">
        <v>1456</v>
      </c>
      <c r="I194" s="1018" t="str">
        <f t="shared" si="20"/>
        <v/>
      </c>
      <c r="J194" s="1436"/>
      <c r="K194" s="1436" t="str">
        <f t="shared" si="22"/>
        <v/>
      </c>
      <c r="L194" s="1079" t="s">
        <v>1465</v>
      </c>
      <c r="M194" s="1438">
        <v>91</v>
      </c>
      <c r="N194" s="1436"/>
    </row>
    <row r="195" spans="1:17" s="1431" customFormat="1" x14ac:dyDescent="0.25">
      <c r="A195" s="1105" t="s">
        <v>1390</v>
      </c>
      <c r="B195" s="1021" t="str">
        <f t="shared" ca="1" si="29"/>
        <v>O25</v>
      </c>
      <c r="C195" s="1021" t="str">
        <f t="shared" ca="1" si="27"/>
        <v>O</v>
      </c>
      <c r="D195" s="1438" t="s">
        <v>1455</v>
      </c>
      <c r="E195" s="1021" t="s">
        <v>1456</v>
      </c>
      <c r="I195" s="1018" t="str">
        <f t="shared" si="20"/>
        <v/>
      </c>
      <c r="J195" s="1436"/>
      <c r="K195" s="1436" t="str">
        <f t="shared" si="22"/>
        <v/>
      </c>
      <c r="L195" s="1079" t="s">
        <v>1390</v>
      </c>
      <c r="M195" s="1438">
        <v>92</v>
      </c>
      <c r="N195" s="1436"/>
    </row>
    <row r="196" spans="1:17" s="1431" customFormat="1" x14ac:dyDescent="0.25">
      <c r="A196" s="1105" t="s">
        <v>795</v>
      </c>
      <c r="B196" s="1021" t="str">
        <f t="shared" ca="1" si="29"/>
        <v>G25</v>
      </c>
      <c r="C196" s="1021" t="str">
        <f t="shared" ca="1" si="27"/>
        <v>G</v>
      </c>
      <c r="D196" s="1438" t="s">
        <v>1455</v>
      </c>
      <c r="E196" s="1021" t="s">
        <v>1456</v>
      </c>
      <c r="I196" s="1018" t="str">
        <f t="shared" ref="I196:I259" si="30">IF(J196&lt;&gt;"",A196,"")</f>
        <v>Address</v>
      </c>
      <c r="J196" s="1439" t="str">
        <f>IF(P189="",Q$1&amp;M196,"")</f>
        <v>93</v>
      </c>
      <c r="K196" s="1436" t="str">
        <f t="shared" ref="K196:K259" si="31">IF(J196&lt;&gt;"",E196,"")</f>
        <v>Required Info to Submit</v>
      </c>
      <c r="L196" s="1079" t="s">
        <v>795</v>
      </c>
      <c r="M196" s="1438">
        <v>93</v>
      </c>
      <c r="N196" s="1436"/>
    </row>
    <row r="197" spans="1:17" s="1431" customFormat="1" x14ac:dyDescent="0.25">
      <c r="A197" s="1105" t="s">
        <v>800</v>
      </c>
      <c r="B197" s="1021" t="str">
        <f t="shared" ca="1" si="29"/>
        <v>H25</v>
      </c>
      <c r="C197" s="1021" t="str">
        <f t="shared" ca="1" si="27"/>
        <v>H</v>
      </c>
      <c r="D197" s="1438" t="s">
        <v>1455</v>
      </c>
      <c r="E197" s="1021" t="s">
        <v>1456</v>
      </c>
      <c r="I197" s="1018" t="str">
        <f t="shared" si="30"/>
        <v>City</v>
      </c>
      <c r="J197" s="1439" t="str">
        <f>IF(P189="",Q$1&amp;M197,"")</f>
        <v>94</v>
      </c>
      <c r="K197" s="1436" t="str">
        <f t="shared" si="31"/>
        <v>Required Info to Submit</v>
      </c>
      <c r="L197" s="1079" t="s">
        <v>800</v>
      </c>
      <c r="M197" s="1438">
        <v>94</v>
      </c>
      <c r="N197" s="1436"/>
    </row>
    <row r="198" spans="1:17" s="1431" customFormat="1" x14ac:dyDescent="0.25">
      <c r="A198" s="1105" t="s">
        <v>801</v>
      </c>
      <c r="B198" s="1021" t="str">
        <f t="shared" ca="1" si="29"/>
        <v>I25</v>
      </c>
      <c r="C198" s="1021" t="str">
        <f t="shared" ca="1" si="27"/>
        <v>I</v>
      </c>
      <c r="D198" s="1438" t="s">
        <v>1455</v>
      </c>
      <c r="E198" s="1021" t="s">
        <v>1456</v>
      </c>
      <c r="I198" s="1018" t="str">
        <f t="shared" si="30"/>
        <v>State</v>
      </c>
      <c r="J198" s="1439" t="str">
        <f>IF(P189="",Q$1&amp;M198,"")</f>
        <v>95</v>
      </c>
      <c r="K198" s="1436" t="str">
        <f t="shared" si="31"/>
        <v>Required Info to Submit</v>
      </c>
      <c r="L198" s="1079" t="s">
        <v>801</v>
      </c>
      <c r="M198" s="1438">
        <v>95</v>
      </c>
      <c r="N198" s="1436"/>
    </row>
    <row r="199" spans="1:17" s="1431" customFormat="1" x14ac:dyDescent="0.25">
      <c r="A199" s="1105" t="s">
        <v>204</v>
      </c>
      <c r="B199" s="1021" t="str">
        <f t="shared" ca="1" si="29"/>
        <v>J25</v>
      </c>
      <c r="C199" s="1021" t="str">
        <f t="shared" ca="1" si="27"/>
        <v>J</v>
      </c>
      <c r="D199" s="1438" t="s">
        <v>1455</v>
      </c>
      <c r="E199" s="1021" t="s">
        <v>1456</v>
      </c>
      <c r="I199" s="1018" t="str">
        <f t="shared" si="30"/>
        <v>Zip Code</v>
      </c>
      <c r="J199" s="1439" t="str">
        <f>IF(P189="",Q$1&amp;M199,"")</f>
        <v>96</v>
      </c>
      <c r="K199" s="1436" t="str">
        <f t="shared" si="31"/>
        <v>Required Info to Submit</v>
      </c>
      <c r="L199" s="1079" t="s">
        <v>204</v>
      </c>
      <c r="M199" s="1438">
        <v>96</v>
      </c>
      <c r="N199" s="1436"/>
    </row>
    <row r="200" spans="1:17" s="1431" customFormat="1" x14ac:dyDescent="0.25">
      <c r="A200" s="1106" t="s">
        <v>1270</v>
      </c>
      <c r="B200" s="1021" t="str">
        <f ca="1">_xlfn.IFNA(_xlfn.CONCAT(SUBSTITUTE(ADDRESS(1,MATCH(A200,INDIRECT("'"&amp;E200&amp;"'"&amp;"!A22:Z22"),0),4),1,""),26),"")</f>
        <v>E26</v>
      </c>
      <c r="C200" s="1021" t="str">
        <f t="shared" ca="1" si="27"/>
        <v>E</v>
      </c>
      <c r="D200" s="1438" t="s">
        <v>1455</v>
      </c>
      <c r="E200" s="1021" t="s">
        <v>1456</v>
      </c>
      <c r="I200" s="1018" t="str">
        <f t="shared" si="30"/>
        <v/>
      </c>
      <c r="J200" s="1436"/>
      <c r="K200" s="1436" t="str">
        <f t="shared" si="31"/>
        <v/>
      </c>
      <c r="L200" s="1079" t="s">
        <v>1270</v>
      </c>
      <c r="M200" s="1438">
        <v>97</v>
      </c>
      <c r="N200" s="1436"/>
      <c r="P200" s="1439" t="str">
        <f>IFERROR(VLOOKUP(Q$200,'Existing Customers'!$A:$F,1,FALSE),"")</f>
        <v/>
      </c>
      <c r="Q200" s="1436">
        <v>0</v>
      </c>
    </row>
    <row r="201" spans="1:17" s="1431" customFormat="1" x14ac:dyDescent="0.25">
      <c r="A201" s="1107" t="s">
        <v>794</v>
      </c>
      <c r="B201" s="1021" t="str">
        <f t="shared" ref="B201:B210" ca="1" si="32">_xlfn.IFNA(_xlfn.CONCAT(SUBSTITUTE(ADDRESS(1,MATCH(A201,INDIRECT("'"&amp;E201&amp;"'"&amp;"!A22:Z22"),0),4),1,""),26),"")</f>
        <v>F26</v>
      </c>
      <c r="C201" s="1021" t="str">
        <f t="shared" ca="1" si="27"/>
        <v>F</v>
      </c>
      <c r="D201" s="1438" t="s">
        <v>1455</v>
      </c>
      <c r="E201" s="1021" t="s">
        <v>1456</v>
      </c>
      <c r="I201" s="1018" t="str">
        <f t="shared" si="30"/>
        <v>Name</v>
      </c>
      <c r="J201" s="1439" t="str">
        <f>IF(P200="",Q$1&amp;M201,"")</f>
        <v>99</v>
      </c>
      <c r="K201" s="1436" t="str">
        <f t="shared" si="31"/>
        <v>Required Info to Submit</v>
      </c>
      <c r="L201" s="1079" t="s">
        <v>794</v>
      </c>
      <c r="M201" s="1438">
        <v>99</v>
      </c>
      <c r="N201" s="1436"/>
    </row>
    <row r="202" spans="1:17" s="1431" customFormat="1" x14ac:dyDescent="0.25">
      <c r="A202" s="1107" t="s">
        <v>793</v>
      </c>
      <c r="B202" s="1021" t="str">
        <f t="shared" ca="1" si="32"/>
        <v>K26</v>
      </c>
      <c r="C202" s="1021" t="str">
        <f t="shared" ca="1" si="27"/>
        <v>K</v>
      </c>
      <c r="D202" s="1438" t="s">
        <v>1455</v>
      </c>
      <c r="E202" s="1021" t="s">
        <v>1456</v>
      </c>
      <c r="I202" s="1018" t="str">
        <f t="shared" si="30"/>
        <v/>
      </c>
      <c r="J202" s="1439"/>
      <c r="K202" s="1436" t="str">
        <f t="shared" si="31"/>
        <v/>
      </c>
      <c r="L202" s="1079" t="s">
        <v>793</v>
      </c>
      <c r="M202" s="1438">
        <v>109</v>
      </c>
      <c r="N202" s="1436"/>
    </row>
    <row r="203" spans="1:17" s="1431" customFormat="1" x14ac:dyDescent="0.25">
      <c r="A203" s="1107" t="s">
        <v>1271</v>
      </c>
      <c r="B203" s="1021" t="str">
        <f t="shared" ca="1" si="32"/>
        <v>L26</v>
      </c>
      <c r="C203" s="1021" t="str">
        <f t="shared" ca="1" si="27"/>
        <v>L</v>
      </c>
      <c r="D203" s="1438" t="s">
        <v>1455</v>
      </c>
      <c r="E203" s="1021" t="s">
        <v>1456</v>
      </c>
      <c r="I203" s="1018" t="str">
        <f t="shared" si="30"/>
        <v/>
      </c>
      <c r="J203" s="1439"/>
      <c r="K203" s="1436" t="str">
        <f t="shared" si="31"/>
        <v/>
      </c>
      <c r="L203" s="1079" t="s">
        <v>1271</v>
      </c>
      <c r="M203" s="1438">
        <v>110</v>
      </c>
      <c r="N203" s="1436"/>
    </row>
    <row r="204" spans="1:17" s="1431" customFormat="1" x14ac:dyDescent="0.25">
      <c r="A204" s="1107" t="s">
        <v>1272</v>
      </c>
      <c r="B204" s="1021" t="str">
        <f t="shared" ca="1" si="32"/>
        <v>M26</v>
      </c>
      <c r="C204" s="1021" t="str">
        <f t="shared" ca="1" si="27"/>
        <v>M</v>
      </c>
      <c r="D204" s="1438" t="s">
        <v>1455</v>
      </c>
      <c r="E204" s="1021" t="s">
        <v>1456</v>
      </c>
      <c r="I204" s="1018" t="str">
        <f t="shared" si="30"/>
        <v/>
      </c>
      <c r="J204" s="1436"/>
      <c r="K204" s="1436" t="str">
        <f t="shared" si="31"/>
        <v/>
      </c>
      <c r="L204" s="1079" t="s">
        <v>1272</v>
      </c>
      <c r="M204" s="1438">
        <v>111</v>
      </c>
      <c r="N204" s="1436"/>
    </row>
    <row r="205" spans="1:17" s="1431" customFormat="1" x14ac:dyDescent="0.25">
      <c r="A205" s="1107" t="s">
        <v>1273</v>
      </c>
      <c r="B205" s="1021" t="str">
        <f t="shared" ca="1" si="32"/>
        <v>N26</v>
      </c>
      <c r="C205" s="1021" t="str">
        <f t="shared" ca="1" si="27"/>
        <v>N</v>
      </c>
      <c r="D205" s="1438" t="s">
        <v>1455</v>
      </c>
      <c r="E205" s="1021" t="s">
        <v>1456</v>
      </c>
      <c r="I205" s="1018" t="str">
        <f t="shared" si="30"/>
        <v/>
      </c>
      <c r="J205" s="1436"/>
      <c r="K205" s="1436" t="str">
        <f t="shared" si="31"/>
        <v/>
      </c>
      <c r="L205" s="1079" t="s">
        <v>1465</v>
      </c>
      <c r="M205" s="1438">
        <v>112</v>
      </c>
      <c r="N205" s="1436"/>
    </row>
    <row r="206" spans="1:17" s="1431" customFormat="1" x14ac:dyDescent="0.25">
      <c r="A206" s="1107" t="s">
        <v>1390</v>
      </c>
      <c r="B206" s="1021" t="str">
        <f t="shared" ca="1" si="32"/>
        <v>O26</v>
      </c>
      <c r="C206" s="1021" t="str">
        <f t="shared" ca="1" si="27"/>
        <v>O</v>
      </c>
      <c r="D206" s="1438" t="s">
        <v>1455</v>
      </c>
      <c r="E206" s="1021" t="s">
        <v>1456</v>
      </c>
      <c r="I206" s="1018" t="str">
        <f t="shared" si="30"/>
        <v/>
      </c>
      <c r="J206" s="1436"/>
      <c r="K206" s="1436" t="str">
        <f t="shared" si="31"/>
        <v/>
      </c>
      <c r="L206" s="1079" t="s">
        <v>1390</v>
      </c>
      <c r="M206" s="1438">
        <v>113</v>
      </c>
      <c r="N206" s="1436"/>
    </row>
    <row r="207" spans="1:17" s="1431" customFormat="1" x14ac:dyDescent="0.25">
      <c r="A207" s="1107" t="s">
        <v>795</v>
      </c>
      <c r="B207" s="1021" t="str">
        <f t="shared" ca="1" si="32"/>
        <v>G26</v>
      </c>
      <c r="C207" s="1021" t="str">
        <f t="shared" ca="1" si="27"/>
        <v>G</v>
      </c>
      <c r="D207" s="1438" t="s">
        <v>1455</v>
      </c>
      <c r="E207" s="1021" t="s">
        <v>1456</v>
      </c>
      <c r="I207" s="1018" t="str">
        <f t="shared" si="30"/>
        <v>Address</v>
      </c>
      <c r="J207" s="1439" t="str">
        <f>IF(P200="",Q$1&amp;M207,"")</f>
        <v>114</v>
      </c>
      <c r="K207" s="1436" t="str">
        <f t="shared" si="31"/>
        <v>Required Info to Submit</v>
      </c>
      <c r="L207" s="1079" t="s">
        <v>795</v>
      </c>
      <c r="M207" s="1438">
        <v>114</v>
      </c>
      <c r="N207" s="1436"/>
    </row>
    <row r="208" spans="1:17" s="1431" customFormat="1" x14ac:dyDescent="0.25">
      <c r="A208" s="1107" t="s">
        <v>800</v>
      </c>
      <c r="B208" s="1021" t="str">
        <f t="shared" ca="1" si="32"/>
        <v>H26</v>
      </c>
      <c r="C208" s="1021" t="str">
        <f t="shared" ca="1" si="27"/>
        <v>H</v>
      </c>
      <c r="D208" s="1438" t="s">
        <v>1455</v>
      </c>
      <c r="E208" s="1021" t="s">
        <v>1456</v>
      </c>
      <c r="I208" s="1018" t="str">
        <f t="shared" si="30"/>
        <v>City</v>
      </c>
      <c r="J208" s="1439" t="str">
        <f>IF(P200="",Q$1&amp;M208,"")</f>
        <v>115</v>
      </c>
      <c r="K208" s="1436" t="str">
        <f t="shared" si="31"/>
        <v>Required Info to Submit</v>
      </c>
      <c r="L208" s="1079" t="s">
        <v>800</v>
      </c>
      <c r="M208" s="1438">
        <v>115</v>
      </c>
      <c r="N208" s="1436"/>
    </row>
    <row r="209" spans="1:17" s="1431" customFormat="1" x14ac:dyDescent="0.25">
      <c r="A209" s="1107" t="s">
        <v>801</v>
      </c>
      <c r="B209" s="1021" t="str">
        <f t="shared" ca="1" si="32"/>
        <v>I26</v>
      </c>
      <c r="C209" s="1021" t="str">
        <f t="shared" ca="1" si="27"/>
        <v>I</v>
      </c>
      <c r="D209" s="1438" t="s">
        <v>1455</v>
      </c>
      <c r="E209" s="1021" t="s">
        <v>1456</v>
      </c>
      <c r="I209" s="1018" t="str">
        <f t="shared" si="30"/>
        <v>State</v>
      </c>
      <c r="J209" s="1439" t="str">
        <f>IF(P200="",Q$1&amp;M209,"")</f>
        <v>116</v>
      </c>
      <c r="K209" s="1436" t="str">
        <f t="shared" si="31"/>
        <v>Required Info to Submit</v>
      </c>
      <c r="L209" s="1079" t="s">
        <v>801</v>
      </c>
      <c r="M209" s="1438">
        <v>116</v>
      </c>
      <c r="N209" s="1436"/>
    </row>
    <row r="210" spans="1:17" s="1431" customFormat="1" x14ac:dyDescent="0.25">
      <c r="A210" s="1107" t="s">
        <v>204</v>
      </c>
      <c r="B210" s="1021" t="str">
        <f t="shared" ca="1" si="32"/>
        <v>J26</v>
      </c>
      <c r="C210" s="1021" t="str">
        <f t="shared" ca="1" si="27"/>
        <v>J</v>
      </c>
      <c r="D210" s="1438" t="s">
        <v>1455</v>
      </c>
      <c r="E210" s="1021" t="s">
        <v>1456</v>
      </c>
      <c r="I210" s="1018" t="str">
        <f t="shared" si="30"/>
        <v>Zip Code</v>
      </c>
      <c r="J210" s="1439" t="str">
        <f>IF(P200="",Q$1&amp;M210,"")</f>
        <v>117</v>
      </c>
      <c r="K210" s="1436" t="str">
        <f t="shared" si="31"/>
        <v>Required Info to Submit</v>
      </c>
      <c r="L210" s="1079" t="s">
        <v>204</v>
      </c>
      <c r="M210" s="1438">
        <v>117</v>
      </c>
      <c r="N210" s="1436"/>
    </row>
    <row r="211" spans="1:17" s="1431" customFormat="1" x14ac:dyDescent="0.25">
      <c r="A211" s="1104" t="s">
        <v>1270</v>
      </c>
      <c r="B211" s="1021" t="str">
        <f ca="1">_xlfn.IFNA(_xlfn.CONCAT(SUBSTITUTE(ADDRESS(1,MATCH(A211,INDIRECT("'"&amp;E211&amp;"'"&amp;"!A22:Z22"),0),4),1,""),27),"")</f>
        <v>E27</v>
      </c>
      <c r="C211" s="1021" t="str">
        <f t="shared" ca="1" si="27"/>
        <v>E</v>
      </c>
      <c r="D211" s="1438" t="s">
        <v>1455</v>
      </c>
      <c r="E211" s="1021" t="s">
        <v>1456</v>
      </c>
      <c r="I211" s="1018" t="str">
        <f t="shared" si="30"/>
        <v/>
      </c>
      <c r="J211" s="1436"/>
      <c r="K211" s="1436" t="str">
        <f t="shared" si="31"/>
        <v/>
      </c>
      <c r="L211" s="1079" t="s">
        <v>1270</v>
      </c>
      <c r="M211" s="1438">
        <v>118</v>
      </c>
      <c r="N211" s="1436"/>
      <c r="P211" s="1439" t="str">
        <f>IFERROR(VLOOKUP(Q$211,'Existing Customers'!$A:$F,1,FALSE),"")</f>
        <v/>
      </c>
      <c r="Q211" s="1436">
        <v>0</v>
      </c>
    </row>
    <row r="212" spans="1:17" s="1431" customFormat="1" x14ac:dyDescent="0.25">
      <c r="A212" s="1105" t="s">
        <v>794</v>
      </c>
      <c r="B212" s="1021" t="str">
        <f t="shared" ref="B212:B221" ca="1" si="33">_xlfn.IFNA(_xlfn.CONCAT(SUBSTITUTE(ADDRESS(1,MATCH(A212,INDIRECT("'"&amp;E212&amp;"'"&amp;"!A22:Z22"),0),4),1,""),27),"")</f>
        <v>F27</v>
      </c>
      <c r="C212" s="1021" t="str">
        <f t="shared" ca="1" si="27"/>
        <v>F</v>
      </c>
      <c r="D212" s="1438" t="s">
        <v>1455</v>
      </c>
      <c r="E212" s="1021" t="s">
        <v>1456</v>
      </c>
      <c r="I212" s="1018" t="str">
        <f t="shared" si="30"/>
        <v>Name</v>
      </c>
      <c r="J212" s="1439" t="str">
        <f>IF(P211="",Q$1&amp;M212,"")</f>
        <v>120</v>
      </c>
      <c r="K212" s="1436" t="str">
        <f t="shared" si="31"/>
        <v>Required Info to Submit</v>
      </c>
      <c r="L212" s="1079" t="s">
        <v>794</v>
      </c>
      <c r="M212" s="1438">
        <v>120</v>
      </c>
      <c r="N212" s="1436"/>
    </row>
    <row r="213" spans="1:17" s="1431" customFormat="1" x14ac:dyDescent="0.25">
      <c r="A213" s="1105" t="s">
        <v>793</v>
      </c>
      <c r="B213" s="1021" t="str">
        <f t="shared" ca="1" si="33"/>
        <v>K27</v>
      </c>
      <c r="C213" s="1021" t="str">
        <f t="shared" ca="1" si="27"/>
        <v>K</v>
      </c>
      <c r="D213" s="1438" t="s">
        <v>1455</v>
      </c>
      <c r="E213" s="1021" t="s">
        <v>1456</v>
      </c>
      <c r="I213" s="1018" t="str">
        <f t="shared" si="30"/>
        <v/>
      </c>
      <c r="J213" s="1439"/>
      <c r="K213" s="1436" t="str">
        <f t="shared" si="31"/>
        <v/>
      </c>
      <c r="L213" s="1079" t="s">
        <v>793</v>
      </c>
      <c r="M213" s="1438">
        <v>130</v>
      </c>
      <c r="N213" s="1436"/>
    </row>
    <row r="214" spans="1:17" s="1431" customFormat="1" x14ac:dyDescent="0.25">
      <c r="A214" s="1105" t="s">
        <v>1271</v>
      </c>
      <c r="B214" s="1021" t="str">
        <f t="shared" ca="1" si="33"/>
        <v>L27</v>
      </c>
      <c r="C214" s="1021" t="str">
        <f t="shared" ca="1" si="27"/>
        <v>L</v>
      </c>
      <c r="D214" s="1438" t="s">
        <v>1455</v>
      </c>
      <c r="E214" s="1021" t="s">
        <v>1456</v>
      </c>
      <c r="I214" s="1018" t="str">
        <f t="shared" si="30"/>
        <v/>
      </c>
      <c r="J214" s="1439"/>
      <c r="K214" s="1436" t="str">
        <f t="shared" si="31"/>
        <v/>
      </c>
      <c r="L214" s="1079" t="s">
        <v>1271</v>
      </c>
      <c r="M214" s="1438">
        <v>131</v>
      </c>
      <c r="N214" s="1436"/>
    </row>
    <row r="215" spans="1:17" s="1431" customFormat="1" x14ac:dyDescent="0.25">
      <c r="A215" s="1105" t="s">
        <v>1272</v>
      </c>
      <c r="B215" s="1021" t="str">
        <f t="shared" ca="1" si="33"/>
        <v>M27</v>
      </c>
      <c r="C215" s="1021" t="str">
        <f t="shared" ca="1" si="27"/>
        <v>M</v>
      </c>
      <c r="D215" s="1438" t="s">
        <v>1455</v>
      </c>
      <c r="E215" s="1021" t="s">
        <v>1456</v>
      </c>
      <c r="I215" s="1018" t="str">
        <f t="shared" si="30"/>
        <v/>
      </c>
      <c r="J215" s="1436"/>
      <c r="K215" s="1436" t="str">
        <f t="shared" si="31"/>
        <v/>
      </c>
      <c r="L215" s="1079" t="s">
        <v>1272</v>
      </c>
      <c r="M215" s="1438">
        <v>132</v>
      </c>
      <c r="N215" s="1436"/>
    </row>
    <row r="216" spans="1:17" s="1431" customFormat="1" x14ac:dyDescent="0.25">
      <c r="A216" s="1105" t="s">
        <v>1273</v>
      </c>
      <c r="B216" s="1021" t="str">
        <f t="shared" ca="1" si="33"/>
        <v>N27</v>
      </c>
      <c r="C216" s="1021" t="str">
        <f t="shared" ca="1" si="27"/>
        <v>N</v>
      </c>
      <c r="D216" s="1438" t="s">
        <v>1455</v>
      </c>
      <c r="E216" s="1021" t="s">
        <v>1456</v>
      </c>
      <c r="I216" s="1018" t="str">
        <f t="shared" si="30"/>
        <v/>
      </c>
      <c r="J216" s="1436"/>
      <c r="K216" s="1436" t="str">
        <f t="shared" si="31"/>
        <v/>
      </c>
      <c r="L216" s="1079" t="s">
        <v>1465</v>
      </c>
      <c r="M216" s="1438">
        <v>133</v>
      </c>
      <c r="N216" s="1436"/>
    </row>
    <row r="217" spans="1:17" s="1431" customFormat="1" x14ac:dyDescent="0.25">
      <c r="A217" s="1105" t="s">
        <v>1390</v>
      </c>
      <c r="B217" s="1021" t="str">
        <f t="shared" ca="1" si="33"/>
        <v>O27</v>
      </c>
      <c r="C217" s="1021" t="str">
        <f t="shared" ca="1" si="27"/>
        <v>O</v>
      </c>
      <c r="D217" s="1438" t="s">
        <v>1455</v>
      </c>
      <c r="E217" s="1021" t="s">
        <v>1456</v>
      </c>
      <c r="I217" s="1018" t="str">
        <f t="shared" si="30"/>
        <v/>
      </c>
      <c r="J217" s="1436"/>
      <c r="K217" s="1436" t="str">
        <f t="shared" si="31"/>
        <v/>
      </c>
      <c r="L217" s="1079" t="s">
        <v>1390</v>
      </c>
      <c r="M217" s="1438">
        <v>134</v>
      </c>
      <c r="N217" s="1436"/>
    </row>
    <row r="218" spans="1:17" s="1431" customFormat="1" x14ac:dyDescent="0.25">
      <c r="A218" s="1105" t="s">
        <v>795</v>
      </c>
      <c r="B218" s="1021" t="str">
        <f t="shared" ca="1" si="33"/>
        <v>G27</v>
      </c>
      <c r="C218" s="1021" t="str">
        <f t="shared" ca="1" si="27"/>
        <v>G</v>
      </c>
      <c r="D218" s="1438" t="s">
        <v>1455</v>
      </c>
      <c r="E218" s="1021" t="s">
        <v>1456</v>
      </c>
      <c r="I218" s="1018" t="str">
        <f t="shared" si="30"/>
        <v>Address</v>
      </c>
      <c r="J218" s="1439" t="str">
        <f>IF(P211="",Q$1&amp;M218,"")</f>
        <v>135</v>
      </c>
      <c r="K218" s="1436" t="str">
        <f t="shared" si="31"/>
        <v>Required Info to Submit</v>
      </c>
      <c r="L218" s="1079" t="s">
        <v>795</v>
      </c>
      <c r="M218" s="1438">
        <v>135</v>
      </c>
      <c r="N218" s="1436"/>
    </row>
    <row r="219" spans="1:17" s="1431" customFormat="1" x14ac:dyDescent="0.25">
      <c r="A219" s="1105" t="s">
        <v>800</v>
      </c>
      <c r="B219" s="1021" t="str">
        <f t="shared" ca="1" si="33"/>
        <v>H27</v>
      </c>
      <c r="C219" s="1021" t="str">
        <f t="shared" ca="1" si="27"/>
        <v>H</v>
      </c>
      <c r="D219" s="1438" t="s">
        <v>1455</v>
      </c>
      <c r="E219" s="1021" t="s">
        <v>1456</v>
      </c>
      <c r="I219" s="1018" t="str">
        <f t="shared" si="30"/>
        <v>City</v>
      </c>
      <c r="J219" s="1439" t="str">
        <f>IF(P211="",Q$1&amp;M219,"")</f>
        <v>136</v>
      </c>
      <c r="K219" s="1436" t="str">
        <f t="shared" si="31"/>
        <v>Required Info to Submit</v>
      </c>
      <c r="L219" s="1079" t="s">
        <v>800</v>
      </c>
      <c r="M219" s="1438">
        <v>136</v>
      </c>
      <c r="N219" s="1436"/>
    </row>
    <row r="220" spans="1:17" s="1431" customFormat="1" x14ac:dyDescent="0.25">
      <c r="A220" s="1105" t="s">
        <v>801</v>
      </c>
      <c r="B220" s="1021" t="str">
        <f t="shared" ca="1" si="33"/>
        <v>I27</v>
      </c>
      <c r="C220" s="1021" t="str">
        <f t="shared" ca="1" si="27"/>
        <v>I</v>
      </c>
      <c r="D220" s="1438" t="s">
        <v>1455</v>
      </c>
      <c r="E220" s="1021" t="s">
        <v>1456</v>
      </c>
      <c r="I220" s="1018" t="str">
        <f t="shared" si="30"/>
        <v>State</v>
      </c>
      <c r="J220" s="1439" t="str">
        <f>IF(P211="",Q$1&amp;M220,"")</f>
        <v>137</v>
      </c>
      <c r="K220" s="1436" t="str">
        <f t="shared" si="31"/>
        <v>Required Info to Submit</v>
      </c>
      <c r="L220" s="1079" t="s">
        <v>801</v>
      </c>
      <c r="M220" s="1438">
        <v>137</v>
      </c>
      <c r="N220" s="1436"/>
    </row>
    <row r="221" spans="1:17" s="1431" customFormat="1" x14ac:dyDescent="0.25">
      <c r="A221" s="1105" t="s">
        <v>204</v>
      </c>
      <c r="B221" s="1021" t="str">
        <f t="shared" ca="1" si="33"/>
        <v>J27</v>
      </c>
      <c r="C221" s="1021" t="str">
        <f t="shared" ca="1" si="27"/>
        <v>J</v>
      </c>
      <c r="D221" s="1438" t="s">
        <v>1455</v>
      </c>
      <c r="E221" s="1021" t="s">
        <v>1456</v>
      </c>
      <c r="I221" s="1018" t="str">
        <f t="shared" si="30"/>
        <v>Zip Code</v>
      </c>
      <c r="J221" s="1439" t="str">
        <f>IF(P211="",Q$1&amp;M221,"")</f>
        <v>138</v>
      </c>
      <c r="K221" s="1436" t="str">
        <f t="shared" si="31"/>
        <v>Required Info to Submit</v>
      </c>
      <c r="L221" s="1079" t="s">
        <v>204</v>
      </c>
      <c r="M221" s="1438">
        <v>138</v>
      </c>
      <c r="N221" s="1436"/>
    </row>
    <row r="222" spans="1:17" s="1431" customFormat="1" x14ac:dyDescent="0.25">
      <c r="A222" s="1106" t="s">
        <v>1270</v>
      </c>
      <c r="B222" s="1021" t="str">
        <f ca="1">_xlfn.IFNA(_xlfn.CONCAT(SUBSTITUTE(ADDRESS(1,MATCH(A222,INDIRECT("'"&amp;E222&amp;"'"&amp;"!A22:Z22"),0),4),1,""),28),"")</f>
        <v>E28</v>
      </c>
      <c r="C222" s="1021" t="str">
        <f t="shared" ca="1" si="27"/>
        <v>E</v>
      </c>
      <c r="D222" s="1438" t="s">
        <v>1455</v>
      </c>
      <c r="E222" s="1021" t="s">
        <v>1456</v>
      </c>
      <c r="I222" s="1018" t="str">
        <f t="shared" si="30"/>
        <v/>
      </c>
      <c r="J222" s="1436"/>
      <c r="K222" s="1436" t="str">
        <f t="shared" si="31"/>
        <v/>
      </c>
      <c r="L222" s="1079" t="s">
        <v>1270</v>
      </c>
      <c r="M222" s="1438">
        <v>139</v>
      </c>
      <c r="N222" s="1436"/>
      <c r="P222" s="1439" t="str">
        <f>IFERROR(VLOOKUP(Q$222,'Existing Customers'!$A:$F,1,FALSE),"")</f>
        <v/>
      </c>
      <c r="Q222" s="1436">
        <v>0</v>
      </c>
    </row>
    <row r="223" spans="1:17" s="1431" customFormat="1" x14ac:dyDescent="0.25">
      <c r="A223" s="1107" t="s">
        <v>794</v>
      </c>
      <c r="B223" s="1021" t="str">
        <f t="shared" ref="B223:B232" ca="1" si="34">_xlfn.IFNA(_xlfn.CONCAT(SUBSTITUTE(ADDRESS(1,MATCH(A223,INDIRECT("'"&amp;E223&amp;"'"&amp;"!A22:Z22"),0),4),1,""),28),"")</f>
        <v>F28</v>
      </c>
      <c r="C223" s="1021" t="str">
        <f t="shared" ca="1" si="27"/>
        <v>F</v>
      </c>
      <c r="D223" s="1438" t="s">
        <v>1455</v>
      </c>
      <c r="E223" s="1021" t="s">
        <v>1456</v>
      </c>
      <c r="I223" s="1018" t="str">
        <f t="shared" si="30"/>
        <v>Name</v>
      </c>
      <c r="J223" s="1439" t="str">
        <f>IF(P222="",Q$1&amp;M223,"")</f>
        <v>141</v>
      </c>
      <c r="K223" s="1436" t="str">
        <f t="shared" si="31"/>
        <v>Required Info to Submit</v>
      </c>
      <c r="L223" s="1079" t="s">
        <v>794</v>
      </c>
      <c r="M223" s="1438">
        <v>141</v>
      </c>
      <c r="N223" s="1436"/>
    </row>
    <row r="224" spans="1:17" s="1431" customFormat="1" x14ac:dyDescent="0.25">
      <c r="A224" s="1107" t="s">
        <v>793</v>
      </c>
      <c r="B224" s="1021" t="str">
        <f t="shared" ca="1" si="34"/>
        <v>K28</v>
      </c>
      <c r="C224" s="1021" t="str">
        <f t="shared" ca="1" si="27"/>
        <v>K</v>
      </c>
      <c r="D224" s="1438" t="s">
        <v>1455</v>
      </c>
      <c r="E224" s="1021" t="s">
        <v>1456</v>
      </c>
      <c r="I224" s="1018" t="str">
        <f t="shared" si="30"/>
        <v/>
      </c>
      <c r="J224" s="1439"/>
      <c r="K224" s="1436" t="str">
        <f t="shared" si="31"/>
        <v/>
      </c>
      <c r="L224" s="1079" t="s">
        <v>793</v>
      </c>
      <c r="M224" s="1438">
        <v>151</v>
      </c>
      <c r="N224" s="1436"/>
    </row>
    <row r="225" spans="1:17" s="1431" customFormat="1" x14ac:dyDescent="0.25">
      <c r="A225" s="1107" t="s">
        <v>1271</v>
      </c>
      <c r="B225" s="1021" t="str">
        <f t="shared" ca="1" si="34"/>
        <v>L28</v>
      </c>
      <c r="C225" s="1021" t="str">
        <f t="shared" ca="1" si="27"/>
        <v>L</v>
      </c>
      <c r="D225" s="1438" t="s">
        <v>1455</v>
      </c>
      <c r="E225" s="1021" t="s">
        <v>1456</v>
      </c>
      <c r="I225" s="1018" t="str">
        <f t="shared" si="30"/>
        <v/>
      </c>
      <c r="J225" s="1439"/>
      <c r="K225" s="1436" t="str">
        <f t="shared" si="31"/>
        <v/>
      </c>
      <c r="L225" s="1079" t="s">
        <v>1271</v>
      </c>
      <c r="M225" s="1438">
        <v>152</v>
      </c>
      <c r="N225" s="1436"/>
    </row>
    <row r="226" spans="1:17" s="1431" customFormat="1" x14ac:dyDescent="0.25">
      <c r="A226" s="1107" t="s">
        <v>1272</v>
      </c>
      <c r="B226" s="1021" t="str">
        <f t="shared" ca="1" si="34"/>
        <v>M28</v>
      </c>
      <c r="C226" s="1021" t="str">
        <f t="shared" ca="1" si="27"/>
        <v>M</v>
      </c>
      <c r="D226" s="1438" t="s">
        <v>1455</v>
      </c>
      <c r="E226" s="1021" t="s">
        <v>1456</v>
      </c>
      <c r="I226" s="1018" t="str">
        <f t="shared" si="30"/>
        <v/>
      </c>
      <c r="J226" s="1436"/>
      <c r="K226" s="1436" t="str">
        <f t="shared" si="31"/>
        <v/>
      </c>
      <c r="L226" s="1079" t="s">
        <v>1272</v>
      </c>
      <c r="M226" s="1438">
        <v>153</v>
      </c>
      <c r="N226" s="1436"/>
    </row>
    <row r="227" spans="1:17" s="1431" customFormat="1" x14ac:dyDescent="0.25">
      <c r="A227" s="1107" t="s">
        <v>1273</v>
      </c>
      <c r="B227" s="1021" t="str">
        <f t="shared" ca="1" si="34"/>
        <v>N28</v>
      </c>
      <c r="C227" s="1021" t="str">
        <f t="shared" ca="1" si="27"/>
        <v>N</v>
      </c>
      <c r="D227" s="1438" t="s">
        <v>1455</v>
      </c>
      <c r="E227" s="1021" t="s">
        <v>1456</v>
      </c>
      <c r="I227" s="1018" t="str">
        <f t="shared" si="30"/>
        <v/>
      </c>
      <c r="J227" s="1436"/>
      <c r="K227" s="1436" t="str">
        <f t="shared" si="31"/>
        <v/>
      </c>
      <c r="L227" s="1079" t="s">
        <v>1465</v>
      </c>
      <c r="M227" s="1438">
        <v>154</v>
      </c>
      <c r="N227" s="1436"/>
    </row>
    <row r="228" spans="1:17" s="1431" customFormat="1" x14ac:dyDescent="0.25">
      <c r="A228" s="1107" t="s">
        <v>1390</v>
      </c>
      <c r="B228" s="1021" t="str">
        <f t="shared" ca="1" si="34"/>
        <v>O28</v>
      </c>
      <c r="C228" s="1021" t="str">
        <f t="shared" ca="1" si="27"/>
        <v>O</v>
      </c>
      <c r="D228" s="1438" t="s">
        <v>1455</v>
      </c>
      <c r="E228" s="1021" t="s">
        <v>1456</v>
      </c>
      <c r="I228" s="1018" t="str">
        <f t="shared" si="30"/>
        <v/>
      </c>
      <c r="J228" s="1436"/>
      <c r="K228" s="1436" t="str">
        <f t="shared" si="31"/>
        <v/>
      </c>
      <c r="L228" s="1079" t="s">
        <v>1390</v>
      </c>
      <c r="M228" s="1438">
        <v>155</v>
      </c>
      <c r="N228" s="1436"/>
    </row>
    <row r="229" spans="1:17" s="1431" customFormat="1" x14ac:dyDescent="0.25">
      <c r="A229" s="1107" t="s">
        <v>795</v>
      </c>
      <c r="B229" s="1021" t="str">
        <f t="shared" ca="1" si="34"/>
        <v>G28</v>
      </c>
      <c r="C229" s="1021" t="str">
        <f t="shared" ca="1" si="27"/>
        <v>G</v>
      </c>
      <c r="D229" s="1438" t="s">
        <v>1455</v>
      </c>
      <c r="E229" s="1021" t="s">
        <v>1456</v>
      </c>
      <c r="I229" s="1018" t="str">
        <f t="shared" si="30"/>
        <v>Address</v>
      </c>
      <c r="J229" s="1439" t="str">
        <f>IF(P222="",Q$1&amp;M229,"")</f>
        <v>156</v>
      </c>
      <c r="K229" s="1436" t="str">
        <f t="shared" si="31"/>
        <v>Required Info to Submit</v>
      </c>
      <c r="L229" s="1079" t="s">
        <v>795</v>
      </c>
      <c r="M229" s="1438">
        <v>156</v>
      </c>
      <c r="N229" s="1436"/>
    </row>
    <row r="230" spans="1:17" s="1431" customFormat="1" x14ac:dyDescent="0.25">
      <c r="A230" s="1107" t="s">
        <v>800</v>
      </c>
      <c r="B230" s="1021" t="str">
        <f t="shared" ca="1" si="34"/>
        <v>H28</v>
      </c>
      <c r="C230" s="1021" t="str">
        <f t="shared" ca="1" si="27"/>
        <v>H</v>
      </c>
      <c r="D230" s="1438" t="s">
        <v>1455</v>
      </c>
      <c r="E230" s="1021" t="s">
        <v>1456</v>
      </c>
      <c r="I230" s="1018" t="str">
        <f t="shared" si="30"/>
        <v>City</v>
      </c>
      <c r="J230" s="1439" t="str">
        <f>IF(P222="",Q$1&amp;M230,"")</f>
        <v>157</v>
      </c>
      <c r="K230" s="1436" t="str">
        <f t="shared" si="31"/>
        <v>Required Info to Submit</v>
      </c>
      <c r="L230" s="1079" t="s">
        <v>800</v>
      </c>
      <c r="M230" s="1438">
        <v>157</v>
      </c>
      <c r="N230" s="1436"/>
    </row>
    <row r="231" spans="1:17" s="1431" customFormat="1" x14ac:dyDescent="0.25">
      <c r="A231" s="1107" t="s">
        <v>801</v>
      </c>
      <c r="B231" s="1021" t="str">
        <f t="shared" ca="1" si="34"/>
        <v>I28</v>
      </c>
      <c r="C231" s="1021" t="str">
        <f t="shared" ca="1" si="27"/>
        <v>I</v>
      </c>
      <c r="D231" s="1438" t="s">
        <v>1455</v>
      </c>
      <c r="E231" s="1021" t="s">
        <v>1456</v>
      </c>
      <c r="I231" s="1018" t="str">
        <f t="shared" si="30"/>
        <v>State</v>
      </c>
      <c r="J231" s="1439" t="str">
        <f>IF(P222="",Q$1&amp;M231,"")</f>
        <v>158</v>
      </c>
      <c r="K231" s="1436" t="str">
        <f t="shared" si="31"/>
        <v>Required Info to Submit</v>
      </c>
      <c r="L231" s="1079" t="s">
        <v>801</v>
      </c>
      <c r="M231" s="1438">
        <v>158</v>
      </c>
      <c r="N231" s="1436"/>
    </row>
    <row r="232" spans="1:17" s="1431" customFormat="1" x14ac:dyDescent="0.25">
      <c r="A232" s="1107" t="s">
        <v>204</v>
      </c>
      <c r="B232" s="1021" t="str">
        <f t="shared" ca="1" si="34"/>
        <v>J28</v>
      </c>
      <c r="C232" s="1021" t="str">
        <f t="shared" ref="C232:C276" ca="1" si="35">_xlfn.IFNA(SUBSTITUTE(ADDRESS(1,MATCH(A232,INDIRECT("'"&amp;E232&amp;"'"&amp;"!A22:Z22"),0),4),1,""),"")</f>
        <v>J</v>
      </c>
      <c r="D232" s="1438" t="s">
        <v>1455</v>
      </c>
      <c r="E232" s="1021" t="s">
        <v>1456</v>
      </c>
      <c r="I232" s="1018" t="str">
        <f t="shared" si="30"/>
        <v>Zip Code</v>
      </c>
      <c r="J232" s="1439" t="str">
        <f>IF(P222="",Q$1&amp;M232,"")</f>
        <v>159</v>
      </c>
      <c r="K232" s="1436" t="str">
        <f t="shared" si="31"/>
        <v>Required Info to Submit</v>
      </c>
      <c r="L232" s="1079" t="s">
        <v>204</v>
      </c>
      <c r="M232" s="1438">
        <v>159</v>
      </c>
      <c r="N232" s="1436"/>
    </row>
    <row r="233" spans="1:17" s="1431" customFormat="1" x14ac:dyDescent="0.25">
      <c r="A233" s="1104" t="s">
        <v>1270</v>
      </c>
      <c r="B233" s="1021" t="str">
        <f ca="1">_xlfn.IFNA(_xlfn.CONCAT(SUBSTITUTE(ADDRESS(1,MATCH(A233,INDIRECT("'"&amp;E233&amp;"'"&amp;"!A22:Z22"),0),4),1,""),29),"")</f>
        <v>E29</v>
      </c>
      <c r="C233" s="1021" t="str">
        <f t="shared" ca="1" si="35"/>
        <v>E</v>
      </c>
      <c r="D233" s="1438" t="s">
        <v>1455</v>
      </c>
      <c r="E233" s="1021" t="s">
        <v>1456</v>
      </c>
      <c r="I233" s="1018" t="str">
        <f t="shared" si="30"/>
        <v/>
      </c>
      <c r="J233" s="1436"/>
      <c r="K233" s="1436" t="str">
        <f t="shared" si="31"/>
        <v/>
      </c>
      <c r="L233" s="1079" t="s">
        <v>1270</v>
      </c>
      <c r="M233" s="1438">
        <v>160</v>
      </c>
      <c r="N233" s="1436"/>
      <c r="P233" s="1439" t="s">
        <v>1155</v>
      </c>
      <c r="Q233" s="1436">
        <v>0</v>
      </c>
    </row>
    <row r="234" spans="1:17" s="1431" customFormat="1" x14ac:dyDescent="0.25">
      <c r="A234" s="1105" t="s">
        <v>794</v>
      </c>
      <c r="B234" s="1021" t="str">
        <f t="shared" ref="B234:B243" ca="1" si="36">_xlfn.IFNA(_xlfn.CONCAT(SUBSTITUTE(ADDRESS(1,MATCH(A234,INDIRECT("'"&amp;E234&amp;"'"&amp;"!A22:Z22"),0),4),1,""),29),"")</f>
        <v>F29</v>
      </c>
      <c r="C234" s="1021" t="str">
        <f t="shared" ca="1" si="35"/>
        <v>F</v>
      </c>
      <c r="D234" s="1438" t="s">
        <v>1455</v>
      </c>
      <c r="E234" s="1021" t="s">
        <v>1456</v>
      </c>
      <c r="I234" s="1018" t="str">
        <f t="shared" si="30"/>
        <v>Name</v>
      </c>
      <c r="J234" s="1439" t="str">
        <f>IF(P233="",Q$1&amp;M234,"")</f>
        <v>162</v>
      </c>
      <c r="K234" s="1436" t="str">
        <f t="shared" si="31"/>
        <v>Required Info to Submit</v>
      </c>
      <c r="L234" s="1079" t="s">
        <v>794</v>
      </c>
      <c r="M234" s="1438">
        <v>162</v>
      </c>
      <c r="N234" s="1436"/>
    </row>
    <row r="235" spans="1:17" s="1431" customFormat="1" x14ac:dyDescent="0.25">
      <c r="A235" s="1105" t="s">
        <v>793</v>
      </c>
      <c r="B235" s="1021" t="str">
        <f t="shared" ca="1" si="36"/>
        <v>K29</v>
      </c>
      <c r="C235" s="1021" t="str">
        <f t="shared" ca="1" si="35"/>
        <v>K</v>
      </c>
      <c r="D235" s="1438" t="s">
        <v>1455</v>
      </c>
      <c r="E235" s="1021" t="s">
        <v>1456</v>
      </c>
      <c r="I235" s="1018" t="str">
        <f t="shared" si="30"/>
        <v/>
      </c>
      <c r="J235" s="1439"/>
      <c r="K235" s="1436" t="str">
        <f t="shared" si="31"/>
        <v/>
      </c>
      <c r="L235" s="1079" t="s">
        <v>793</v>
      </c>
      <c r="M235" s="1438">
        <v>172</v>
      </c>
      <c r="N235" s="1436"/>
    </row>
    <row r="236" spans="1:17" s="1431" customFormat="1" x14ac:dyDescent="0.25">
      <c r="A236" s="1105" t="s">
        <v>1271</v>
      </c>
      <c r="B236" s="1021" t="str">
        <f t="shared" ca="1" si="36"/>
        <v>L29</v>
      </c>
      <c r="C236" s="1021" t="str">
        <f t="shared" ca="1" si="35"/>
        <v>L</v>
      </c>
      <c r="D236" s="1438" t="s">
        <v>1455</v>
      </c>
      <c r="E236" s="1021" t="s">
        <v>1456</v>
      </c>
      <c r="I236" s="1018" t="str">
        <f t="shared" si="30"/>
        <v/>
      </c>
      <c r="J236" s="1439"/>
      <c r="K236" s="1436" t="str">
        <f t="shared" si="31"/>
        <v/>
      </c>
      <c r="L236" s="1079" t="s">
        <v>1271</v>
      </c>
      <c r="M236" s="1438">
        <v>173</v>
      </c>
      <c r="N236" s="1436"/>
    </row>
    <row r="237" spans="1:17" s="1431" customFormat="1" x14ac:dyDescent="0.25">
      <c r="A237" s="1105" t="s">
        <v>1272</v>
      </c>
      <c r="B237" s="1021" t="str">
        <f t="shared" ca="1" si="36"/>
        <v>M29</v>
      </c>
      <c r="C237" s="1021" t="str">
        <f t="shared" ca="1" si="35"/>
        <v>M</v>
      </c>
      <c r="D237" s="1438" t="s">
        <v>1455</v>
      </c>
      <c r="E237" s="1021" t="s">
        <v>1456</v>
      </c>
      <c r="I237" s="1018" t="str">
        <f t="shared" si="30"/>
        <v/>
      </c>
      <c r="J237" s="1436"/>
      <c r="K237" s="1436" t="str">
        <f t="shared" si="31"/>
        <v/>
      </c>
      <c r="L237" s="1079" t="s">
        <v>1272</v>
      </c>
      <c r="M237" s="1438">
        <v>174</v>
      </c>
      <c r="N237" s="1436"/>
    </row>
    <row r="238" spans="1:17" s="1431" customFormat="1" x14ac:dyDescent="0.25">
      <c r="A238" s="1105" t="s">
        <v>1273</v>
      </c>
      <c r="B238" s="1021" t="str">
        <f t="shared" ca="1" si="36"/>
        <v>N29</v>
      </c>
      <c r="C238" s="1021" t="str">
        <f t="shared" ca="1" si="35"/>
        <v>N</v>
      </c>
      <c r="D238" s="1438" t="s">
        <v>1455</v>
      </c>
      <c r="E238" s="1021" t="s">
        <v>1456</v>
      </c>
      <c r="I238" s="1018" t="str">
        <f t="shared" si="30"/>
        <v/>
      </c>
      <c r="J238" s="1436"/>
      <c r="K238" s="1436" t="str">
        <f t="shared" si="31"/>
        <v/>
      </c>
      <c r="L238" s="1079" t="s">
        <v>1465</v>
      </c>
      <c r="M238" s="1438">
        <v>175</v>
      </c>
      <c r="N238" s="1436"/>
    </row>
    <row r="239" spans="1:17" s="1431" customFormat="1" x14ac:dyDescent="0.25">
      <c r="A239" s="1105" t="s">
        <v>1390</v>
      </c>
      <c r="B239" s="1021" t="str">
        <f t="shared" ca="1" si="36"/>
        <v>O29</v>
      </c>
      <c r="C239" s="1021" t="str">
        <f t="shared" ca="1" si="35"/>
        <v>O</v>
      </c>
      <c r="D239" s="1438" t="s">
        <v>1455</v>
      </c>
      <c r="E239" s="1021" t="s">
        <v>1456</v>
      </c>
      <c r="I239" s="1018" t="str">
        <f t="shared" si="30"/>
        <v/>
      </c>
      <c r="J239" s="1436"/>
      <c r="K239" s="1436" t="str">
        <f t="shared" si="31"/>
        <v/>
      </c>
      <c r="L239" s="1079" t="s">
        <v>1390</v>
      </c>
      <c r="M239" s="1438">
        <v>176</v>
      </c>
      <c r="N239" s="1436"/>
    </row>
    <row r="240" spans="1:17" s="1431" customFormat="1" x14ac:dyDescent="0.25">
      <c r="A240" s="1105" t="s">
        <v>795</v>
      </c>
      <c r="B240" s="1021" t="str">
        <f t="shared" ca="1" si="36"/>
        <v>G29</v>
      </c>
      <c r="C240" s="1021" t="str">
        <f t="shared" ca="1" si="35"/>
        <v>G</v>
      </c>
      <c r="D240" s="1438" t="s">
        <v>1455</v>
      </c>
      <c r="E240" s="1021" t="s">
        <v>1456</v>
      </c>
      <c r="I240" s="1018" t="str">
        <f t="shared" si="30"/>
        <v>Address</v>
      </c>
      <c r="J240" s="1439" t="str">
        <f>IF(P233="",Q$1&amp;M240,"")</f>
        <v>177</v>
      </c>
      <c r="K240" s="1436" t="str">
        <f t="shared" si="31"/>
        <v>Required Info to Submit</v>
      </c>
      <c r="L240" s="1079" t="s">
        <v>795</v>
      </c>
      <c r="M240" s="1438">
        <v>177</v>
      </c>
      <c r="N240" s="1436"/>
    </row>
    <row r="241" spans="1:17" s="1431" customFormat="1" x14ac:dyDescent="0.25">
      <c r="A241" s="1105" t="s">
        <v>800</v>
      </c>
      <c r="B241" s="1021" t="str">
        <f t="shared" ca="1" si="36"/>
        <v>H29</v>
      </c>
      <c r="C241" s="1021" t="str">
        <f t="shared" ca="1" si="35"/>
        <v>H</v>
      </c>
      <c r="D241" s="1438" t="s">
        <v>1455</v>
      </c>
      <c r="E241" s="1021" t="s">
        <v>1456</v>
      </c>
      <c r="I241" s="1018" t="str">
        <f t="shared" si="30"/>
        <v>City</v>
      </c>
      <c r="J241" s="1439" t="str">
        <f>IF(P233="",Q$1&amp;M241,"")</f>
        <v>178</v>
      </c>
      <c r="K241" s="1436" t="str">
        <f t="shared" si="31"/>
        <v>Required Info to Submit</v>
      </c>
      <c r="L241" s="1079" t="s">
        <v>800</v>
      </c>
      <c r="M241" s="1438">
        <v>178</v>
      </c>
      <c r="N241" s="1436"/>
    </row>
    <row r="242" spans="1:17" s="1431" customFormat="1" x14ac:dyDescent="0.25">
      <c r="A242" s="1105" t="s">
        <v>801</v>
      </c>
      <c r="B242" s="1021" t="str">
        <f t="shared" ca="1" si="36"/>
        <v>I29</v>
      </c>
      <c r="C242" s="1021" t="str">
        <f t="shared" ca="1" si="35"/>
        <v>I</v>
      </c>
      <c r="D242" s="1438" t="s">
        <v>1455</v>
      </c>
      <c r="E242" s="1021" t="s">
        <v>1456</v>
      </c>
      <c r="I242" s="1018" t="str">
        <f t="shared" si="30"/>
        <v>State</v>
      </c>
      <c r="J242" s="1439" t="str">
        <f>IF(P233="",Q$1&amp;M242,"")</f>
        <v>179</v>
      </c>
      <c r="K242" s="1436" t="str">
        <f t="shared" si="31"/>
        <v>Required Info to Submit</v>
      </c>
      <c r="L242" s="1079" t="s">
        <v>801</v>
      </c>
      <c r="M242" s="1438">
        <v>179</v>
      </c>
      <c r="N242" s="1436"/>
    </row>
    <row r="243" spans="1:17" s="1431" customFormat="1" x14ac:dyDescent="0.25">
      <c r="A243" s="1105" t="s">
        <v>204</v>
      </c>
      <c r="B243" s="1021" t="str">
        <f t="shared" ca="1" si="36"/>
        <v>J29</v>
      </c>
      <c r="C243" s="1021" t="str">
        <f t="shared" ca="1" si="35"/>
        <v>J</v>
      </c>
      <c r="D243" s="1438" t="s">
        <v>1455</v>
      </c>
      <c r="E243" s="1021" t="s">
        <v>1456</v>
      </c>
      <c r="I243" s="1018" t="str">
        <f t="shared" si="30"/>
        <v>Zip Code</v>
      </c>
      <c r="J243" s="1439" t="str">
        <f>IF(P233="",Q$1&amp;M243,"")</f>
        <v>180</v>
      </c>
      <c r="K243" s="1436" t="str">
        <f t="shared" si="31"/>
        <v>Required Info to Submit</v>
      </c>
      <c r="L243" s="1079" t="s">
        <v>204</v>
      </c>
      <c r="M243" s="1438">
        <v>180</v>
      </c>
      <c r="N243" s="1436"/>
    </row>
    <row r="244" spans="1:17" s="1431" customFormat="1" x14ac:dyDescent="0.25">
      <c r="A244" s="1106" t="s">
        <v>1270</v>
      </c>
      <c r="B244" s="1021" t="str">
        <f ca="1">_xlfn.IFNA(_xlfn.CONCAT(SUBSTITUTE(ADDRESS(1,MATCH(A244,INDIRECT("'"&amp;E244&amp;"'"&amp;"!A22:Z22"),0),4),1,""),30),"")</f>
        <v>E30</v>
      </c>
      <c r="C244" s="1021" t="str">
        <f t="shared" ca="1" si="35"/>
        <v>E</v>
      </c>
      <c r="D244" s="1438" t="s">
        <v>1455</v>
      </c>
      <c r="E244" s="1021" t="s">
        <v>1456</v>
      </c>
      <c r="I244" s="1018" t="str">
        <f t="shared" si="30"/>
        <v/>
      </c>
      <c r="J244" s="1436"/>
      <c r="K244" s="1436" t="str">
        <f t="shared" si="31"/>
        <v/>
      </c>
      <c r="L244" s="1079" t="s">
        <v>1270</v>
      </c>
      <c r="M244" s="1438">
        <v>181</v>
      </c>
      <c r="N244" s="1436"/>
      <c r="P244" s="1439" t="str">
        <f>IFERROR(VLOOKUP(Q$244,'Existing Customers'!$A:$F,1,FALSE),"")</f>
        <v/>
      </c>
      <c r="Q244" s="1436">
        <v>0</v>
      </c>
    </row>
    <row r="245" spans="1:17" s="1431" customFormat="1" x14ac:dyDescent="0.25">
      <c r="A245" s="1107" t="s">
        <v>794</v>
      </c>
      <c r="B245" s="1021" t="str">
        <f t="shared" ref="B245:B254" ca="1" si="37">_xlfn.IFNA(_xlfn.CONCAT(SUBSTITUTE(ADDRESS(1,MATCH(A245,INDIRECT("'"&amp;E245&amp;"'"&amp;"!A22:Z22"),0),4),1,""),30),"")</f>
        <v>F30</v>
      </c>
      <c r="C245" s="1021" t="str">
        <f t="shared" ca="1" si="35"/>
        <v>F</v>
      </c>
      <c r="D245" s="1438" t="s">
        <v>1455</v>
      </c>
      <c r="E245" s="1021" t="s">
        <v>1456</v>
      </c>
      <c r="I245" s="1018" t="str">
        <f t="shared" si="30"/>
        <v>Name</v>
      </c>
      <c r="J245" s="1439" t="str">
        <f>IF(P244="",Q$1&amp;M245,"")</f>
        <v>183</v>
      </c>
      <c r="K245" s="1436" t="str">
        <f t="shared" si="31"/>
        <v>Required Info to Submit</v>
      </c>
      <c r="L245" s="1079" t="s">
        <v>794</v>
      </c>
      <c r="M245" s="1438">
        <v>183</v>
      </c>
      <c r="N245" s="1436"/>
    </row>
    <row r="246" spans="1:17" s="1431" customFormat="1" x14ac:dyDescent="0.25">
      <c r="A246" s="1107" t="s">
        <v>793</v>
      </c>
      <c r="B246" s="1021" t="str">
        <f t="shared" ca="1" si="37"/>
        <v>K30</v>
      </c>
      <c r="C246" s="1021" t="str">
        <f t="shared" ca="1" si="35"/>
        <v>K</v>
      </c>
      <c r="D246" s="1438" t="s">
        <v>1455</v>
      </c>
      <c r="E246" s="1021" t="s">
        <v>1456</v>
      </c>
      <c r="I246" s="1018" t="str">
        <f t="shared" si="30"/>
        <v/>
      </c>
      <c r="J246" s="1439"/>
      <c r="K246" s="1436" t="str">
        <f t="shared" si="31"/>
        <v/>
      </c>
      <c r="L246" s="1079" t="s">
        <v>793</v>
      </c>
      <c r="M246" s="1438">
        <v>193</v>
      </c>
      <c r="N246" s="1436"/>
    </row>
    <row r="247" spans="1:17" s="1431" customFormat="1" x14ac:dyDescent="0.25">
      <c r="A247" s="1107" t="s">
        <v>1271</v>
      </c>
      <c r="B247" s="1021" t="str">
        <f t="shared" ca="1" si="37"/>
        <v>L30</v>
      </c>
      <c r="C247" s="1021" t="str">
        <f t="shared" ca="1" si="35"/>
        <v>L</v>
      </c>
      <c r="D247" s="1438" t="s">
        <v>1455</v>
      </c>
      <c r="E247" s="1021" t="s">
        <v>1456</v>
      </c>
      <c r="I247" s="1018" t="str">
        <f t="shared" si="30"/>
        <v/>
      </c>
      <c r="J247" s="1439"/>
      <c r="K247" s="1436" t="str">
        <f t="shared" si="31"/>
        <v/>
      </c>
      <c r="L247" s="1079" t="s">
        <v>1271</v>
      </c>
      <c r="M247" s="1438">
        <v>194</v>
      </c>
      <c r="N247" s="1436"/>
    </row>
    <row r="248" spans="1:17" s="1431" customFormat="1" x14ac:dyDescent="0.25">
      <c r="A248" s="1107" t="s">
        <v>1272</v>
      </c>
      <c r="B248" s="1021" t="str">
        <f t="shared" ca="1" si="37"/>
        <v>M30</v>
      </c>
      <c r="C248" s="1021" t="str">
        <f t="shared" ca="1" si="35"/>
        <v>M</v>
      </c>
      <c r="D248" s="1438" t="s">
        <v>1455</v>
      </c>
      <c r="E248" s="1021" t="s">
        <v>1456</v>
      </c>
      <c r="I248" s="1018" t="str">
        <f t="shared" si="30"/>
        <v/>
      </c>
      <c r="J248" s="1436"/>
      <c r="K248" s="1436" t="str">
        <f t="shared" si="31"/>
        <v/>
      </c>
      <c r="L248" s="1079" t="s">
        <v>1272</v>
      </c>
      <c r="M248" s="1438">
        <v>195</v>
      </c>
      <c r="N248" s="1436"/>
    </row>
    <row r="249" spans="1:17" s="1431" customFormat="1" x14ac:dyDescent="0.25">
      <c r="A249" s="1107" t="s">
        <v>1273</v>
      </c>
      <c r="B249" s="1021" t="str">
        <f t="shared" ca="1" si="37"/>
        <v>N30</v>
      </c>
      <c r="C249" s="1021" t="str">
        <f t="shared" ca="1" si="35"/>
        <v>N</v>
      </c>
      <c r="D249" s="1438" t="s">
        <v>1455</v>
      </c>
      <c r="E249" s="1021" t="s">
        <v>1456</v>
      </c>
      <c r="I249" s="1018" t="str">
        <f t="shared" si="30"/>
        <v/>
      </c>
      <c r="J249" s="1436"/>
      <c r="K249" s="1436" t="str">
        <f t="shared" si="31"/>
        <v/>
      </c>
      <c r="L249" s="1079" t="s">
        <v>1465</v>
      </c>
      <c r="M249" s="1438">
        <v>196</v>
      </c>
      <c r="N249" s="1436"/>
    </row>
    <row r="250" spans="1:17" s="1431" customFormat="1" x14ac:dyDescent="0.25">
      <c r="A250" s="1107" t="s">
        <v>1390</v>
      </c>
      <c r="B250" s="1021" t="str">
        <f t="shared" ca="1" si="37"/>
        <v>O30</v>
      </c>
      <c r="C250" s="1021" t="str">
        <f t="shared" ca="1" si="35"/>
        <v>O</v>
      </c>
      <c r="D250" s="1438" t="s">
        <v>1455</v>
      </c>
      <c r="E250" s="1021" t="s">
        <v>1456</v>
      </c>
      <c r="I250" s="1018" t="str">
        <f t="shared" si="30"/>
        <v/>
      </c>
      <c r="J250" s="1436"/>
      <c r="K250" s="1436" t="str">
        <f t="shared" si="31"/>
        <v/>
      </c>
      <c r="L250" s="1079" t="s">
        <v>1390</v>
      </c>
      <c r="M250" s="1438">
        <v>197</v>
      </c>
      <c r="N250" s="1436"/>
    </row>
    <row r="251" spans="1:17" s="1431" customFormat="1" x14ac:dyDescent="0.25">
      <c r="A251" s="1107" t="s">
        <v>795</v>
      </c>
      <c r="B251" s="1021" t="str">
        <f t="shared" ca="1" si="37"/>
        <v>G30</v>
      </c>
      <c r="C251" s="1021" t="str">
        <f t="shared" ca="1" si="35"/>
        <v>G</v>
      </c>
      <c r="D251" s="1438" t="s">
        <v>1455</v>
      </c>
      <c r="E251" s="1021" t="s">
        <v>1456</v>
      </c>
      <c r="I251" s="1018" t="str">
        <f t="shared" si="30"/>
        <v>Address</v>
      </c>
      <c r="J251" s="1439" t="str">
        <f>IF(P244="",Q$1&amp;M251,"")</f>
        <v>198</v>
      </c>
      <c r="K251" s="1436" t="str">
        <f t="shared" si="31"/>
        <v>Required Info to Submit</v>
      </c>
      <c r="L251" s="1079" t="s">
        <v>795</v>
      </c>
      <c r="M251" s="1438">
        <v>198</v>
      </c>
      <c r="N251" s="1436"/>
    </row>
    <row r="252" spans="1:17" s="1431" customFormat="1" x14ac:dyDescent="0.25">
      <c r="A252" s="1107" t="s">
        <v>800</v>
      </c>
      <c r="B252" s="1021" t="str">
        <f t="shared" ca="1" si="37"/>
        <v>H30</v>
      </c>
      <c r="C252" s="1021" t="str">
        <f t="shared" ca="1" si="35"/>
        <v>H</v>
      </c>
      <c r="D252" s="1438" t="s">
        <v>1455</v>
      </c>
      <c r="E252" s="1021" t="s">
        <v>1456</v>
      </c>
      <c r="I252" s="1018" t="str">
        <f t="shared" si="30"/>
        <v>City</v>
      </c>
      <c r="J252" s="1439" t="str">
        <f>IF(P244="",Q$1&amp;M252,"")</f>
        <v>199</v>
      </c>
      <c r="K252" s="1436" t="str">
        <f t="shared" si="31"/>
        <v>Required Info to Submit</v>
      </c>
      <c r="L252" s="1079" t="s">
        <v>800</v>
      </c>
      <c r="M252" s="1438">
        <v>199</v>
      </c>
      <c r="N252" s="1436"/>
    </row>
    <row r="253" spans="1:17" s="1431" customFormat="1" x14ac:dyDescent="0.25">
      <c r="A253" s="1107" t="s">
        <v>801</v>
      </c>
      <c r="B253" s="1021" t="str">
        <f t="shared" ca="1" si="37"/>
        <v>I30</v>
      </c>
      <c r="C253" s="1021" t="str">
        <f t="shared" ca="1" si="35"/>
        <v>I</v>
      </c>
      <c r="D253" s="1438" t="s">
        <v>1455</v>
      </c>
      <c r="E253" s="1021" t="s">
        <v>1456</v>
      </c>
      <c r="I253" s="1018" t="str">
        <f t="shared" si="30"/>
        <v>State</v>
      </c>
      <c r="J253" s="1439" t="str">
        <f>IF(P244="",Q$1&amp;M253,"")</f>
        <v>200</v>
      </c>
      <c r="K253" s="1436" t="str">
        <f t="shared" si="31"/>
        <v>Required Info to Submit</v>
      </c>
      <c r="L253" s="1079" t="s">
        <v>801</v>
      </c>
      <c r="M253" s="1438">
        <v>200</v>
      </c>
      <c r="N253" s="1436"/>
    </row>
    <row r="254" spans="1:17" s="1431" customFormat="1" x14ac:dyDescent="0.25">
      <c r="A254" s="1107" t="s">
        <v>204</v>
      </c>
      <c r="B254" s="1021" t="str">
        <f t="shared" ca="1" si="37"/>
        <v>J30</v>
      </c>
      <c r="C254" s="1021" t="str">
        <f t="shared" ca="1" si="35"/>
        <v>J</v>
      </c>
      <c r="D254" s="1438" t="s">
        <v>1455</v>
      </c>
      <c r="E254" s="1021" t="s">
        <v>1456</v>
      </c>
      <c r="I254" s="1018" t="str">
        <f t="shared" si="30"/>
        <v>Zip Code</v>
      </c>
      <c r="J254" s="1439" t="str">
        <f>IF(P244="",Q$1&amp;M254,"")</f>
        <v>201</v>
      </c>
      <c r="K254" s="1436" t="str">
        <f t="shared" si="31"/>
        <v>Required Info to Submit</v>
      </c>
      <c r="L254" s="1079" t="s">
        <v>204</v>
      </c>
      <c r="M254" s="1438">
        <v>201</v>
      </c>
      <c r="N254" s="1436"/>
    </row>
    <row r="255" spans="1:17" s="1431" customFormat="1" x14ac:dyDescent="0.25">
      <c r="A255" s="1104" t="s">
        <v>1270</v>
      </c>
      <c r="B255" s="1021" t="str">
        <f ca="1">_xlfn.IFNA(_xlfn.CONCAT(SUBSTITUTE(ADDRESS(1,MATCH(A255,INDIRECT("'"&amp;E255&amp;"'"&amp;"!A22:Z22"),0),4),1,""),31),"")</f>
        <v>E31</v>
      </c>
      <c r="C255" s="1021" t="str">
        <f t="shared" ca="1" si="35"/>
        <v>E</v>
      </c>
      <c r="D255" s="1438" t="s">
        <v>1455</v>
      </c>
      <c r="E255" s="1021" t="s">
        <v>1456</v>
      </c>
      <c r="I255" s="1018" t="str">
        <f t="shared" si="30"/>
        <v/>
      </c>
      <c r="J255" s="1436"/>
      <c r="K255" s="1436" t="str">
        <f t="shared" si="31"/>
        <v/>
      </c>
      <c r="L255" s="1079" t="s">
        <v>1270</v>
      </c>
      <c r="M255" s="1438">
        <v>202</v>
      </c>
      <c r="N255" s="1436"/>
      <c r="P255" s="1439" t="str">
        <f>IFERROR(VLOOKUP(Q$255,'Existing Customers'!$A:$F,1,FALSE),"")</f>
        <v/>
      </c>
      <c r="Q255" s="1436">
        <v>0</v>
      </c>
    </row>
    <row r="256" spans="1:17" s="1431" customFormat="1" x14ac:dyDescent="0.25">
      <c r="A256" s="1105" t="s">
        <v>794</v>
      </c>
      <c r="B256" s="1021" t="str">
        <f t="shared" ref="B256:B265" ca="1" si="38">_xlfn.IFNA(_xlfn.CONCAT(SUBSTITUTE(ADDRESS(1,MATCH(A256,INDIRECT("'"&amp;E256&amp;"'"&amp;"!A22:Z22"),0),4),1,""),31),"")</f>
        <v>F31</v>
      </c>
      <c r="C256" s="1021" t="str">
        <f t="shared" ca="1" si="35"/>
        <v>F</v>
      </c>
      <c r="D256" s="1438" t="s">
        <v>1455</v>
      </c>
      <c r="E256" s="1021" t="s">
        <v>1456</v>
      </c>
      <c r="I256" s="1018" t="str">
        <f t="shared" si="30"/>
        <v>Name</v>
      </c>
      <c r="J256" s="1439" t="str">
        <f>IF(P255="",Q$1&amp;M256,"")</f>
        <v>204</v>
      </c>
      <c r="K256" s="1436" t="str">
        <f t="shared" si="31"/>
        <v>Required Info to Submit</v>
      </c>
      <c r="L256" s="1079" t="s">
        <v>794</v>
      </c>
      <c r="M256" s="1438">
        <v>204</v>
      </c>
      <c r="N256" s="1436"/>
    </row>
    <row r="257" spans="1:17" s="1431" customFormat="1" x14ac:dyDescent="0.25">
      <c r="A257" s="1105" t="s">
        <v>793</v>
      </c>
      <c r="B257" s="1021" t="str">
        <f t="shared" ca="1" si="38"/>
        <v>K31</v>
      </c>
      <c r="C257" s="1021" t="str">
        <f t="shared" ca="1" si="35"/>
        <v>K</v>
      </c>
      <c r="D257" s="1438" t="s">
        <v>1455</v>
      </c>
      <c r="E257" s="1021" t="s">
        <v>1456</v>
      </c>
      <c r="I257" s="1018" t="str">
        <f t="shared" si="30"/>
        <v/>
      </c>
      <c r="J257" s="1439"/>
      <c r="K257" s="1436" t="str">
        <f t="shared" si="31"/>
        <v/>
      </c>
      <c r="L257" s="1079" t="s">
        <v>793</v>
      </c>
      <c r="M257" s="1438">
        <v>214</v>
      </c>
      <c r="N257" s="1436"/>
    </row>
    <row r="258" spans="1:17" s="1431" customFormat="1" x14ac:dyDescent="0.25">
      <c r="A258" s="1105" t="s">
        <v>1271</v>
      </c>
      <c r="B258" s="1021" t="str">
        <f t="shared" ca="1" si="38"/>
        <v>L31</v>
      </c>
      <c r="C258" s="1021" t="str">
        <f t="shared" ca="1" si="35"/>
        <v>L</v>
      </c>
      <c r="D258" s="1438" t="s">
        <v>1455</v>
      </c>
      <c r="E258" s="1021" t="s">
        <v>1456</v>
      </c>
      <c r="I258" s="1018" t="str">
        <f t="shared" si="30"/>
        <v/>
      </c>
      <c r="J258" s="1439"/>
      <c r="K258" s="1436" t="str">
        <f t="shared" si="31"/>
        <v/>
      </c>
      <c r="L258" s="1079" t="s">
        <v>1271</v>
      </c>
      <c r="M258" s="1438">
        <v>215</v>
      </c>
      <c r="N258" s="1436"/>
    </row>
    <row r="259" spans="1:17" s="1431" customFormat="1" x14ac:dyDescent="0.25">
      <c r="A259" s="1105" t="s">
        <v>1272</v>
      </c>
      <c r="B259" s="1021" t="str">
        <f t="shared" ca="1" si="38"/>
        <v>M31</v>
      </c>
      <c r="C259" s="1021" t="str">
        <f t="shared" ca="1" si="35"/>
        <v>M</v>
      </c>
      <c r="D259" s="1438" t="s">
        <v>1455</v>
      </c>
      <c r="E259" s="1021" t="s">
        <v>1456</v>
      </c>
      <c r="I259" s="1018" t="str">
        <f t="shared" si="30"/>
        <v/>
      </c>
      <c r="J259" s="1436"/>
      <c r="K259" s="1436" t="str">
        <f t="shared" si="31"/>
        <v/>
      </c>
      <c r="L259" s="1079" t="s">
        <v>1272</v>
      </c>
      <c r="M259" s="1438">
        <v>216</v>
      </c>
      <c r="N259" s="1436"/>
    </row>
    <row r="260" spans="1:17" s="1431" customFormat="1" x14ac:dyDescent="0.25">
      <c r="A260" s="1105" t="s">
        <v>1273</v>
      </c>
      <c r="B260" s="1021" t="str">
        <f t="shared" ca="1" si="38"/>
        <v>N31</v>
      </c>
      <c r="C260" s="1021" t="str">
        <f t="shared" ca="1" si="35"/>
        <v>N</v>
      </c>
      <c r="D260" s="1438" t="s">
        <v>1455</v>
      </c>
      <c r="E260" s="1021" t="s">
        <v>1456</v>
      </c>
      <c r="I260" s="1018" t="str">
        <f t="shared" ref="I260:I323" si="39">IF(J260&lt;&gt;"",A260,"")</f>
        <v/>
      </c>
      <c r="J260" s="1436"/>
      <c r="K260" s="1436" t="str">
        <f t="shared" ref="K260:K323" si="40">IF(J260&lt;&gt;"",E260,"")</f>
        <v/>
      </c>
      <c r="L260" s="1079" t="s">
        <v>1465</v>
      </c>
      <c r="M260" s="1438">
        <v>217</v>
      </c>
      <c r="N260" s="1436"/>
    </row>
    <row r="261" spans="1:17" s="1431" customFormat="1" x14ac:dyDescent="0.25">
      <c r="A261" s="1105" t="s">
        <v>1390</v>
      </c>
      <c r="B261" s="1021" t="str">
        <f t="shared" ca="1" si="38"/>
        <v>O31</v>
      </c>
      <c r="C261" s="1021" t="str">
        <f t="shared" ca="1" si="35"/>
        <v>O</v>
      </c>
      <c r="D261" s="1438" t="s">
        <v>1455</v>
      </c>
      <c r="E261" s="1021" t="s">
        <v>1456</v>
      </c>
      <c r="I261" s="1018" t="str">
        <f t="shared" si="39"/>
        <v/>
      </c>
      <c r="J261" s="1436"/>
      <c r="K261" s="1436" t="str">
        <f t="shared" si="40"/>
        <v/>
      </c>
      <c r="L261" s="1079" t="s">
        <v>1390</v>
      </c>
      <c r="M261" s="1438">
        <v>218</v>
      </c>
      <c r="N261" s="1436"/>
    </row>
    <row r="262" spans="1:17" s="1431" customFormat="1" x14ac:dyDescent="0.25">
      <c r="A262" s="1105" t="s">
        <v>795</v>
      </c>
      <c r="B262" s="1021" t="str">
        <f t="shared" ca="1" si="38"/>
        <v>G31</v>
      </c>
      <c r="C262" s="1021" t="str">
        <f t="shared" ca="1" si="35"/>
        <v>G</v>
      </c>
      <c r="D262" s="1438" t="s">
        <v>1455</v>
      </c>
      <c r="E262" s="1021" t="s">
        <v>1456</v>
      </c>
      <c r="I262" s="1018" t="str">
        <f t="shared" si="39"/>
        <v>Address</v>
      </c>
      <c r="J262" s="1439" t="str">
        <f>IF(P255="",Q$1&amp;M262,"")</f>
        <v>219</v>
      </c>
      <c r="K262" s="1436" t="str">
        <f t="shared" si="40"/>
        <v>Required Info to Submit</v>
      </c>
      <c r="L262" s="1079" t="s">
        <v>795</v>
      </c>
      <c r="M262" s="1438">
        <v>219</v>
      </c>
      <c r="N262" s="1436"/>
    </row>
    <row r="263" spans="1:17" s="1431" customFormat="1" x14ac:dyDescent="0.25">
      <c r="A263" s="1105" t="s">
        <v>800</v>
      </c>
      <c r="B263" s="1021" t="str">
        <f t="shared" ca="1" si="38"/>
        <v>H31</v>
      </c>
      <c r="C263" s="1021" t="str">
        <f t="shared" ca="1" si="35"/>
        <v>H</v>
      </c>
      <c r="D263" s="1438" t="s">
        <v>1455</v>
      </c>
      <c r="E263" s="1021" t="s">
        <v>1456</v>
      </c>
      <c r="I263" s="1018" t="str">
        <f t="shared" si="39"/>
        <v>City</v>
      </c>
      <c r="J263" s="1439" t="str">
        <f>IF(P255="",Q$1&amp;M263,"")</f>
        <v>220</v>
      </c>
      <c r="K263" s="1436" t="str">
        <f t="shared" si="40"/>
        <v>Required Info to Submit</v>
      </c>
      <c r="L263" s="1079" t="s">
        <v>800</v>
      </c>
      <c r="M263" s="1438">
        <v>220</v>
      </c>
      <c r="N263" s="1436"/>
    </row>
    <row r="264" spans="1:17" s="1431" customFormat="1" x14ac:dyDescent="0.25">
      <c r="A264" s="1105" t="s">
        <v>801</v>
      </c>
      <c r="B264" s="1021" t="str">
        <f t="shared" ca="1" si="38"/>
        <v>I31</v>
      </c>
      <c r="C264" s="1021" t="str">
        <f t="shared" ca="1" si="35"/>
        <v>I</v>
      </c>
      <c r="D264" s="1438" t="s">
        <v>1455</v>
      </c>
      <c r="E264" s="1021" t="s">
        <v>1456</v>
      </c>
      <c r="I264" s="1018" t="str">
        <f t="shared" si="39"/>
        <v>State</v>
      </c>
      <c r="J264" s="1439" t="str">
        <f>IF(P255="",Q$1&amp;M264,"")</f>
        <v>221</v>
      </c>
      <c r="K264" s="1436" t="str">
        <f t="shared" si="40"/>
        <v>Required Info to Submit</v>
      </c>
      <c r="L264" s="1079" t="s">
        <v>801</v>
      </c>
      <c r="M264" s="1438">
        <v>221</v>
      </c>
      <c r="N264" s="1436"/>
    </row>
    <row r="265" spans="1:17" s="1431" customFormat="1" x14ac:dyDescent="0.25">
      <c r="A265" s="1105" t="s">
        <v>204</v>
      </c>
      <c r="B265" s="1021" t="str">
        <f t="shared" ca="1" si="38"/>
        <v>J31</v>
      </c>
      <c r="C265" s="1021" t="str">
        <f t="shared" ca="1" si="35"/>
        <v>J</v>
      </c>
      <c r="D265" s="1438" t="s">
        <v>1455</v>
      </c>
      <c r="E265" s="1021" t="s">
        <v>1456</v>
      </c>
      <c r="I265" s="1018" t="str">
        <f t="shared" si="39"/>
        <v>Zip Code</v>
      </c>
      <c r="J265" s="1439" t="str">
        <f>IF(P255="",Q$1&amp;M265,"")</f>
        <v>222</v>
      </c>
      <c r="K265" s="1436" t="str">
        <f t="shared" si="40"/>
        <v>Required Info to Submit</v>
      </c>
      <c r="L265" s="1079" t="s">
        <v>204</v>
      </c>
      <c r="M265" s="1438">
        <v>222</v>
      </c>
      <c r="N265" s="1436"/>
    </row>
    <row r="266" spans="1:17" s="1431" customFormat="1" x14ac:dyDescent="0.25">
      <c r="A266" s="1106" t="s">
        <v>1270</v>
      </c>
      <c r="B266" s="1021" t="str">
        <f ca="1">_xlfn.IFNA(_xlfn.CONCAT(SUBSTITUTE(ADDRESS(1,MATCH(A266,INDIRECT("'"&amp;E266&amp;"'"&amp;"!A22:Z22"),0),4),1,""),32),"")</f>
        <v>E32</v>
      </c>
      <c r="C266" s="1021" t="str">
        <f t="shared" ca="1" si="35"/>
        <v>E</v>
      </c>
      <c r="D266" s="1438" t="s">
        <v>1455</v>
      </c>
      <c r="E266" s="1021" t="s">
        <v>1456</v>
      </c>
      <c r="I266" s="1018" t="str">
        <f t="shared" si="39"/>
        <v/>
      </c>
      <c r="J266" s="1436"/>
      <c r="K266" s="1436" t="str">
        <f t="shared" si="40"/>
        <v/>
      </c>
      <c r="L266" s="1079" t="s">
        <v>1270</v>
      </c>
      <c r="M266" s="1438">
        <v>223</v>
      </c>
      <c r="N266" s="1436"/>
      <c r="P266" s="1439" t="str">
        <f>IFERROR(VLOOKUP(Q$266,'Existing Customers'!$A:$F,1,FALSE),"")</f>
        <v/>
      </c>
      <c r="Q266" s="1436">
        <v>0</v>
      </c>
    </row>
    <row r="267" spans="1:17" s="1431" customFormat="1" x14ac:dyDescent="0.25">
      <c r="A267" s="1107" t="s">
        <v>794</v>
      </c>
      <c r="B267" s="1021" t="str">
        <f t="shared" ref="B267:B276" ca="1" si="41">_xlfn.IFNA(_xlfn.CONCAT(SUBSTITUTE(ADDRESS(1,MATCH(A267,INDIRECT("'"&amp;E267&amp;"'"&amp;"!A22:Z22"),0),4),1,""),32),"")</f>
        <v>F32</v>
      </c>
      <c r="C267" s="1021" t="str">
        <f t="shared" ca="1" si="35"/>
        <v>F</v>
      </c>
      <c r="D267" s="1438" t="s">
        <v>1455</v>
      </c>
      <c r="E267" s="1021" t="s">
        <v>1456</v>
      </c>
      <c r="I267" s="1018" t="str">
        <f t="shared" si="39"/>
        <v>Name</v>
      </c>
      <c r="J267" s="1439" t="str">
        <f>IF(P266="",Q$1&amp;M267,"")</f>
        <v>225</v>
      </c>
      <c r="K267" s="1436" t="str">
        <f t="shared" si="40"/>
        <v>Required Info to Submit</v>
      </c>
      <c r="L267" s="1079" t="s">
        <v>794</v>
      </c>
      <c r="M267" s="1438">
        <v>225</v>
      </c>
      <c r="N267" s="1436"/>
    </row>
    <row r="268" spans="1:17" s="1431" customFormat="1" x14ac:dyDescent="0.25">
      <c r="A268" s="1107" t="s">
        <v>793</v>
      </c>
      <c r="B268" s="1021" t="str">
        <f t="shared" ca="1" si="41"/>
        <v>K32</v>
      </c>
      <c r="C268" s="1021" t="str">
        <f t="shared" ca="1" si="35"/>
        <v>K</v>
      </c>
      <c r="D268" s="1438" t="s">
        <v>1455</v>
      </c>
      <c r="E268" s="1021" t="s">
        <v>1456</v>
      </c>
      <c r="I268" s="1018" t="str">
        <f t="shared" si="39"/>
        <v/>
      </c>
      <c r="J268" s="1439"/>
      <c r="K268" s="1436" t="str">
        <f t="shared" si="40"/>
        <v/>
      </c>
      <c r="L268" s="1079" t="s">
        <v>793</v>
      </c>
      <c r="M268" s="1438">
        <v>235</v>
      </c>
      <c r="N268" s="1436"/>
    </row>
    <row r="269" spans="1:17" s="1431" customFormat="1" x14ac:dyDescent="0.25">
      <c r="A269" s="1107" t="s">
        <v>1271</v>
      </c>
      <c r="B269" s="1021" t="str">
        <f t="shared" ca="1" si="41"/>
        <v>L32</v>
      </c>
      <c r="C269" s="1021" t="str">
        <f t="shared" ca="1" si="35"/>
        <v>L</v>
      </c>
      <c r="D269" s="1438" t="s">
        <v>1455</v>
      </c>
      <c r="E269" s="1021" t="s">
        <v>1456</v>
      </c>
      <c r="I269" s="1018" t="str">
        <f t="shared" si="39"/>
        <v/>
      </c>
      <c r="J269" s="1439"/>
      <c r="K269" s="1436" t="str">
        <f t="shared" si="40"/>
        <v/>
      </c>
      <c r="L269" s="1079" t="s">
        <v>1271</v>
      </c>
      <c r="M269" s="1438">
        <v>236</v>
      </c>
      <c r="N269" s="1436"/>
    </row>
    <row r="270" spans="1:17" s="1431" customFormat="1" x14ac:dyDescent="0.25">
      <c r="A270" s="1107" t="s">
        <v>1272</v>
      </c>
      <c r="B270" s="1021" t="str">
        <f t="shared" ca="1" si="41"/>
        <v>M32</v>
      </c>
      <c r="C270" s="1021" t="str">
        <f t="shared" ca="1" si="35"/>
        <v>M</v>
      </c>
      <c r="D270" s="1438" t="s">
        <v>1455</v>
      </c>
      <c r="E270" s="1021" t="s">
        <v>1456</v>
      </c>
      <c r="I270" s="1018" t="str">
        <f t="shared" si="39"/>
        <v/>
      </c>
      <c r="J270" s="1436"/>
      <c r="K270" s="1436" t="str">
        <f t="shared" si="40"/>
        <v/>
      </c>
      <c r="L270" s="1079" t="s">
        <v>1272</v>
      </c>
      <c r="M270" s="1438">
        <v>237</v>
      </c>
      <c r="N270" s="1436"/>
    </row>
    <row r="271" spans="1:17" s="1431" customFormat="1" x14ac:dyDescent="0.25">
      <c r="A271" s="1107" t="s">
        <v>1273</v>
      </c>
      <c r="B271" s="1021" t="str">
        <f t="shared" ca="1" si="41"/>
        <v>N32</v>
      </c>
      <c r="C271" s="1021" t="str">
        <f t="shared" ca="1" si="35"/>
        <v>N</v>
      </c>
      <c r="D271" s="1438" t="s">
        <v>1455</v>
      </c>
      <c r="E271" s="1021" t="s">
        <v>1456</v>
      </c>
      <c r="I271" s="1018" t="str">
        <f t="shared" si="39"/>
        <v/>
      </c>
      <c r="J271" s="1436"/>
      <c r="K271" s="1436" t="str">
        <f t="shared" si="40"/>
        <v/>
      </c>
      <c r="L271" s="1079" t="s">
        <v>1465</v>
      </c>
      <c r="M271" s="1438">
        <v>238</v>
      </c>
      <c r="N271" s="1436"/>
    </row>
    <row r="272" spans="1:17" s="1431" customFormat="1" x14ac:dyDescent="0.25">
      <c r="A272" s="1107" t="s">
        <v>1390</v>
      </c>
      <c r="B272" s="1021" t="str">
        <f t="shared" ca="1" si="41"/>
        <v>O32</v>
      </c>
      <c r="C272" s="1021" t="str">
        <f t="shared" ca="1" si="35"/>
        <v>O</v>
      </c>
      <c r="D272" s="1438" t="s">
        <v>1455</v>
      </c>
      <c r="E272" s="1021" t="s">
        <v>1456</v>
      </c>
      <c r="I272" s="1018" t="str">
        <f t="shared" si="39"/>
        <v/>
      </c>
      <c r="J272" s="1436"/>
      <c r="K272" s="1436" t="str">
        <f t="shared" si="40"/>
        <v/>
      </c>
      <c r="L272" s="1079" t="s">
        <v>1390</v>
      </c>
      <c r="M272" s="1438">
        <v>239</v>
      </c>
      <c r="N272" s="1436"/>
    </row>
    <row r="273" spans="1:14" s="1431" customFormat="1" x14ac:dyDescent="0.25">
      <c r="A273" s="1107" t="s">
        <v>795</v>
      </c>
      <c r="B273" s="1021" t="str">
        <f t="shared" ca="1" si="41"/>
        <v>G32</v>
      </c>
      <c r="C273" s="1021" t="str">
        <f t="shared" ca="1" si="35"/>
        <v>G</v>
      </c>
      <c r="D273" s="1438" t="s">
        <v>1455</v>
      </c>
      <c r="E273" s="1021" t="s">
        <v>1456</v>
      </c>
      <c r="I273" s="1018" t="str">
        <f t="shared" si="39"/>
        <v>Address</v>
      </c>
      <c r="J273" s="1439" t="str">
        <f>IF(P266="",Q$1&amp;M273,"")</f>
        <v>240</v>
      </c>
      <c r="K273" s="1436" t="str">
        <f t="shared" si="40"/>
        <v>Required Info to Submit</v>
      </c>
      <c r="L273" s="1079" t="s">
        <v>795</v>
      </c>
      <c r="M273" s="1438">
        <v>240</v>
      </c>
      <c r="N273" s="1436"/>
    </row>
    <row r="274" spans="1:14" s="1431" customFormat="1" x14ac:dyDescent="0.25">
      <c r="A274" s="1107" t="s">
        <v>800</v>
      </c>
      <c r="B274" s="1021" t="str">
        <f t="shared" ca="1" si="41"/>
        <v>H32</v>
      </c>
      <c r="C274" s="1021" t="str">
        <f t="shared" ca="1" si="35"/>
        <v>H</v>
      </c>
      <c r="D274" s="1438" t="s">
        <v>1455</v>
      </c>
      <c r="E274" s="1021" t="s">
        <v>1456</v>
      </c>
      <c r="I274" s="1018" t="str">
        <f t="shared" si="39"/>
        <v>City</v>
      </c>
      <c r="J274" s="1439" t="str">
        <f>IF(P266="",Q$1&amp;M274,"")</f>
        <v>241</v>
      </c>
      <c r="K274" s="1436" t="str">
        <f t="shared" si="40"/>
        <v>Required Info to Submit</v>
      </c>
      <c r="L274" s="1079" t="s">
        <v>800</v>
      </c>
      <c r="M274" s="1438">
        <v>241</v>
      </c>
      <c r="N274" s="1436"/>
    </row>
    <row r="275" spans="1:14" s="1431" customFormat="1" x14ac:dyDescent="0.25">
      <c r="A275" s="1107" t="s">
        <v>801</v>
      </c>
      <c r="B275" s="1021" t="str">
        <f t="shared" ca="1" si="41"/>
        <v>I32</v>
      </c>
      <c r="C275" s="1021" t="str">
        <f t="shared" ca="1" si="35"/>
        <v>I</v>
      </c>
      <c r="D275" s="1438" t="s">
        <v>1455</v>
      </c>
      <c r="E275" s="1021" t="s">
        <v>1456</v>
      </c>
      <c r="I275" s="1018" t="str">
        <f t="shared" si="39"/>
        <v>State</v>
      </c>
      <c r="J275" s="1439" t="str">
        <f>IF(P266="",Q$1&amp;M275,"")</f>
        <v>242</v>
      </c>
      <c r="K275" s="1436" t="str">
        <f t="shared" si="40"/>
        <v>Required Info to Submit</v>
      </c>
      <c r="L275" s="1079" t="s">
        <v>801</v>
      </c>
      <c r="M275" s="1438">
        <v>242</v>
      </c>
      <c r="N275" s="1436"/>
    </row>
    <row r="276" spans="1:14" s="1431" customFormat="1" x14ac:dyDescent="0.25">
      <c r="A276" s="1107" t="s">
        <v>204</v>
      </c>
      <c r="B276" s="1021" t="str">
        <f t="shared" ca="1" si="41"/>
        <v>J32</v>
      </c>
      <c r="C276" s="1021" t="str">
        <f t="shared" ca="1" si="35"/>
        <v>J</v>
      </c>
      <c r="D276" s="1438" t="s">
        <v>1455</v>
      </c>
      <c r="E276" s="1021" t="s">
        <v>1456</v>
      </c>
      <c r="I276" s="1018" t="str">
        <f t="shared" si="39"/>
        <v>Zip Code</v>
      </c>
      <c r="J276" s="1439" t="str">
        <f>IF(P266="",Q$1&amp;M276,"")</f>
        <v>243</v>
      </c>
      <c r="K276" s="1436" t="str">
        <f t="shared" si="40"/>
        <v>Required Info to Submit</v>
      </c>
      <c r="L276" s="1079" t="s">
        <v>204</v>
      </c>
      <c r="M276" s="1438">
        <v>243</v>
      </c>
      <c r="N276" s="1436"/>
    </row>
    <row r="277" spans="1:14" s="1431" customFormat="1" x14ac:dyDescent="0.25">
      <c r="A277" s="1108" t="s">
        <v>1047</v>
      </c>
      <c r="B277" s="1438" t="str">
        <f>IFERROR(_xlfn.CONCAT("D",MATCH(A277,'Tracking &amp; Profitability'!D$1:D$60,0)),"")</f>
        <v>D16</v>
      </c>
      <c r="C277" s="1438" t="str">
        <f>IFERROR(_xlfn.CONCAT("E",MATCH(A277,'Tracking &amp; Profitability'!D$1:D$60,0)),"")</f>
        <v>E16</v>
      </c>
      <c r="D277" s="1021" t="s">
        <v>1448</v>
      </c>
      <c r="E277" s="1438" t="s">
        <v>129</v>
      </c>
      <c r="I277" s="1018" t="str">
        <f t="shared" si="39"/>
        <v xml:space="preserve">Increase Investment Spend: </v>
      </c>
      <c r="J277" s="1436" t="str">
        <f t="shared" ref="J277:J325" si="42">IF(M277&lt;&gt;"",Q$1&amp;M277,"")</f>
        <v>521</v>
      </c>
      <c r="K277" s="1436" t="str">
        <f t="shared" si="40"/>
        <v>Tracking &amp; Profitability</v>
      </c>
      <c r="L277" s="1108" t="s">
        <v>1564</v>
      </c>
      <c r="M277" s="1438">
        <v>521</v>
      </c>
      <c r="N277" s="1436"/>
    </row>
    <row r="278" spans="1:14" s="1431"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6"/>
      <c r="K278" s="1436" t="str">
        <f t="shared" si="40"/>
        <v/>
      </c>
      <c r="L278" s="1082" t="s">
        <v>1382</v>
      </c>
      <c r="M278" s="1438">
        <v>247</v>
      </c>
      <c r="N278" s="1436"/>
    </row>
    <row r="279" spans="1:14" s="1431"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6"/>
      <c r="K279" s="1436" t="str">
        <f t="shared" si="40"/>
        <v/>
      </c>
      <c r="L279" s="1082" t="s">
        <v>254</v>
      </c>
      <c r="M279" s="1438">
        <v>248</v>
      </c>
      <c r="N279" s="1436"/>
    </row>
    <row r="280" spans="1:14" s="1431"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6"/>
      <c r="K280" s="1436" t="str">
        <f t="shared" si="40"/>
        <v/>
      </c>
      <c r="L280" s="1082" t="s">
        <v>1338</v>
      </c>
      <c r="M280" s="1438">
        <v>249</v>
      </c>
      <c r="N280" s="1436"/>
    </row>
    <row r="281" spans="1:14" s="1431"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6"/>
      <c r="K281" s="1436" t="str">
        <f t="shared" si="40"/>
        <v/>
      </c>
      <c r="L281" s="1082" t="s">
        <v>225</v>
      </c>
      <c r="M281" s="1438">
        <v>250</v>
      </c>
      <c r="N281" s="1436"/>
    </row>
    <row r="282" spans="1:14" s="1431"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8" t="s">
        <v>1455</v>
      </c>
      <c r="E282" s="1021" t="s">
        <v>208</v>
      </c>
      <c r="I282" s="1018" t="str">
        <f t="shared" si="39"/>
        <v>Exclude PIM Classes Below</v>
      </c>
      <c r="J282" s="1436" t="str">
        <f t="shared" si="42"/>
        <v>251</v>
      </c>
      <c r="K282" s="1436" t="str">
        <f t="shared" si="40"/>
        <v>PIM Model</v>
      </c>
      <c r="L282" s="1082" t="s">
        <v>466</v>
      </c>
      <c r="M282" s="1438">
        <v>251</v>
      </c>
      <c r="N282" s="1436"/>
    </row>
    <row r="283" spans="1:14" s="1431"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6" t="str">
        <f t="shared" si="42"/>
        <v>252</v>
      </c>
      <c r="K283" s="1436" t="str">
        <f t="shared" si="40"/>
        <v>Pricing Schedule</v>
      </c>
      <c r="L283" s="1082" t="s">
        <v>1375</v>
      </c>
      <c r="M283" s="1438">
        <v>252</v>
      </c>
      <c r="N283" s="1436"/>
    </row>
    <row r="284" spans="1:14" s="1431"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6" t="str">
        <f t="shared" si="42"/>
        <v>253</v>
      </c>
      <c r="K284" s="1436" t="str">
        <f t="shared" si="40"/>
        <v>Pricing Schedule</v>
      </c>
      <c r="L284" s="1082" t="s">
        <v>1377</v>
      </c>
      <c r="M284" s="1438">
        <v>253</v>
      </c>
      <c r="N284" s="1436"/>
    </row>
    <row r="285" spans="1:14" s="1431"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6" t="str">
        <f t="shared" si="42"/>
        <v>254</v>
      </c>
      <c r="K285" s="1436" t="str">
        <f t="shared" si="40"/>
        <v>Pricing Schedule</v>
      </c>
      <c r="L285" s="1082" t="s">
        <v>1378</v>
      </c>
      <c r="M285" s="1438">
        <v>254</v>
      </c>
      <c r="N285" s="1436"/>
    </row>
    <row r="286" spans="1:14" s="1431"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6" t="str">
        <f t="shared" si="42"/>
        <v>255</v>
      </c>
      <c r="K286" s="1436" t="str">
        <f t="shared" si="40"/>
        <v>Pricing Schedule</v>
      </c>
      <c r="L286" s="1082" t="s">
        <v>1379</v>
      </c>
      <c r="M286" s="1438">
        <v>255</v>
      </c>
      <c r="N286" s="1436"/>
    </row>
    <row r="287" spans="1:14" s="1431"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6" t="str">
        <f t="shared" si="42"/>
        <v>256</v>
      </c>
      <c r="K287" s="1436" t="str">
        <f t="shared" si="40"/>
        <v>Pricing Schedule</v>
      </c>
      <c r="L287" s="1082" t="s">
        <v>1380</v>
      </c>
      <c r="M287" s="1438">
        <v>256</v>
      </c>
      <c r="N287" s="1436"/>
    </row>
    <row r="288" spans="1:14" s="1431"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6" t="str">
        <f t="shared" si="42"/>
        <v>257</v>
      </c>
      <c r="K288" s="1436" t="str">
        <f t="shared" si="40"/>
        <v>Pricing Schedule</v>
      </c>
      <c r="L288" s="1082" t="s">
        <v>1381</v>
      </c>
      <c r="M288" s="1438">
        <v>257</v>
      </c>
      <c r="N288" s="1436"/>
    </row>
    <row r="289" spans="1:14" s="1431"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6" t="str">
        <f t="shared" si="42"/>
        <v>258</v>
      </c>
      <c r="K289" s="1436" t="str">
        <f t="shared" si="40"/>
        <v>Pricing Schedule</v>
      </c>
      <c r="L289" s="1082" t="s">
        <v>1320</v>
      </c>
      <c r="M289" s="1438">
        <v>258</v>
      </c>
      <c r="N289" s="1436"/>
    </row>
    <row r="290" spans="1:14" s="1431"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6"/>
      <c r="K290" s="1436" t="str">
        <f t="shared" si="40"/>
        <v/>
      </c>
      <c r="L290" s="1082" t="s">
        <v>1382</v>
      </c>
      <c r="M290" s="1438">
        <v>259</v>
      </c>
      <c r="N290" s="1436"/>
    </row>
    <row r="291" spans="1:14" s="1431"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6"/>
      <c r="K291" s="1436" t="str">
        <f t="shared" si="40"/>
        <v/>
      </c>
      <c r="L291" s="1082" t="s">
        <v>254</v>
      </c>
      <c r="M291" s="1438">
        <v>260</v>
      </c>
      <c r="N291" s="1436"/>
    </row>
    <row r="292" spans="1:14" s="1431"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6"/>
      <c r="K292" s="1436" t="str">
        <f t="shared" si="40"/>
        <v/>
      </c>
      <c r="L292" s="1082" t="s">
        <v>1338</v>
      </c>
      <c r="M292" s="1438">
        <v>261</v>
      </c>
      <c r="N292" s="1436"/>
    </row>
    <row r="293" spans="1:14" s="1431"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6"/>
      <c r="K293" s="1436" t="str">
        <f t="shared" si="40"/>
        <v/>
      </c>
      <c r="L293" s="1082" t="s">
        <v>225</v>
      </c>
      <c r="M293" s="1438">
        <v>262</v>
      </c>
      <c r="N293" s="1436"/>
    </row>
    <row r="294" spans="1:14" s="1431"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8" t="s">
        <v>1455</v>
      </c>
      <c r="E294" s="1021" t="s">
        <v>208</v>
      </c>
      <c r="I294" s="1018" t="str">
        <f t="shared" si="39"/>
        <v>Exclude PIM Classes Below</v>
      </c>
      <c r="J294" s="1436" t="str">
        <f t="shared" si="42"/>
        <v>263</v>
      </c>
      <c r="K294" s="1436" t="str">
        <f t="shared" si="40"/>
        <v>PIM Model</v>
      </c>
      <c r="L294" s="1082" t="s">
        <v>466</v>
      </c>
      <c r="M294" s="1438">
        <v>263</v>
      </c>
      <c r="N294" s="1436"/>
    </row>
    <row r="295" spans="1:14" s="1431"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6" t="str">
        <f t="shared" si="42"/>
        <v>264</v>
      </c>
      <c r="K295" s="1436" t="str">
        <f t="shared" si="40"/>
        <v>Pricing Schedule</v>
      </c>
      <c r="L295" s="1082" t="s">
        <v>1375</v>
      </c>
      <c r="M295" s="1438">
        <v>264</v>
      </c>
      <c r="N295" s="1436"/>
    </row>
    <row r="296" spans="1:14" s="1431"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6" t="str">
        <f t="shared" si="42"/>
        <v>265</v>
      </c>
      <c r="K296" s="1436" t="str">
        <f t="shared" si="40"/>
        <v>Pricing Schedule</v>
      </c>
      <c r="L296" s="1082" t="s">
        <v>1377</v>
      </c>
      <c r="M296" s="1438">
        <v>265</v>
      </c>
      <c r="N296" s="1436"/>
    </row>
    <row r="297" spans="1:14" s="1431"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6" t="str">
        <f t="shared" si="42"/>
        <v>266</v>
      </c>
      <c r="K297" s="1436" t="str">
        <f t="shared" si="40"/>
        <v>Pricing Schedule</v>
      </c>
      <c r="L297" s="1082" t="s">
        <v>1378</v>
      </c>
      <c r="M297" s="1438">
        <v>266</v>
      </c>
      <c r="N297" s="1436"/>
    </row>
    <row r="298" spans="1:14" s="1431"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6" t="str">
        <f t="shared" si="42"/>
        <v>267</v>
      </c>
      <c r="K298" s="1436" t="str">
        <f t="shared" si="40"/>
        <v>Pricing Schedule</v>
      </c>
      <c r="L298" s="1082" t="s">
        <v>1379</v>
      </c>
      <c r="M298" s="1438">
        <v>267</v>
      </c>
      <c r="N298" s="1436"/>
    </row>
    <row r="299" spans="1:14" s="1431"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6" t="str">
        <f t="shared" si="42"/>
        <v>268</v>
      </c>
      <c r="K299" s="1436" t="str">
        <f t="shared" si="40"/>
        <v>Pricing Schedule</v>
      </c>
      <c r="L299" s="1082" t="s">
        <v>1380</v>
      </c>
      <c r="M299" s="1438">
        <v>268</v>
      </c>
      <c r="N299" s="1436"/>
    </row>
    <row r="300" spans="1:14" s="1431"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6" t="str">
        <f t="shared" si="42"/>
        <v>269</v>
      </c>
      <c r="K300" s="1436" t="str">
        <f t="shared" si="40"/>
        <v>Pricing Schedule</v>
      </c>
      <c r="L300" s="1082" t="s">
        <v>1381</v>
      </c>
      <c r="M300" s="1438">
        <v>269</v>
      </c>
      <c r="N300" s="1436"/>
    </row>
    <row r="301" spans="1:14" s="1431"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6" t="str">
        <f t="shared" si="42"/>
        <v>270</v>
      </c>
      <c r="K301" s="1436" t="str">
        <f t="shared" si="40"/>
        <v>Pricing Schedule</v>
      </c>
      <c r="L301" s="1082" t="s">
        <v>1320</v>
      </c>
      <c r="M301" s="1438">
        <v>270</v>
      </c>
      <c r="N301" s="1436"/>
    </row>
    <row r="302" spans="1:14" s="1431" customFormat="1" x14ac:dyDescent="0.25">
      <c r="A302" s="1440"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6"/>
      <c r="K302" s="1436" t="str">
        <f t="shared" si="40"/>
        <v/>
      </c>
      <c r="L302" s="1082" t="s">
        <v>1382</v>
      </c>
      <c r="M302" s="1438">
        <v>271</v>
      </c>
      <c r="N302" s="1436"/>
    </row>
    <row r="303" spans="1:14" s="1431" customFormat="1" x14ac:dyDescent="0.25">
      <c r="A303" s="143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6"/>
      <c r="K303" s="1436" t="str">
        <f t="shared" si="40"/>
        <v/>
      </c>
      <c r="L303" s="1082" t="s">
        <v>254</v>
      </c>
      <c r="M303" s="1438">
        <v>272</v>
      </c>
      <c r="N303" s="1436"/>
    </row>
    <row r="304" spans="1:14" s="1431" customFormat="1" x14ac:dyDescent="0.25">
      <c r="A304" s="143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6"/>
      <c r="K304" s="1436" t="str">
        <f t="shared" si="40"/>
        <v/>
      </c>
      <c r="L304" s="1082" t="s">
        <v>1338</v>
      </c>
      <c r="M304" s="1438">
        <v>273</v>
      </c>
      <c r="N304" s="1436"/>
    </row>
    <row r="305" spans="1:14" s="1431" customFormat="1" x14ac:dyDescent="0.25">
      <c r="A305" s="143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6"/>
      <c r="K305" s="1436" t="str">
        <f t="shared" si="40"/>
        <v/>
      </c>
      <c r="L305" s="1082" t="s">
        <v>225</v>
      </c>
      <c r="M305" s="1438">
        <v>274</v>
      </c>
      <c r="N305" s="1436"/>
    </row>
    <row r="306" spans="1:14" s="1431"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8" t="s">
        <v>1455</v>
      </c>
      <c r="E306" s="1021" t="s">
        <v>208</v>
      </c>
      <c r="I306" s="1018" t="str">
        <f t="shared" si="39"/>
        <v>Exclude PIM Classes Below</v>
      </c>
      <c r="J306" s="1436" t="str">
        <f t="shared" si="42"/>
        <v>275</v>
      </c>
      <c r="K306" s="1436" t="str">
        <f t="shared" si="40"/>
        <v>PIM Model</v>
      </c>
      <c r="L306" s="1082" t="s">
        <v>466</v>
      </c>
      <c r="M306" s="1438">
        <v>275</v>
      </c>
      <c r="N306" s="1436"/>
    </row>
    <row r="307" spans="1:14" s="1431" customFormat="1" x14ac:dyDescent="0.25">
      <c r="A307" s="144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6" t="str">
        <f t="shared" si="42"/>
        <v>276</v>
      </c>
      <c r="K307" s="1436" t="str">
        <f t="shared" si="40"/>
        <v>Pricing Schedule</v>
      </c>
      <c r="L307" s="1082" t="s">
        <v>1375</v>
      </c>
      <c r="M307" s="1438">
        <v>276</v>
      </c>
      <c r="N307" s="1436"/>
    </row>
    <row r="308" spans="1:14" s="1431" customFormat="1" x14ac:dyDescent="0.25">
      <c r="A308" s="144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6" t="str">
        <f t="shared" si="42"/>
        <v>277</v>
      </c>
      <c r="K308" s="1436" t="str">
        <f t="shared" si="40"/>
        <v>Pricing Schedule</v>
      </c>
      <c r="L308" s="1082" t="s">
        <v>1377</v>
      </c>
      <c r="M308" s="1438">
        <v>277</v>
      </c>
      <c r="N308" s="1436"/>
    </row>
    <row r="309" spans="1:14" s="1431" customFormat="1" x14ac:dyDescent="0.25">
      <c r="A309" s="144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6" t="str">
        <f t="shared" si="42"/>
        <v>278</v>
      </c>
      <c r="K309" s="1436" t="str">
        <f t="shared" si="40"/>
        <v>Pricing Schedule</v>
      </c>
      <c r="L309" s="1082" t="s">
        <v>1378</v>
      </c>
      <c r="M309" s="1438">
        <v>278</v>
      </c>
      <c r="N309" s="1436"/>
    </row>
    <row r="310" spans="1:14" s="1431" customFormat="1" x14ac:dyDescent="0.25">
      <c r="A310" s="144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6" t="str">
        <f t="shared" si="42"/>
        <v>279</v>
      </c>
      <c r="K310" s="1436" t="str">
        <f t="shared" si="40"/>
        <v>Pricing Schedule</v>
      </c>
      <c r="L310" s="1082" t="s">
        <v>1379</v>
      </c>
      <c r="M310" s="1438">
        <v>279</v>
      </c>
      <c r="N310" s="1436"/>
    </row>
    <row r="311" spans="1:14" s="1431" customFormat="1" x14ac:dyDescent="0.25">
      <c r="A311" s="144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6" t="str">
        <f t="shared" si="42"/>
        <v>280</v>
      </c>
      <c r="K311" s="1436" t="str">
        <f t="shared" si="40"/>
        <v>Pricing Schedule</v>
      </c>
      <c r="L311" s="1082" t="s">
        <v>1380</v>
      </c>
      <c r="M311" s="1438">
        <v>280</v>
      </c>
      <c r="N311" s="1436"/>
    </row>
    <row r="312" spans="1:14" s="1431" customFormat="1" x14ac:dyDescent="0.25">
      <c r="A312" s="144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6" t="str">
        <f t="shared" si="42"/>
        <v>281</v>
      </c>
      <c r="K312" s="1436" t="str">
        <f t="shared" si="40"/>
        <v>Pricing Schedule</v>
      </c>
      <c r="L312" s="1082" t="s">
        <v>1381</v>
      </c>
      <c r="M312" s="1438">
        <v>281</v>
      </c>
      <c r="N312" s="1436"/>
    </row>
    <row r="313" spans="1:14" s="1431" customFormat="1" x14ac:dyDescent="0.25">
      <c r="A313" s="144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6" t="str">
        <f t="shared" si="42"/>
        <v>282</v>
      </c>
      <c r="K313" s="1436" t="str">
        <f t="shared" si="40"/>
        <v>Pricing Schedule</v>
      </c>
      <c r="L313" s="1082" t="s">
        <v>1320</v>
      </c>
      <c r="M313" s="1438">
        <v>282</v>
      </c>
      <c r="N313" s="1436"/>
    </row>
    <row r="314" spans="1:14" s="1431"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6"/>
      <c r="K314" s="1436" t="str">
        <f t="shared" si="40"/>
        <v/>
      </c>
      <c r="L314" s="1082" t="s">
        <v>1382</v>
      </c>
      <c r="M314" s="1438">
        <v>283</v>
      </c>
      <c r="N314" s="1436"/>
    </row>
    <row r="315" spans="1:14" s="1431"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6"/>
      <c r="K315" s="1436" t="str">
        <f t="shared" si="40"/>
        <v/>
      </c>
      <c r="L315" s="1082" t="s">
        <v>254</v>
      </c>
      <c r="M315" s="1438">
        <v>284</v>
      </c>
      <c r="N315" s="1436"/>
    </row>
    <row r="316" spans="1:14" s="1431"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6"/>
      <c r="K316" s="1436" t="str">
        <f t="shared" si="40"/>
        <v/>
      </c>
      <c r="L316" s="1082" t="s">
        <v>1338</v>
      </c>
      <c r="M316" s="1438">
        <v>285</v>
      </c>
      <c r="N316" s="1436"/>
    </row>
    <row r="317" spans="1:14" s="1431"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6"/>
      <c r="K317" s="1436" t="str">
        <f t="shared" si="40"/>
        <v/>
      </c>
      <c r="L317" s="1082" t="s">
        <v>225</v>
      </c>
      <c r="M317" s="1438">
        <v>286</v>
      </c>
      <c r="N317" s="1436"/>
    </row>
    <row r="318" spans="1:14" s="1431"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8" t="s">
        <v>1455</v>
      </c>
      <c r="E318" s="1021" t="s">
        <v>208</v>
      </c>
      <c r="I318" s="1018" t="str">
        <f t="shared" si="39"/>
        <v>Exclude PIM Classes Below</v>
      </c>
      <c r="J318" s="1436" t="str">
        <f t="shared" si="42"/>
        <v>287</v>
      </c>
      <c r="K318" s="1436" t="str">
        <f t="shared" si="40"/>
        <v>PIM Model</v>
      </c>
      <c r="L318" s="1082" t="s">
        <v>466</v>
      </c>
      <c r="M318" s="1438">
        <v>287</v>
      </c>
      <c r="N318" s="1436"/>
    </row>
    <row r="319" spans="1:14" s="1431"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6" t="str">
        <f t="shared" si="42"/>
        <v>288</v>
      </c>
      <c r="K319" s="1436" t="str">
        <f t="shared" si="40"/>
        <v>Pricing Schedule</v>
      </c>
      <c r="L319" s="1082" t="s">
        <v>1375</v>
      </c>
      <c r="M319" s="1438">
        <v>288</v>
      </c>
      <c r="N319" s="1436"/>
    </row>
    <row r="320" spans="1:14" s="1431"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6" t="str">
        <f t="shared" si="42"/>
        <v>289</v>
      </c>
      <c r="K320" s="1436" t="str">
        <f t="shared" si="40"/>
        <v>Pricing Schedule</v>
      </c>
      <c r="L320" s="1082" t="s">
        <v>1377</v>
      </c>
      <c r="M320" s="1438">
        <v>289</v>
      </c>
      <c r="N320" s="1436"/>
    </row>
    <row r="321" spans="1:14" s="1431"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6" t="str">
        <f t="shared" si="42"/>
        <v>290</v>
      </c>
      <c r="K321" s="1436" t="str">
        <f t="shared" si="40"/>
        <v>Pricing Schedule</v>
      </c>
      <c r="L321" s="1082" t="s">
        <v>1378</v>
      </c>
      <c r="M321" s="1438">
        <v>290</v>
      </c>
      <c r="N321" s="1436"/>
    </row>
    <row r="322" spans="1:14" s="1431"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6" t="str">
        <f t="shared" si="42"/>
        <v>291</v>
      </c>
      <c r="K322" s="1436" t="str">
        <f t="shared" si="40"/>
        <v>Pricing Schedule</v>
      </c>
      <c r="L322" s="1082" t="s">
        <v>1379</v>
      </c>
      <c r="M322" s="1438">
        <v>291</v>
      </c>
      <c r="N322" s="1436"/>
    </row>
    <row r="323" spans="1:14" s="1431"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6" t="str">
        <f t="shared" si="42"/>
        <v>292</v>
      </c>
      <c r="K323" s="1436" t="str">
        <f t="shared" si="40"/>
        <v>Pricing Schedule</v>
      </c>
      <c r="L323" s="1082" t="s">
        <v>1380</v>
      </c>
      <c r="M323" s="1438">
        <v>292</v>
      </c>
      <c r="N323" s="1436"/>
    </row>
    <row r="324" spans="1:14" s="1431"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6" t="str">
        <f t="shared" si="42"/>
        <v>293</v>
      </c>
      <c r="K324" s="1436" t="str">
        <f t="shared" ref="K324:K387" si="44">IF(J324&lt;&gt;"",E324,"")</f>
        <v>Pricing Schedule</v>
      </c>
      <c r="L324" s="1082" t="s">
        <v>1381</v>
      </c>
      <c r="M324" s="1438">
        <v>293</v>
      </c>
      <c r="N324" s="1436"/>
    </row>
    <row r="325" spans="1:14" s="1431"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6" t="str">
        <f t="shared" si="42"/>
        <v>294</v>
      </c>
      <c r="K325" s="1436" t="str">
        <f t="shared" si="44"/>
        <v>Pricing Schedule</v>
      </c>
      <c r="L325" s="1082" t="s">
        <v>1320</v>
      </c>
      <c r="M325" s="1438">
        <v>294</v>
      </c>
      <c r="N325" s="1436"/>
    </row>
    <row r="326" spans="1:14" s="1431"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6"/>
      <c r="K326" s="1436" t="str">
        <f t="shared" si="44"/>
        <v/>
      </c>
      <c r="L326" s="1082" t="s">
        <v>1382</v>
      </c>
      <c r="M326" s="1438">
        <v>295</v>
      </c>
      <c r="N326" s="1436"/>
    </row>
    <row r="327" spans="1:14" s="1431"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6"/>
      <c r="K327" s="1436" t="str">
        <f t="shared" si="44"/>
        <v/>
      </c>
      <c r="L327" s="1082" t="s">
        <v>254</v>
      </c>
      <c r="M327" s="1438">
        <v>296</v>
      </c>
      <c r="N327" s="1436"/>
    </row>
    <row r="328" spans="1:14" s="1431"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6"/>
      <c r="K328" s="1436" t="str">
        <f t="shared" si="44"/>
        <v/>
      </c>
      <c r="L328" s="1082" t="s">
        <v>1338</v>
      </c>
      <c r="M328" s="1438">
        <v>297</v>
      </c>
      <c r="N328" s="1436"/>
    </row>
    <row r="329" spans="1:14" s="1431"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6"/>
      <c r="K329" s="1436" t="str">
        <f t="shared" si="44"/>
        <v/>
      </c>
      <c r="L329" s="1082" t="s">
        <v>225</v>
      </c>
      <c r="M329" s="1438">
        <v>298</v>
      </c>
      <c r="N329" s="1436"/>
    </row>
    <row r="330" spans="1:14" s="1431"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8" t="s">
        <v>1455</v>
      </c>
      <c r="E330" s="1021" t="s">
        <v>208</v>
      </c>
      <c r="I330" s="1018" t="str">
        <f t="shared" si="43"/>
        <v>Exclude PIM Classes Below</v>
      </c>
      <c r="J330" s="1436" t="str">
        <f t="shared" ref="J330:J385" si="45">IF(M330&lt;&gt;"",Q$1&amp;M330,"")</f>
        <v>299</v>
      </c>
      <c r="K330" s="1436" t="str">
        <f t="shared" si="44"/>
        <v>PIM Model</v>
      </c>
      <c r="L330" s="1082" t="s">
        <v>466</v>
      </c>
      <c r="M330" s="1438">
        <v>299</v>
      </c>
      <c r="N330" s="1436"/>
    </row>
    <row r="331" spans="1:14" s="1431"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6" t="str">
        <f t="shared" si="45"/>
        <v>300</v>
      </c>
      <c r="K331" s="1436" t="str">
        <f t="shared" si="44"/>
        <v>Pricing Schedule</v>
      </c>
      <c r="L331" s="1082" t="s">
        <v>1375</v>
      </c>
      <c r="M331" s="1438">
        <v>300</v>
      </c>
      <c r="N331" s="1436"/>
    </row>
    <row r="332" spans="1:14" s="1431"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6" t="str">
        <f t="shared" si="45"/>
        <v>301</v>
      </c>
      <c r="K332" s="1436" t="str">
        <f t="shared" si="44"/>
        <v>Pricing Schedule</v>
      </c>
      <c r="L332" s="1082" t="s">
        <v>1377</v>
      </c>
      <c r="M332" s="1438">
        <v>301</v>
      </c>
      <c r="N332" s="1436"/>
    </row>
    <row r="333" spans="1:14" s="1431"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6" t="str">
        <f t="shared" si="45"/>
        <v>302</v>
      </c>
      <c r="K333" s="1436" t="str">
        <f t="shared" si="44"/>
        <v>Pricing Schedule</v>
      </c>
      <c r="L333" s="1082" t="s">
        <v>1378</v>
      </c>
      <c r="M333" s="1438">
        <v>302</v>
      </c>
      <c r="N333" s="1436"/>
    </row>
    <row r="334" spans="1:14" s="1431"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6" t="str">
        <f t="shared" si="45"/>
        <v>303</v>
      </c>
      <c r="K334" s="1436" t="str">
        <f t="shared" si="44"/>
        <v>Pricing Schedule</v>
      </c>
      <c r="L334" s="1082" t="s">
        <v>1379</v>
      </c>
      <c r="M334" s="1438">
        <v>303</v>
      </c>
      <c r="N334" s="1436"/>
    </row>
    <row r="335" spans="1:14" s="1431"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6" t="str">
        <f t="shared" si="45"/>
        <v>304</v>
      </c>
      <c r="K335" s="1436" t="str">
        <f t="shared" si="44"/>
        <v>Pricing Schedule</v>
      </c>
      <c r="L335" s="1082" t="s">
        <v>1380</v>
      </c>
      <c r="M335" s="1438">
        <v>304</v>
      </c>
      <c r="N335" s="1436"/>
    </row>
    <row r="336" spans="1:14" s="1431"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6" t="str">
        <f t="shared" si="45"/>
        <v>305</v>
      </c>
      <c r="K336" s="1436" t="str">
        <f t="shared" si="44"/>
        <v>Pricing Schedule</v>
      </c>
      <c r="L336" s="1082" t="s">
        <v>1381</v>
      </c>
      <c r="M336" s="1438">
        <v>305</v>
      </c>
      <c r="N336" s="1436"/>
    </row>
    <row r="337" spans="1:14" s="1431"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6" t="str">
        <f t="shared" si="45"/>
        <v>306</v>
      </c>
      <c r="K337" s="1436" t="str">
        <f t="shared" si="44"/>
        <v>Pricing Schedule</v>
      </c>
      <c r="L337" s="1082" t="s">
        <v>1320</v>
      </c>
      <c r="M337" s="1438">
        <v>306</v>
      </c>
      <c r="N337" s="1436"/>
    </row>
    <row r="338" spans="1:14" s="1431"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6"/>
      <c r="K338" s="1436" t="str">
        <f t="shared" si="44"/>
        <v/>
      </c>
      <c r="L338" s="1082" t="s">
        <v>1382</v>
      </c>
      <c r="M338" s="1438">
        <v>307</v>
      </c>
      <c r="N338" s="1436"/>
    </row>
    <row r="339" spans="1:14" s="1431"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6"/>
      <c r="K339" s="1436" t="str">
        <f t="shared" si="44"/>
        <v/>
      </c>
      <c r="L339" s="1082" t="s">
        <v>254</v>
      </c>
      <c r="M339" s="1438">
        <v>308</v>
      </c>
      <c r="N339" s="1436"/>
    </row>
    <row r="340" spans="1:14" s="1431"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6"/>
      <c r="K340" s="1436" t="str">
        <f t="shared" si="44"/>
        <v/>
      </c>
      <c r="L340" s="1082" t="s">
        <v>1338</v>
      </c>
      <c r="M340" s="1438">
        <v>309</v>
      </c>
      <c r="N340" s="1436"/>
    </row>
    <row r="341" spans="1:14" s="1431"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6"/>
      <c r="K341" s="1436" t="str">
        <f t="shared" si="44"/>
        <v/>
      </c>
      <c r="L341" s="1082" t="s">
        <v>225</v>
      </c>
      <c r="M341" s="1438">
        <v>310</v>
      </c>
      <c r="N341" s="1436"/>
    </row>
    <row r="342" spans="1:14" s="1431"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8" t="s">
        <v>1455</v>
      </c>
      <c r="E342" s="1021" t="s">
        <v>208</v>
      </c>
      <c r="I342" s="1018" t="str">
        <f t="shared" si="43"/>
        <v>Exclude PIM Classes Below</v>
      </c>
      <c r="J342" s="1436" t="str">
        <f t="shared" si="45"/>
        <v>311</v>
      </c>
      <c r="K342" s="1436" t="str">
        <f t="shared" si="44"/>
        <v>PIM Model</v>
      </c>
      <c r="L342" s="1082" t="s">
        <v>466</v>
      </c>
      <c r="M342" s="1438">
        <v>311</v>
      </c>
      <c r="N342" s="1436"/>
    </row>
    <row r="343" spans="1:14" s="1431"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6" t="str">
        <f t="shared" si="45"/>
        <v>312</v>
      </c>
      <c r="K343" s="1436" t="str">
        <f t="shared" si="44"/>
        <v>Pricing Schedule</v>
      </c>
      <c r="L343" s="1082" t="s">
        <v>1375</v>
      </c>
      <c r="M343" s="1438">
        <v>312</v>
      </c>
      <c r="N343" s="1436"/>
    </row>
    <row r="344" spans="1:14" s="1431"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6" t="str">
        <f t="shared" si="45"/>
        <v>313</v>
      </c>
      <c r="K344" s="1436" t="str">
        <f t="shared" si="44"/>
        <v>Pricing Schedule</v>
      </c>
      <c r="L344" s="1082" t="s">
        <v>1377</v>
      </c>
      <c r="M344" s="1438">
        <v>313</v>
      </c>
      <c r="N344" s="1436"/>
    </row>
    <row r="345" spans="1:14" s="1431"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6" t="str">
        <f t="shared" si="45"/>
        <v>314</v>
      </c>
      <c r="K345" s="1436" t="str">
        <f t="shared" si="44"/>
        <v>Pricing Schedule</v>
      </c>
      <c r="L345" s="1082" t="s">
        <v>1378</v>
      </c>
      <c r="M345" s="1438">
        <v>314</v>
      </c>
      <c r="N345" s="1436"/>
    </row>
    <row r="346" spans="1:14" s="1431"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6" t="str">
        <f t="shared" si="45"/>
        <v>315</v>
      </c>
      <c r="K346" s="1436" t="str">
        <f t="shared" si="44"/>
        <v>Pricing Schedule</v>
      </c>
      <c r="L346" s="1082" t="s">
        <v>1379</v>
      </c>
      <c r="M346" s="1438">
        <v>315</v>
      </c>
      <c r="N346" s="1436"/>
    </row>
    <row r="347" spans="1:14" s="1431"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6" t="str">
        <f t="shared" si="45"/>
        <v>316</v>
      </c>
      <c r="K347" s="1436" t="str">
        <f t="shared" si="44"/>
        <v>Pricing Schedule</v>
      </c>
      <c r="L347" s="1082" t="s">
        <v>1380</v>
      </c>
      <c r="M347" s="1438">
        <v>316</v>
      </c>
      <c r="N347" s="1436"/>
    </row>
    <row r="348" spans="1:14" s="1431"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6" t="str">
        <f t="shared" si="45"/>
        <v>317</v>
      </c>
      <c r="K348" s="1436" t="str">
        <f t="shared" si="44"/>
        <v>Pricing Schedule</v>
      </c>
      <c r="L348" s="1082" t="s">
        <v>1381</v>
      </c>
      <c r="M348" s="1438">
        <v>317</v>
      </c>
      <c r="N348" s="1436"/>
    </row>
    <row r="349" spans="1:14" s="1431"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6" t="str">
        <f t="shared" si="45"/>
        <v>318</v>
      </c>
      <c r="K349" s="1436" t="str">
        <f t="shared" si="44"/>
        <v>Pricing Schedule</v>
      </c>
      <c r="L349" s="1082" t="s">
        <v>1320</v>
      </c>
      <c r="M349" s="1438">
        <v>318</v>
      </c>
      <c r="N349" s="1436"/>
    </row>
    <row r="350" spans="1:14" s="1431"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6"/>
      <c r="K350" s="1436" t="str">
        <f t="shared" si="44"/>
        <v/>
      </c>
      <c r="L350" s="1082" t="s">
        <v>1382</v>
      </c>
      <c r="M350" s="1438">
        <v>319</v>
      </c>
      <c r="N350" s="1436"/>
    </row>
    <row r="351" spans="1:14" s="1431"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6"/>
      <c r="K351" s="1436" t="str">
        <f t="shared" si="44"/>
        <v/>
      </c>
      <c r="L351" s="1082" t="s">
        <v>254</v>
      </c>
      <c r="M351" s="1438">
        <v>320</v>
      </c>
      <c r="N351" s="1436"/>
    </row>
    <row r="352" spans="1:14" s="1431"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6"/>
      <c r="K352" s="1436" t="str">
        <f t="shared" si="44"/>
        <v/>
      </c>
      <c r="L352" s="1082" t="s">
        <v>1338</v>
      </c>
      <c r="M352" s="1438">
        <v>321</v>
      </c>
      <c r="N352" s="1436"/>
    </row>
    <row r="353" spans="1:14" s="1431"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6"/>
      <c r="K353" s="1436" t="str">
        <f t="shared" si="44"/>
        <v/>
      </c>
      <c r="L353" s="1082" t="s">
        <v>225</v>
      </c>
      <c r="M353" s="1438">
        <v>322</v>
      </c>
      <c r="N353" s="1436"/>
    </row>
    <row r="354" spans="1:14" s="1431"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8" t="s">
        <v>1455</v>
      </c>
      <c r="E354" s="1021" t="s">
        <v>208</v>
      </c>
      <c r="I354" s="1018" t="str">
        <f t="shared" si="43"/>
        <v>Exclude PIM Classes Below</v>
      </c>
      <c r="J354" s="1436" t="str">
        <f t="shared" si="45"/>
        <v>323</v>
      </c>
      <c r="K354" s="1436" t="str">
        <f t="shared" si="44"/>
        <v>PIM Model</v>
      </c>
      <c r="L354" s="1082" t="s">
        <v>466</v>
      </c>
      <c r="M354" s="1438">
        <v>323</v>
      </c>
      <c r="N354" s="1436"/>
    </row>
    <row r="355" spans="1:14" s="1431"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6" t="str">
        <f t="shared" si="45"/>
        <v>324</v>
      </c>
      <c r="K355" s="1436" t="str">
        <f t="shared" si="44"/>
        <v>Pricing Schedule</v>
      </c>
      <c r="L355" s="1082" t="s">
        <v>1375</v>
      </c>
      <c r="M355" s="1438">
        <v>324</v>
      </c>
      <c r="N355" s="1436"/>
    </row>
    <row r="356" spans="1:14" s="1431"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6" t="str">
        <f t="shared" si="45"/>
        <v>325</v>
      </c>
      <c r="K356" s="1436" t="str">
        <f t="shared" si="44"/>
        <v>Pricing Schedule</v>
      </c>
      <c r="L356" s="1082" t="s">
        <v>1377</v>
      </c>
      <c r="M356" s="1438">
        <v>325</v>
      </c>
      <c r="N356" s="1436"/>
    </row>
    <row r="357" spans="1:14" s="1431"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6" t="str">
        <f t="shared" si="45"/>
        <v>326</v>
      </c>
      <c r="K357" s="1436" t="str">
        <f t="shared" si="44"/>
        <v>Pricing Schedule</v>
      </c>
      <c r="L357" s="1082" t="s">
        <v>1378</v>
      </c>
      <c r="M357" s="1438">
        <v>326</v>
      </c>
      <c r="N357" s="1436"/>
    </row>
    <row r="358" spans="1:14" s="1431"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6" t="str">
        <f t="shared" si="45"/>
        <v>327</v>
      </c>
      <c r="K358" s="1436" t="str">
        <f t="shared" si="44"/>
        <v>Pricing Schedule</v>
      </c>
      <c r="L358" s="1082" t="s">
        <v>1379</v>
      </c>
      <c r="M358" s="1438">
        <v>327</v>
      </c>
      <c r="N358" s="1436"/>
    </row>
    <row r="359" spans="1:14" s="1431"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6" t="str">
        <f t="shared" si="45"/>
        <v>328</v>
      </c>
      <c r="K359" s="1436" t="str">
        <f t="shared" si="44"/>
        <v>Pricing Schedule</v>
      </c>
      <c r="L359" s="1082" t="s">
        <v>1380</v>
      </c>
      <c r="M359" s="1438">
        <v>328</v>
      </c>
      <c r="N359" s="1436"/>
    </row>
    <row r="360" spans="1:14" s="1431"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6" t="str">
        <f t="shared" si="45"/>
        <v>329</v>
      </c>
      <c r="K360" s="1436" t="str">
        <f t="shared" si="44"/>
        <v>Pricing Schedule</v>
      </c>
      <c r="L360" s="1082" t="s">
        <v>1381</v>
      </c>
      <c r="M360" s="1438">
        <v>329</v>
      </c>
      <c r="N360" s="1436"/>
    </row>
    <row r="361" spans="1:14" s="1431"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6" t="str">
        <f t="shared" si="45"/>
        <v>330</v>
      </c>
      <c r="K361" s="1436" t="str">
        <f t="shared" si="44"/>
        <v>Pricing Schedule</v>
      </c>
      <c r="L361" s="1082" t="s">
        <v>1320</v>
      </c>
      <c r="M361" s="1438">
        <v>330</v>
      </c>
      <c r="N361" s="1436"/>
    </row>
    <row r="362" spans="1:14" s="1431"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6"/>
      <c r="K362" s="1436" t="str">
        <f t="shared" si="44"/>
        <v/>
      </c>
      <c r="L362" s="1082" t="s">
        <v>1382</v>
      </c>
      <c r="M362" s="1438">
        <v>331</v>
      </c>
      <c r="N362" s="1436"/>
    </row>
    <row r="363" spans="1:14" s="1431"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6"/>
      <c r="K363" s="1436" t="str">
        <f t="shared" si="44"/>
        <v/>
      </c>
      <c r="L363" s="1082" t="s">
        <v>254</v>
      </c>
      <c r="M363" s="1438">
        <v>332</v>
      </c>
      <c r="N363" s="1436"/>
    </row>
    <row r="364" spans="1:14" s="1431"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6"/>
      <c r="K364" s="1436" t="str">
        <f t="shared" si="44"/>
        <v/>
      </c>
      <c r="L364" s="1082" t="s">
        <v>1338</v>
      </c>
      <c r="M364" s="1438">
        <v>333</v>
      </c>
      <c r="N364" s="1436"/>
    </row>
    <row r="365" spans="1:14" s="1431"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6"/>
      <c r="K365" s="1436" t="str">
        <f t="shared" si="44"/>
        <v/>
      </c>
      <c r="L365" s="1082" t="s">
        <v>225</v>
      </c>
      <c r="M365" s="1438">
        <v>334</v>
      </c>
      <c r="N365" s="1436"/>
    </row>
    <row r="366" spans="1:14" s="1431"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8" t="s">
        <v>1455</v>
      </c>
      <c r="E366" s="1021" t="s">
        <v>208</v>
      </c>
      <c r="I366" s="1018" t="str">
        <f t="shared" si="43"/>
        <v>Exclude PIM Classes Below</v>
      </c>
      <c r="J366" s="1436" t="str">
        <f t="shared" si="45"/>
        <v>335</v>
      </c>
      <c r="K366" s="1436" t="str">
        <f t="shared" si="44"/>
        <v>PIM Model</v>
      </c>
      <c r="L366" s="1082" t="s">
        <v>466</v>
      </c>
      <c r="M366" s="1438">
        <v>335</v>
      </c>
      <c r="N366" s="1436"/>
    </row>
    <row r="367" spans="1:14" s="1431"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6" t="str">
        <f t="shared" si="45"/>
        <v>336</v>
      </c>
      <c r="K367" s="1436" t="str">
        <f t="shared" si="44"/>
        <v>Pricing Schedule</v>
      </c>
      <c r="L367" s="1082" t="s">
        <v>1375</v>
      </c>
      <c r="M367" s="1438">
        <v>336</v>
      </c>
      <c r="N367" s="1436"/>
    </row>
    <row r="368" spans="1:14" s="1431"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6" t="str">
        <f t="shared" si="45"/>
        <v>337</v>
      </c>
      <c r="K368" s="1436" t="str">
        <f t="shared" si="44"/>
        <v>Pricing Schedule</v>
      </c>
      <c r="L368" s="1082" t="s">
        <v>1377</v>
      </c>
      <c r="M368" s="1438">
        <v>337</v>
      </c>
      <c r="N368" s="1436"/>
    </row>
    <row r="369" spans="1:14" s="1431"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6" t="str">
        <f t="shared" si="45"/>
        <v>338</v>
      </c>
      <c r="K369" s="1436" t="str">
        <f t="shared" si="44"/>
        <v>Pricing Schedule</v>
      </c>
      <c r="L369" s="1082" t="s">
        <v>1378</v>
      </c>
      <c r="M369" s="1438">
        <v>338</v>
      </c>
      <c r="N369" s="1436"/>
    </row>
    <row r="370" spans="1:14" s="1431"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6" t="str">
        <f t="shared" si="45"/>
        <v>339</v>
      </c>
      <c r="K370" s="1436" t="str">
        <f t="shared" si="44"/>
        <v>Pricing Schedule</v>
      </c>
      <c r="L370" s="1082" t="s">
        <v>1379</v>
      </c>
      <c r="M370" s="1438">
        <v>339</v>
      </c>
      <c r="N370" s="1436"/>
    </row>
    <row r="371" spans="1:14" s="1431"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6" t="str">
        <f t="shared" si="45"/>
        <v>340</v>
      </c>
      <c r="K371" s="1436" t="str">
        <f t="shared" si="44"/>
        <v>Pricing Schedule</v>
      </c>
      <c r="L371" s="1082" t="s">
        <v>1380</v>
      </c>
      <c r="M371" s="1438">
        <v>340</v>
      </c>
      <c r="N371" s="1436"/>
    </row>
    <row r="372" spans="1:14" s="1431"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6" t="str">
        <f t="shared" si="45"/>
        <v>341</v>
      </c>
      <c r="K372" s="1436" t="str">
        <f t="shared" si="44"/>
        <v>Pricing Schedule</v>
      </c>
      <c r="L372" s="1082" t="s">
        <v>1381</v>
      </c>
      <c r="M372" s="1438">
        <v>341</v>
      </c>
      <c r="N372" s="1436"/>
    </row>
    <row r="373" spans="1:14" s="1431"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6" t="str">
        <f t="shared" si="45"/>
        <v>342</v>
      </c>
      <c r="K373" s="1436" t="str">
        <f t="shared" si="44"/>
        <v>Pricing Schedule</v>
      </c>
      <c r="L373" s="1082" t="s">
        <v>1320</v>
      </c>
      <c r="M373" s="1438">
        <v>342</v>
      </c>
      <c r="N373" s="1436"/>
    </row>
    <row r="374" spans="1:14" s="1431"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6"/>
      <c r="K374" s="1436" t="str">
        <f t="shared" si="44"/>
        <v/>
      </c>
      <c r="L374" s="1082" t="s">
        <v>1382</v>
      </c>
      <c r="M374" s="1438">
        <v>343</v>
      </c>
      <c r="N374" s="1436"/>
    </row>
    <row r="375" spans="1:14" s="1431"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6"/>
      <c r="K375" s="1436" t="str">
        <f t="shared" si="44"/>
        <v/>
      </c>
      <c r="L375" s="1082" t="s">
        <v>254</v>
      </c>
      <c r="M375" s="1438">
        <v>344</v>
      </c>
      <c r="N375" s="1436"/>
    </row>
    <row r="376" spans="1:14" s="1431"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6"/>
      <c r="K376" s="1436" t="str">
        <f t="shared" si="44"/>
        <v/>
      </c>
      <c r="L376" s="1082" t="s">
        <v>1338</v>
      </c>
      <c r="M376" s="1438">
        <v>345</v>
      </c>
      <c r="N376" s="1436"/>
    </row>
    <row r="377" spans="1:14" s="1431"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6"/>
      <c r="K377" s="1436" t="str">
        <f t="shared" si="44"/>
        <v/>
      </c>
      <c r="L377" s="1082" t="s">
        <v>225</v>
      </c>
      <c r="M377" s="1438">
        <v>346</v>
      </c>
      <c r="N377" s="1436"/>
    </row>
    <row r="378" spans="1:14" s="1431"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8" t="s">
        <v>1455</v>
      </c>
      <c r="E378" s="1021" t="s">
        <v>208</v>
      </c>
      <c r="I378" s="1018" t="str">
        <f t="shared" si="43"/>
        <v>Exclude PIM Classes Below</v>
      </c>
      <c r="J378" s="1436" t="str">
        <f t="shared" si="45"/>
        <v>347</v>
      </c>
      <c r="K378" s="1436" t="str">
        <f t="shared" si="44"/>
        <v>PIM Model</v>
      </c>
      <c r="L378" s="1082" t="s">
        <v>466</v>
      </c>
      <c r="M378" s="1438">
        <v>347</v>
      </c>
      <c r="N378" s="1436"/>
    </row>
    <row r="379" spans="1:14" s="1431"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6" t="str">
        <f t="shared" si="45"/>
        <v>348</v>
      </c>
      <c r="K379" s="1436" t="str">
        <f t="shared" si="44"/>
        <v>Pricing Schedule</v>
      </c>
      <c r="L379" s="1082" t="s">
        <v>1375</v>
      </c>
      <c r="M379" s="1438">
        <v>348</v>
      </c>
      <c r="N379" s="1436"/>
    </row>
    <row r="380" spans="1:14" s="1431"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6" t="str">
        <f t="shared" si="45"/>
        <v>349</v>
      </c>
      <c r="K380" s="1436" t="str">
        <f t="shared" si="44"/>
        <v>Pricing Schedule</v>
      </c>
      <c r="L380" s="1082" t="s">
        <v>1377</v>
      </c>
      <c r="M380" s="1438">
        <v>349</v>
      </c>
      <c r="N380" s="1436"/>
    </row>
    <row r="381" spans="1:14" s="1431"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6" t="str">
        <f t="shared" si="45"/>
        <v>350</v>
      </c>
      <c r="K381" s="1436" t="str">
        <f t="shared" si="44"/>
        <v>Pricing Schedule</v>
      </c>
      <c r="L381" s="1082" t="s">
        <v>1378</v>
      </c>
      <c r="M381" s="1438">
        <v>350</v>
      </c>
      <c r="N381" s="1436"/>
    </row>
    <row r="382" spans="1:14" s="1431"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6" t="str">
        <f t="shared" si="45"/>
        <v>351</v>
      </c>
      <c r="K382" s="1436" t="str">
        <f t="shared" si="44"/>
        <v>Pricing Schedule</v>
      </c>
      <c r="L382" s="1082" t="s">
        <v>1379</v>
      </c>
      <c r="M382" s="1438">
        <v>351</v>
      </c>
      <c r="N382" s="1436"/>
    </row>
    <row r="383" spans="1:14" s="1431"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6" t="str">
        <f t="shared" si="45"/>
        <v>352</v>
      </c>
      <c r="K383" s="1436" t="str">
        <f t="shared" si="44"/>
        <v>Pricing Schedule</v>
      </c>
      <c r="L383" s="1082" t="s">
        <v>1380</v>
      </c>
      <c r="M383" s="1438">
        <v>352</v>
      </c>
      <c r="N383" s="1436"/>
    </row>
    <row r="384" spans="1:14" s="1431"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6" t="str">
        <f t="shared" si="45"/>
        <v>353</v>
      </c>
      <c r="K384" s="1436" t="str">
        <f t="shared" si="44"/>
        <v>Pricing Schedule</v>
      </c>
      <c r="L384" s="1082" t="s">
        <v>1381</v>
      </c>
      <c r="M384" s="1438">
        <v>353</v>
      </c>
      <c r="N384" s="1436"/>
    </row>
    <row r="385" spans="1:14" s="1431"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6" t="str">
        <f t="shared" si="45"/>
        <v>354</v>
      </c>
      <c r="K385" s="1436" t="str">
        <f t="shared" si="44"/>
        <v>Pricing Schedule</v>
      </c>
      <c r="L385" s="1082" t="s">
        <v>1320</v>
      </c>
      <c r="M385" s="1438">
        <v>354</v>
      </c>
      <c r="N385" s="1436"/>
    </row>
    <row r="386" spans="1:14" s="1431"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6"/>
      <c r="K386" s="1436" t="str">
        <f t="shared" si="44"/>
        <v/>
      </c>
      <c r="L386" s="1082" t="s">
        <v>1382</v>
      </c>
      <c r="M386" s="1438">
        <v>355</v>
      </c>
      <c r="N386" s="1436"/>
    </row>
    <row r="387" spans="1:14" s="1431"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6"/>
      <c r="K387" s="1436" t="str">
        <f t="shared" si="44"/>
        <v/>
      </c>
      <c r="L387" s="1082" t="s">
        <v>254</v>
      </c>
      <c r="M387" s="1438">
        <v>356</v>
      </c>
      <c r="N387" s="1436"/>
    </row>
    <row r="388" spans="1:14" s="1431"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6"/>
      <c r="K388" s="1436" t="str">
        <f t="shared" ref="K388:K451" si="47">IF(J388&lt;&gt;"",E388,"")</f>
        <v/>
      </c>
      <c r="L388" s="1082" t="s">
        <v>1338</v>
      </c>
      <c r="M388" s="1438">
        <v>357</v>
      </c>
      <c r="N388" s="1436"/>
    </row>
    <row r="389" spans="1:14" s="1431"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6"/>
      <c r="K389" s="1436" t="str">
        <f t="shared" si="47"/>
        <v/>
      </c>
      <c r="L389" s="1082" t="s">
        <v>225</v>
      </c>
      <c r="M389" s="1438">
        <v>358</v>
      </c>
      <c r="N389" s="1436"/>
    </row>
    <row r="390" spans="1:14" s="1431"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8" t="s">
        <v>1455</v>
      </c>
      <c r="E390" s="1021" t="s">
        <v>208</v>
      </c>
      <c r="I390" s="1018" t="str">
        <f t="shared" si="46"/>
        <v>Exclude PIM Classes Below</v>
      </c>
      <c r="J390" s="1436" t="str">
        <f t="shared" ref="J390:J453" si="48">IF(M390&lt;&gt;"",Q$1&amp;M390,"")</f>
        <v>359</v>
      </c>
      <c r="K390" s="1436" t="str">
        <f t="shared" si="47"/>
        <v>PIM Model</v>
      </c>
      <c r="L390" s="1082" t="s">
        <v>466</v>
      </c>
      <c r="M390" s="1438">
        <v>359</v>
      </c>
      <c r="N390" s="1436"/>
    </row>
    <row r="391" spans="1:14" s="1431"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6" t="str">
        <f t="shared" si="48"/>
        <v>360</v>
      </c>
      <c r="K391" s="1436" t="str">
        <f t="shared" si="47"/>
        <v>Pricing Schedule</v>
      </c>
      <c r="L391" s="1082" t="s">
        <v>1375</v>
      </c>
      <c r="M391" s="1438">
        <v>360</v>
      </c>
      <c r="N391" s="1436"/>
    </row>
    <row r="392" spans="1:14" s="1431"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6" t="str">
        <f t="shared" si="48"/>
        <v>361</v>
      </c>
      <c r="K392" s="1436" t="str">
        <f t="shared" si="47"/>
        <v>Pricing Schedule</v>
      </c>
      <c r="L392" s="1082" t="s">
        <v>1377</v>
      </c>
      <c r="M392" s="1438">
        <v>361</v>
      </c>
      <c r="N392" s="1436"/>
    </row>
    <row r="393" spans="1:14" s="1431"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6" t="str">
        <f t="shared" si="48"/>
        <v>362</v>
      </c>
      <c r="K393" s="1436" t="str">
        <f t="shared" si="47"/>
        <v>Pricing Schedule</v>
      </c>
      <c r="L393" s="1082" t="s">
        <v>1378</v>
      </c>
      <c r="M393" s="1438">
        <v>362</v>
      </c>
      <c r="N393" s="1436"/>
    </row>
    <row r="394" spans="1:14" s="1431"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6" t="str">
        <f t="shared" si="48"/>
        <v>363</v>
      </c>
      <c r="K394" s="1436" t="str">
        <f t="shared" si="47"/>
        <v>Pricing Schedule</v>
      </c>
      <c r="L394" s="1082" t="s">
        <v>1379</v>
      </c>
      <c r="M394" s="1438">
        <v>363</v>
      </c>
      <c r="N394" s="1436"/>
    </row>
    <row r="395" spans="1:14" s="1431"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6" t="str">
        <f t="shared" si="48"/>
        <v>364</v>
      </c>
      <c r="K395" s="1436" t="str">
        <f t="shared" si="47"/>
        <v>Pricing Schedule</v>
      </c>
      <c r="L395" s="1082" t="s">
        <v>1380</v>
      </c>
      <c r="M395" s="1438">
        <v>364</v>
      </c>
      <c r="N395" s="1436"/>
    </row>
    <row r="396" spans="1:14" s="1431"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6" t="str">
        <f t="shared" si="48"/>
        <v>365</v>
      </c>
      <c r="K396" s="1436" t="str">
        <f t="shared" si="47"/>
        <v>Pricing Schedule</v>
      </c>
      <c r="L396" s="1082" t="s">
        <v>1381</v>
      </c>
      <c r="M396" s="1438">
        <v>365</v>
      </c>
      <c r="N396" s="1436"/>
    </row>
    <row r="397" spans="1:14" s="1431"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6" t="str">
        <f t="shared" si="48"/>
        <v>366</v>
      </c>
      <c r="K397" s="1436" t="str">
        <f t="shared" si="47"/>
        <v>Pricing Schedule</v>
      </c>
      <c r="L397" s="1082" t="s">
        <v>1320</v>
      </c>
      <c r="M397" s="1438">
        <v>366</v>
      </c>
      <c r="N397" s="1436"/>
    </row>
    <row r="398" spans="1:14" s="1431"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6"/>
      <c r="K398" s="1436" t="str">
        <f t="shared" si="47"/>
        <v/>
      </c>
      <c r="L398" s="1082" t="s">
        <v>1382</v>
      </c>
      <c r="M398" s="1438">
        <v>367</v>
      </c>
      <c r="N398" s="1436"/>
    </row>
    <row r="399" spans="1:14" s="1431"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6"/>
      <c r="K399" s="1436" t="str">
        <f t="shared" si="47"/>
        <v/>
      </c>
      <c r="L399" s="1082" t="s">
        <v>254</v>
      </c>
      <c r="M399" s="1438">
        <v>368</v>
      </c>
      <c r="N399" s="1436"/>
    </row>
    <row r="400" spans="1:14" s="1431"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6"/>
      <c r="K400" s="1436" t="str">
        <f t="shared" si="47"/>
        <v/>
      </c>
      <c r="L400" s="1082" t="s">
        <v>1338</v>
      </c>
      <c r="M400" s="1438">
        <v>369</v>
      </c>
      <c r="N400" s="1436"/>
    </row>
    <row r="401" spans="1:14" s="1431"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6"/>
      <c r="K401" s="1436" t="str">
        <f t="shared" si="47"/>
        <v/>
      </c>
      <c r="L401" s="1082" t="s">
        <v>225</v>
      </c>
      <c r="M401" s="1438">
        <v>370</v>
      </c>
      <c r="N401" s="1436"/>
    </row>
    <row r="402" spans="1:14" s="1431"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8" t="s">
        <v>1455</v>
      </c>
      <c r="E402" s="1021" t="s">
        <v>208</v>
      </c>
      <c r="I402" s="1018" t="str">
        <f t="shared" si="46"/>
        <v>Exclude PIM Classes Below</v>
      </c>
      <c r="J402" s="1436" t="str">
        <f t="shared" si="48"/>
        <v>371</v>
      </c>
      <c r="K402" s="1436" t="str">
        <f t="shared" si="47"/>
        <v>PIM Model</v>
      </c>
      <c r="L402" s="1082" t="s">
        <v>466</v>
      </c>
      <c r="M402" s="1438">
        <v>371</v>
      </c>
      <c r="N402" s="1436"/>
    </row>
    <row r="403" spans="1:14" s="1431"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6" t="str">
        <f t="shared" si="48"/>
        <v>372</v>
      </c>
      <c r="K403" s="1436" t="str">
        <f t="shared" si="47"/>
        <v>Pricing Schedule</v>
      </c>
      <c r="L403" s="1082" t="s">
        <v>1375</v>
      </c>
      <c r="M403" s="1438">
        <v>372</v>
      </c>
      <c r="N403" s="1436"/>
    </row>
    <row r="404" spans="1:14" s="1431"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6" t="str">
        <f t="shared" si="48"/>
        <v>373</v>
      </c>
      <c r="K404" s="1436" t="str">
        <f t="shared" si="47"/>
        <v>Pricing Schedule</v>
      </c>
      <c r="L404" s="1082" t="s">
        <v>1377</v>
      </c>
      <c r="M404" s="1438">
        <v>373</v>
      </c>
      <c r="N404" s="1436"/>
    </row>
    <row r="405" spans="1:14" s="1431"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6" t="str">
        <f t="shared" si="48"/>
        <v>374</v>
      </c>
      <c r="K405" s="1436" t="str">
        <f t="shared" si="47"/>
        <v>Pricing Schedule</v>
      </c>
      <c r="L405" s="1082" t="s">
        <v>1378</v>
      </c>
      <c r="M405" s="1438">
        <v>374</v>
      </c>
      <c r="N405" s="1436"/>
    </row>
    <row r="406" spans="1:14" s="1431"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6" t="str">
        <f t="shared" si="48"/>
        <v>375</v>
      </c>
      <c r="K406" s="1436" t="str">
        <f t="shared" si="47"/>
        <v>Pricing Schedule</v>
      </c>
      <c r="L406" s="1082" t="s">
        <v>1379</v>
      </c>
      <c r="M406" s="1438">
        <v>375</v>
      </c>
      <c r="N406" s="1436"/>
    </row>
    <row r="407" spans="1:14" s="1431"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6" t="str">
        <f t="shared" si="48"/>
        <v>376</v>
      </c>
      <c r="K407" s="1436" t="str">
        <f t="shared" si="47"/>
        <v>Pricing Schedule</v>
      </c>
      <c r="L407" s="1082" t="s">
        <v>1380</v>
      </c>
      <c r="M407" s="1438">
        <v>376</v>
      </c>
      <c r="N407" s="1436"/>
    </row>
    <row r="408" spans="1:14" s="1431"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6" t="str">
        <f t="shared" si="48"/>
        <v>377</v>
      </c>
      <c r="K408" s="1436" t="str">
        <f t="shared" si="47"/>
        <v>Pricing Schedule</v>
      </c>
      <c r="L408" s="1082" t="s">
        <v>1381</v>
      </c>
      <c r="M408" s="1438">
        <v>377</v>
      </c>
      <c r="N408" s="1436"/>
    </row>
    <row r="409" spans="1:14" s="1431"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6" t="str">
        <f t="shared" si="48"/>
        <v>378</v>
      </c>
      <c r="K409" s="1436" t="str">
        <f t="shared" si="47"/>
        <v>Pricing Schedule</v>
      </c>
      <c r="L409" s="1082" t="s">
        <v>1320</v>
      </c>
      <c r="M409" s="1438">
        <v>378</v>
      </c>
      <c r="N409" s="1436"/>
    </row>
    <row r="410" spans="1:14" s="1431"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6"/>
      <c r="K410" s="1436" t="str">
        <f t="shared" si="47"/>
        <v/>
      </c>
      <c r="L410" s="1082" t="s">
        <v>1382</v>
      </c>
      <c r="M410" s="1438">
        <v>379</v>
      </c>
      <c r="N410" s="1436"/>
    </row>
    <row r="411" spans="1:14" s="1431"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6"/>
      <c r="K411" s="1436" t="str">
        <f t="shared" si="47"/>
        <v/>
      </c>
      <c r="L411" s="1082" t="s">
        <v>254</v>
      </c>
      <c r="M411" s="1438">
        <v>380</v>
      </c>
      <c r="N411" s="1436"/>
    </row>
    <row r="412" spans="1:14" s="1431"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6"/>
      <c r="K412" s="1436" t="str">
        <f t="shared" si="47"/>
        <v/>
      </c>
      <c r="L412" s="1082" t="s">
        <v>1338</v>
      </c>
      <c r="M412" s="1438">
        <v>381</v>
      </c>
      <c r="N412" s="1436"/>
    </row>
    <row r="413" spans="1:14" s="1431"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6"/>
      <c r="K413" s="1436" t="str">
        <f t="shared" si="47"/>
        <v/>
      </c>
      <c r="L413" s="1082" t="s">
        <v>225</v>
      </c>
      <c r="M413" s="1438">
        <v>382</v>
      </c>
      <c r="N413" s="1436"/>
    </row>
    <row r="414" spans="1:14" s="1431"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8" t="s">
        <v>1455</v>
      </c>
      <c r="E414" s="1021" t="s">
        <v>208</v>
      </c>
      <c r="I414" s="1018" t="str">
        <f t="shared" si="46"/>
        <v>Exclude PIM Classes Below</v>
      </c>
      <c r="J414" s="1436" t="str">
        <f t="shared" si="48"/>
        <v>383</v>
      </c>
      <c r="K414" s="1436" t="str">
        <f t="shared" si="47"/>
        <v>PIM Model</v>
      </c>
      <c r="L414" s="1082" t="s">
        <v>466</v>
      </c>
      <c r="M414" s="1438">
        <v>383</v>
      </c>
      <c r="N414" s="1436"/>
    </row>
    <row r="415" spans="1:14" s="1431"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6" t="str">
        <f t="shared" si="48"/>
        <v>384</v>
      </c>
      <c r="K415" s="1436" t="str">
        <f t="shared" si="47"/>
        <v>Pricing Schedule</v>
      </c>
      <c r="L415" s="1082" t="s">
        <v>1375</v>
      </c>
      <c r="M415" s="1438">
        <v>384</v>
      </c>
      <c r="N415" s="1436"/>
    </row>
    <row r="416" spans="1:14" s="1431"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6" t="str">
        <f t="shared" si="48"/>
        <v>385</v>
      </c>
      <c r="K416" s="1436" t="str">
        <f t="shared" si="47"/>
        <v>Pricing Schedule</v>
      </c>
      <c r="L416" s="1082" t="s">
        <v>1377</v>
      </c>
      <c r="M416" s="1438">
        <v>385</v>
      </c>
      <c r="N416" s="1436"/>
    </row>
    <row r="417" spans="1:14" s="1431"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6" t="str">
        <f t="shared" si="48"/>
        <v>386</v>
      </c>
      <c r="K417" s="1436" t="str">
        <f t="shared" si="47"/>
        <v>Pricing Schedule</v>
      </c>
      <c r="L417" s="1082" t="s">
        <v>1378</v>
      </c>
      <c r="M417" s="1438">
        <v>386</v>
      </c>
      <c r="N417" s="1436"/>
    </row>
    <row r="418" spans="1:14" s="1431"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6" t="str">
        <f t="shared" si="48"/>
        <v>387</v>
      </c>
      <c r="K418" s="1436" t="str">
        <f t="shared" si="47"/>
        <v>Pricing Schedule</v>
      </c>
      <c r="L418" s="1082" t="s">
        <v>1379</v>
      </c>
      <c r="M418" s="1438">
        <v>387</v>
      </c>
      <c r="N418" s="1436"/>
    </row>
    <row r="419" spans="1:14" s="1431"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6" t="str">
        <f t="shared" si="48"/>
        <v>388</v>
      </c>
      <c r="K419" s="1436" t="str">
        <f t="shared" si="47"/>
        <v>Pricing Schedule</v>
      </c>
      <c r="L419" s="1082" t="s">
        <v>1380</v>
      </c>
      <c r="M419" s="1438">
        <v>388</v>
      </c>
      <c r="N419" s="1436"/>
    </row>
    <row r="420" spans="1:14" s="1431"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6" t="str">
        <f t="shared" si="48"/>
        <v>389</v>
      </c>
      <c r="K420" s="1436" t="str">
        <f t="shared" si="47"/>
        <v>Pricing Schedule</v>
      </c>
      <c r="L420" s="1082" t="s">
        <v>1381</v>
      </c>
      <c r="M420" s="1438">
        <v>389</v>
      </c>
      <c r="N420" s="1436"/>
    </row>
    <row r="421" spans="1:14" s="1431"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6" t="str">
        <f t="shared" si="48"/>
        <v>390</v>
      </c>
      <c r="K421" s="1436" t="str">
        <f t="shared" si="47"/>
        <v>Pricing Schedule</v>
      </c>
      <c r="L421" s="1082" t="s">
        <v>1320</v>
      </c>
      <c r="M421" s="1438">
        <v>390</v>
      </c>
      <c r="N421" s="1436"/>
    </row>
    <row r="422" spans="1:14" s="1431"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6"/>
      <c r="K422" s="1436" t="str">
        <f t="shared" si="47"/>
        <v/>
      </c>
      <c r="L422" s="1082" t="s">
        <v>1382</v>
      </c>
      <c r="M422" s="1438">
        <v>391</v>
      </c>
      <c r="N422" s="1436"/>
    </row>
    <row r="423" spans="1:14" s="1431"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6"/>
      <c r="K423" s="1436" t="str">
        <f t="shared" si="47"/>
        <v/>
      </c>
      <c r="L423" s="1082" t="s">
        <v>254</v>
      </c>
      <c r="M423" s="1438">
        <v>392</v>
      </c>
      <c r="N423" s="1436"/>
    </row>
    <row r="424" spans="1:14" s="1431"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6"/>
      <c r="K424" s="1436" t="str">
        <f t="shared" si="47"/>
        <v/>
      </c>
      <c r="L424" s="1082" t="s">
        <v>1338</v>
      </c>
      <c r="M424" s="1438">
        <v>393</v>
      </c>
      <c r="N424" s="1436"/>
    </row>
    <row r="425" spans="1:14" s="1431"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6"/>
      <c r="K425" s="1436" t="str">
        <f t="shared" si="47"/>
        <v/>
      </c>
      <c r="L425" s="1082" t="s">
        <v>225</v>
      </c>
      <c r="M425" s="1438">
        <v>394</v>
      </c>
      <c r="N425" s="1436"/>
    </row>
    <row r="426" spans="1:14" s="1431"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8" t="s">
        <v>1455</v>
      </c>
      <c r="E426" s="1021" t="s">
        <v>208</v>
      </c>
      <c r="I426" s="1018" t="str">
        <f t="shared" si="46"/>
        <v>Exclude PIM Classes Below</v>
      </c>
      <c r="J426" s="1436" t="str">
        <f t="shared" si="48"/>
        <v>395</v>
      </c>
      <c r="K426" s="1436" t="str">
        <f t="shared" si="47"/>
        <v>PIM Model</v>
      </c>
      <c r="L426" s="1082" t="s">
        <v>466</v>
      </c>
      <c r="M426" s="1438">
        <v>395</v>
      </c>
      <c r="N426" s="1436"/>
    </row>
    <row r="427" spans="1:14" s="1431"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6" t="str">
        <f t="shared" si="48"/>
        <v>396</v>
      </c>
      <c r="K427" s="1436" t="str">
        <f t="shared" si="47"/>
        <v>Pricing Schedule</v>
      </c>
      <c r="L427" s="1082" t="s">
        <v>1375</v>
      </c>
      <c r="M427" s="1438">
        <v>396</v>
      </c>
      <c r="N427" s="1436"/>
    </row>
    <row r="428" spans="1:14" s="1431"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6" t="str">
        <f t="shared" si="48"/>
        <v>397</v>
      </c>
      <c r="K428" s="1436" t="str">
        <f t="shared" si="47"/>
        <v>Pricing Schedule</v>
      </c>
      <c r="L428" s="1082" t="s">
        <v>1377</v>
      </c>
      <c r="M428" s="1438">
        <v>397</v>
      </c>
      <c r="N428" s="1436"/>
    </row>
    <row r="429" spans="1:14" s="1431"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6" t="str">
        <f t="shared" si="48"/>
        <v>398</v>
      </c>
      <c r="K429" s="1436" t="str">
        <f t="shared" si="47"/>
        <v>Pricing Schedule</v>
      </c>
      <c r="L429" s="1082" t="s">
        <v>1378</v>
      </c>
      <c r="M429" s="1438">
        <v>398</v>
      </c>
      <c r="N429" s="1436"/>
    </row>
    <row r="430" spans="1:14" s="1431"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6" t="str">
        <f t="shared" si="48"/>
        <v>399</v>
      </c>
      <c r="K430" s="1436" t="str">
        <f t="shared" si="47"/>
        <v>Pricing Schedule</v>
      </c>
      <c r="L430" s="1082" t="s">
        <v>1379</v>
      </c>
      <c r="M430" s="1438">
        <v>399</v>
      </c>
      <c r="N430" s="1436"/>
    </row>
    <row r="431" spans="1:14" s="1431"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6" t="str">
        <f t="shared" si="48"/>
        <v>400</v>
      </c>
      <c r="K431" s="1436" t="str">
        <f t="shared" si="47"/>
        <v>Pricing Schedule</v>
      </c>
      <c r="L431" s="1082" t="s">
        <v>1380</v>
      </c>
      <c r="M431" s="1438">
        <v>400</v>
      </c>
      <c r="N431" s="1436"/>
    </row>
    <row r="432" spans="1:14" s="1431"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6" t="str">
        <f t="shared" si="48"/>
        <v>401</v>
      </c>
      <c r="K432" s="1436" t="str">
        <f t="shared" si="47"/>
        <v>Pricing Schedule</v>
      </c>
      <c r="L432" s="1082" t="s">
        <v>1381</v>
      </c>
      <c r="M432" s="1438">
        <v>401</v>
      </c>
      <c r="N432" s="1436"/>
    </row>
    <row r="433" spans="1:14" s="1431"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6" t="str">
        <f t="shared" si="48"/>
        <v>402</v>
      </c>
      <c r="K433" s="1436" t="str">
        <f t="shared" si="47"/>
        <v>Pricing Schedule</v>
      </c>
      <c r="L433" s="1082" t="s">
        <v>1320</v>
      </c>
      <c r="M433" s="1438">
        <v>402</v>
      </c>
      <c r="N433" s="1436"/>
    </row>
    <row r="434" spans="1:14" s="1431"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6"/>
      <c r="K434" s="1436" t="str">
        <f t="shared" si="47"/>
        <v/>
      </c>
      <c r="L434" s="1082" t="s">
        <v>1382</v>
      </c>
      <c r="M434" s="1438">
        <v>403</v>
      </c>
      <c r="N434" s="1436"/>
    </row>
    <row r="435" spans="1:14" s="1431"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6"/>
      <c r="K435" s="1436" t="str">
        <f t="shared" si="47"/>
        <v/>
      </c>
      <c r="L435" s="1082" t="s">
        <v>254</v>
      </c>
      <c r="M435" s="1438">
        <v>404</v>
      </c>
      <c r="N435" s="1436"/>
    </row>
    <row r="436" spans="1:14" s="1431"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6"/>
      <c r="K436" s="1436" t="str">
        <f t="shared" si="47"/>
        <v/>
      </c>
      <c r="L436" s="1082" t="s">
        <v>1338</v>
      </c>
      <c r="M436" s="1438">
        <v>405</v>
      </c>
      <c r="N436" s="1436"/>
    </row>
    <row r="437" spans="1:14" s="1431"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6"/>
      <c r="K437" s="1436" t="str">
        <f t="shared" si="47"/>
        <v/>
      </c>
      <c r="L437" s="1082" t="s">
        <v>225</v>
      </c>
      <c r="M437" s="1438">
        <v>406</v>
      </c>
      <c r="N437" s="1436"/>
    </row>
    <row r="438" spans="1:14" s="1431"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8" t="s">
        <v>1455</v>
      </c>
      <c r="E438" s="1021" t="s">
        <v>208</v>
      </c>
      <c r="I438" s="1018" t="str">
        <f t="shared" si="46"/>
        <v>Exclude PIM Classes Below</v>
      </c>
      <c r="J438" s="1436" t="str">
        <f t="shared" si="48"/>
        <v>407</v>
      </c>
      <c r="K438" s="1436" t="str">
        <f t="shared" si="47"/>
        <v>PIM Model</v>
      </c>
      <c r="L438" s="1082" t="s">
        <v>466</v>
      </c>
      <c r="M438" s="1438">
        <v>407</v>
      </c>
      <c r="N438" s="1436"/>
    </row>
    <row r="439" spans="1:14" s="1431"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6" t="str">
        <f t="shared" si="48"/>
        <v>408</v>
      </c>
      <c r="K439" s="1436" t="str">
        <f t="shared" si="47"/>
        <v>Pricing Schedule</v>
      </c>
      <c r="L439" s="1082" t="s">
        <v>1375</v>
      </c>
      <c r="M439" s="1438">
        <v>408</v>
      </c>
      <c r="N439" s="1436"/>
    </row>
    <row r="440" spans="1:14" s="1431"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6" t="str">
        <f t="shared" si="48"/>
        <v>409</v>
      </c>
      <c r="K440" s="1436" t="str">
        <f t="shared" si="47"/>
        <v>Pricing Schedule</v>
      </c>
      <c r="L440" s="1082" t="s">
        <v>1377</v>
      </c>
      <c r="M440" s="1438">
        <v>409</v>
      </c>
      <c r="N440" s="1436"/>
    </row>
    <row r="441" spans="1:14" s="1431"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6" t="str">
        <f t="shared" si="48"/>
        <v>410</v>
      </c>
      <c r="K441" s="1436" t="str">
        <f t="shared" si="47"/>
        <v>Pricing Schedule</v>
      </c>
      <c r="L441" s="1082" t="s">
        <v>1378</v>
      </c>
      <c r="M441" s="1438">
        <v>410</v>
      </c>
      <c r="N441" s="1436"/>
    </row>
    <row r="442" spans="1:14" s="1431"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6" t="str">
        <f t="shared" si="48"/>
        <v>411</v>
      </c>
      <c r="K442" s="1436" t="str">
        <f t="shared" si="47"/>
        <v>Pricing Schedule</v>
      </c>
      <c r="L442" s="1082" t="s">
        <v>1379</v>
      </c>
      <c r="M442" s="1438">
        <v>411</v>
      </c>
      <c r="N442" s="1436"/>
    </row>
    <row r="443" spans="1:14" s="1431"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6" t="str">
        <f t="shared" si="48"/>
        <v>412</v>
      </c>
      <c r="K443" s="1436" t="str">
        <f t="shared" si="47"/>
        <v>Pricing Schedule</v>
      </c>
      <c r="L443" s="1082" t="s">
        <v>1380</v>
      </c>
      <c r="M443" s="1438">
        <v>412</v>
      </c>
      <c r="N443" s="1436"/>
    </row>
    <row r="444" spans="1:14" s="1431"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6" t="str">
        <f t="shared" si="48"/>
        <v>413</v>
      </c>
      <c r="K444" s="1436" t="str">
        <f t="shared" si="47"/>
        <v>Pricing Schedule</v>
      </c>
      <c r="L444" s="1082" t="s">
        <v>1381</v>
      </c>
      <c r="M444" s="1438">
        <v>413</v>
      </c>
      <c r="N444" s="1436"/>
    </row>
    <row r="445" spans="1:14" s="1431"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6" t="str">
        <f t="shared" si="48"/>
        <v>414</v>
      </c>
      <c r="K445" s="1436" t="str">
        <f t="shared" si="47"/>
        <v>Pricing Schedule</v>
      </c>
      <c r="L445" s="1082" t="s">
        <v>1320</v>
      </c>
      <c r="M445" s="1438">
        <v>414</v>
      </c>
      <c r="N445" s="1436"/>
    </row>
    <row r="446" spans="1:14" s="1431"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6"/>
      <c r="K446" s="1436" t="str">
        <f t="shared" si="47"/>
        <v/>
      </c>
      <c r="L446" s="1082" t="s">
        <v>1382</v>
      </c>
      <c r="M446" s="1438">
        <v>415</v>
      </c>
      <c r="N446" s="1436"/>
    </row>
    <row r="447" spans="1:14" s="1431"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6"/>
      <c r="K447" s="1436" t="str">
        <f t="shared" si="47"/>
        <v/>
      </c>
      <c r="L447" s="1082" t="s">
        <v>254</v>
      </c>
      <c r="M447" s="52">
        <v>416</v>
      </c>
      <c r="N447" s="1436"/>
    </row>
    <row r="448" spans="1:14" s="1431"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6"/>
      <c r="K448" s="1436" t="str">
        <f t="shared" si="47"/>
        <v/>
      </c>
      <c r="L448" s="1082" t="s">
        <v>1338</v>
      </c>
      <c r="M448" s="1438">
        <v>417</v>
      </c>
      <c r="N448" s="1436"/>
    </row>
    <row r="449" spans="1:14" s="1431"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6"/>
      <c r="K449" s="1436" t="str">
        <f t="shared" si="47"/>
        <v/>
      </c>
      <c r="L449" s="1082" t="s">
        <v>225</v>
      </c>
      <c r="M449" s="1438">
        <v>418</v>
      </c>
      <c r="N449" s="1436"/>
    </row>
    <row r="450" spans="1:14" s="1431"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8" t="s">
        <v>1455</v>
      </c>
      <c r="E450" s="1021" t="s">
        <v>208</v>
      </c>
      <c r="I450" s="1018" t="str">
        <f t="shared" si="46"/>
        <v>Exclude PIM Classes Below</v>
      </c>
      <c r="J450" s="1436" t="str">
        <f t="shared" si="48"/>
        <v>419</v>
      </c>
      <c r="K450" s="1436" t="str">
        <f t="shared" si="47"/>
        <v>PIM Model</v>
      </c>
      <c r="L450" s="1082" t="s">
        <v>466</v>
      </c>
      <c r="M450" s="1438">
        <v>419</v>
      </c>
      <c r="N450" s="1436"/>
    </row>
    <row r="451" spans="1:14" s="1431"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6" t="str">
        <f t="shared" si="48"/>
        <v>420</v>
      </c>
      <c r="K451" s="1436" t="str">
        <f t="shared" si="47"/>
        <v>Pricing Schedule</v>
      </c>
      <c r="L451" s="1082" t="s">
        <v>1375</v>
      </c>
      <c r="M451" s="1438">
        <v>420</v>
      </c>
      <c r="N451" s="1436"/>
    </row>
    <row r="452" spans="1:14" s="1431"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6" t="str">
        <f t="shared" si="48"/>
        <v>421</v>
      </c>
      <c r="K452" s="1436" t="str">
        <f t="shared" ref="K452:K515" si="50">IF(J452&lt;&gt;"",E452,"")</f>
        <v>Pricing Schedule</v>
      </c>
      <c r="L452" s="1082" t="s">
        <v>1377</v>
      </c>
      <c r="M452" s="1438">
        <v>421</v>
      </c>
      <c r="N452" s="1436"/>
    </row>
    <row r="453" spans="1:14" s="1431"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6" t="str">
        <f t="shared" si="48"/>
        <v>422</v>
      </c>
      <c r="K453" s="1436" t="str">
        <f t="shared" si="50"/>
        <v>Pricing Schedule</v>
      </c>
      <c r="L453" s="1082" t="s">
        <v>1378</v>
      </c>
      <c r="M453" s="1438">
        <v>422</v>
      </c>
      <c r="N453" s="1436"/>
    </row>
    <row r="454" spans="1:14" s="1431"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6" t="str">
        <f t="shared" ref="J454:J517" si="51">IF(M454&lt;&gt;"",Q$1&amp;M454,"")</f>
        <v>423</v>
      </c>
      <c r="K454" s="1436" t="str">
        <f t="shared" si="50"/>
        <v>Pricing Schedule</v>
      </c>
      <c r="L454" s="1082" t="s">
        <v>1379</v>
      </c>
      <c r="M454" s="1438">
        <v>423</v>
      </c>
      <c r="N454" s="1436"/>
    </row>
    <row r="455" spans="1:14" s="1431"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6" t="str">
        <f t="shared" si="51"/>
        <v>424</v>
      </c>
      <c r="K455" s="1436" t="str">
        <f t="shared" si="50"/>
        <v>Pricing Schedule</v>
      </c>
      <c r="L455" s="1082" t="s">
        <v>1380</v>
      </c>
      <c r="M455" s="1438">
        <v>424</v>
      </c>
      <c r="N455" s="1436"/>
    </row>
    <row r="456" spans="1:14" s="1431"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6" t="str">
        <f t="shared" si="51"/>
        <v>425</v>
      </c>
      <c r="K456" s="1436" t="str">
        <f t="shared" si="50"/>
        <v>Pricing Schedule</v>
      </c>
      <c r="L456" s="1082" t="s">
        <v>1381</v>
      </c>
      <c r="M456" s="1438">
        <v>425</v>
      </c>
      <c r="N456" s="1436"/>
    </row>
    <row r="457" spans="1:14" s="1431"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6" t="str">
        <f t="shared" si="51"/>
        <v>426</v>
      </c>
      <c r="K457" s="1436" t="str">
        <f t="shared" si="50"/>
        <v>Pricing Schedule</v>
      </c>
      <c r="L457" s="1082" t="s">
        <v>1320</v>
      </c>
      <c r="M457" s="1438">
        <v>426</v>
      </c>
      <c r="N457" s="1436"/>
    </row>
    <row r="458" spans="1:14" s="1431"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6"/>
      <c r="K458" s="1436" t="str">
        <f t="shared" si="50"/>
        <v/>
      </c>
      <c r="L458" s="1082" t="s">
        <v>1382</v>
      </c>
      <c r="M458" s="1438">
        <v>427</v>
      </c>
      <c r="N458" s="1436"/>
    </row>
    <row r="459" spans="1:14" s="1431"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6"/>
      <c r="K459" s="1436" t="str">
        <f t="shared" si="50"/>
        <v/>
      </c>
      <c r="L459" s="1082" t="s">
        <v>254</v>
      </c>
      <c r="M459" s="1438">
        <v>428</v>
      </c>
      <c r="N459" s="1436"/>
    </row>
    <row r="460" spans="1:14" s="1431"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6"/>
      <c r="K460" s="1436" t="str">
        <f t="shared" si="50"/>
        <v/>
      </c>
      <c r="L460" s="1082" t="s">
        <v>1338</v>
      </c>
      <c r="M460" s="1438">
        <v>429</v>
      </c>
      <c r="N460" s="1436"/>
    </row>
    <row r="461" spans="1:14" s="1431"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6"/>
      <c r="K461" s="1436" t="str">
        <f t="shared" si="50"/>
        <v/>
      </c>
      <c r="L461" s="1082" t="s">
        <v>225</v>
      </c>
      <c r="M461" s="1438">
        <v>430</v>
      </c>
      <c r="N461" s="1436"/>
    </row>
    <row r="462" spans="1:14" s="1431"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8" t="s">
        <v>1455</v>
      </c>
      <c r="E462" s="1021" t="s">
        <v>208</v>
      </c>
      <c r="I462" s="1018" t="str">
        <f t="shared" si="49"/>
        <v>Exclude PIM Classes Below</v>
      </c>
      <c r="J462" s="1436" t="str">
        <f t="shared" si="51"/>
        <v>431</v>
      </c>
      <c r="K462" s="1436" t="str">
        <f t="shared" si="50"/>
        <v>PIM Model</v>
      </c>
      <c r="L462" s="1082" t="s">
        <v>466</v>
      </c>
      <c r="M462" s="1438">
        <v>431</v>
      </c>
      <c r="N462" s="1436"/>
    </row>
    <row r="463" spans="1:14" s="1431"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6" t="str">
        <f t="shared" si="51"/>
        <v>432</v>
      </c>
      <c r="K463" s="1436" t="str">
        <f t="shared" si="50"/>
        <v>Pricing Schedule</v>
      </c>
      <c r="L463" s="1082" t="s">
        <v>1375</v>
      </c>
      <c r="M463" s="1438">
        <v>432</v>
      </c>
      <c r="N463" s="1436"/>
    </row>
    <row r="464" spans="1:14" s="1431"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6" t="str">
        <f t="shared" si="51"/>
        <v>433</v>
      </c>
      <c r="K464" s="1436" t="str">
        <f t="shared" si="50"/>
        <v>Pricing Schedule</v>
      </c>
      <c r="L464" s="1082" t="s">
        <v>1377</v>
      </c>
      <c r="M464" s="1438">
        <v>433</v>
      </c>
      <c r="N464" s="1436"/>
    </row>
    <row r="465" spans="1:14" s="1431"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6" t="str">
        <f t="shared" si="51"/>
        <v>434</v>
      </c>
      <c r="K465" s="1436" t="str">
        <f t="shared" si="50"/>
        <v>Pricing Schedule</v>
      </c>
      <c r="L465" s="1082" t="s">
        <v>1378</v>
      </c>
      <c r="M465" s="1438">
        <v>434</v>
      </c>
      <c r="N465" s="1436"/>
    </row>
    <row r="466" spans="1:14" s="1431"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6" t="str">
        <f t="shared" si="51"/>
        <v>435</v>
      </c>
      <c r="K466" s="1436" t="str">
        <f t="shared" si="50"/>
        <v>Pricing Schedule</v>
      </c>
      <c r="L466" s="1082" t="s">
        <v>1379</v>
      </c>
      <c r="M466" s="1438">
        <v>435</v>
      </c>
      <c r="N466" s="1436"/>
    </row>
    <row r="467" spans="1:14" s="1431"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6" t="str">
        <f t="shared" si="51"/>
        <v>436</v>
      </c>
      <c r="K467" s="1436" t="str">
        <f t="shared" si="50"/>
        <v>Pricing Schedule</v>
      </c>
      <c r="L467" s="1082" t="s">
        <v>1380</v>
      </c>
      <c r="M467" s="1438">
        <v>436</v>
      </c>
      <c r="N467" s="1436"/>
    </row>
    <row r="468" spans="1:14" s="1431"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6" t="str">
        <f t="shared" si="51"/>
        <v>437</v>
      </c>
      <c r="K468" s="1436" t="str">
        <f t="shared" si="50"/>
        <v>Pricing Schedule</v>
      </c>
      <c r="L468" s="1082" t="s">
        <v>1381</v>
      </c>
      <c r="M468" s="1438">
        <v>437</v>
      </c>
      <c r="N468" s="1436"/>
    </row>
    <row r="469" spans="1:14" s="1431"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6" t="str">
        <f t="shared" si="51"/>
        <v>438</v>
      </c>
      <c r="K469" s="1436" t="str">
        <f t="shared" si="50"/>
        <v>Pricing Schedule</v>
      </c>
      <c r="L469" s="1082" t="s">
        <v>1320</v>
      </c>
      <c r="M469" s="1438">
        <v>438</v>
      </c>
      <c r="N469" s="1436"/>
    </row>
    <row r="470" spans="1:14" s="1431"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6"/>
      <c r="K470" s="1436" t="str">
        <f t="shared" si="50"/>
        <v/>
      </c>
      <c r="L470" s="1082" t="s">
        <v>1382</v>
      </c>
      <c r="M470" s="1438">
        <v>439</v>
      </c>
      <c r="N470" s="1436"/>
    </row>
    <row r="471" spans="1:14" s="1431"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6"/>
      <c r="K471" s="1436" t="str">
        <f t="shared" si="50"/>
        <v/>
      </c>
      <c r="L471" s="1082" t="s">
        <v>254</v>
      </c>
      <c r="M471" s="1438">
        <v>440</v>
      </c>
      <c r="N471" s="1436"/>
    </row>
    <row r="472" spans="1:14" s="1431"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6"/>
      <c r="K472" s="1436" t="str">
        <f t="shared" si="50"/>
        <v/>
      </c>
      <c r="L472" s="1082" t="s">
        <v>1338</v>
      </c>
      <c r="M472" s="1438">
        <v>441</v>
      </c>
      <c r="N472" s="1436"/>
    </row>
    <row r="473" spans="1:14" s="1431"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6"/>
      <c r="K473" s="1436" t="str">
        <f t="shared" si="50"/>
        <v/>
      </c>
      <c r="L473" s="1082" t="s">
        <v>225</v>
      </c>
      <c r="M473" s="1438">
        <v>442</v>
      </c>
      <c r="N473" s="1436"/>
    </row>
    <row r="474" spans="1:14" s="1431"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8" t="s">
        <v>1455</v>
      </c>
      <c r="E474" s="1021" t="s">
        <v>208</v>
      </c>
      <c r="I474" s="1018" t="str">
        <f t="shared" si="49"/>
        <v>Exclude PIM Classes Below</v>
      </c>
      <c r="J474" s="1436" t="str">
        <f t="shared" si="51"/>
        <v>443</v>
      </c>
      <c r="K474" s="1436" t="str">
        <f t="shared" si="50"/>
        <v>PIM Model</v>
      </c>
      <c r="L474" s="1082" t="s">
        <v>466</v>
      </c>
      <c r="M474" s="1438">
        <v>443</v>
      </c>
      <c r="N474" s="1436"/>
    </row>
    <row r="475" spans="1:14" s="1431"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6" t="str">
        <f t="shared" si="51"/>
        <v>444</v>
      </c>
      <c r="K475" s="1436" t="str">
        <f t="shared" si="50"/>
        <v>Pricing Schedule</v>
      </c>
      <c r="L475" s="1082" t="s">
        <v>1375</v>
      </c>
      <c r="M475" s="1438">
        <v>444</v>
      </c>
      <c r="N475" s="1436"/>
    </row>
    <row r="476" spans="1:14" s="1431"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6" t="str">
        <f t="shared" si="51"/>
        <v>445</v>
      </c>
      <c r="K476" s="1436" t="str">
        <f t="shared" si="50"/>
        <v>Pricing Schedule</v>
      </c>
      <c r="L476" s="1082" t="s">
        <v>1377</v>
      </c>
      <c r="M476" s="1438">
        <v>445</v>
      </c>
      <c r="N476" s="1436"/>
    </row>
    <row r="477" spans="1:14" s="1431"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6" t="str">
        <f t="shared" si="51"/>
        <v>446</v>
      </c>
      <c r="K477" s="1436" t="str">
        <f t="shared" si="50"/>
        <v>Pricing Schedule</v>
      </c>
      <c r="L477" s="1082" t="s">
        <v>1378</v>
      </c>
      <c r="M477" s="1438">
        <v>446</v>
      </c>
      <c r="N477" s="1436"/>
    </row>
    <row r="478" spans="1:14" s="1431"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6" t="str">
        <f t="shared" si="51"/>
        <v>447</v>
      </c>
      <c r="K478" s="1436" t="str">
        <f t="shared" si="50"/>
        <v>Pricing Schedule</v>
      </c>
      <c r="L478" s="1082" t="s">
        <v>1379</v>
      </c>
      <c r="M478" s="1438">
        <v>447</v>
      </c>
      <c r="N478" s="1436"/>
    </row>
    <row r="479" spans="1:14" s="1431"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6" t="str">
        <f t="shared" si="51"/>
        <v>448</v>
      </c>
      <c r="K479" s="1436" t="str">
        <f t="shared" si="50"/>
        <v>Pricing Schedule</v>
      </c>
      <c r="L479" s="1082" t="s">
        <v>1380</v>
      </c>
      <c r="M479" s="1438">
        <v>448</v>
      </c>
      <c r="N479" s="1436"/>
    </row>
    <row r="480" spans="1:14" s="1431"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6" t="str">
        <f t="shared" si="51"/>
        <v>449</v>
      </c>
      <c r="K480" s="1436" t="str">
        <f t="shared" si="50"/>
        <v>Pricing Schedule</v>
      </c>
      <c r="L480" s="1082" t="s">
        <v>1381</v>
      </c>
      <c r="M480" s="1438">
        <v>449</v>
      </c>
      <c r="N480" s="1436"/>
    </row>
    <row r="481" spans="1:14" s="1431"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6" t="str">
        <f t="shared" si="51"/>
        <v>450</v>
      </c>
      <c r="K481" s="1436" t="str">
        <f t="shared" si="50"/>
        <v>Pricing Schedule</v>
      </c>
      <c r="L481" s="1082" t="s">
        <v>1320</v>
      </c>
      <c r="M481" s="1438">
        <v>450</v>
      </c>
      <c r="N481" s="1436"/>
    </row>
    <row r="482" spans="1:14" s="1431"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6"/>
      <c r="K482" s="1436" t="str">
        <f t="shared" si="50"/>
        <v/>
      </c>
      <c r="L482" s="1082" t="s">
        <v>1382</v>
      </c>
      <c r="M482" s="1438">
        <v>451</v>
      </c>
      <c r="N482" s="1436"/>
    </row>
    <row r="483" spans="1:14" s="1431"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6"/>
      <c r="K483" s="1436" t="str">
        <f t="shared" si="50"/>
        <v/>
      </c>
      <c r="L483" s="1082" t="s">
        <v>254</v>
      </c>
      <c r="M483" s="1438">
        <v>452</v>
      </c>
      <c r="N483" s="1436"/>
    </row>
    <row r="484" spans="1:14" s="1431"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6"/>
      <c r="K484" s="1436" t="str">
        <f t="shared" si="50"/>
        <v/>
      </c>
      <c r="L484" s="1082" t="s">
        <v>1338</v>
      </c>
      <c r="M484" s="1438">
        <v>453</v>
      </c>
      <c r="N484" s="1436"/>
    </row>
    <row r="485" spans="1:14" s="1431"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6"/>
      <c r="K485" s="1436" t="str">
        <f t="shared" si="50"/>
        <v/>
      </c>
      <c r="L485" s="1082" t="s">
        <v>225</v>
      </c>
      <c r="M485" s="1438">
        <v>454</v>
      </c>
      <c r="N485" s="1436"/>
    </row>
    <row r="486" spans="1:14" s="1431"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8" t="s">
        <v>1455</v>
      </c>
      <c r="E486" s="1021" t="s">
        <v>208</v>
      </c>
      <c r="I486" s="1018" t="str">
        <f t="shared" si="49"/>
        <v>Exclude PIM Classes Below</v>
      </c>
      <c r="J486" s="1436" t="str">
        <f t="shared" si="51"/>
        <v>455</v>
      </c>
      <c r="K486" s="1436" t="str">
        <f t="shared" si="50"/>
        <v>PIM Model</v>
      </c>
      <c r="L486" s="1082" t="s">
        <v>466</v>
      </c>
      <c r="M486" s="1438">
        <v>455</v>
      </c>
      <c r="N486" s="1436"/>
    </row>
    <row r="487" spans="1:14" s="1431"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6" t="str">
        <f t="shared" si="51"/>
        <v>456</v>
      </c>
      <c r="K487" s="1436" t="str">
        <f t="shared" si="50"/>
        <v>Pricing Schedule</v>
      </c>
      <c r="L487" s="1082" t="s">
        <v>1375</v>
      </c>
      <c r="M487" s="1438">
        <v>456</v>
      </c>
      <c r="N487" s="1436"/>
    </row>
    <row r="488" spans="1:14" s="1431"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6" t="str">
        <f t="shared" si="51"/>
        <v>457</v>
      </c>
      <c r="K488" s="1436" t="str">
        <f t="shared" si="50"/>
        <v>Pricing Schedule</v>
      </c>
      <c r="L488" s="1082" t="s">
        <v>1377</v>
      </c>
      <c r="M488" s="1438">
        <v>457</v>
      </c>
      <c r="N488" s="1436"/>
    </row>
    <row r="489" spans="1:14" s="1431"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6" t="str">
        <f t="shared" si="51"/>
        <v>458</v>
      </c>
      <c r="K489" s="1436" t="str">
        <f t="shared" si="50"/>
        <v>Pricing Schedule</v>
      </c>
      <c r="L489" s="1082" t="s">
        <v>1378</v>
      </c>
      <c r="M489" s="1438">
        <v>458</v>
      </c>
      <c r="N489" s="1436"/>
    </row>
    <row r="490" spans="1:14" s="1431"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6" t="str">
        <f t="shared" si="51"/>
        <v>459</v>
      </c>
      <c r="K490" s="1436" t="str">
        <f t="shared" si="50"/>
        <v>Pricing Schedule</v>
      </c>
      <c r="L490" s="1082" t="s">
        <v>1379</v>
      </c>
      <c r="M490" s="1438">
        <v>459</v>
      </c>
      <c r="N490" s="1436"/>
    </row>
    <row r="491" spans="1:14" s="1431"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6" t="str">
        <f t="shared" si="51"/>
        <v>460</v>
      </c>
      <c r="K491" s="1436" t="str">
        <f t="shared" si="50"/>
        <v>Pricing Schedule</v>
      </c>
      <c r="L491" s="1082" t="s">
        <v>1380</v>
      </c>
      <c r="M491" s="1438">
        <v>460</v>
      </c>
      <c r="N491" s="1436"/>
    </row>
    <row r="492" spans="1:14" s="1431"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6" t="str">
        <f t="shared" si="51"/>
        <v>461</v>
      </c>
      <c r="K492" s="1436" t="str">
        <f t="shared" si="50"/>
        <v>Pricing Schedule</v>
      </c>
      <c r="L492" s="1082" t="s">
        <v>1381</v>
      </c>
      <c r="M492" s="1438">
        <v>461</v>
      </c>
      <c r="N492" s="1436"/>
    </row>
    <row r="493" spans="1:14" s="1431"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6" t="str">
        <f t="shared" si="51"/>
        <v>462</v>
      </c>
      <c r="K493" s="1436" t="str">
        <f t="shared" si="50"/>
        <v>Pricing Schedule</v>
      </c>
      <c r="L493" s="1082" t="s">
        <v>1320</v>
      </c>
      <c r="M493" s="1438">
        <v>462</v>
      </c>
      <c r="N493" s="1436"/>
    </row>
    <row r="494" spans="1:14" s="1431"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6"/>
      <c r="K494" s="1436" t="str">
        <f t="shared" si="50"/>
        <v/>
      </c>
      <c r="L494" s="1082" t="s">
        <v>1382</v>
      </c>
      <c r="M494" s="1438">
        <v>463</v>
      </c>
      <c r="N494" s="1436"/>
    </row>
    <row r="495" spans="1:14" s="1431"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6"/>
      <c r="K495" s="1436" t="str">
        <f t="shared" si="50"/>
        <v/>
      </c>
      <c r="L495" s="1082" t="s">
        <v>254</v>
      </c>
      <c r="M495" s="1438">
        <v>464</v>
      </c>
      <c r="N495" s="1436"/>
    </row>
    <row r="496" spans="1:14" s="1431"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6"/>
      <c r="K496" s="1436" t="str">
        <f t="shared" si="50"/>
        <v/>
      </c>
      <c r="L496" s="1082" t="s">
        <v>1338</v>
      </c>
      <c r="M496" s="1438">
        <v>465</v>
      </c>
      <c r="N496" s="1436"/>
    </row>
    <row r="497" spans="1:14" s="1431"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6"/>
      <c r="K497" s="1436" t="str">
        <f t="shared" si="50"/>
        <v/>
      </c>
      <c r="L497" s="1082" t="s">
        <v>225</v>
      </c>
      <c r="M497" s="1438">
        <v>466</v>
      </c>
      <c r="N497" s="1436"/>
    </row>
    <row r="498" spans="1:14" s="1431"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8" t="s">
        <v>1455</v>
      </c>
      <c r="E498" s="1021" t="s">
        <v>208</v>
      </c>
      <c r="I498" s="1018" t="str">
        <f t="shared" si="49"/>
        <v>Exclude PIM Classes Below</v>
      </c>
      <c r="J498" s="1436" t="str">
        <f t="shared" si="51"/>
        <v>467</v>
      </c>
      <c r="K498" s="1436" t="str">
        <f t="shared" si="50"/>
        <v>PIM Model</v>
      </c>
      <c r="L498" s="1082" t="s">
        <v>466</v>
      </c>
      <c r="M498" s="1438">
        <v>467</v>
      </c>
      <c r="N498" s="1436"/>
    </row>
    <row r="499" spans="1:14" s="1431"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6" t="str">
        <f t="shared" si="51"/>
        <v>468</v>
      </c>
      <c r="K499" s="1436" t="str">
        <f t="shared" si="50"/>
        <v>Pricing Schedule</v>
      </c>
      <c r="L499" s="1082" t="s">
        <v>1375</v>
      </c>
      <c r="M499" s="1438">
        <v>468</v>
      </c>
      <c r="N499" s="1436"/>
    </row>
    <row r="500" spans="1:14" s="1431"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6" t="str">
        <f t="shared" si="51"/>
        <v>469</v>
      </c>
      <c r="K500" s="1436" t="str">
        <f t="shared" si="50"/>
        <v>Pricing Schedule</v>
      </c>
      <c r="L500" s="1082" t="s">
        <v>1377</v>
      </c>
      <c r="M500" s="1438">
        <v>469</v>
      </c>
      <c r="N500" s="1436"/>
    </row>
    <row r="501" spans="1:14" s="1431"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6" t="str">
        <f t="shared" si="51"/>
        <v>470</v>
      </c>
      <c r="K501" s="1436" t="str">
        <f t="shared" si="50"/>
        <v>Pricing Schedule</v>
      </c>
      <c r="L501" s="1082" t="s">
        <v>1378</v>
      </c>
      <c r="M501" s="1438">
        <v>470</v>
      </c>
      <c r="N501" s="1436"/>
    </row>
    <row r="502" spans="1:14" s="1431"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6" t="str">
        <f t="shared" si="51"/>
        <v>471</v>
      </c>
      <c r="K502" s="1436" t="str">
        <f t="shared" si="50"/>
        <v>Pricing Schedule</v>
      </c>
      <c r="L502" s="1082" t="s">
        <v>1379</v>
      </c>
      <c r="M502" s="1438">
        <v>471</v>
      </c>
      <c r="N502" s="1436"/>
    </row>
    <row r="503" spans="1:14" s="1431"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6" t="str">
        <f t="shared" si="51"/>
        <v>472</v>
      </c>
      <c r="K503" s="1436" t="str">
        <f t="shared" si="50"/>
        <v>Pricing Schedule</v>
      </c>
      <c r="L503" s="1082" t="s">
        <v>1380</v>
      </c>
      <c r="M503" s="1438">
        <v>472</v>
      </c>
      <c r="N503" s="1436"/>
    </row>
    <row r="504" spans="1:14" s="1431"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6" t="str">
        <f t="shared" si="51"/>
        <v>473</v>
      </c>
      <c r="K504" s="1436" t="str">
        <f t="shared" si="50"/>
        <v>Pricing Schedule</v>
      </c>
      <c r="L504" s="1082" t="s">
        <v>1381</v>
      </c>
      <c r="M504" s="1438">
        <v>473</v>
      </c>
      <c r="N504" s="1436"/>
    </row>
    <row r="505" spans="1:14" s="1431"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6" t="str">
        <f t="shared" si="51"/>
        <v>474</v>
      </c>
      <c r="K505" s="1436" t="str">
        <f t="shared" si="50"/>
        <v>Pricing Schedule</v>
      </c>
      <c r="L505" s="1082" t="s">
        <v>1320</v>
      </c>
      <c r="M505" s="1438">
        <v>474</v>
      </c>
      <c r="N505" s="1436"/>
    </row>
    <row r="506" spans="1:14" s="1431"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6"/>
      <c r="K506" s="1436" t="str">
        <f t="shared" si="50"/>
        <v/>
      </c>
      <c r="L506" s="1082" t="s">
        <v>1382</v>
      </c>
      <c r="M506" s="1438">
        <v>475</v>
      </c>
      <c r="N506" s="1436"/>
    </row>
    <row r="507" spans="1:14" s="1431"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6"/>
      <c r="K507" s="1436" t="str">
        <f t="shared" si="50"/>
        <v/>
      </c>
      <c r="L507" s="1082" t="s">
        <v>254</v>
      </c>
      <c r="M507" s="1438">
        <v>476</v>
      </c>
      <c r="N507" s="1436"/>
    </row>
    <row r="508" spans="1:14" s="1431"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6"/>
      <c r="K508" s="1436" t="str">
        <f t="shared" si="50"/>
        <v/>
      </c>
      <c r="L508" s="1082" t="s">
        <v>1338</v>
      </c>
      <c r="M508" s="1438">
        <v>477</v>
      </c>
      <c r="N508" s="1436"/>
    </row>
    <row r="509" spans="1:14" s="1431"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6"/>
      <c r="K509" s="1436" t="str">
        <f t="shared" si="50"/>
        <v/>
      </c>
      <c r="L509" s="1082" t="s">
        <v>225</v>
      </c>
      <c r="M509" s="1438">
        <v>478</v>
      </c>
      <c r="N509" s="1436"/>
    </row>
    <row r="510" spans="1:14" s="1431"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8" t="s">
        <v>1455</v>
      </c>
      <c r="E510" s="1021" t="s">
        <v>208</v>
      </c>
      <c r="I510" s="1018" t="str">
        <f t="shared" si="49"/>
        <v>Exclude PIM Classes Below</v>
      </c>
      <c r="J510" s="1436" t="str">
        <f t="shared" si="51"/>
        <v>479</v>
      </c>
      <c r="K510" s="1436" t="str">
        <f t="shared" si="50"/>
        <v>PIM Model</v>
      </c>
      <c r="L510" s="1082" t="s">
        <v>466</v>
      </c>
      <c r="M510" s="1438">
        <v>479</v>
      </c>
      <c r="N510" s="1436"/>
    </row>
    <row r="511" spans="1:14" s="1431"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6" t="str">
        <f t="shared" si="51"/>
        <v>480</v>
      </c>
      <c r="K511" s="1436" t="str">
        <f t="shared" si="50"/>
        <v>Pricing Schedule</v>
      </c>
      <c r="L511" s="1082" t="s">
        <v>1375</v>
      </c>
      <c r="M511" s="1438">
        <v>480</v>
      </c>
      <c r="N511" s="1436"/>
    </row>
    <row r="512" spans="1:14" s="1431"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6" t="str">
        <f t="shared" si="51"/>
        <v>481</v>
      </c>
      <c r="K512" s="1436" t="str">
        <f t="shared" si="50"/>
        <v>Pricing Schedule</v>
      </c>
      <c r="L512" s="1082" t="s">
        <v>1377</v>
      </c>
      <c r="M512" s="1438">
        <v>481</v>
      </c>
      <c r="N512" s="1436"/>
    </row>
    <row r="513" spans="1:14" s="1431"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6" t="str">
        <f t="shared" si="51"/>
        <v>482</v>
      </c>
      <c r="K513" s="1436" t="str">
        <f t="shared" si="50"/>
        <v>Pricing Schedule</v>
      </c>
      <c r="L513" s="1082" t="s">
        <v>1378</v>
      </c>
      <c r="M513" s="1438">
        <v>482</v>
      </c>
      <c r="N513" s="1436"/>
    </row>
    <row r="514" spans="1:14" s="1431"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6" t="str">
        <f t="shared" si="51"/>
        <v>483</v>
      </c>
      <c r="K514" s="1436" t="str">
        <f t="shared" si="50"/>
        <v>Pricing Schedule</v>
      </c>
      <c r="L514" s="1082" t="s">
        <v>1379</v>
      </c>
      <c r="M514" s="1438">
        <v>483</v>
      </c>
      <c r="N514" s="1436"/>
    </row>
    <row r="515" spans="1:14" s="1431"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6" t="str">
        <f t="shared" si="51"/>
        <v>484</v>
      </c>
      <c r="K515" s="1436" t="str">
        <f t="shared" si="50"/>
        <v>Pricing Schedule</v>
      </c>
      <c r="L515" s="1082" t="s">
        <v>1380</v>
      </c>
      <c r="M515" s="1438">
        <v>484</v>
      </c>
      <c r="N515" s="1436"/>
    </row>
    <row r="516" spans="1:14" s="1431"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6" t="str">
        <f t="shared" si="51"/>
        <v>485</v>
      </c>
      <c r="K516" s="1436" t="str">
        <f t="shared" ref="K516:K579" si="53">IF(J516&lt;&gt;"",E516,"")</f>
        <v>Pricing Schedule</v>
      </c>
      <c r="L516" s="1082" t="s">
        <v>1381</v>
      </c>
      <c r="M516" s="1438">
        <v>485</v>
      </c>
      <c r="N516" s="1436"/>
    </row>
    <row r="517" spans="1:14" s="1431"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6" t="str">
        <f t="shared" si="51"/>
        <v>486</v>
      </c>
      <c r="K517" s="1436" t="str">
        <f t="shared" si="53"/>
        <v>Pricing Schedule</v>
      </c>
      <c r="L517" s="1082" t="s">
        <v>1320</v>
      </c>
      <c r="M517" s="1438">
        <v>486</v>
      </c>
      <c r="N517" s="1436"/>
    </row>
    <row r="518" spans="1:14" s="1431"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6"/>
      <c r="K518" s="1436" t="str">
        <f t="shared" si="53"/>
        <v/>
      </c>
      <c r="L518" s="1082" t="s">
        <v>1382</v>
      </c>
      <c r="M518" s="1438">
        <v>487</v>
      </c>
      <c r="N518" s="1436"/>
    </row>
    <row r="519" spans="1:14" s="1431"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6"/>
      <c r="K519" s="1436" t="str">
        <f t="shared" si="53"/>
        <v/>
      </c>
      <c r="L519" s="1082" t="s">
        <v>254</v>
      </c>
      <c r="M519" s="1438">
        <v>488</v>
      </c>
      <c r="N519" s="1436"/>
    </row>
    <row r="520" spans="1:14" s="1431"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6"/>
      <c r="K520" s="1436" t="str">
        <f t="shared" si="53"/>
        <v/>
      </c>
      <c r="L520" s="1082" t="s">
        <v>1338</v>
      </c>
      <c r="M520" s="1438">
        <v>489</v>
      </c>
      <c r="N520" s="1436"/>
    </row>
    <row r="521" spans="1:14" s="1431"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6"/>
      <c r="K521" s="1436" t="str">
        <f t="shared" si="53"/>
        <v/>
      </c>
      <c r="L521" s="1082" t="s">
        <v>225</v>
      </c>
      <c r="M521" s="1438">
        <v>490</v>
      </c>
      <c r="N521" s="1436"/>
    </row>
    <row r="522" spans="1:14" s="1431"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8" t="s">
        <v>1455</v>
      </c>
      <c r="E522" s="1021" t="s">
        <v>208</v>
      </c>
      <c r="I522" s="1018" t="str">
        <f t="shared" si="52"/>
        <v>Exclude PIM Classes Below</v>
      </c>
      <c r="J522" s="1436" t="str">
        <f t="shared" ref="J522:J574" si="54">IF(M522&lt;&gt;"",Q$1&amp;M522,"")</f>
        <v>491</v>
      </c>
      <c r="K522" s="1436" t="str">
        <f t="shared" si="53"/>
        <v>PIM Model</v>
      </c>
      <c r="L522" s="1082" t="s">
        <v>466</v>
      </c>
      <c r="M522" s="1438">
        <v>491</v>
      </c>
      <c r="N522" s="1436"/>
    </row>
    <row r="523" spans="1:14" s="1431"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6" t="str">
        <f t="shared" si="54"/>
        <v>492</v>
      </c>
      <c r="K523" s="1436" t="str">
        <f t="shared" si="53"/>
        <v>Pricing Schedule</v>
      </c>
      <c r="L523" s="1082" t="s">
        <v>1375</v>
      </c>
      <c r="M523" s="1438">
        <v>492</v>
      </c>
      <c r="N523" s="1436"/>
    </row>
    <row r="524" spans="1:14" s="1431"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6" t="str">
        <f t="shared" si="54"/>
        <v>493</v>
      </c>
      <c r="K524" s="1436" t="str">
        <f t="shared" si="53"/>
        <v>Pricing Schedule</v>
      </c>
      <c r="L524" s="1082" t="s">
        <v>1377</v>
      </c>
      <c r="M524" s="1438">
        <v>493</v>
      </c>
      <c r="N524" s="1436"/>
    </row>
    <row r="525" spans="1:14" s="1431"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6" t="str">
        <f t="shared" si="54"/>
        <v>494</v>
      </c>
      <c r="K525" s="1436" t="str">
        <f t="shared" si="53"/>
        <v>Pricing Schedule</v>
      </c>
      <c r="L525" s="1082" t="s">
        <v>1378</v>
      </c>
      <c r="M525" s="1438">
        <v>494</v>
      </c>
      <c r="N525" s="1436"/>
    </row>
    <row r="526" spans="1:14" s="1431"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6" t="str">
        <f t="shared" si="54"/>
        <v>495</v>
      </c>
      <c r="K526" s="1436" t="str">
        <f t="shared" si="53"/>
        <v>Pricing Schedule</v>
      </c>
      <c r="L526" s="1082" t="s">
        <v>1379</v>
      </c>
      <c r="M526" s="1438">
        <v>495</v>
      </c>
      <c r="N526" s="1436"/>
    </row>
    <row r="527" spans="1:14" s="1431"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6" t="str">
        <f t="shared" si="54"/>
        <v>496</v>
      </c>
      <c r="K527" s="1436" t="str">
        <f t="shared" si="53"/>
        <v>Pricing Schedule</v>
      </c>
      <c r="L527" s="1082" t="s">
        <v>1380</v>
      </c>
      <c r="M527" s="1438">
        <v>496</v>
      </c>
      <c r="N527" s="1436"/>
    </row>
    <row r="528" spans="1:14" s="1431"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6" t="str">
        <f t="shared" si="54"/>
        <v>497</v>
      </c>
      <c r="K528" s="1436" t="str">
        <f t="shared" si="53"/>
        <v>Pricing Schedule</v>
      </c>
      <c r="L528" s="1082" t="s">
        <v>1381</v>
      </c>
      <c r="M528" s="1438">
        <v>497</v>
      </c>
      <c r="N528" s="1436"/>
    </row>
    <row r="529" spans="1:18" s="1431"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6" t="str">
        <f t="shared" si="54"/>
        <v>498</v>
      </c>
      <c r="K529" s="1436" t="str">
        <f t="shared" si="53"/>
        <v>Pricing Schedule</v>
      </c>
      <c r="L529" s="1082" t="s">
        <v>1320</v>
      </c>
      <c r="M529" s="1438">
        <v>498</v>
      </c>
      <c r="N529" s="1436"/>
    </row>
    <row r="530" spans="1:18" s="1431" customFormat="1" x14ac:dyDescent="0.25">
      <c r="A530" s="1081" t="s">
        <v>1368</v>
      </c>
      <c r="B530" s="1018" t="str">
        <f ca="1">_xlfn.CONCAT(IFERROR(SUBSTITUTE(ADDRESS(1,MATCH(A530,INDIRECT("'"&amp;E530&amp;"'"&amp;"!A4:Z4"),0),4),1,""),""),4)</f>
        <v>M4</v>
      </c>
      <c r="C530" s="1438" t="str">
        <f ca="1">_xlfn.CONCAT(IFERROR(SUBSTITUTE(ADDRESS(1,MATCH(A530,INDIRECT("'"&amp;E530&amp;"'"&amp;"!A4:Z4"),0),4),1,""),""),5)</f>
        <v>M5</v>
      </c>
      <c r="D530" s="1021" t="s">
        <v>1448</v>
      </c>
      <c r="E530" s="1021" t="s">
        <v>1372</v>
      </c>
      <c r="I530" s="1018" t="str">
        <f t="shared" si="52"/>
        <v>Pricing Termination End Date</v>
      </c>
      <c r="J530" s="1436" t="str">
        <f t="shared" si="54"/>
        <v>499</v>
      </c>
      <c r="K530" s="1436" t="str">
        <f t="shared" si="53"/>
        <v>Pricing Schedule</v>
      </c>
      <c r="L530" s="1082" t="s">
        <v>1368</v>
      </c>
      <c r="M530" s="1438">
        <v>499</v>
      </c>
      <c r="N530" s="1436"/>
    </row>
    <row r="531" spans="1:18" s="1431" customFormat="1" x14ac:dyDescent="0.25">
      <c r="A531" s="1081" t="s">
        <v>1369</v>
      </c>
      <c r="B531" s="1018" t="str">
        <f t="shared" ref="B531:B538" ca="1" si="55">_xlfn.CONCAT(IFERROR(SUBSTITUTE(ADDRESS(1,MATCH(A531,INDIRECT("'"&amp;E531&amp;"'"&amp;"!A4:Z4"),0),4),1,""),""),4)</f>
        <v>N4</v>
      </c>
      <c r="C531" s="1438" t="str">
        <f t="shared" ref="C531:C538" ca="1" si="56">_xlfn.CONCAT(IFERROR(SUBSTITUTE(ADDRESS(1,MATCH(A531,INDIRECT("'"&amp;E531&amp;"'"&amp;"!A4:Z4"),0),4),1,""),""),5)</f>
        <v>N5</v>
      </c>
      <c r="D531" s="1021" t="s">
        <v>1448</v>
      </c>
      <c r="E531" s="1021" t="s">
        <v>1372</v>
      </c>
      <c r="I531" s="1018" t="str">
        <f t="shared" si="52"/>
        <v>Pricing Termination End Date Flag</v>
      </c>
      <c r="J531" s="1436" t="str">
        <f t="shared" si="54"/>
        <v>500</v>
      </c>
      <c r="K531" s="1436" t="str">
        <f t="shared" si="53"/>
        <v>Pricing Schedule</v>
      </c>
      <c r="L531" s="1082" t="s">
        <v>1369</v>
      </c>
      <c r="M531" s="1438">
        <v>500</v>
      </c>
      <c r="N531" s="1436"/>
    </row>
    <row r="532" spans="1:18" s="1431" customFormat="1" x14ac:dyDescent="0.25">
      <c r="A532" s="1081" t="s">
        <v>1363</v>
      </c>
      <c r="B532" s="1018" t="str">
        <f t="shared" ca="1" si="55"/>
        <v>H4</v>
      </c>
      <c r="C532" s="1438" t="str">
        <f t="shared" ca="1" si="56"/>
        <v>H5</v>
      </c>
      <c r="D532" s="1021" t="s">
        <v>1448</v>
      </c>
      <c r="E532" s="1021" t="s">
        <v>1372</v>
      </c>
      <c r="I532" s="1018" t="str">
        <f t="shared" si="52"/>
        <v>Pricing Override Flag</v>
      </c>
      <c r="J532" s="1436" t="str">
        <f t="shared" si="54"/>
        <v>501</v>
      </c>
      <c r="K532" s="1436" t="str">
        <f t="shared" si="53"/>
        <v>Pricing Schedule</v>
      </c>
      <c r="L532" s="1082" t="s">
        <v>1363</v>
      </c>
      <c r="M532" s="1438">
        <v>501</v>
      </c>
      <c r="N532" s="1436"/>
    </row>
    <row r="533" spans="1:18" s="1431" customFormat="1" x14ac:dyDescent="0.25">
      <c r="A533" s="1081" t="s">
        <v>1361</v>
      </c>
      <c r="B533" s="1018" t="str">
        <f t="shared" ca="1" si="55"/>
        <v>F4</v>
      </c>
      <c r="C533" s="1438" t="str">
        <f t="shared" ca="1" si="56"/>
        <v>F5</v>
      </c>
      <c r="D533" s="1021" t="s">
        <v>1448</v>
      </c>
      <c r="E533" s="1021" t="s">
        <v>1372</v>
      </c>
      <c r="I533" s="1018" t="str">
        <f t="shared" si="52"/>
        <v>EBP Cost Basis</v>
      </c>
      <c r="J533" s="1436" t="str">
        <f t="shared" si="54"/>
        <v>514</v>
      </c>
      <c r="K533" s="1436" t="str">
        <f t="shared" si="53"/>
        <v>Pricing Schedule</v>
      </c>
      <c r="L533" s="1081" t="s">
        <v>1361</v>
      </c>
      <c r="M533" s="1438">
        <v>514</v>
      </c>
      <c r="N533" s="1436"/>
    </row>
    <row r="534" spans="1:18" s="1431" customFormat="1" x14ac:dyDescent="0.25">
      <c r="A534" s="1081" t="s">
        <v>1362</v>
      </c>
      <c r="B534" s="1018" t="str">
        <f t="shared" ca="1" si="55"/>
        <v>G4</v>
      </c>
      <c r="C534" s="1438" t="str">
        <f t="shared" ca="1" si="56"/>
        <v>G5</v>
      </c>
      <c r="D534" s="1021" t="s">
        <v>1448</v>
      </c>
      <c r="E534" s="1021" t="s">
        <v>1372</v>
      </c>
      <c r="I534" s="1018" t="str">
        <f t="shared" si="52"/>
        <v>Eligible EBP Language</v>
      </c>
      <c r="J534" s="1436" t="str">
        <f t="shared" si="54"/>
        <v>515</v>
      </c>
      <c r="K534" s="1436" t="str">
        <f t="shared" si="53"/>
        <v>Pricing Schedule</v>
      </c>
      <c r="L534" s="1081" t="s">
        <v>1560</v>
      </c>
      <c r="M534" s="1438">
        <v>515</v>
      </c>
      <c r="N534" s="1436"/>
    </row>
    <row r="535" spans="1:18" s="1431" customFormat="1" x14ac:dyDescent="0.25">
      <c r="A535" s="1081" t="s">
        <v>1364</v>
      </c>
      <c r="B535" s="1018" t="str">
        <f t="shared" ca="1" si="55"/>
        <v>I4</v>
      </c>
      <c r="C535" s="1438" t="str">
        <f t="shared" ca="1" si="56"/>
        <v>I5</v>
      </c>
      <c r="D535" s="1021" t="s">
        <v>1448</v>
      </c>
      <c r="E535" s="1021" t="s">
        <v>1372</v>
      </c>
      <c r="I535" s="1018" t="str">
        <f t="shared" si="52"/>
        <v>Product Pricing Schedule Included Flag</v>
      </c>
      <c r="J535" s="1436" t="str">
        <f t="shared" si="54"/>
        <v>517</v>
      </c>
      <c r="K535" s="1436" t="str">
        <f t="shared" si="53"/>
        <v>Pricing Schedule</v>
      </c>
      <c r="L535" s="1081" t="s">
        <v>1364</v>
      </c>
      <c r="M535" s="1438">
        <v>517</v>
      </c>
      <c r="N535" s="1436"/>
    </row>
    <row r="536" spans="1:18" s="1431" customFormat="1" x14ac:dyDescent="0.25">
      <c r="A536" s="1081" t="s">
        <v>1365</v>
      </c>
      <c r="B536" s="1018" t="str">
        <f t="shared" ca="1" si="55"/>
        <v>J4</v>
      </c>
      <c r="C536" s="1438" t="str">
        <f t="shared" ca="1" si="56"/>
        <v>J5</v>
      </c>
      <c r="D536" s="1021" t="s">
        <v>1448</v>
      </c>
      <c r="E536" s="1021" t="s">
        <v>1372</v>
      </c>
      <c r="I536" s="1018" t="str">
        <f t="shared" si="52"/>
        <v>Special Pricing Flag</v>
      </c>
      <c r="J536" s="1436" t="str">
        <f t="shared" si="54"/>
        <v>518</v>
      </c>
      <c r="K536" s="1436" t="str">
        <f t="shared" si="53"/>
        <v>Pricing Schedule</v>
      </c>
      <c r="L536" s="1081" t="s">
        <v>1365</v>
      </c>
      <c r="M536" s="1438">
        <v>518</v>
      </c>
      <c r="N536" s="1436"/>
    </row>
    <row r="537" spans="1:18" s="1431" customFormat="1" x14ac:dyDescent="0.25">
      <c r="A537" s="1081" t="s">
        <v>1366</v>
      </c>
      <c r="B537" s="1018" t="str">
        <f t="shared" ca="1" si="55"/>
        <v>K4</v>
      </c>
      <c r="C537" s="1438" t="str">
        <f t="shared" ca="1" si="56"/>
        <v>K5</v>
      </c>
      <c r="D537" s="1021" t="s">
        <v>1448</v>
      </c>
      <c r="E537" s="1021" t="s">
        <v>1372</v>
      </c>
      <c r="I537" s="1018" t="str">
        <f t="shared" si="52"/>
        <v>Altenate Pricing Schedule Flag</v>
      </c>
      <c r="J537" s="1436" t="str">
        <f t="shared" si="54"/>
        <v>519</v>
      </c>
      <c r="K537" s="1436" t="str">
        <f t="shared" si="53"/>
        <v>Pricing Schedule</v>
      </c>
      <c r="L537" s="1081" t="s">
        <v>1562</v>
      </c>
      <c r="M537" s="1438">
        <v>519</v>
      </c>
      <c r="N537" s="1436"/>
    </row>
    <row r="538" spans="1:18" s="1431" customFormat="1" x14ac:dyDescent="0.25">
      <c r="A538" s="1081" t="s">
        <v>1367</v>
      </c>
      <c r="B538" s="1018" t="str">
        <f t="shared" ca="1" si="55"/>
        <v>L4</v>
      </c>
      <c r="C538" s="1438" t="str">
        <f t="shared" ca="1" si="56"/>
        <v>L5</v>
      </c>
      <c r="D538" s="1021" t="s">
        <v>1448</v>
      </c>
      <c r="E538" s="1021" t="s">
        <v>1372</v>
      </c>
      <c r="I538" s="1018" t="str">
        <f t="shared" si="52"/>
        <v>EB Pricing Schedule Flag</v>
      </c>
      <c r="J538" s="1436" t="str">
        <f t="shared" si="54"/>
        <v>520</v>
      </c>
      <c r="K538" s="1436" t="str">
        <f t="shared" si="53"/>
        <v>Pricing Schedule</v>
      </c>
      <c r="L538" s="1081" t="s">
        <v>1367</v>
      </c>
      <c r="M538" s="52">
        <v>520</v>
      </c>
      <c r="N538" s="1436"/>
      <c r="O538" s="1431" t="s">
        <v>742</v>
      </c>
    </row>
    <row r="539" spans="1:18" s="1431"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6"/>
      <c r="K539" s="1436" t="str">
        <f t="shared" si="53"/>
        <v/>
      </c>
      <c r="L539" s="1081" t="s">
        <v>1593</v>
      </c>
      <c r="M539" s="1438">
        <v>522</v>
      </c>
      <c r="N539" s="1436"/>
      <c r="O539" s="1431">
        <f>'Configurable Tab'!H3</f>
        <v>3</v>
      </c>
      <c r="R539" s="1436" t="s">
        <v>898</v>
      </c>
    </row>
    <row r="540" spans="1:18" s="1431"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6"/>
      <c r="K540" s="1436" t="str">
        <f t="shared" si="53"/>
        <v/>
      </c>
      <c r="L540" s="1081" t="s">
        <v>1809</v>
      </c>
      <c r="M540" s="1438">
        <v>523</v>
      </c>
      <c r="N540" s="1436"/>
      <c r="O540" s="1431" t="s">
        <v>743</v>
      </c>
      <c r="Q540" s="1431" t="s">
        <v>651</v>
      </c>
      <c r="R540" s="1436" t="s">
        <v>898</v>
      </c>
    </row>
    <row r="541" spans="1:18" s="1431"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6"/>
      <c r="K541" s="1436" t="str">
        <f t="shared" si="53"/>
        <v/>
      </c>
      <c r="L541" s="1081" t="s">
        <v>1482</v>
      </c>
      <c r="M541" s="1438">
        <v>524</v>
      </c>
      <c r="N541" s="1436"/>
      <c r="O541" s="1431">
        <f>'Configurable Tab'!I3</f>
        <v>16</v>
      </c>
      <c r="R541" s="1436" t="s">
        <v>898</v>
      </c>
    </row>
    <row r="542" spans="1:18" s="1431"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6"/>
      <c r="K542" s="1436" t="str">
        <f t="shared" si="53"/>
        <v/>
      </c>
      <c r="L542" s="1081" t="s">
        <v>1479</v>
      </c>
      <c r="M542" s="1438">
        <v>525</v>
      </c>
      <c r="N542" s="1436"/>
      <c r="O542" s="1431" t="s">
        <v>1736</v>
      </c>
      <c r="R542" s="1436" t="s">
        <v>898</v>
      </c>
    </row>
    <row r="543" spans="1:18" s="1431" customFormat="1" x14ac:dyDescent="0.25">
      <c r="A543" s="1109" t="s">
        <v>1480</v>
      </c>
      <c r="B543" s="1081" t="str">
        <f t="shared" ca="1" si="57"/>
        <v>J5</v>
      </c>
      <c r="C543" s="1081" t="str">
        <f t="shared" ca="1" si="58"/>
        <v>J6</v>
      </c>
      <c r="D543" s="1081" t="s">
        <v>1448</v>
      </c>
      <c r="E543" s="1081" t="s">
        <v>1618</v>
      </c>
      <c r="I543" s="1018" t="str">
        <f t="shared" si="52"/>
        <v/>
      </c>
      <c r="J543" s="1436"/>
      <c r="K543" s="1436" t="str">
        <f t="shared" si="53"/>
        <v/>
      </c>
      <c r="L543" s="1081" t="s">
        <v>1480</v>
      </c>
      <c r="M543" s="1438">
        <v>526</v>
      </c>
      <c r="N543" s="1436"/>
      <c r="R543" s="1436" t="s">
        <v>898</v>
      </c>
    </row>
    <row r="544" spans="1:18" s="1431" customFormat="1" x14ac:dyDescent="0.25">
      <c r="A544" s="1109" t="s">
        <v>1496</v>
      </c>
      <c r="B544" s="1081" t="str">
        <f t="shared" ca="1" si="57"/>
        <v>L5</v>
      </c>
      <c r="C544" s="1081" t="str">
        <f t="shared" ca="1" si="58"/>
        <v>L6</v>
      </c>
      <c r="D544" s="1081" t="s">
        <v>1448</v>
      </c>
      <c r="E544" s="1081" t="s">
        <v>1618</v>
      </c>
      <c r="I544" s="1018" t="str">
        <f t="shared" si="52"/>
        <v>Paid To</v>
      </c>
      <c r="J544" s="1436" t="str">
        <f t="shared" si="54"/>
        <v>527</v>
      </c>
      <c r="K544" s="1436" t="str">
        <f t="shared" si="53"/>
        <v>Incentives Worksheet</v>
      </c>
      <c r="L544" s="1081" t="s">
        <v>1496</v>
      </c>
      <c r="M544" s="1438">
        <v>527</v>
      </c>
      <c r="N544" s="1436"/>
      <c r="R544" s="1436" t="s">
        <v>898</v>
      </c>
    </row>
    <row r="545" spans="1:18" s="1431" customFormat="1" x14ac:dyDescent="0.25">
      <c r="A545" s="1109" t="s">
        <v>1481</v>
      </c>
      <c r="B545" s="1081" t="str">
        <f t="shared" ca="1" si="57"/>
        <v>N5</v>
      </c>
      <c r="C545" s="1081" t="str">
        <f t="shared" ca="1" si="58"/>
        <v>N6</v>
      </c>
      <c r="D545" s="1081" t="s">
        <v>1448</v>
      </c>
      <c r="E545" s="1081" t="s">
        <v>1618</v>
      </c>
      <c r="I545" s="1018" t="str">
        <f t="shared" si="52"/>
        <v/>
      </c>
      <c r="J545" s="1436"/>
      <c r="K545" s="1436" t="str">
        <f t="shared" si="53"/>
        <v/>
      </c>
      <c r="L545" s="1081" t="s">
        <v>1481</v>
      </c>
      <c r="M545" s="1438">
        <v>528</v>
      </c>
      <c r="N545" s="1436"/>
      <c r="R545" s="1436" t="s">
        <v>898</v>
      </c>
    </row>
    <row r="546" spans="1:18" s="1431" customFormat="1" x14ac:dyDescent="0.25">
      <c r="A546" s="1109" t="s">
        <v>1588</v>
      </c>
      <c r="B546" s="1081" t="str">
        <f t="shared" ca="1" si="57"/>
        <v>P5</v>
      </c>
      <c r="C546" s="1081" t="str">
        <f t="shared" ca="1" si="58"/>
        <v>P6</v>
      </c>
      <c r="D546" s="1081" t="s">
        <v>1448</v>
      </c>
      <c r="E546" s="1081" t="s">
        <v>1618</v>
      </c>
      <c r="I546" s="1018" t="str">
        <f t="shared" si="52"/>
        <v/>
      </c>
      <c r="J546" s="1436"/>
      <c r="K546" s="1436" t="str">
        <f t="shared" si="53"/>
        <v/>
      </c>
      <c r="L546" s="1081" t="s">
        <v>1588</v>
      </c>
      <c r="M546" s="1438">
        <v>529</v>
      </c>
      <c r="N546" s="1436"/>
      <c r="R546" s="1436" t="s">
        <v>898</v>
      </c>
    </row>
    <row r="547" spans="1:18" s="1431" customFormat="1" x14ac:dyDescent="0.25">
      <c r="A547" s="1109" t="s">
        <v>1589</v>
      </c>
      <c r="B547" s="1081" t="str">
        <f t="shared" ca="1" si="57"/>
        <v>R5</v>
      </c>
      <c r="C547" s="1081" t="str">
        <f t="shared" ca="1" si="58"/>
        <v>R6</v>
      </c>
      <c r="D547" s="1081" t="s">
        <v>1448</v>
      </c>
      <c r="E547" s="1081" t="s">
        <v>1618</v>
      </c>
      <c r="I547" s="1018" t="str">
        <f t="shared" si="52"/>
        <v/>
      </c>
      <c r="J547" s="1436"/>
      <c r="K547" s="1436" t="str">
        <f t="shared" si="53"/>
        <v/>
      </c>
      <c r="L547" s="1081" t="s">
        <v>1589</v>
      </c>
      <c r="M547" s="1438">
        <v>530</v>
      </c>
      <c r="N547" s="1436"/>
      <c r="R547" s="1436" t="s">
        <v>898</v>
      </c>
    </row>
    <row r="548" spans="1:18" s="1431" customFormat="1" x14ac:dyDescent="0.25">
      <c r="A548" s="1109" t="s">
        <v>1590</v>
      </c>
      <c r="B548" s="1081" t="str">
        <f t="shared" ca="1" si="57"/>
        <v>T5</v>
      </c>
      <c r="C548" s="1081" t="str">
        <f t="shared" ca="1" si="58"/>
        <v>T6</v>
      </c>
      <c r="D548" s="1081" t="s">
        <v>1448</v>
      </c>
      <c r="E548" s="1081" t="s">
        <v>1618</v>
      </c>
      <c r="I548" s="1018" t="str">
        <f t="shared" si="52"/>
        <v/>
      </c>
      <c r="J548" s="1436"/>
      <c r="K548" s="1436" t="str">
        <f t="shared" si="53"/>
        <v/>
      </c>
      <c r="L548" s="1081" t="s">
        <v>1590</v>
      </c>
      <c r="M548" s="1438">
        <v>531</v>
      </c>
      <c r="N548" s="1436"/>
      <c r="R548" s="1436" t="s">
        <v>898</v>
      </c>
    </row>
    <row r="549" spans="1:18" s="1431"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6" t="str">
        <f t="shared" si="54"/>
        <v>532</v>
      </c>
      <c r="K549" s="1436" t="str">
        <f t="shared" si="53"/>
        <v>Incentives Worksheet</v>
      </c>
      <c r="L549" s="1081" t="s">
        <v>1484</v>
      </c>
      <c r="M549" s="1438">
        <v>532</v>
      </c>
      <c r="N549" s="1436"/>
      <c r="R549" s="1436" t="s">
        <v>898</v>
      </c>
    </row>
    <row r="550" spans="1:18" s="1431"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6" t="str">
        <f t="shared" si="54"/>
        <v>533</v>
      </c>
      <c r="K550" s="1436" t="str">
        <f t="shared" si="53"/>
        <v>Incentives Worksheet</v>
      </c>
      <c r="L550" s="1081" t="s">
        <v>1485</v>
      </c>
      <c r="M550" s="1438">
        <v>533</v>
      </c>
      <c r="N550" s="1436"/>
      <c r="R550" s="1436" t="s">
        <v>898</v>
      </c>
    </row>
    <row r="551" spans="1:18" s="1431"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6" t="str">
        <f t="shared" si="54"/>
        <v>534</v>
      </c>
      <c r="K551" s="1436" t="str">
        <f t="shared" si="53"/>
        <v>Incentives Worksheet</v>
      </c>
      <c r="L551" s="1081" t="s">
        <v>1597</v>
      </c>
      <c r="M551" s="1438">
        <v>534</v>
      </c>
      <c r="N551" s="1436"/>
      <c r="R551" s="1436" t="s">
        <v>898</v>
      </c>
    </row>
    <row r="552" spans="1:18" s="1431"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6"/>
      <c r="K552" s="1436" t="str">
        <f t="shared" si="53"/>
        <v/>
      </c>
      <c r="L552" s="1081" t="s">
        <v>1594</v>
      </c>
      <c r="M552" s="1438">
        <v>535</v>
      </c>
      <c r="N552" s="1436"/>
      <c r="R552" s="1436" t="s">
        <v>898</v>
      </c>
    </row>
    <row r="553" spans="1:18" s="1431"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6" t="str">
        <f t="shared" si="54"/>
        <v>536</v>
      </c>
      <c r="K553" s="1436" t="str">
        <f t="shared" si="53"/>
        <v>Incentives Worksheet</v>
      </c>
      <c r="L553" s="1081" t="s">
        <v>1488</v>
      </c>
      <c r="M553" s="1438">
        <v>536</v>
      </c>
      <c r="N553" s="1436"/>
      <c r="R553" s="1436" t="s">
        <v>898</v>
      </c>
    </row>
    <row r="554" spans="1:18" s="1431"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6"/>
      <c r="K554" s="1436" t="str">
        <f t="shared" si="53"/>
        <v/>
      </c>
      <c r="L554" s="1081" t="s">
        <v>1593</v>
      </c>
      <c r="M554" s="1438">
        <v>537</v>
      </c>
      <c r="N554" s="1436"/>
      <c r="O554" s="1431" t="s">
        <v>742</v>
      </c>
      <c r="R554" s="1436" t="s">
        <v>898</v>
      </c>
    </row>
    <row r="555" spans="1:18" s="1431"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6"/>
      <c r="K555" s="1436" t="str">
        <f t="shared" si="53"/>
        <v/>
      </c>
      <c r="L555" s="1081" t="s">
        <v>1809</v>
      </c>
      <c r="M555" s="1438">
        <v>538</v>
      </c>
      <c r="N555" s="1436"/>
      <c r="O555" s="1431">
        <f>'Configurable Tab'!H4</f>
        <v>17</v>
      </c>
      <c r="Q555" s="1431" t="s">
        <v>653</v>
      </c>
      <c r="R555" s="1436" t="s">
        <v>898</v>
      </c>
    </row>
    <row r="556" spans="1:18" s="1431"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6"/>
      <c r="K556" s="1436" t="str">
        <f t="shared" si="53"/>
        <v/>
      </c>
      <c r="L556" s="1081" t="s">
        <v>1482</v>
      </c>
      <c r="M556" s="1438">
        <v>539</v>
      </c>
      <c r="N556" s="1436"/>
      <c r="O556" s="1431" t="s">
        <v>743</v>
      </c>
      <c r="R556" s="1436" t="s">
        <v>898</v>
      </c>
    </row>
    <row r="557" spans="1:18" s="1431"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6"/>
      <c r="K557" s="1436" t="str">
        <f t="shared" si="53"/>
        <v/>
      </c>
      <c r="L557" s="1081" t="s">
        <v>1479</v>
      </c>
      <c r="M557" s="1438">
        <v>540</v>
      </c>
      <c r="N557" s="1436"/>
      <c r="O557" s="1431">
        <f>'Configurable Tab'!I4</f>
        <v>30</v>
      </c>
      <c r="R557" s="1436" t="s">
        <v>898</v>
      </c>
    </row>
    <row r="558" spans="1:18" s="1431"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6"/>
      <c r="K558" s="1436" t="str">
        <f t="shared" si="53"/>
        <v/>
      </c>
      <c r="L558" s="1081" t="s">
        <v>1480</v>
      </c>
      <c r="M558" s="1438">
        <v>541</v>
      </c>
      <c r="N558" s="1436"/>
      <c r="O558" s="1431" t="s">
        <v>1737</v>
      </c>
      <c r="R558" s="1436" t="s">
        <v>898</v>
      </c>
    </row>
    <row r="559" spans="1:18" s="1431" customFormat="1" x14ac:dyDescent="0.25">
      <c r="A559" s="1112" t="s">
        <v>1496</v>
      </c>
      <c r="B559" s="1081" t="str">
        <f t="shared" ca="1" si="59"/>
        <v>L19</v>
      </c>
      <c r="C559" s="1081" t="str">
        <f t="shared" ca="1" si="60"/>
        <v>L20</v>
      </c>
      <c r="D559" s="1081" t="s">
        <v>1448</v>
      </c>
      <c r="E559" s="1081" t="s">
        <v>1618</v>
      </c>
      <c r="I559" s="1018" t="str">
        <f t="shared" si="52"/>
        <v>Paid To</v>
      </c>
      <c r="J559" s="1436" t="str">
        <f t="shared" si="54"/>
        <v>542</v>
      </c>
      <c r="K559" s="1436" t="str">
        <f t="shared" si="53"/>
        <v>Incentives Worksheet</v>
      </c>
      <c r="L559" s="1081" t="s">
        <v>1496</v>
      </c>
      <c r="M559" s="1438">
        <v>542</v>
      </c>
      <c r="N559" s="1436"/>
      <c r="R559" s="1436" t="s">
        <v>898</v>
      </c>
    </row>
    <row r="560" spans="1:18" s="1431" customFormat="1" x14ac:dyDescent="0.25">
      <c r="A560" s="1112" t="s">
        <v>1481</v>
      </c>
      <c r="B560" s="1081" t="str">
        <f t="shared" ca="1" si="59"/>
        <v>N19</v>
      </c>
      <c r="C560" s="1081" t="str">
        <f t="shared" ca="1" si="60"/>
        <v>N20</v>
      </c>
      <c r="D560" s="1081" t="s">
        <v>1448</v>
      </c>
      <c r="E560" s="1081" t="s">
        <v>1618</v>
      </c>
      <c r="I560" s="1018" t="str">
        <f t="shared" si="52"/>
        <v/>
      </c>
      <c r="J560" s="1436"/>
      <c r="K560" s="1436" t="str">
        <f t="shared" si="53"/>
        <v/>
      </c>
      <c r="L560" s="1081" t="s">
        <v>1481</v>
      </c>
      <c r="M560" s="1438">
        <v>543</v>
      </c>
      <c r="N560" s="1436"/>
      <c r="R560" s="1436" t="s">
        <v>898</v>
      </c>
    </row>
    <row r="561" spans="1:18" s="1431" customFormat="1" x14ac:dyDescent="0.25">
      <c r="A561" s="1112" t="s">
        <v>1588</v>
      </c>
      <c r="B561" s="1081" t="str">
        <f t="shared" ca="1" si="59"/>
        <v>P19</v>
      </c>
      <c r="C561" s="1081" t="str">
        <f t="shared" ca="1" si="60"/>
        <v>P20</v>
      </c>
      <c r="D561" s="1081" t="s">
        <v>1448</v>
      </c>
      <c r="E561" s="1081" t="s">
        <v>1618</v>
      </c>
      <c r="I561" s="1018" t="str">
        <f t="shared" si="52"/>
        <v/>
      </c>
      <c r="J561" s="1436"/>
      <c r="K561" s="1436" t="str">
        <f t="shared" si="53"/>
        <v/>
      </c>
      <c r="L561" s="1081" t="s">
        <v>1588</v>
      </c>
      <c r="M561" s="1438">
        <v>544</v>
      </c>
      <c r="N561" s="1436"/>
      <c r="R561" s="1436" t="s">
        <v>898</v>
      </c>
    </row>
    <row r="562" spans="1:18" s="1431" customFormat="1" x14ac:dyDescent="0.25">
      <c r="A562" s="1112" t="s">
        <v>1589</v>
      </c>
      <c r="B562" s="1081" t="str">
        <f t="shared" ca="1" si="59"/>
        <v>R19</v>
      </c>
      <c r="C562" s="1081" t="str">
        <f t="shared" ca="1" si="60"/>
        <v>R20</v>
      </c>
      <c r="D562" s="1081" t="s">
        <v>1448</v>
      </c>
      <c r="E562" s="1081" t="s">
        <v>1618</v>
      </c>
      <c r="I562" s="1018" t="str">
        <f t="shared" si="52"/>
        <v/>
      </c>
      <c r="J562" s="1436"/>
      <c r="K562" s="1436" t="str">
        <f t="shared" si="53"/>
        <v/>
      </c>
      <c r="L562" s="1081" t="s">
        <v>1589</v>
      </c>
      <c r="M562" s="1438">
        <v>545</v>
      </c>
      <c r="N562" s="1436"/>
      <c r="R562" s="1436" t="s">
        <v>898</v>
      </c>
    </row>
    <row r="563" spans="1:18" s="1431" customFormat="1" x14ac:dyDescent="0.25">
      <c r="A563" s="1112" t="s">
        <v>1590</v>
      </c>
      <c r="B563" s="1081" t="str">
        <f t="shared" ca="1" si="59"/>
        <v>T19</v>
      </c>
      <c r="C563" s="1081" t="str">
        <f t="shared" ca="1" si="60"/>
        <v>T20</v>
      </c>
      <c r="D563" s="1081" t="s">
        <v>1448</v>
      </c>
      <c r="E563" s="1081" t="s">
        <v>1618</v>
      </c>
      <c r="I563" s="1018" t="str">
        <f t="shared" si="52"/>
        <v/>
      </c>
      <c r="J563" s="1436"/>
      <c r="K563" s="1436" t="str">
        <f t="shared" si="53"/>
        <v/>
      </c>
      <c r="L563" s="1081" t="s">
        <v>1590</v>
      </c>
      <c r="M563" s="1438">
        <v>546</v>
      </c>
      <c r="N563" s="1436"/>
      <c r="R563" s="1436" t="s">
        <v>898</v>
      </c>
    </row>
    <row r="564" spans="1:18" s="1431"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6" t="str">
        <f t="shared" si="54"/>
        <v>547</v>
      </c>
      <c r="K564" s="1436" t="str">
        <f t="shared" si="53"/>
        <v>Incentives Worksheet</v>
      </c>
      <c r="L564" s="1081" t="s">
        <v>1484</v>
      </c>
      <c r="M564" s="1438">
        <v>547</v>
      </c>
      <c r="N564" s="1436"/>
      <c r="R564" s="1436" t="s">
        <v>898</v>
      </c>
    </row>
    <row r="565" spans="1:18" s="1431"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6" t="str">
        <f t="shared" si="54"/>
        <v>548</v>
      </c>
      <c r="K565" s="1436" t="str">
        <f t="shared" si="53"/>
        <v>Incentives Worksheet</v>
      </c>
      <c r="L565" s="1081" t="s">
        <v>1485</v>
      </c>
      <c r="M565" s="1438">
        <v>548</v>
      </c>
      <c r="N565" s="1436"/>
      <c r="R565" s="1436" t="s">
        <v>898</v>
      </c>
    </row>
    <row r="566" spans="1:18" s="1431"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6" t="str">
        <f t="shared" si="54"/>
        <v>549</v>
      </c>
      <c r="K566" s="1436" t="str">
        <f t="shared" si="53"/>
        <v>Incentives Worksheet</v>
      </c>
      <c r="L566" s="1081" t="s">
        <v>1597</v>
      </c>
      <c r="M566" s="1438">
        <v>549</v>
      </c>
      <c r="N566" s="1436"/>
      <c r="R566" s="1436" t="s">
        <v>898</v>
      </c>
    </row>
    <row r="567" spans="1:18" s="1431"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6"/>
      <c r="K567" s="1436" t="str">
        <f t="shared" si="53"/>
        <v/>
      </c>
      <c r="L567" s="1081" t="s">
        <v>1594</v>
      </c>
      <c r="M567" s="1438">
        <v>550</v>
      </c>
      <c r="N567" s="1436"/>
      <c r="R567" s="1436" t="s">
        <v>898</v>
      </c>
    </row>
    <row r="568" spans="1:18" s="1431"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6" t="str">
        <f t="shared" si="54"/>
        <v>551</v>
      </c>
      <c r="K568" s="1436" t="str">
        <f t="shared" si="53"/>
        <v>Incentives Worksheet</v>
      </c>
      <c r="L568" s="1081" t="s">
        <v>1488</v>
      </c>
      <c r="M568" s="1438">
        <v>551</v>
      </c>
      <c r="N568" s="1436"/>
      <c r="R568" s="1436" t="s">
        <v>898</v>
      </c>
    </row>
    <row r="569" spans="1:18" s="1431"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6"/>
      <c r="K569" s="1436" t="str">
        <f t="shared" si="53"/>
        <v/>
      </c>
      <c r="L569" s="1081" t="s">
        <v>1593</v>
      </c>
      <c r="M569" s="1438">
        <v>552</v>
      </c>
      <c r="N569" s="1436"/>
      <c r="O569" s="1431" t="s">
        <v>742</v>
      </c>
      <c r="R569" s="1436" t="s">
        <v>898</v>
      </c>
    </row>
    <row r="570" spans="1:18" s="1431"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6"/>
      <c r="K570" s="1436" t="str">
        <f t="shared" si="53"/>
        <v/>
      </c>
      <c r="L570" s="1081" t="s">
        <v>1809</v>
      </c>
      <c r="M570" s="1438">
        <v>553</v>
      </c>
      <c r="N570" s="1436"/>
      <c r="O570" s="1431">
        <f>'Configurable Tab'!H5</f>
        <v>31</v>
      </c>
      <c r="Q570" s="1431" t="s">
        <v>653</v>
      </c>
      <c r="R570" s="1436" t="s">
        <v>898</v>
      </c>
    </row>
    <row r="571" spans="1:18" s="1431"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6"/>
      <c r="K571" s="1436" t="str">
        <f t="shared" si="53"/>
        <v/>
      </c>
      <c r="L571" s="1081" t="s">
        <v>1482</v>
      </c>
      <c r="M571" s="1438">
        <v>554</v>
      </c>
      <c r="N571" s="1436"/>
      <c r="O571" s="1431" t="s">
        <v>743</v>
      </c>
      <c r="R571" s="1436" t="s">
        <v>898</v>
      </c>
    </row>
    <row r="572" spans="1:18" s="1431"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6"/>
      <c r="K572" s="1436" t="str">
        <f t="shared" si="53"/>
        <v/>
      </c>
      <c r="L572" s="1081" t="s">
        <v>1479</v>
      </c>
      <c r="M572" s="1438">
        <v>555</v>
      </c>
      <c r="N572" s="1436"/>
      <c r="O572" s="1431">
        <f>'Configurable Tab'!I5</f>
        <v>44</v>
      </c>
      <c r="R572" s="1436" t="s">
        <v>898</v>
      </c>
    </row>
    <row r="573" spans="1:18" s="1431"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6"/>
      <c r="K573" s="1436" t="str">
        <f t="shared" si="53"/>
        <v/>
      </c>
      <c r="L573" s="1081" t="s">
        <v>1480</v>
      </c>
      <c r="M573" s="1438">
        <v>556</v>
      </c>
      <c r="N573" s="1436"/>
      <c r="O573" s="1213" t="s">
        <v>1738</v>
      </c>
      <c r="R573" s="1436" t="s">
        <v>898</v>
      </c>
    </row>
    <row r="574" spans="1:18" s="1431" customFormat="1" x14ac:dyDescent="0.25">
      <c r="A574" s="1109" t="s">
        <v>1496</v>
      </c>
      <c r="B574" s="1081" t="str">
        <f t="shared" ca="1" si="61"/>
        <v>L33</v>
      </c>
      <c r="C574" s="1081" t="str">
        <f t="shared" ca="1" si="62"/>
        <v>L34</v>
      </c>
      <c r="D574" s="1081" t="s">
        <v>1448</v>
      </c>
      <c r="E574" s="1081" t="s">
        <v>1618</v>
      </c>
      <c r="I574" s="1018" t="str">
        <f t="shared" si="52"/>
        <v>Paid To</v>
      </c>
      <c r="J574" s="1436" t="str">
        <f t="shared" si="54"/>
        <v>557</v>
      </c>
      <c r="K574" s="1436" t="str">
        <f t="shared" si="53"/>
        <v>Incentives Worksheet</v>
      </c>
      <c r="L574" s="1081" t="s">
        <v>1496</v>
      </c>
      <c r="M574" s="1438">
        <v>557</v>
      </c>
      <c r="N574" s="1436"/>
      <c r="R574" s="1436" t="s">
        <v>898</v>
      </c>
    </row>
    <row r="575" spans="1:18" s="1431" customFormat="1" x14ac:dyDescent="0.25">
      <c r="A575" s="1109" t="s">
        <v>1481</v>
      </c>
      <c r="B575" s="1081" t="str">
        <f t="shared" ca="1" si="61"/>
        <v>N33</v>
      </c>
      <c r="C575" s="1081" t="str">
        <f t="shared" ca="1" si="62"/>
        <v>N34</v>
      </c>
      <c r="D575" s="1081" t="s">
        <v>1448</v>
      </c>
      <c r="E575" s="1081" t="s">
        <v>1618</v>
      </c>
      <c r="I575" s="1018" t="str">
        <f t="shared" si="52"/>
        <v/>
      </c>
      <c r="J575" s="1436"/>
      <c r="K575" s="1436" t="str">
        <f t="shared" si="53"/>
        <v/>
      </c>
      <c r="L575" s="1081" t="s">
        <v>1481</v>
      </c>
      <c r="M575" s="1438">
        <v>558</v>
      </c>
      <c r="N575" s="1436"/>
      <c r="R575" s="1436" t="s">
        <v>898</v>
      </c>
    </row>
    <row r="576" spans="1:18" s="1431" customFormat="1" x14ac:dyDescent="0.25">
      <c r="A576" s="1109" t="s">
        <v>1588</v>
      </c>
      <c r="B576" s="1081" t="str">
        <f t="shared" ca="1" si="61"/>
        <v>P33</v>
      </c>
      <c r="C576" s="1081" t="str">
        <f t="shared" ca="1" si="62"/>
        <v>P34</v>
      </c>
      <c r="D576" s="1081" t="s">
        <v>1448</v>
      </c>
      <c r="E576" s="1081" t="s">
        <v>1618</v>
      </c>
      <c r="I576" s="1018" t="str">
        <f t="shared" si="52"/>
        <v/>
      </c>
      <c r="J576" s="1436"/>
      <c r="K576" s="1436" t="str">
        <f t="shared" si="53"/>
        <v/>
      </c>
      <c r="L576" s="1081" t="s">
        <v>1588</v>
      </c>
      <c r="M576" s="1438">
        <v>559</v>
      </c>
      <c r="N576" s="1436"/>
      <c r="R576" s="1436" t="s">
        <v>898</v>
      </c>
    </row>
    <row r="577" spans="1:18" s="1431" customFormat="1" x14ac:dyDescent="0.25">
      <c r="A577" s="1109" t="s">
        <v>1589</v>
      </c>
      <c r="B577" s="1081" t="str">
        <f t="shared" ca="1" si="61"/>
        <v>R33</v>
      </c>
      <c r="C577" s="1081" t="str">
        <f t="shared" ca="1" si="62"/>
        <v>R34</v>
      </c>
      <c r="D577" s="1081" t="s">
        <v>1448</v>
      </c>
      <c r="E577" s="1081" t="s">
        <v>1618</v>
      </c>
      <c r="I577" s="1018" t="str">
        <f t="shared" si="52"/>
        <v/>
      </c>
      <c r="J577" s="1436"/>
      <c r="K577" s="1436" t="str">
        <f t="shared" si="53"/>
        <v/>
      </c>
      <c r="L577" s="1081" t="s">
        <v>1589</v>
      </c>
      <c r="M577" s="1438">
        <v>560</v>
      </c>
      <c r="N577" s="1436"/>
      <c r="R577" s="1436" t="s">
        <v>898</v>
      </c>
    </row>
    <row r="578" spans="1:18" s="1431" customFormat="1" x14ac:dyDescent="0.25">
      <c r="A578" s="1109" t="s">
        <v>1590</v>
      </c>
      <c r="B578" s="1081" t="str">
        <f t="shared" ca="1" si="61"/>
        <v>T33</v>
      </c>
      <c r="C578" s="1081" t="str">
        <f t="shared" ca="1" si="62"/>
        <v>T34</v>
      </c>
      <c r="D578" s="1081" t="s">
        <v>1448</v>
      </c>
      <c r="E578" s="1081" t="s">
        <v>1618</v>
      </c>
      <c r="I578" s="1018" t="str">
        <f t="shared" si="52"/>
        <v/>
      </c>
      <c r="J578" s="1436"/>
      <c r="K578" s="1436" t="str">
        <f t="shared" si="53"/>
        <v/>
      </c>
      <c r="L578" s="1081" t="s">
        <v>1590</v>
      </c>
      <c r="M578" s="1438">
        <v>561</v>
      </c>
      <c r="N578" s="1436"/>
      <c r="R578" s="1436" t="s">
        <v>898</v>
      </c>
    </row>
    <row r="579" spans="1:18" s="1431"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6" t="str">
        <f t="shared" ref="J579:J637" si="63">IF(M579&lt;&gt;"",Q$1&amp;M579,"")</f>
        <v>562</v>
      </c>
      <c r="K579" s="1436" t="str">
        <f t="shared" si="53"/>
        <v>Incentives Worksheet</v>
      </c>
      <c r="L579" s="1081" t="s">
        <v>1484</v>
      </c>
      <c r="M579" s="1438">
        <v>562</v>
      </c>
      <c r="N579" s="1436"/>
      <c r="R579" s="1436" t="s">
        <v>898</v>
      </c>
    </row>
    <row r="580" spans="1:18" s="1431"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6" t="str">
        <f t="shared" si="63"/>
        <v>563</v>
      </c>
      <c r="K580" s="1436" t="str">
        <f t="shared" ref="K580:K643" si="65">IF(J580&lt;&gt;"",E580,"")</f>
        <v>Incentives Worksheet</v>
      </c>
      <c r="L580" s="1081" t="s">
        <v>1485</v>
      </c>
      <c r="M580" s="1438">
        <v>563</v>
      </c>
      <c r="N580" s="1436"/>
      <c r="R580" s="1436" t="s">
        <v>898</v>
      </c>
    </row>
    <row r="581" spans="1:18" s="1431"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6" t="str">
        <f t="shared" si="63"/>
        <v>564</v>
      </c>
      <c r="K581" s="1436" t="str">
        <f t="shared" si="65"/>
        <v>Incentives Worksheet</v>
      </c>
      <c r="L581" s="1081" t="s">
        <v>1597</v>
      </c>
      <c r="M581" s="1438">
        <v>564</v>
      </c>
      <c r="N581" s="1436"/>
      <c r="R581" s="1436" t="s">
        <v>898</v>
      </c>
    </row>
    <row r="582" spans="1:18" s="1431" customFormat="1" x14ac:dyDescent="0.25">
      <c r="A582" s="1109" t="s">
        <v>1594</v>
      </c>
      <c r="B582" s="1081" t="s">
        <v>1931</v>
      </c>
      <c r="C582" s="1081" t="s">
        <v>1932</v>
      </c>
      <c r="D582" s="1081" t="s">
        <v>1448</v>
      </c>
      <c r="E582" s="1081" t="s">
        <v>1618</v>
      </c>
      <c r="I582" s="1018" t="str">
        <f t="shared" si="64"/>
        <v>Include All Customers Flag</v>
      </c>
      <c r="J582" s="1436" t="str">
        <f t="shared" si="63"/>
        <v>565</v>
      </c>
      <c r="K582" s="1436" t="str">
        <f t="shared" si="65"/>
        <v>Incentives Worksheet</v>
      </c>
      <c r="L582" s="1081" t="s">
        <v>1594</v>
      </c>
      <c r="M582" s="1438">
        <v>565</v>
      </c>
      <c r="N582" s="1436"/>
      <c r="R582" s="1436" t="s">
        <v>898</v>
      </c>
    </row>
    <row r="583" spans="1:18" s="1431" customFormat="1" x14ac:dyDescent="0.25">
      <c r="A583" s="1109" t="s">
        <v>1608</v>
      </c>
      <c r="B583" s="1081" t="s">
        <v>1933</v>
      </c>
      <c r="C583" s="1081" t="s">
        <v>1934</v>
      </c>
      <c r="D583" s="1081" t="s">
        <v>1448</v>
      </c>
      <c r="E583" s="1081" t="s">
        <v>1618</v>
      </c>
      <c r="I583" s="1018" t="str">
        <f t="shared" si="64"/>
        <v>Customer Aggregation</v>
      </c>
      <c r="J583" s="1436" t="str">
        <f t="shared" si="63"/>
        <v>566</v>
      </c>
      <c r="K583" s="1436" t="str">
        <f t="shared" si="65"/>
        <v>Incentives Worksheet</v>
      </c>
      <c r="L583" s="1081" t="s">
        <v>1608</v>
      </c>
      <c r="M583" s="1438">
        <v>566</v>
      </c>
      <c r="N583" s="1436"/>
      <c r="R583" s="1436" t="s">
        <v>898</v>
      </c>
    </row>
    <row r="584" spans="1:18" s="1431" customFormat="1" x14ac:dyDescent="0.25">
      <c r="A584" s="1109" t="s">
        <v>1486</v>
      </c>
      <c r="B584" s="1081" t="s">
        <v>1935</v>
      </c>
      <c r="C584" s="1081" t="s">
        <v>1936</v>
      </c>
      <c r="D584" s="1081" t="s">
        <v>1448</v>
      </c>
      <c r="E584" s="1081" t="s">
        <v>1618</v>
      </c>
      <c r="I584" s="1018" t="str">
        <f t="shared" si="64"/>
        <v>Minimum Units</v>
      </c>
      <c r="J584" s="1436" t="str">
        <f t="shared" si="63"/>
        <v>567</v>
      </c>
      <c r="K584" s="1436" t="str">
        <f t="shared" si="65"/>
        <v>Incentives Worksheet</v>
      </c>
      <c r="L584" s="1081" t="s">
        <v>1486</v>
      </c>
      <c r="M584" s="1438">
        <v>567</v>
      </c>
      <c r="N584" s="1436"/>
      <c r="R584" s="1436" t="s">
        <v>898</v>
      </c>
    </row>
    <row r="585" spans="1:18" s="1431" customFormat="1" x14ac:dyDescent="0.25">
      <c r="A585" s="1109" t="s">
        <v>1487</v>
      </c>
      <c r="B585" s="1081" t="s">
        <v>1937</v>
      </c>
      <c r="C585" s="1081" t="s">
        <v>1938</v>
      </c>
      <c r="D585" s="1081" t="s">
        <v>1448</v>
      </c>
      <c r="E585" s="1081" t="s">
        <v>1618</v>
      </c>
      <c r="I585" s="1018" t="str">
        <f t="shared" si="64"/>
        <v/>
      </c>
      <c r="J585" s="1436"/>
      <c r="K585" s="1436" t="str">
        <f t="shared" si="65"/>
        <v/>
      </c>
      <c r="L585" s="1081" t="s">
        <v>1487</v>
      </c>
      <c r="M585" s="1438">
        <v>568</v>
      </c>
      <c r="N585" s="1436"/>
      <c r="R585" s="1436" t="s">
        <v>898</v>
      </c>
    </row>
    <row r="586" spans="1:18" s="1431" customFormat="1" x14ac:dyDescent="0.25">
      <c r="A586" s="1110" t="s">
        <v>1488</v>
      </c>
      <c r="B586" s="1081" t="s">
        <v>1939</v>
      </c>
      <c r="C586" s="1081" t="s">
        <v>1940</v>
      </c>
      <c r="D586" s="1081" t="s">
        <v>1448</v>
      </c>
      <c r="E586" s="1081" t="s">
        <v>1618</v>
      </c>
      <c r="I586" s="1018" t="str">
        <f t="shared" si="64"/>
        <v/>
      </c>
      <c r="J586" s="1436"/>
      <c r="K586" s="1436" t="str">
        <f t="shared" si="65"/>
        <v/>
      </c>
      <c r="L586" s="1083" t="s">
        <v>1488</v>
      </c>
      <c r="M586" s="1438">
        <v>569</v>
      </c>
      <c r="N586" s="1436"/>
      <c r="R586" s="1436" t="s">
        <v>898</v>
      </c>
    </row>
    <row r="587" spans="1:18" s="1431"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6"/>
      <c r="K587" s="1436" t="str">
        <f t="shared" si="65"/>
        <v/>
      </c>
      <c r="L587" s="1081" t="s">
        <v>1610</v>
      </c>
      <c r="M587" s="1438">
        <v>570</v>
      </c>
      <c r="N587" s="1436"/>
      <c r="R587" s="1436" t="s">
        <v>898</v>
      </c>
    </row>
    <row r="588" spans="1:18" s="1431"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6"/>
      <c r="K588" s="1436" t="str">
        <f t="shared" si="65"/>
        <v/>
      </c>
      <c r="L588" s="1081" t="s">
        <v>1593</v>
      </c>
      <c r="M588" s="1438">
        <v>571</v>
      </c>
      <c r="N588" s="1436"/>
      <c r="O588" s="1431" t="s">
        <v>742</v>
      </c>
      <c r="R588" s="1436" t="s">
        <v>898</v>
      </c>
    </row>
    <row r="589" spans="1:18" s="1431"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6"/>
      <c r="K589" s="1436" t="str">
        <f t="shared" si="65"/>
        <v/>
      </c>
      <c r="L589" s="1081" t="s">
        <v>1809</v>
      </c>
      <c r="M589" s="1438">
        <v>572</v>
      </c>
      <c r="N589" s="1436"/>
      <c r="O589" s="1431">
        <f>'Configurable Tab'!H6</f>
        <v>45</v>
      </c>
      <c r="Q589" s="1431" t="s">
        <v>653</v>
      </c>
      <c r="R589" s="1436" t="s">
        <v>898</v>
      </c>
    </row>
    <row r="590" spans="1:18" s="1431"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6"/>
      <c r="K590" s="1436" t="str">
        <f t="shared" si="65"/>
        <v/>
      </c>
      <c r="L590" s="1081" t="s">
        <v>1482</v>
      </c>
      <c r="M590" s="1438">
        <v>573</v>
      </c>
      <c r="N590" s="1436"/>
      <c r="O590" s="1431" t="s">
        <v>743</v>
      </c>
      <c r="R590" s="1436" t="s">
        <v>898</v>
      </c>
    </row>
    <row r="591" spans="1:18" s="1431"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6"/>
      <c r="K591" s="1436" t="str">
        <f t="shared" si="65"/>
        <v/>
      </c>
      <c r="L591" s="1081" t="s">
        <v>1479</v>
      </c>
      <c r="M591" s="1438">
        <v>574</v>
      </c>
      <c r="N591" s="1436"/>
      <c r="O591" s="1431">
        <f>'Configurable Tab'!I6</f>
        <v>58</v>
      </c>
      <c r="R591" s="1436" t="s">
        <v>898</v>
      </c>
    </row>
    <row r="592" spans="1:18" s="1431"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6"/>
      <c r="K592" s="1436" t="str">
        <f t="shared" si="65"/>
        <v/>
      </c>
      <c r="L592" s="1081" t="s">
        <v>1480</v>
      </c>
      <c r="M592" s="1438">
        <v>575</v>
      </c>
      <c r="N592" s="1436"/>
      <c r="O592" s="1213" t="s">
        <v>1739</v>
      </c>
      <c r="R592" s="1436" t="s">
        <v>898</v>
      </c>
    </row>
    <row r="593" spans="1:18" s="1431" customFormat="1" x14ac:dyDescent="0.25">
      <c r="A593" s="1112" t="s">
        <v>1496</v>
      </c>
      <c r="B593" s="1081" t="str">
        <f t="shared" ca="1" si="68"/>
        <v>L47</v>
      </c>
      <c r="C593" s="1081" t="str">
        <f t="shared" ca="1" si="69"/>
        <v>L48</v>
      </c>
      <c r="D593" s="1081" t="s">
        <v>1448</v>
      </c>
      <c r="E593" s="1081" t="s">
        <v>1618</v>
      </c>
      <c r="I593" s="1018" t="str">
        <f t="shared" si="64"/>
        <v>Paid To</v>
      </c>
      <c r="J593" s="1436" t="str">
        <f t="shared" si="63"/>
        <v>576</v>
      </c>
      <c r="K593" s="1436" t="str">
        <f t="shared" si="65"/>
        <v>Incentives Worksheet</v>
      </c>
      <c r="L593" s="1081" t="s">
        <v>1496</v>
      </c>
      <c r="M593" s="1438">
        <v>576</v>
      </c>
      <c r="N593" s="1436"/>
      <c r="R593" s="1436" t="s">
        <v>898</v>
      </c>
    </row>
    <row r="594" spans="1:18" s="1431" customFormat="1" x14ac:dyDescent="0.25">
      <c r="A594" s="1112" t="s">
        <v>1481</v>
      </c>
      <c r="B594" s="1081" t="str">
        <f t="shared" ca="1" si="68"/>
        <v>N47</v>
      </c>
      <c r="C594" s="1081" t="str">
        <f t="shared" ca="1" si="69"/>
        <v>N48</v>
      </c>
      <c r="D594" s="1081" t="s">
        <v>1448</v>
      </c>
      <c r="E594" s="1081" t="s">
        <v>1618</v>
      </c>
      <c r="I594" s="1018" t="str">
        <f t="shared" si="64"/>
        <v/>
      </c>
      <c r="J594" s="1436"/>
      <c r="K594" s="1436" t="str">
        <f t="shared" si="65"/>
        <v/>
      </c>
      <c r="L594" s="1081" t="s">
        <v>1481</v>
      </c>
      <c r="M594" s="1438">
        <v>577</v>
      </c>
      <c r="N594" s="1436"/>
      <c r="R594" s="1436" t="s">
        <v>898</v>
      </c>
    </row>
    <row r="595" spans="1:18" s="1431" customFormat="1" x14ac:dyDescent="0.25">
      <c r="A595" s="1112" t="s">
        <v>1588</v>
      </c>
      <c r="B595" s="1081" t="str">
        <f t="shared" ca="1" si="68"/>
        <v>P47</v>
      </c>
      <c r="C595" s="1081" t="str">
        <f t="shared" ca="1" si="69"/>
        <v>P48</v>
      </c>
      <c r="D595" s="1081" t="s">
        <v>1448</v>
      </c>
      <c r="E595" s="1081" t="s">
        <v>1618</v>
      </c>
      <c r="I595" s="1018" t="str">
        <f t="shared" si="64"/>
        <v/>
      </c>
      <c r="J595" s="1436"/>
      <c r="K595" s="1436" t="str">
        <f t="shared" si="65"/>
        <v/>
      </c>
      <c r="L595" s="1081" t="s">
        <v>1588</v>
      </c>
      <c r="M595" s="1438">
        <v>578</v>
      </c>
      <c r="N595" s="1436"/>
      <c r="R595" s="1436" t="s">
        <v>898</v>
      </c>
    </row>
    <row r="596" spans="1:18" s="1431" customFormat="1" x14ac:dyDescent="0.25">
      <c r="A596" s="1112" t="s">
        <v>1589</v>
      </c>
      <c r="B596" s="1081" t="str">
        <f t="shared" ca="1" si="68"/>
        <v>R47</v>
      </c>
      <c r="C596" s="1081" t="str">
        <f t="shared" ca="1" si="69"/>
        <v>R48</v>
      </c>
      <c r="D596" s="1081" t="s">
        <v>1448</v>
      </c>
      <c r="E596" s="1081" t="s">
        <v>1618</v>
      </c>
      <c r="I596" s="1018" t="str">
        <f t="shared" si="64"/>
        <v/>
      </c>
      <c r="J596" s="1436"/>
      <c r="K596" s="1436" t="str">
        <f t="shared" si="65"/>
        <v/>
      </c>
      <c r="L596" s="1081" t="s">
        <v>1589</v>
      </c>
      <c r="M596" s="1438">
        <v>579</v>
      </c>
      <c r="N596" s="1436"/>
      <c r="R596" s="1436" t="s">
        <v>898</v>
      </c>
    </row>
    <row r="597" spans="1:18" s="1431" customFormat="1" x14ac:dyDescent="0.25">
      <c r="A597" s="1112" t="s">
        <v>1590</v>
      </c>
      <c r="B597" s="1081" t="str">
        <f t="shared" ca="1" si="68"/>
        <v>T47</v>
      </c>
      <c r="C597" s="1081" t="str">
        <f t="shared" ca="1" si="69"/>
        <v>T48</v>
      </c>
      <c r="D597" s="1081" t="s">
        <v>1448</v>
      </c>
      <c r="E597" s="1081" t="s">
        <v>1618</v>
      </c>
      <c r="I597" s="1018" t="str">
        <f t="shared" si="64"/>
        <v/>
      </c>
      <c r="J597" s="1436"/>
      <c r="K597" s="1436" t="str">
        <f t="shared" si="65"/>
        <v/>
      </c>
      <c r="L597" s="1081" t="s">
        <v>1590</v>
      </c>
      <c r="M597" s="1438">
        <v>580</v>
      </c>
      <c r="N597" s="1436"/>
      <c r="R597" s="1436" t="s">
        <v>898</v>
      </c>
    </row>
    <row r="598" spans="1:18" s="1431"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6" t="str">
        <f t="shared" si="63"/>
        <v>581</v>
      </c>
      <c r="K598" s="1436" t="str">
        <f t="shared" si="65"/>
        <v>Incentives Worksheet</v>
      </c>
      <c r="L598" s="1081" t="s">
        <v>1484</v>
      </c>
      <c r="M598" s="1438">
        <v>581</v>
      </c>
      <c r="N598" s="1436"/>
      <c r="R598" s="1436" t="s">
        <v>898</v>
      </c>
    </row>
    <row r="599" spans="1:18" s="1431"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6" t="str">
        <f t="shared" si="63"/>
        <v>582</v>
      </c>
      <c r="K599" s="1436" t="str">
        <f t="shared" si="65"/>
        <v>Incentives Worksheet</v>
      </c>
      <c r="L599" s="1081" t="s">
        <v>1485</v>
      </c>
      <c r="M599" s="1438">
        <v>582</v>
      </c>
      <c r="N599" s="1436"/>
      <c r="R599" s="1436" t="s">
        <v>898</v>
      </c>
    </row>
    <row r="600" spans="1:18" s="1431"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6" t="str">
        <f t="shared" si="63"/>
        <v>583</v>
      </c>
      <c r="K600" s="1436" t="str">
        <f t="shared" si="65"/>
        <v>Incentives Worksheet</v>
      </c>
      <c r="L600" s="1081" t="s">
        <v>1597</v>
      </c>
      <c r="M600" s="1438">
        <v>583</v>
      </c>
      <c r="N600" s="1436"/>
      <c r="R600" s="1436" t="s">
        <v>898</v>
      </c>
    </row>
    <row r="601" spans="1:18" s="1431"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6" t="str">
        <f t="shared" si="63"/>
        <v>584</v>
      </c>
      <c r="K601" s="1436" t="str">
        <f t="shared" si="65"/>
        <v>Incentives Worksheet</v>
      </c>
      <c r="L601" s="1081" t="s">
        <v>1594</v>
      </c>
      <c r="M601" s="1438">
        <v>584</v>
      </c>
      <c r="N601" s="1436"/>
      <c r="R601" s="1436" t="s">
        <v>898</v>
      </c>
    </row>
    <row r="602" spans="1:18" s="1431"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6" t="str">
        <f t="shared" si="63"/>
        <v>585</v>
      </c>
      <c r="K602" s="1436" t="str">
        <f t="shared" si="65"/>
        <v>Incentives Worksheet</v>
      </c>
      <c r="L602" s="1081" t="s">
        <v>1608</v>
      </c>
      <c r="M602" s="1438">
        <v>585</v>
      </c>
      <c r="N602" s="1436"/>
      <c r="R602" s="1436" t="s">
        <v>898</v>
      </c>
    </row>
    <row r="603" spans="1:18" s="1431"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6" t="str">
        <f t="shared" si="63"/>
        <v>586</v>
      </c>
      <c r="K603" s="1436" t="str">
        <f t="shared" si="65"/>
        <v>Incentives Worksheet</v>
      </c>
      <c r="L603" s="1081" t="s">
        <v>1486</v>
      </c>
      <c r="M603" s="1438">
        <v>586</v>
      </c>
      <c r="N603" s="1436"/>
      <c r="R603" s="1436" t="s">
        <v>898</v>
      </c>
    </row>
    <row r="604" spans="1:18" s="1431"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6"/>
      <c r="K604" s="1436" t="str">
        <f t="shared" si="65"/>
        <v/>
      </c>
      <c r="L604" s="1081" t="s">
        <v>1487</v>
      </c>
      <c r="M604" s="1438">
        <v>587</v>
      </c>
      <c r="N604" s="1436"/>
      <c r="R604" s="1436" t="s">
        <v>898</v>
      </c>
    </row>
    <row r="605" spans="1:18" s="1431" customFormat="1" x14ac:dyDescent="0.25">
      <c r="A605" s="1113" t="s">
        <v>1488</v>
      </c>
      <c r="B605" s="1081" t="str">
        <f t="shared" ca="1" si="72"/>
        <v>L50</v>
      </c>
      <c r="C605" s="1081" t="str">
        <f t="shared" ca="1" si="73"/>
        <v>L51</v>
      </c>
      <c r="D605" s="1081" t="s">
        <v>1448</v>
      </c>
      <c r="E605" s="1081" t="s">
        <v>1618</v>
      </c>
      <c r="I605" s="1018" t="str">
        <f t="shared" si="64"/>
        <v/>
      </c>
      <c r="J605" s="1436"/>
      <c r="K605" s="1436" t="str">
        <f t="shared" si="65"/>
        <v/>
      </c>
      <c r="L605" s="1081" t="s">
        <v>1488</v>
      </c>
      <c r="M605" s="1438">
        <v>588</v>
      </c>
      <c r="N605" s="1436"/>
      <c r="R605" s="1436" t="s">
        <v>898</v>
      </c>
    </row>
    <row r="606" spans="1:18" s="1431"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6"/>
      <c r="K606" s="1436" t="str">
        <f t="shared" si="65"/>
        <v/>
      </c>
      <c r="L606" s="1081" t="s">
        <v>1610</v>
      </c>
      <c r="M606" s="1438">
        <v>589</v>
      </c>
      <c r="N606" s="1436"/>
      <c r="R606" s="1436" t="s">
        <v>898</v>
      </c>
    </row>
    <row r="607" spans="1:18" s="1431"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6"/>
      <c r="K607" s="1436" t="str">
        <f t="shared" si="65"/>
        <v/>
      </c>
      <c r="L607" s="1081" t="s">
        <v>1593</v>
      </c>
      <c r="M607" s="1438">
        <v>590</v>
      </c>
      <c r="N607" s="1436"/>
      <c r="O607" s="1431" t="s">
        <v>742</v>
      </c>
      <c r="R607" s="1436" t="s">
        <v>898</v>
      </c>
    </row>
    <row r="608" spans="1:18" s="1431"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6"/>
      <c r="K608" s="1436" t="str">
        <f t="shared" si="65"/>
        <v/>
      </c>
      <c r="L608" s="1081" t="s">
        <v>1809</v>
      </c>
      <c r="M608" s="1438">
        <v>591</v>
      </c>
      <c r="N608" s="1436"/>
      <c r="O608" s="1431">
        <f>'Configurable Tab'!H7</f>
        <v>59</v>
      </c>
      <c r="Q608" s="1431" t="s">
        <v>653</v>
      </c>
      <c r="R608" s="1436" t="s">
        <v>898</v>
      </c>
    </row>
    <row r="609" spans="1:18" s="1431"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6"/>
      <c r="K609" s="1436" t="str">
        <f t="shared" si="65"/>
        <v/>
      </c>
      <c r="L609" s="1081" t="s">
        <v>1482</v>
      </c>
      <c r="M609" s="1438">
        <v>592</v>
      </c>
      <c r="N609" s="1436"/>
      <c r="O609" s="1431" t="s">
        <v>743</v>
      </c>
      <c r="R609" s="1436" t="s">
        <v>898</v>
      </c>
    </row>
    <row r="610" spans="1:18" s="1431"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6"/>
      <c r="K610" s="1436" t="str">
        <f t="shared" si="65"/>
        <v/>
      </c>
      <c r="L610" s="1081" t="s">
        <v>1479</v>
      </c>
      <c r="M610" s="1438">
        <v>593</v>
      </c>
      <c r="N610" s="1436"/>
      <c r="O610" s="1431">
        <f>'Configurable Tab'!I7</f>
        <v>74</v>
      </c>
      <c r="R610" s="1436" t="s">
        <v>898</v>
      </c>
    </row>
    <row r="611" spans="1:18" s="1431" customFormat="1" x14ac:dyDescent="0.25">
      <c r="A611" s="1110" t="s">
        <v>1480</v>
      </c>
      <c r="B611" s="1081" t="str">
        <f t="shared" ca="1" si="76"/>
        <v>J61</v>
      </c>
      <c r="C611" s="1081" t="str">
        <f t="shared" ca="1" si="77"/>
        <v>J62</v>
      </c>
      <c r="D611" s="1081" t="s">
        <v>1448</v>
      </c>
      <c r="E611" s="1081" t="s">
        <v>1618</v>
      </c>
      <c r="I611" s="1018" t="str">
        <f t="shared" si="64"/>
        <v/>
      </c>
      <c r="J611" s="1436"/>
      <c r="K611" s="1436" t="str">
        <f t="shared" si="65"/>
        <v/>
      </c>
      <c r="L611" s="1081" t="s">
        <v>1480</v>
      </c>
      <c r="M611" s="1438">
        <v>594</v>
      </c>
      <c r="N611" s="1436"/>
      <c r="O611" s="1431" t="s">
        <v>1740</v>
      </c>
      <c r="R611" s="1436" t="s">
        <v>898</v>
      </c>
    </row>
    <row r="612" spans="1:18" s="1431" customFormat="1" x14ac:dyDescent="0.25">
      <c r="A612" s="1110" t="s">
        <v>1496</v>
      </c>
      <c r="B612" s="1081" t="str">
        <f t="shared" ca="1" si="76"/>
        <v>L61</v>
      </c>
      <c r="C612" s="1081" t="str">
        <f t="shared" ca="1" si="77"/>
        <v>L62</v>
      </c>
      <c r="D612" s="1081" t="s">
        <v>1448</v>
      </c>
      <c r="E612" s="1081" t="s">
        <v>1618</v>
      </c>
      <c r="I612" s="1018" t="str">
        <f t="shared" si="64"/>
        <v/>
      </c>
      <c r="J612" s="1436"/>
      <c r="K612" s="1436" t="str">
        <f t="shared" si="65"/>
        <v/>
      </c>
      <c r="L612" s="1081" t="s">
        <v>1496</v>
      </c>
      <c r="M612" s="1438">
        <v>595</v>
      </c>
      <c r="N612" s="1436"/>
      <c r="R612" s="1436" t="s">
        <v>898</v>
      </c>
    </row>
    <row r="613" spans="1:18" s="1431" customFormat="1" x14ac:dyDescent="0.25">
      <c r="A613" s="1110" t="s">
        <v>1481</v>
      </c>
      <c r="B613" s="1081" t="str">
        <f t="shared" ca="1" si="76"/>
        <v>N61</v>
      </c>
      <c r="C613" s="1081" t="str">
        <f t="shared" ca="1" si="77"/>
        <v>N62</v>
      </c>
      <c r="D613" s="1081" t="s">
        <v>1448</v>
      </c>
      <c r="E613" s="1081" t="s">
        <v>1618</v>
      </c>
      <c r="I613" s="1018" t="str">
        <f t="shared" si="64"/>
        <v/>
      </c>
      <c r="J613" s="1436"/>
      <c r="K613" s="1436" t="str">
        <f t="shared" si="65"/>
        <v/>
      </c>
      <c r="L613" s="1081" t="s">
        <v>1481</v>
      </c>
      <c r="M613" s="1438">
        <v>596</v>
      </c>
      <c r="N613" s="1436"/>
      <c r="R613" s="1436" t="s">
        <v>898</v>
      </c>
    </row>
    <row r="614" spans="1:18" s="1431" customFormat="1" x14ac:dyDescent="0.25">
      <c r="A614" s="1110" t="s">
        <v>1588</v>
      </c>
      <c r="B614" s="1081" t="str">
        <f t="shared" ca="1" si="76"/>
        <v>P61</v>
      </c>
      <c r="C614" s="1081" t="str">
        <f t="shared" ca="1" si="77"/>
        <v>P62</v>
      </c>
      <c r="D614" s="1081" t="s">
        <v>1448</v>
      </c>
      <c r="E614" s="1081" t="s">
        <v>1618</v>
      </c>
      <c r="I614" s="1018" t="str">
        <f t="shared" si="64"/>
        <v>Qualifying Cycle</v>
      </c>
      <c r="J614" s="1436" t="str">
        <f t="shared" si="63"/>
        <v>597</v>
      </c>
      <c r="K614" s="1436" t="str">
        <f t="shared" si="65"/>
        <v>Incentives Worksheet</v>
      </c>
      <c r="L614" s="1081" t="s">
        <v>1588</v>
      </c>
      <c r="M614" s="1438">
        <v>597</v>
      </c>
      <c r="N614" s="1436"/>
      <c r="R614" s="1436" t="s">
        <v>898</v>
      </c>
    </row>
    <row r="615" spans="1:18" s="1431" customFormat="1" x14ac:dyDescent="0.25">
      <c r="A615" s="1110" t="s">
        <v>1589</v>
      </c>
      <c r="B615" s="1081" t="str">
        <f t="shared" ca="1" si="76"/>
        <v>R61</v>
      </c>
      <c r="C615" s="1081" t="str">
        <f t="shared" ca="1" si="77"/>
        <v>R62</v>
      </c>
      <c r="D615" s="1081" t="s">
        <v>1448</v>
      </c>
      <c r="E615" s="1081" t="s">
        <v>1618</v>
      </c>
      <c r="I615" s="1018" t="str">
        <f t="shared" si="64"/>
        <v>Incentive Calendar</v>
      </c>
      <c r="J615" s="1436" t="str">
        <f t="shared" si="63"/>
        <v>598</v>
      </c>
      <c r="K615" s="1436" t="str">
        <f t="shared" si="65"/>
        <v>Incentives Worksheet</v>
      </c>
      <c r="L615" s="1081" t="s">
        <v>1589</v>
      </c>
      <c r="M615" s="1438">
        <v>598</v>
      </c>
      <c r="N615" s="1436"/>
      <c r="R615" s="1436" t="s">
        <v>898</v>
      </c>
    </row>
    <row r="616" spans="1:18" s="1431"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6" t="str">
        <f t="shared" si="63"/>
        <v>599</v>
      </c>
      <c r="K616" s="1436" t="str">
        <f t="shared" si="65"/>
        <v>Incentives Worksheet</v>
      </c>
      <c r="L616" s="1081" t="s">
        <v>1590</v>
      </c>
      <c r="M616" s="1438">
        <v>599</v>
      </c>
      <c r="N616" s="1436"/>
      <c r="R616" s="1436" t="s">
        <v>898</v>
      </c>
    </row>
    <row r="617" spans="1:18" s="1431"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6"/>
      <c r="K617" s="1436" t="str">
        <f t="shared" si="65"/>
        <v/>
      </c>
      <c r="L617" s="1081" t="s">
        <v>1484</v>
      </c>
      <c r="M617" s="1438">
        <v>600</v>
      </c>
      <c r="N617" s="1436"/>
      <c r="R617" s="1436" t="s">
        <v>898</v>
      </c>
    </row>
    <row r="618" spans="1:18" s="1431"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6"/>
      <c r="K618" s="1436" t="str">
        <f t="shared" si="65"/>
        <v/>
      </c>
      <c r="L618" s="1081" t="s">
        <v>1485</v>
      </c>
      <c r="M618" s="1438">
        <v>601</v>
      </c>
      <c r="N618" s="1436"/>
      <c r="R618" s="1436" t="s">
        <v>898</v>
      </c>
    </row>
    <row r="619" spans="1:18" s="1431"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6" t="str">
        <f t="shared" si="63"/>
        <v>602</v>
      </c>
      <c r="K619" s="1436" t="str">
        <f t="shared" si="65"/>
        <v>Incentives Worksheet</v>
      </c>
      <c r="L619" s="1081" t="s">
        <v>1597</v>
      </c>
      <c r="M619" s="1438">
        <v>602</v>
      </c>
      <c r="N619" s="1436"/>
      <c r="R619" s="1436" t="s">
        <v>898</v>
      </c>
    </row>
    <row r="620" spans="1:18" s="1431"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6" t="str">
        <f t="shared" si="63"/>
        <v>603</v>
      </c>
      <c r="K620" s="1436" t="str">
        <f t="shared" si="65"/>
        <v>Incentives Worksheet</v>
      </c>
      <c r="L620" s="1081" t="s">
        <v>1594</v>
      </c>
      <c r="M620" s="1438">
        <v>603</v>
      </c>
      <c r="N620" s="1436"/>
      <c r="R620" s="1436" t="s">
        <v>898</v>
      </c>
    </row>
    <row r="621" spans="1:18" s="1431" customFormat="1" x14ac:dyDescent="0.25">
      <c r="A621" s="1110" t="s">
        <v>1608</v>
      </c>
      <c r="B621" s="1081" t="str">
        <f t="shared" ca="1" si="78"/>
        <v>J71</v>
      </c>
      <c r="C621" s="1081" t="str">
        <f t="shared" ca="1" si="79"/>
        <v>J72</v>
      </c>
      <c r="D621" s="1081" t="s">
        <v>1448</v>
      </c>
      <c r="E621" s="1081" t="s">
        <v>1618</v>
      </c>
      <c r="I621" s="1018" t="str">
        <f t="shared" si="64"/>
        <v>Customer Aggregation</v>
      </c>
      <c r="J621" s="1436" t="str">
        <f t="shared" si="63"/>
        <v>604</v>
      </c>
      <c r="K621" s="1436" t="str">
        <f t="shared" si="65"/>
        <v>Incentives Worksheet</v>
      </c>
      <c r="L621" s="1081" t="s">
        <v>1608</v>
      </c>
      <c r="M621" s="1438">
        <v>604</v>
      </c>
      <c r="N621" s="1436"/>
      <c r="R621" s="1436" t="s">
        <v>898</v>
      </c>
    </row>
    <row r="622" spans="1:18" s="1431"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6"/>
      <c r="K622" s="1436" t="str">
        <f t="shared" si="65"/>
        <v/>
      </c>
      <c r="L622" s="1081" t="s">
        <v>1486</v>
      </c>
      <c r="M622" s="1438">
        <v>605</v>
      </c>
      <c r="N622" s="1436"/>
      <c r="R622" s="1436" t="s">
        <v>898</v>
      </c>
    </row>
    <row r="623" spans="1:18" s="1431"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6"/>
      <c r="K623" s="1436" t="str">
        <f t="shared" si="65"/>
        <v/>
      </c>
      <c r="L623" s="1081" t="s">
        <v>1487</v>
      </c>
      <c r="M623" s="1438">
        <v>606</v>
      </c>
      <c r="N623" s="1436"/>
      <c r="R623" s="1436" t="s">
        <v>898</v>
      </c>
    </row>
    <row r="624" spans="1:18" s="1431"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6"/>
      <c r="K624" s="1436" t="str">
        <f t="shared" si="65"/>
        <v/>
      </c>
      <c r="L624" s="1081" t="s">
        <v>1488</v>
      </c>
      <c r="M624" s="1438">
        <v>607</v>
      </c>
      <c r="N624" s="1436"/>
      <c r="R624" s="1436" t="s">
        <v>898</v>
      </c>
    </row>
    <row r="625" spans="1:18" s="1431"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6"/>
      <c r="K625" s="1436" t="str">
        <f t="shared" si="65"/>
        <v/>
      </c>
      <c r="L625" s="1081" t="s">
        <v>1486</v>
      </c>
      <c r="M625" s="1438">
        <v>608</v>
      </c>
      <c r="N625" s="1436"/>
      <c r="R625" s="1436" t="s">
        <v>898</v>
      </c>
    </row>
    <row r="626" spans="1:18" s="1431"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6"/>
      <c r="K626" s="1436" t="str">
        <f t="shared" si="65"/>
        <v/>
      </c>
      <c r="L626" s="1081" t="s">
        <v>1487</v>
      </c>
      <c r="M626" s="1438">
        <v>609</v>
      </c>
      <c r="N626" s="1436"/>
      <c r="R626" s="1436" t="s">
        <v>898</v>
      </c>
    </row>
    <row r="627" spans="1:18" s="1431" customFormat="1" x14ac:dyDescent="0.25">
      <c r="A627" s="1110" t="s">
        <v>1488</v>
      </c>
      <c r="B627" s="1081" t="str">
        <f t="shared" ca="1" si="81"/>
        <v>L66</v>
      </c>
      <c r="C627" s="1081" t="str">
        <f t="shared" ca="1" si="80"/>
        <v>L</v>
      </c>
      <c r="D627" s="1081" t="s">
        <v>1455</v>
      </c>
      <c r="E627" s="1081" t="s">
        <v>1618</v>
      </c>
      <c r="I627" s="1018" t="str">
        <f t="shared" si="64"/>
        <v/>
      </c>
      <c r="J627" s="1436"/>
      <c r="K627" s="1436" t="str">
        <f t="shared" si="65"/>
        <v/>
      </c>
      <c r="L627" s="1081" t="s">
        <v>1488</v>
      </c>
      <c r="M627" s="1438">
        <v>610</v>
      </c>
      <c r="N627" s="1436"/>
      <c r="R627" s="1436" t="s">
        <v>898</v>
      </c>
    </row>
    <row r="628" spans="1:18" s="1431"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6"/>
      <c r="K628" s="1436" t="str">
        <f t="shared" si="65"/>
        <v/>
      </c>
      <c r="L628" s="1081" t="s">
        <v>1486</v>
      </c>
      <c r="M628" s="1438">
        <v>611</v>
      </c>
      <c r="N628" s="1436"/>
      <c r="R628" s="1436" t="s">
        <v>898</v>
      </c>
    </row>
    <row r="629" spans="1:18" s="1431"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6"/>
      <c r="K629" s="1436" t="str">
        <f t="shared" si="65"/>
        <v/>
      </c>
      <c r="L629" s="1081" t="s">
        <v>1487</v>
      </c>
      <c r="M629" s="1438">
        <v>612</v>
      </c>
      <c r="N629" s="1436"/>
      <c r="R629" s="1436" t="s">
        <v>898</v>
      </c>
    </row>
    <row r="630" spans="1:18" s="1431" customFormat="1" x14ac:dyDescent="0.25">
      <c r="A630" s="1110" t="s">
        <v>1488</v>
      </c>
      <c r="B630" s="1081" t="str">
        <f t="shared" ca="1" si="82"/>
        <v>L67</v>
      </c>
      <c r="C630" s="1081" t="str">
        <f t="shared" ca="1" si="80"/>
        <v>L</v>
      </c>
      <c r="D630" s="1081" t="s">
        <v>1455</v>
      </c>
      <c r="E630" s="1081" t="s">
        <v>1618</v>
      </c>
      <c r="I630" s="1018" t="str">
        <f t="shared" si="64"/>
        <v/>
      </c>
      <c r="J630" s="1436"/>
      <c r="K630" s="1436" t="str">
        <f t="shared" si="65"/>
        <v/>
      </c>
      <c r="L630" s="1081" t="s">
        <v>1488</v>
      </c>
      <c r="M630" s="1438">
        <v>613</v>
      </c>
      <c r="N630" s="1436"/>
      <c r="R630" s="1436" t="s">
        <v>898</v>
      </c>
    </row>
    <row r="631" spans="1:18" s="1431"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6"/>
      <c r="K631" s="1436" t="str">
        <f t="shared" si="65"/>
        <v/>
      </c>
      <c r="L631" s="1081" t="s">
        <v>1486</v>
      </c>
      <c r="M631" s="1438">
        <v>614</v>
      </c>
      <c r="N631" s="1436"/>
      <c r="R631" s="1436" t="s">
        <v>898</v>
      </c>
    </row>
    <row r="632" spans="1:18" s="1431"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6"/>
      <c r="K632" s="1436" t="str">
        <f t="shared" si="65"/>
        <v/>
      </c>
      <c r="L632" s="1081" t="s">
        <v>1487</v>
      </c>
      <c r="M632" s="1438">
        <v>615</v>
      </c>
      <c r="N632" s="1436"/>
      <c r="R632" s="1436" t="s">
        <v>898</v>
      </c>
    </row>
    <row r="633" spans="1:18" s="1431" customFormat="1" x14ac:dyDescent="0.25">
      <c r="A633" s="1110" t="s">
        <v>1488</v>
      </c>
      <c r="B633" s="1081" t="str">
        <f t="shared" ca="1" si="83"/>
        <v>L68</v>
      </c>
      <c r="C633" s="1081" t="str">
        <f t="shared" ca="1" si="80"/>
        <v>L</v>
      </c>
      <c r="D633" s="1081" t="s">
        <v>1455</v>
      </c>
      <c r="E633" s="1081" t="s">
        <v>1618</v>
      </c>
      <c r="I633" s="1018" t="str">
        <f t="shared" si="64"/>
        <v/>
      </c>
      <c r="J633" s="1436"/>
      <c r="K633" s="1436" t="str">
        <f t="shared" si="65"/>
        <v/>
      </c>
      <c r="L633" s="1081" t="s">
        <v>1488</v>
      </c>
      <c r="M633" s="1438">
        <v>616</v>
      </c>
      <c r="N633" s="1436"/>
      <c r="R633" s="1436" t="s">
        <v>898</v>
      </c>
    </row>
    <row r="634" spans="1:18" s="1431"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6"/>
      <c r="K634" s="1436" t="str">
        <f t="shared" si="65"/>
        <v/>
      </c>
      <c r="L634" s="1081" t="s">
        <v>1486</v>
      </c>
      <c r="M634" s="1438">
        <v>617</v>
      </c>
      <c r="N634" s="1436"/>
      <c r="R634" s="1436" t="s">
        <v>898</v>
      </c>
    </row>
    <row r="635" spans="1:18" s="1431"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6"/>
      <c r="K635" s="1436" t="str">
        <f t="shared" si="65"/>
        <v/>
      </c>
      <c r="L635" s="1081" t="s">
        <v>1487</v>
      </c>
      <c r="M635" s="1438">
        <v>618</v>
      </c>
      <c r="N635" s="1436"/>
      <c r="R635" s="1436" t="s">
        <v>898</v>
      </c>
    </row>
    <row r="636" spans="1:18" s="1431" customFormat="1" x14ac:dyDescent="0.25">
      <c r="A636" s="1110" t="s">
        <v>1488</v>
      </c>
      <c r="B636" s="1081" t="str">
        <f t="shared" ca="1" si="84"/>
        <v>L69</v>
      </c>
      <c r="C636" s="1081" t="str">
        <f t="shared" ca="1" si="80"/>
        <v>L</v>
      </c>
      <c r="D636" s="1081" t="s">
        <v>1455</v>
      </c>
      <c r="E636" s="1081" t="s">
        <v>1618</v>
      </c>
      <c r="I636" s="1018" t="str">
        <f t="shared" si="64"/>
        <v/>
      </c>
      <c r="J636" s="1436"/>
      <c r="K636" s="1436" t="str">
        <f t="shared" si="65"/>
        <v/>
      </c>
      <c r="L636" s="1081" t="s">
        <v>1488</v>
      </c>
      <c r="M636" s="1438">
        <v>619</v>
      </c>
      <c r="N636" s="1436"/>
      <c r="R636" s="1436" t="s">
        <v>898</v>
      </c>
    </row>
    <row r="637" spans="1:18" s="1431"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6" t="str">
        <f t="shared" si="63"/>
        <v>620</v>
      </c>
      <c r="K637" s="1436" t="str">
        <f t="shared" si="65"/>
        <v>Incentives Worksheet</v>
      </c>
      <c r="L637" s="1081" t="s">
        <v>1610</v>
      </c>
      <c r="M637" s="1438">
        <v>620</v>
      </c>
      <c r="N637" s="1436"/>
      <c r="R637" s="692" t="s">
        <v>898</v>
      </c>
    </row>
    <row r="638" spans="1:18" s="1431"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6"/>
      <c r="K638" s="1436" t="str">
        <f t="shared" si="65"/>
        <v/>
      </c>
      <c r="L638" s="1081" t="s">
        <v>1593</v>
      </c>
      <c r="M638" s="1436">
        <v>621</v>
      </c>
      <c r="N638" s="1436"/>
      <c r="O638" s="1431" t="s">
        <v>742</v>
      </c>
      <c r="R638" s="692" t="s">
        <v>898</v>
      </c>
    </row>
    <row r="639" spans="1:18" s="1431"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6"/>
      <c r="K639" s="1436" t="str">
        <f t="shared" si="65"/>
        <v/>
      </c>
      <c r="L639" s="1081" t="s">
        <v>1809</v>
      </c>
      <c r="M639" s="1436">
        <v>622</v>
      </c>
      <c r="N639" s="1436"/>
      <c r="O639" s="1431">
        <f>'Configurable Tab'!H8</f>
        <v>75</v>
      </c>
      <c r="Q639" s="1431" t="s">
        <v>653</v>
      </c>
      <c r="R639" s="692" t="s">
        <v>898</v>
      </c>
    </row>
    <row r="640" spans="1:18" s="1431"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6"/>
      <c r="K640" s="1436" t="str">
        <f t="shared" si="65"/>
        <v/>
      </c>
      <c r="L640" s="1081" t="s">
        <v>1482</v>
      </c>
      <c r="M640" s="1436">
        <v>623</v>
      </c>
      <c r="N640" s="1436"/>
      <c r="O640" s="1431" t="s">
        <v>743</v>
      </c>
      <c r="R640" s="692" t="s">
        <v>898</v>
      </c>
    </row>
    <row r="641" spans="1:18" s="1431"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6"/>
      <c r="K641" s="1436" t="str">
        <f t="shared" si="65"/>
        <v/>
      </c>
      <c r="L641" s="1081" t="s">
        <v>1479</v>
      </c>
      <c r="M641" s="1436">
        <v>624</v>
      </c>
      <c r="N641" s="1436"/>
      <c r="O641" s="1431">
        <f>'Configurable Tab'!I8</f>
        <v>90</v>
      </c>
      <c r="R641" s="692" t="s">
        <v>898</v>
      </c>
    </row>
    <row r="642" spans="1:18" s="1431" customFormat="1" x14ac:dyDescent="0.25">
      <c r="A642" s="1113" t="s">
        <v>1480</v>
      </c>
      <c r="B642" s="1081" t="str">
        <f t="shared" ca="1" si="87"/>
        <v>J77</v>
      </c>
      <c r="C642" s="1081" t="str">
        <f t="shared" ca="1" si="88"/>
        <v>J78</v>
      </c>
      <c r="D642" s="1081" t="s">
        <v>1448</v>
      </c>
      <c r="E642" s="1081" t="s">
        <v>1618</v>
      </c>
      <c r="I642" s="1018" t="str">
        <f t="shared" si="64"/>
        <v/>
      </c>
      <c r="J642" s="1436"/>
      <c r="K642" s="1436" t="str">
        <f t="shared" si="65"/>
        <v/>
      </c>
      <c r="L642" s="1081" t="s">
        <v>1480</v>
      </c>
      <c r="M642" s="1436">
        <v>625</v>
      </c>
      <c r="N642" s="1436"/>
      <c r="O642" s="1431" t="s">
        <v>1741</v>
      </c>
      <c r="R642" s="692" t="s">
        <v>898</v>
      </c>
    </row>
    <row r="643" spans="1:18" s="1431" customFormat="1" x14ac:dyDescent="0.25">
      <c r="A643" s="1113" t="s">
        <v>1496</v>
      </c>
      <c r="B643" s="1081" t="str">
        <f t="shared" ca="1" si="87"/>
        <v>L77</v>
      </c>
      <c r="C643" s="1081" t="str">
        <f t="shared" ca="1" si="88"/>
        <v>L78</v>
      </c>
      <c r="D643" s="1081" t="s">
        <v>1448</v>
      </c>
      <c r="E643" s="1081" t="s">
        <v>1618</v>
      </c>
      <c r="I643" s="1018" t="str">
        <f t="shared" si="64"/>
        <v/>
      </c>
      <c r="J643" s="1436"/>
      <c r="K643" s="1436" t="str">
        <f t="shared" si="65"/>
        <v/>
      </c>
      <c r="L643" s="1081" t="s">
        <v>1496</v>
      </c>
      <c r="M643" s="1436">
        <v>626</v>
      </c>
      <c r="N643" s="1436"/>
      <c r="R643" s="692" t="s">
        <v>898</v>
      </c>
    </row>
    <row r="644" spans="1:18" s="1431"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6"/>
      <c r="K644" s="1436" t="str">
        <f t="shared" ref="K644:K707" si="90">IF(J644&lt;&gt;"",E644,"")</f>
        <v/>
      </c>
      <c r="L644" s="1081" t="s">
        <v>1481</v>
      </c>
      <c r="M644" s="1436">
        <v>627</v>
      </c>
      <c r="N644" s="1436"/>
      <c r="R644" s="692" t="s">
        <v>898</v>
      </c>
    </row>
    <row r="645" spans="1:18" s="1431" customFormat="1" x14ac:dyDescent="0.25">
      <c r="A645" s="1113" t="s">
        <v>1588</v>
      </c>
      <c r="B645" s="1081" t="str">
        <f t="shared" ca="1" si="87"/>
        <v>P77</v>
      </c>
      <c r="C645" s="1081" t="str">
        <f t="shared" ca="1" si="88"/>
        <v>P78</v>
      </c>
      <c r="D645" s="1081" t="s">
        <v>1448</v>
      </c>
      <c r="E645" s="1081" t="s">
        <v>1618</v>
      </c>
      <c r="I645" s="1018" t="str">
        <f t="shared" si="89"/>
        <v>Qualifying Cycle</v>
      </c>
      <c r="J645" s="1436" t="str">
        <f t="shared" ref="J645:J701" si="91">IF(M645&lt;&gt;"",Q$1&amp;M645,"")</f>
        <v>628</v>
      </c>
      <c r="K645" s="1436" t="str">
        <f t="shared" si="90"/>
        <v>Incentives Worksheet</v>
      </c>
      <c r="L645" s="1081" t="s">
        <v>1588</v>
      </c>
      <c r="M645" s="1436">
        <v>628</v>
      </c>
      <c r="N645" s="1436"/>
      <c r="R645" s="692" t="s">
        <v>898</v>
      </c>
    </row>
    <row r="646" spans="1:18" s="1431" customFormat="1" x14ac:dyDescent="0.25">
      <c r="A646" s="1113" t="s">
        <v>1589</v>
      </c>
      <c r="B646" s="1081" t="str">
        <f t="shared" ca="1" si="87"/>
        <v>R77</v>
      </c>
      <c r="C646" s="1081" t="str">
        <f t="shared" ca="1" si="88"/>
        <v>R78</v>
      </c>
      <c r="D646" s="1081" t="s">
        <v>1448</v>
      </c>
      <c r="E646" s="1081" t="s">
        <v>1618</v>
      </c>
      <c r="I646" s="1018" t="str">
        <f t="shared" si="89"/>
        <v>Incentive Calendar</v>
      </c>
      <c r="J646" s="1436" t="str">
        <f t="shared" si="91"/>
        <v>629</v>
      </c>
      <c r="K646" s="1436" t="str">
        <f t="shared" si="90"/>
        <v>Incentives Worksheet</v>
      </c>
      <c r="L646" s="1081" t="s">
        <v>1589</v>
      </c>
      <c r="M646" s="1436">
        <v>629</v>
      </c>
      <c r="N646" s="1436"/>
      <c r="R646" s="692" t="s">
        <v>898</v>
      </c>
    </row>
    <row r="647" spans="1:18" s="1431"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6" t="str">
        <f t="shared" si="91"/>
        <v>630</v>
      </c>
      <c r="K647" s="1436" t="str">
        <f t="shared" si="90"/>
        <v>Incentives Worksheet</v>
      </c>
      <c r="L647" s="1081" t="s">
        <v>1590</v>
      </c>
      <c r="M647" s="1436">
        <v>630</v>
      </c>
      <c r="N647" s="1436"/>
      <c r="R647" s="692" t="s">
        <v>898</v>
      </c>
    </row>
    <row r="648" spans="1:18" s="1431"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6"/>
      <c r="K648" s="1436" t="str">
        <f t="shared" si="90"/>
        <v/>
      </c>
      <c r="L648" s="1081" t="s">
        <v>1484</v>
      </c>
      <c r="M648" s="1436">
        <v>631</v>
      </c>
      <c r="N648" s="1436"/>
      <c r="R648" s="692" t="s">
        <v>898</v>
      </c>
    </row>
    <row r="649" spans="1:18" s="1431"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6"/>
      <c r="K649" s="1436" t="str">
        <f t="shared" si="90"/>
        <v/>
      </c>
      <c r="L649" s="1081" t="s">
        <v>1485</v>
      </c>
      <c r="M649" s="1436">
        <v>632</v>
      </c>
      <c r="N649" s="1436"/>
      <c r="R649" s="692" t="s">
        <v>898</v>
      </c>
    </row>
    <row r="650" spans="1:18" s="1431"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6" t="str">
        <f t="shared" si="91"/>
        <v>633</v>
      </c>
      <c r="K650" s="1436" t="str">
        <f t="shared" si="90"/>
        <v>Incentives Worksheet</v>
      </c>
      <c r="L650" s="1081" t="s">
        <v>1597</v>
      </c>
      <c r="M650" s="1436">
        <v>633</v>
      </c>
      <c r="N650" s="1436"/>
      <c r="R650" s="692" t="s">
        <v>898</v>
      </c>
    </row>
    <row r="651" spans="1:18" s="1431"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6" t="str">
        <f t="shared" si="91"/>
        <v>634</v>
      </c>
      <c r="K651" s="1436" t="str">
        <f t="shared" si="90"/>
        <v>Incentives Worksheet</v>
      </c>
      <c r="L651" s="1081" t="s">
        <v>1594</v>
      </c>
      <c r="M651" s="1436">
        <v>634</v>
      </c>
      <c r="N651" s="1436"/>
      <c r="R651" s="692" t="s">
        <v>898</v>
      </c>
    </row>
    <row r="652" spans="1:18" s="1431"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6" t="str">
        <f t="shared" si="91"/>
        <v>635</v>
      </c>
      <c r="K652" s="1436" t="str">
        <f t="shared" si="90"/>
        <v>Incentives Worksheet</v>
      </c>
      <c r="L652" s="1081" t="s">
        <v>1608</v>
      </c>
      <c r="M652" s="1436">
        <v>635</v>
      </c>
      <c r="N652" s="1436"/>
      <c r="R652" s="692" t="s">
        <v>898</v>
      </c>
    </row>
    <row r="653" spans="1:18" s="1431"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6"/>
      <c r="K653" s="1436" t="str">
        <f t="shared" si="90"/>
        <v/>
      </c>
      <c r="L653" s="1081" t="s">
        <v>1486</v>
      </c>
      <c r="M653" s="1436">
        <v>636</v>
      </c>
      <c r="N653" s="1436"/>
      <c r="R653" s="692" t="s">
        <v>898</v>
      </c>
    </row>
    <row r="654" spans="1:18" s="1431"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6"/>
      <c r="K654" s="1436" t="str">
        <f t="shared" si="90"/>
        <v/>
      </c>
      <c r="L654" s="1081" t="s">
        <v>1487</v>
      </c>
      <c r="M654" s="1436">
        <v>637</v>
      </c>
      <c r="N654" s="1436"/>
      <c r="R654" s="692" t="s">
        <v>898</v>
      </c>
    </row>
    <row r="655" spans="1:18" s="1431"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6"/>
      <c r="K655" s="1436" t="str">
        <f t="shared" si="90"/>
        <v/>
      </c>
      <c r="L655" s="1081" t="s">
        <v>1488</v>
      </c>
      <c r="M655" s="1436">
        <v>638</v>
      </c>
      <c r="N655" s="1436"/>
      <c r="R655" s="692" t="s">
        <v>898</v>
      </c>
    </row>
    <row r="656" spans="1:18" s="1431"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6"/>
      <c r="K656" s="1436" t="str">
        <f t="shared" si="90"/>
        <v/>
      </c>
      <c r="L656" s="1081" t="s">
        <v>1486</v>
      </c>
      <c r="M656" s="1436">
        <v>639</v>
      </c>
      <c r="N656" s="1436"/>
      <c r="R656" s="692" t="s">
        <v>898</v>
      </c>
    </row>
    <row r="657" spans="1:18" s="1431"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6"/>
      <c r="K657" s="1436" t="str">
        <f t="shared" si="90"/>
        <v/>
      </c>
      <c r="L657" s="1081" t="s">
        <v>1487</v>
      </c>
      <c r="M657" s="1436">
        <v>640</v>
      </c>
      <c r="N657" s="1436"/>
      <c r="R657" s="692" t="s">
        <v>898</v>
      </c>
    </row>
    <row r="658" spans="1:18" s="1431"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6"/>
      <c r="K658" s="1436" t="str">
        <f t="shared" si="90"/>
        <v/>
      </c>
      <c r="L658" s="1081" t="s">
        <v>1488</v>
      </c>
      <c r="M658" s="1436">
        <v>641</v>
      </c>
      <c r="N658" s="1436"/>
      <c r="R658" s="692" t="s">
        <v>898</v>
      </c>
    </row>
    <row r="659" spans="1:18" s="1431"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6"/>
      <c r="K659" s="1436" t="str">
        <f t="shared" si="90"/>
        <v/>
      </c>
      <c r="L659" s="1081" t="s">
        <v>1486</v>
      </c>
      <c r="M659" s="1436">
        <v>642</v>
      </c>
      <c r="N659" s="1436"/>
      <c r="R659" s="692" t="s">
        <v>898</v>
      </c>
    </row>
    <row r="660" spans="1:18" s="1431"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6"/>
      <c r="K660" s="1436" t="str">
        <f t="shared" si="90"/>
        <v/>
      </c>
      <c r="L660" s="1081" t="s">
        <v>1487</v>
      </c>
      <c r="M660" s="1436">
        <v>643</v>
      </c>
      <c r="N660" s="1436"/>
      <c r="R660" s="692" t="s">
        <v>898</v>
      </c>
    </row>
    <row r="661" spans="1:18" s="1431"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6"/>
      <c r="K661" s="1436" t="str">
        <f t="shared" si="90"/>
        <v/>
      </c>
      <c r="L661" s="1081" t="s">
        <v>1488</v>
      </c>
      <c r="M661" s="1436">
        <v>644</v>
      </c>
      <c r="N661" s="1436"/>
      <c r="R661" s="692" t="s">
        <v>898</v>
      </c>
    </row>
    <row r="662" spans="1:18" s="1431"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6"/>
      <c r="K662" s="1436" t="str">
        <f t="shared" si="90"/>
        <v/>
      </c>
      <c r="L662" s="1081" t="s">
        <v>1486</v>
      </c>
      <c r="M662" s="1436">
        <v>645</v>
      </c>
      <c r="N662" s="1436"/>
      <c r="R662" s="692" t="s">
        <v>898</v>
      </c>
    </row>
    <row r="663" spans="1:18" s="1431"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6"/>
      <c r="K663" s="1436" t="str">
        <f t="shared" si="90"/>
        <v/>
      </c>
      <c r="L663" s="1081" t="s">
        <v>1487</v>
      </c>
      <c r="M663" s="1436">
        <v>646</v>
      </c>
      <c r="N663" s="1436"/>
      <c r="R663" s="692" t="s">
        <v>898</v>
      </c>
    </row>
    <row r="664" spans="1:18" s="1431"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6"/>
      <c r="K664" s="1436" t="str">
        <f t="shared" si="90"/>
        <v/>
      </c>
      <c r="L664" s="1081" t="s">
        <v>1488</v>
      </c>
      <c r="M664" s="1436">
        <v>647</v>
      </c>
      <c r="N664" s="1436"/>
      <c r="R664" s="692" t="s">
        <v>898</v>
      </c>
    </row>
    <row r="665" spans="1:18" s="1431"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6"/>
      <c r="K665" s="1436" t="str">
        <f t="shared" si="90"/>
        <v/>
      </c>
      <c r="L665" s="1081" t="s">
        <v>1486</v>
      </c>
      <c r="M665" s="1436">
        <v>648</v>
      </c>
      <c r="N665" s="1436"/>
      <c r="R665" s="692" t="s">
        <v>898</v>
      </c>
    </row>
    <row r="666" spans="1:18" s="1431"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6"/>
      <c r="K666" s="1436" t="str">
        <f t="shared" si="90"/>
        <v/>
      </c>
      <c r="L666" s="1081" t="s">
        <v>1487</v>
      </c>
      <c r="M666" s="1436">
        <v>649</v>
      </c>
      <c r="N666" s="1436"/>
      <c r="R666" s="692" t="s">
        <v>898</v>
      </c>
    </row>
    <row r="667" spans="1:18" s="1431"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6"/>
      <c r="K667" s="1436" t="str">
        <f t="shared" si="90"/>
        <v/>
      </c>
      <c r="L667" s="1081" t="s">
        <v>1488</v>
      </c>
      <c r="M667" s="1436">
        <v>650</v>
      </c>
      <c r="N667" s="1436"/>
      <c r="R667" s="692" t="s">
        <v>898</v>
      </c>
    </row>
    <row r="668" spans="1:18" s="1431"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6" t="str">
        <f t="shared" si="91"/>
        <v>651</v>
      </c>
      <c r="K668" s="1436" t="str">
        <f t="shared" si="90"/>
        <v>Incentives Worksheet</v>
      </c>
      <c r="L668" s="1081" t="s">
        <v>1610</v>
      </c>
      <c r="M668" s="1436">
        <v>651</v>
      </c>
      <c r="N668" s="1436"/>
      <c r="R668" s="692" t="s">
        <v>898</v>
      </c>
    </row>
    <row r="669" spans="1:18" s="1431"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6"/>
      <c r="K669" s="1436" t="str">
        <f t="shared" si="90"/>
        <v/>
      </c>
      <c r="L669" s="1081" t="s">
        <v>1593</v>
      </c>
      <c r="M669" s="1436">
        <v>652</v>
      </c>
      <c r="N669" s="1436"/>
      <c r="O669" s="1431" t="s">
        <v>742</v>
      </c>
      <c r="R669" s="1436" t="s">
        <v>1627</v>
      </c>
    </row>
    <row r="670" spans="1:18" s="1431"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6"/>
      <c r="K670" s="1436" t="str">
        <f t="shared" si="90"/>
        <v/>
      </c>
      <c r="L670" s="1081" t="s">
        <v>1809</v>
      </c>
      <c r="M670" s="1436">
        <v>653</v>
      </c>
      <c r="N670" s="1436"/>
      <c r="O670" s="1431">
        <f>'Configurable Tab'!H9</f>
        <v>91</v>
      </c>
      <c r="Q670" s="1431" t="s">
        <v>653</v>
      </c>
      <c r="R670" s="1436" t="s">
        <v>1627</v>
      </c>
    </row>
    <row r="671" spans="1:18" s="1431"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6"/>
      <c r="K671" s="1436" t="str">
        <f t="shared" si="90"/>
        <v/>
      </c>
      <c r="L671" s="1081" t="s">
        <v>1482</v>
      </c>
      <c r="M671" s="1436">
        <v>654</v>
      </c>
      <c r="N671" s="1436"/>
      <c r="O671" s="1431" t="s">
        <v>743</v>
      </c>
      <c r="R671" s="1436" t="s">
        <v>1627</v>
      </c>
    </row>
    <row r="672" spans="1:18" s="1431"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6"/>
      <c r="K672" s="1436" t="str">
        <f t="shared" si="90"/>
        <v/>
      </c>
      <c r="L672" s="1081" t="s">
        <v>1479</v>
      </c>
      <c r="M672" s="1436">
        <v>655</v>
      </c>
      <c r="N672" s="1436"/>
      <c r="O672" s="1431">
        <f>'Configurable Tab'!I9</f>
        <v>104</v>
      </c>
      <c r="R672" s="1436" t="s">
        <v>1627</v>
      </c>
    </row>
    <row r="673" spans="1:18" s="1431" customFormat="1" x14ac:dyDescent="0.25">
      <c r="A673" s="1110" t="s">
        <v>1480</v>
      </c>
      <c r="B673" s="1081" t="str">
        <f t="shared" ca="1" si="93"/>
        <v>J93</v>
      </c>
      <c r="C673" s="1081" t="str">
        <f t="shared" ca="1" si="94"/>
        <v>J94</v>
      </c>
      <c r="D673" s="1081" t="s">
        <v>1448</v>
      </c>
      <c r="E673" s="1081" t="s">
        <v>1618</v>
      </c>
      <c r="I673" s="1018" t="str">
        <f t="shared" si="89"/>
        <v/>
      </c>
      <c r="J673" s="1436"/>
      <c r="K673" s="1436" t="str">
        <f t="shared" si="90"/>
        <v/>
      </c>
      <c r="L673" s="1081" t="s">
        <v>1480</v>
      </c>
      <c r="M673" s="1436">
        <v>656</v>
      </c>
      <c r="N673" s="1436"/>
      <c r="O673" s="1431" t="s">
        <v>1742</v>
      </c>
      <c r="R673" s="1436" t="s">
        <v>1627</v>
      </c>
    </row>
    <row r="674" spans="1:18" s="1431" customFormat="1" x14ac:dyDescent="0.25">
      <c r="A674" s="1110" t="s">
        <v>1496</v>
      </c>
      <c r="B674" s="1081" t="str">
        <f t="shared" ca="1" si="93"/>
        <v>L93</v>
      </c>
      <c r="C674" s="1081" t="str">
        <f t="shared" ca="1" si="94"/>
        <v>L94</v>
      </c>
      <c r="D674" s="1081" t="s">
        <v>1448</v>
      </c>
      <c r="E674" s="1081" t="s">
        <v>1618</v>
      </c>
      <c r="I674" s="1018" t="str">
        <f t="shared" si="89"/>
        <v/>
      </c>
      <c r="J674" s="1436"/>
      <c r="K674" s="1436" t="str">
        <f t="shared" si="90"/>
        <v/>
      </c>
      <c r="L674" s="1081" t="s">
        <v>1496</v>
      </c>
      <c r="M674" s="1436">
        <v>657</v>
      </c>
      <c r="N674" s="1436"/>
      <c r="R674" s="1436" t="s">
        <v>1627</v>
      </c>
    </row>
    <row r="675" spans="1:18" s="1431" customFormat="1" x14ac:dyDescent="0.25">
      <c r="A675" s="1110" t="s">
        <v>1481</v>
      </c>
      <c r="B675" s="1081" t="str">
        <f t="shared" ca="1" si="93"/>
        <v>N93</v>
      </c>
      <c r="C675" s="1081" t="str">
        <f t="shared" ca="1" si="94"/>
        <v>N94</v>
      </c>
      <c r="D675" s="1081" t="s">
        <v>1448</v>
      </c>
      <c r="E675" s="1081" t="s">
        <v>1618</v>
      </c>
      <c r="I675" s="1018" t="str">
        <f t="shared" si="89"/>
        <v/>
      </c>
      <c r="J675" s="1436"/>
      <c r="K675" s="1436" t="str">
        <f t="shared" si="90"/>
        <v/>
      </c>
      <c r="L675" s="1081" t="s">
        <v>1481</v>
      </c>
      <c r="M675" s="1436">
        <v>658</v>
      </c>
      <c r="N675" s="1436"/>
      <c r="R675" s="1436" t="s">
        <v>1627</v>
      </c>
    </row>
    <row r="676" spans="1:18" s="1431" customFormat="1" x14ac:dyDescent="0.25">
      <c r="A676" s="1110" t="s">
        <v>1588</v>
      </c>
      <c r="B676" s="1081" t="str">
        <f t="shared" ca="1" si="93"/>
        <v>P93</v>
      </c>
      <c r="C676" s="1081" t="str">
        <f t="shared" ca="1" si="94"/>
        <v>P94</v>
      </c>
      <c r="D676" s="1081" t="s">
        <v>1448</v>
      </c>
      <c r="E676" s="1081" t="s">
        <v>1618</v>
      </c>
      <c r="I676" s="1018" t="str">
        <f t="shared" si="89"/>
        <v>Qualifying Cycle</v>
      </c>
      <c r="J676" s="1436" t="str">
        <f t="shared" si="91"/>
        <v>659</v>
      </c>
      <c r="K676" s="1436" t="str">
        <f t="shared" si="90"/>
        <v>Incentives Worksheet</v>
      </c>
      <c r="L676" s="1081" t="s">
        <v>1588</v>
      </c>
      <c r="M676" s="1436">
        <v>659</v>
      </c>
      <c r="N676" s="1436"/>
      <c r="R676" s="1436" t="s">
        <v>1627</v>
      </c>
    </row>
    <row r="677" spans="1:18" s="1431" customFormat="1" x14ac:dyDescent="0.25">
      <c r="A677" s="1110" t="s">
        <v>1589</v>
      </c>
      <c r="B677" s="1081" t="str">
        <f t="shared" ca="1" si="93"/>
        <v>R93</v>
      </c>
      <c r="C677" s="1081" t="str">
        <f t="shared" ca="1" si="94"/>
        <v>R94</v>
      </c>
      <c r="D677" s="1081" t="s">
        <v>1448</v>
      </c>
      <c r="E677" s="1081" t="s">
        <v>1618</v>
      </c>
      <c r="I677" s="1018" t="str">
        <f t="shared" si="89"/>
        <v>Incentive Calendar</v>
      </c>
      <c r="J677" s="1436" t="str">
        <f t="shared" si="91"/>
        <v>660</v>
      </c>
      <c r="K677" s="1436" t="str">
        <f t="shared" si="90"/>
        <v>Incentives Worksheet</v>
      </c>
      <c r="L677" s="1081" t="s">
        <v>1589</v>
      </c>
      <c r="M677" s="1436">
        <v>660</v>
      </c>
      <c r="N677" s="1436"/>
      <c r="R677" s="1436" t="s">
        <v>1627</v>
      </c>
    </row>
    <row r="678" spans="1:18" s="1431"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6" t="str">
        <f t="shared" si="91"/>
        <v>661</v>
      </c>
      <c r="K678" s="1436" t="str">
        <f t="shared" si="90"/>
        <v>Incentives Worksheet</v>
      </c>
      <c r="L678" s="1081" t="s">
        <v>1590</v>
      </c>
      <c r="M678" s="1436">
        <v>661</v>
      </c>
      <c r="N678" s="1436"/>
      <c r="R678" s="1436" t="s">
        <v>1627</v>
      </c>
    </row>
    <row r="679" spans="1:18" s="1431"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6"/>
      <c r="K679" s="1436" t="str">
        <f t="shared" si="90"/>
        <v/>
      </c>
      <c r="L679" s="1081" t="s">
        <v>1484</v>
      </c>
      <c r="M679" s="1436">
        <v>662</v>
      </c>
      <c r="N679" s="1436"/>
      <c r="R679" s="1436" t="s">
        <v>1627</v>
      </c>
    </row>
    <row r="680" spans="1:18" s="1431"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6"/>
      <c r="K680" s="1436" t="str">
        <f t="shared" si="90"/>
        <v/>
      </c>
      <c r="L680" s="1081" t="s">
        <v>1485</v>
      </c>
      <c r="M680" s="1436">
        <v>663</v>
      </c>
      <c r="N680" s="1436"/>
      <c r="R680" s="1436" t="s">
        <v>1627</v>
      </c>
    </row>
    <row r="681" spans="1:18" s="1431"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6" t="str">
        <f t="shared" si="91"/>
        <v>664</v>
      </c>
      <c r="K681" s="1436" t="str">
        <f t="shared" si="90"/>
        <v>Incentives Worksheet</v>
      </c>
      <c r="L681" s="1081" t="s">
        <v>1597</v>
      </c>
      <c r="M681" s="1436">
        <v>664</v>
      </c>
      <c r="N681" s="1436"/>
      <c r="R681" s="1436" t="s">
        <v>1627</v>
      </c>
    </row>
    <row r="682" spans="1:18" s="1431"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6" t="str">
        <f t="shared" si="91"/>
        <v>665</v>
      </c>
      <c r="K682" s="1436" t="str">
        <f t="shared" si="90"/>
        <v>Incentives Worksheet</v>
      </c>
      <c r="L682" s="1081" t="s">
        <v>1594</v>
      </c>
      <c r="M682" s="1436">
        <v>665</v>
      </c>
      <c r="N682" s="1436"/>
      <c r="R682" s="1436" t="s">
        <v>1627</v>
      </c>
    </row>
    <row r="683" spans="1:18" s="1431"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6" t="str">
        <f t="shared" si="91"/>
        <v>666</v>
      </c>
      <c r="K683" s="1436" t="str">
        <f t="shared" si="90"/>
        <v>Incentives Worksheet</v>
      </c>
      <c r="L683" s="1081" t="s">
        <v>1608</v>
      </c>
      <c r="M683" s="1436">
        <v>666</v>
      </c>
      <c r="N683" s="1436"/>
      <c r="R683" s="1436" t="s">
        <v>1627</v>
      </c>
    </row>
    <row r="684" spans="1:18" s="1431"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6"/>
      <c r="K684" s="1436" t="str">
        <f t="shared" si="90"/>
        <v/>
      </c>
      <c r="L684" s="1081" t="s">
        <v>1486</v>
      </c>
      <c r="M684" s="1436">
        <v>667</v>
      </c>
      <c r="N684" s="1436"/>
      <c r="R684" s="1436" t="s">
        <v>1627</v>
      </c>
    </row>
    <row r="685" spans="1:18" s="1431"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6"/>
      <c r="K685" s="1436" t="str">
        <f t="shared" si="90"/>
        <v/>
      </c>
      <c r="L685" s="1081" t="s">
        <v>1487</v>
      </c>
      <c r="M685" s="1436">
        <v>668</v>
      </c>
      <c r="N685" s="1436"/>
      <c r="R685" s="1436" t="s">
        <v>1627</v>
      </c>
    </row>
    <row r="686" spans="1:18" s="1431"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6"/>
      <c r="K686" s="1436" t="str">
        <f t="shared" si="90"/>
        <v/>
      </c>
      <c r="L686" s="1081" t="s">
        <v>1488</v>
      </c>
      <c r="M686" s="1436">
        <v>669</v>
      </c>
      <c r="N686" s="1436"/>
      <c r="R686" s="1436" t="s">
        <v>1627</v>
      </c>
    </row>
    <row r="687" spans="1:18" s="1431"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6"/>
      <c r="K687" s="1436" t="str">
        <f t="shared" si="90"/>
        <v/>
      </c>
      <c r="L687" s="1081" t="s">
        <v>1593</v>
      </c>
      <c r="M687" s="1436">
        <v>670</v>
      </c>
      <c r="N687" s="1436"/>
      <c r="O687" s="1431" t="s">
        <v>742</v>
      </c>
      <c r="R687" s="1436" t="s">
        <v>1627</v>
      </c>
    </row>
    <row r="688" spans="1:18" s="1431"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6"/>
      <c r="K688" s="1436" t="str">
        <f t="shared" si="90"/>
        <v/>
      </c>
      <c r="L688" s="1081" t="s">
        <v>1809</v>
      </c>
      <c r="M688" s="1436">
        <v>671</v>
      </c>
      <c r="N688" s="1436"/>
      <c r="O688" s="1431">
        <f>'Configurable Tab'!H10</f>
        <v>105</v>
      </c>
      <c r="Q688" s="1431" t="s">
        <v>653</v>
      </c>
      <c r="R688" s="1436" t="s">
        <v>1627</v>
      </c>
    </row>
    <row r="689" spans="1:18" s="1431"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6"/>
      <c r="K689" s="1436" t="str">
        <f t="shared" si="90"/>
        <v/>
      </c>
      <c r="L689" s="1081" t="s">
        <v>1482</v>
      </c>
      <c r="M689" s="1436">
        <v>672</v>
      </c>
      <c r="N689" s="1436"/>
      <c r="O689" s="1431" t="s">
        <v>743</v>
      </c>
      <c r="R689" s="1436" t="s">
        <v>1627</v>
      </c>
    </row>
    <row r="690" spans="1:18" s="1431"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6"/>
      <c r="K690" s="1436" t="str">
        <f t="shared" si="90"/>
        <v/>
      </c>
      <c r="L690" s="1081" t="s">
        <v>1479</v>
      </c>
      <c r="M690" s="1436">
        <v>673</v>
      </c>
      <c r="N690" s="1436"/>
      <c r="O690" s="1431">
        <f>'Configurable Tab'!I10</f>
        <v>118</v>
      </c>
      <c r="R690" s="1436" t="s">
        <v>1627</v>
      </c>
    </row>
    <row r="691" spans="1:18" s="1431" customFormat="1" x14ac:dyDescent="0.25">
      <c r="A691" s="1113" t="s">
        <v>1480</v>
      </c>
      <c r="B691" s="1081" t="str">
        <f t="shared" ca="1" si="95"/>
        <v>J107</v>
      </c>
      <c r="C691" s="1081" t="str">
        <f t="shared" ca="1" si="96"/>
        <v>J108</v>
      </c>
      <c r="D691" s="1081" t="s">
        <v>1448</v>
      </c>
      <c r="E691" s="1081" t="s">
        <v>1618</v>
      </c>
      <c r="I691" s="1018" t="str">
        <f t="shared" si="89"/>
        <v/>
      </c>
      <c r="J691" s="1436"/>
      <c r="K691" s="1436" t="str">
        <f t="shared" si="90"/>
        <v/>
      </c>
      <c r="L691" s="1081" t="s">
        <v>1480</v>
      </c>
      <c r="M691" s="1436">
        <v>674</v>
      </c>
      <c r="N691" s="1436"/>
      <c r="O691" s="1431" t="s">
        <v>1743</v>
      </c>
      <c r="R691" s="1436" t="s">
        <v>1627</v>
      </c>
    </row>
    <row r="692" spans="1:18" s="1431" customFormat="1" x14ac:dyDescent="0.25">
      <c r="A692" s="1113" t="s">
        <v>1496</v>
      </c>
      <c r="B692" s="1081" t="str">
        <f t="shared" ca="1" si="95"/>
        <v>L107</v>
      </c>
      <c r="C692" s="1081" t="str">
        <f t="shared" ca="1" si="96"/>
        <v>L108</v>
      </c>
      <c r="D692" s="1081" t="s">
        <v>1448</v>
      </c>
      <c r="E692" s="1081" t="s">
        <v>1618</v>
      </c>
      <c r="I692" s="1018" t="str">
        <f t="shared" si="89"/>
        <v/>
      </c>
      <c r="J692" s="1436"/>
      <c r="K692" s="1436" t="str">
        <f t="shared" si="90"/>
        <v/>
      </c>
      <c r="L692" s="1081" t="s">
        <v>1496</v>
      </c>
      <c r="M692" s="1436">
        <v>675</v>
      </c>
      <c r="N692" s="1436"/>
      <c r="R692" s="1436" t="s">
        <v>1627</v>
      </c>
    </row>
    <row r="693" spans="1:18" s="1431" customFormat="1" x14ac:dyDescent="0.25">
      <c r="A693" s="1113" t="s">
        <v>1481</v>
      </c>
      <c r="B693" s="1081" t="str">
        <f t="shared" ca="1" si="95"/>
        <v>N107</v>
      </c>
      <c r="C693" s="1081" t="str">
        <f t="shared" ca="1" si="96"/>
        <v>N108</v>
      </c>
      <c r="D693" s="1081" t="s">
        <v>1448</v>
      </c>
      <c r="E693" s="1081" t="s">
        <v>1618</v>
      </c>
      <c r="I693" s="1018" t="str">
        <f t="shared" si="89"/>
        <v/>
      </c>
      <c r="J693" s="1436"/>
      <c r="K693" s="1436" t="str">
        <f t="shared" si="90"/>
        <v/>
      </c>
      <c r="L693" s="1081" t="s">
        <v>1481</v>
      </c>
      <c r="M693" s="1436">
        <v>676</v>
      </c>
      <c r="N693" s="1436"/>
      <c r="R693" s="1436" t="s">
        <v>1627</v>
      </c>
    </row>
    <row r="694" spans="1:18" s="1431" customFormat="1" x14ac:dyDescent="0.25">
      <c r="A694" s="1113" t="s">
        <v>1588</v>
      </c>
      <c r="B694" s="1081" t="str">
        <f t="shared" ca="1" si="95"/>
        <v>P107</v>
      </c>
      <c r="C694" s="1081" t="str">
        <f t="shared" ca="1" si="96"/>
        <v>P108</v>
      </c>
      <c r="D694" s="1081" t="s">
        <v>1448</v>
      </c>
      <c r="E694" s="1081" t="s">
        <v>1618</v>
      </c>
      <c r="I694" s="1018" t="str">
        <f t="shared" si="89"/>
        <v>Qualifying Cycle</v>
      </c>
      <c r="J694" s="1436" t="str">
        <f t="shared" si="91"/>
        <v>677</v>
      </c>
      <c r="K694" s="1436" t="str">
        <f t="shared" si="90"/>
        <v>Incentives Worksheet</v>
      </c>
      <c r="L694" s="1081" t="s">
        <v>1588</v>
      </c>
      <c r="M694" s="1436">
        <v>677</v>
      </c>
      <c r="N694" s="1436"/>
      <c r="R694" s="1436" t="s">
        <v>1627</v>
      </c>
    </row>
    <row r="695" spans="1:18" s="1431" customFormat="1" x14ac:dyDescent="0.25">
      <c r="A695" s="1113" t="s">
        <v>1589</v>
      </c>
      <c r="B695" s="1081" t="str">
        <f t="shared" ca="1" si="95"/>
        <v>R107</v>
      </c>
      <c r="C695" s="1081" t="str">
        <f t="shared" ca="1" si="96"/>
        <v>R108</v>
      </c>
      <c r="D695" s="1081" t="s">
        <v>1448</v>
      </c>
      <c r="E695" s="1081" t="s">
        <v>1618</v>
      </c>
      <c r="I695" s="1018" t="str">
        <f t="shared" si="89"/>
        <v>Incentive Calendar</v>
      </c>
      <c r="J695" s="1436" t="str">
        <f t="shared" si="91"/>
        <v>678</v>
      </c>
      <c r="K695" s="1436" t="str">
        <f t="shared" si="90"/>
        <v>Incentives Worksheet</v>
      </c>
      <c r="L695" s="1081" t="s">
        <v>1589</v>
      </c>
      <c r="M695" s="1436">
        <v>678</v>
      </c>
      <c r="N695" s="1436"/>
      <c r="R695" s="1436" t="s">
        <v>1627</v>
      </c>
    </row>
    <row r="696" spans="1:18" s="1431"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6" t="str">
        <f t="shared" si="91"/>
        <v>679</v>
      </c>
      <c r="K696" s="1436" t="str">
        <f t="shared" si="90"/>
        <v>Incentives Worksheet</v>
      </c>
      <c r="L696" s="1081" t="s">
        <v>1590</v>
      </c>
      <c r="M696" s="1436">
        <v>679</v>
      </c>
      <c r="N696" s="1436"/>
      <c r="R696" s="1436" t="s">
        <v>1627</v>
      </c>
    </row>
    <row r="697" spans="1:18" s="1431"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6"/>
      <c r="K697" s="1436" t="str">
        <f t="shared" si="90"/>
        <v/>
      </c>
      <c r="L697" s="1081" t="s">
        <v>1484</v>
      </c>
      <c r="M697" s="1436">
        <v>680</v>
      </c>
      <c r="N697" s="1436"/>
      <c r="R697" s="1436" t="s">
        <v>1627</v>
      </c>
    </row>
    <row r="698" spans="1:18" s="1431"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6"/>
      <c r="K698" s="1436" t="str">
        <f t="shared" si="90"/>
        <v/>
      </c>
      <c r="L698" s="1081" t="s">
        <v>1485</v>
      </c>
      <c r="M698" s="1436">
        <v>681</v>
      </c>
      <c r="N698" s="1436"/>
      <c r="R698" s="1436" t="s">
        <v>1627</v>
      </c>
    </row>
    <row r="699" spans="1:18" s="1431"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6" t="str">
        <f t="shared" si="91"/>
        <v>682</v>
      </c>
      <c r="K699" s="1436" t="str">
        <f t="shared" si="90"/>
        <v>Incentives Worksheet</v>
      </c>
      <c r="L699" s="1081" t="s">
        <v>1597</v>
      </c>
      <c r="M699" s="1436">
        <v>682</v>
      </c>
      <c r="N699" s="1436"/>
      <c r="R699" s="1436" t="s">
        <v>1627</v>
      </c>
    </row>
    <row r="700" spans="1:18" s="1431"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6" t="str">
        <f t="shared" si="91"/>
        <v>683</v>
      </c>
      <c r="K700" s="1436" t="str">
        <f t="shared" si="90"/>
        <v>Incentives Worksheet</v>
      </c>
      <c r="L700" s="1081" t="s">
        <v>1594</v>
      </c>
      <c r="M700" s="1436">
        <v>683</v>
      </c>
      <c r="N700" s="1436"/>
      <c r="R700" s="1436" t="s">
        <v>1627</v>
      </c>
    </row>
    <row r="701" spans="1:18" s="1431"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6" t="str">
        <f t="shared" si="91"/>
        <v>684</v>
      </c>
      <c r="K701" s="1436" t="str">
        <f t="shared" si="90"/>
        <v>Incentives Worksheet</v>
      </c>
      <c r="L701" s="1081" t="s">
        <v>1608</v>
      </c>
      <c r="M701" s="1436">
        <v>684</v>
      </c>
      <c r="N701" s="1436"/>
      <c r="R701" s="1436" t="s">
        <v>1627</v>
      </c>
    </row>
    <row r="702" spans="1:18" s="1431"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6"/>
      <c r="K702" s="1436" t="str">
        <f t="shared" si="90"/>
        <v/>
      </c>
      <c r="L702" s="1081" t="s">
        <v>1486</v>
      </c>
      <c r="M702" s="1436">
        <v>685</v>
      </c>
      <c r="N702" s="1436"/>
      <c r="R702" s="1436" t="s">
        <v>1627</v>
      </c>
    </row>
    <row r="703" spans="1:18" s="1431"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6"/>
      <c r="K703" s="1436" t="str">
        <f t="shared" si="90"/>
        <v/>
      </c>
      <c r="L703" s="1081" t="s">
        <v>1487</v>
      </c>
      <c r="M703" s="1436">
        <v>686</v>
      </c>
      <c r="N703" s="1436"/>
      <c r="R703" s="1436" t="s">
        <v>1627</v>
      </c>
    </row>
    <row r="704" spans="1:18" s="1431"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6"/>
      <c r="K704" s="1436" t="str">
        <f t="shared" si="90"/>
        <v/>
      </c>
      <c r="L704" s="1081" t="s">
        <v>1488</v>
      </c>
      <c r="M704" s="1436">
        <v>687</v>
      </c>
      <c r="N704" s="1436"/>
      <c r="R704" s="1436" t="s">
        <v>1627</v>
      </c>
    </row>
    <row r="705" spans="1:18" s="1431"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6"/>
      <c r="K705" s="1436" t="str">
        <f t="shared" si="90"/>
        <v/>
      </c>
      <c r="L705" s="1081" t="s">
        <v>1593</v>
      </c>
      <c r="M705" s="1436">
        <v>688</v>
      </c>
      <c r="N705" s="1436"/>
      <c r="O705" s="1431" t="s">
        <v>742</v>
      </c>
      <c r="R705" s="1436" t="s">
        <v>1627</v>
      </c>
    </row>
    <row r="706" spans="1:18" s="1431"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6"/>
      <c r="K706" s="1436" t="str">
        <f t="shared" si="90"/>
        <v/>
      </c>
      <c r="L706" s="1081" t="s">
        <v>1809</v>
      </c>
      <c r="M706" s="1436">
        <v>689</v>
      </c>
      <c r="N706" s="1436"/>
      <c r="O706" s="1431">
        <f>'Configurable Tab'!H11</f>
        <v>119</v>
      </c>
      <c r="Q706" s="1431" t="s">
        <v>653</v>
      </c>
      <c r="R706" s="1436" t="s">
        <v>1627</v>
      </c>
    </row>
    <row r="707" spans="1:18" s="1431"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6"/>
      <c r="K707" s="1436" t="str">
        <f t="shared" si="90"/>
        <v/>
      </c>
      <c r="L707" s="1081" t="s">
        <v>1482</v>
      </c>
      <c r="M707" s="1436">
        <v>690</v>
      </c>
      <c r="N707" s="1436"/>
      <c r="O707" s="1431" t="s">
        <v>743</v>
      </c>
      <c r="R707" s="1436" t="s">
        <v>1627</v>
      </c>
    </row>
    <row r="708" spans="1:18" s="1431"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6"/>
      <c r="K708" s="1436" t="str">
        <f t="shared" ref="K708:K771" si="100">IF(J708&lt;&gt;"",E708,"")</f>
        <v/>
      </c>
      <c r="L708" s="1081" t="s">
        <v>1479</v>
      </c>
      <c r="M708" s="1436">
        <v>691</v>
      </c>
      <c r="N708" s="1436"/>
      <c r="O708" s="1431">
        <f>'Configurable Tab'!I11</f>
        <v>134</v>
      </c>
      <c r="R708" s="1436" t="s">
        <v>1627</v>
      </c>
    </row>
    <row r="709" spans="1:18" s="1431" customFormat="1" x14ac:dyDescent="0.25">
      <c r="A709" s="1110" t="s">
        <v>1480</v>
      </c>
      <c r="B709" s="1081" t="str">
        <f t="shared" ca="1" si="97"/>
        <v>J121</v>
      </c>
      <c r="C709" s="1081" t="str">
        <f t="shared" ca="1" si="98"/>
        <v>J122</v>
      </c>
      <c r="D709" s="1081" t="s">
        <v>1448</v>
      </c>
      <c r="E709" s="1081" t="s">
        <v>1618</v>
      </c>
      <c r="I709" s="1018" t="str">
        <f t="shared" si="99"/>
        <v/>
      </c>
      <c r="J709" s="1436"/>
      <c r="K709" s="1436" t="str">
        <f t="shared" si="100"/>
        <v/>
      </c>
      <c r="L709" s="1081" t="s">
        <v>1480</v>
      </c>
      <c r="M709" s="1436">
        <v>692</v>
      </c>
      <c r="N709" s="1436"/>
      <c r="O709" s="1431" t="s">
        <v>1744</v>
      </c>
      <c r="R709" s="1436" t="s">
        <v>1627</v>
      </c>
    </row>
    <row r="710" spans="1:18" s="1431" customFormat="1" x14ac:dyDescent="0.25">
      <c r="A710" s="1110" t="s">
        <v>1496</v>
      </c>
      <c r="B710" s="1081" t="str">
        <f t="shared" ca="1" si="97"/>
        <v>L121</v>
      </c>
      <c r="C710" s="1081" t="str">
        <f t="shared" ca="1" si="98"/>
        <v>L122</v>
      </c>
      <c r="D710" s="1081" t="s">
        <v>1448</v>
      </c>
      <c r="E710" s="1081" t="s">
        <v>1618</v>
      </c>
      <c r="I710" s="1018" t="str">
        <f t="shared" si="99"/>
        <v/>
      </c>
      <c r="J710" s="1436"/>
      <c r="K710" s="1436" t="str">
        <f t="shared" si="100"/>
        <v/>
      </c>
      <c r="L710" s="1081" t="s">
        <v>1496</v>
      </c>
      <c r="M710" s="1436">
        <v>693</v>
      </c>
      <c r="N710" s="1436"/>
      <c r="R710" s="1436" t="s">
        <v>1627</v>
      </c>
    </row>
    <row r="711" spans="1:18" s="1431" customFormat="1" x14ac:dyDescent="0.25">
      <c r="A711" s="1110" t="s">
        <v>1481</v>
      </c>
      <c r="B711" s="1081" t="str">
        <f t="shared" ca="1" si="97"/>
        <v>N121</v>
      </c>
      <c r="C711" s="1081" t="str">
        <f t="shared" ca="1" si="98"/>
        <v>N122</v>
      </c>
      <c r="D711" s="1081" t="s">
        <v>1448</v>
      </c>
      <c r="E711" s="1081" t="s">
        <v>1618</v>
      </c>
      <c r="I711" s="1018" t="str">
        <f t="shared" si="99"/>
        <v/>
      </c>
      <c r="J711" s="1436"/>
      <c r="K711" s="1436" t="str">
        <f t="shared" si="100"/>
        <v/>
      </c>
      <c r="L711" s="1081" t="s">
        <v>1481</v>
      </c>
      <c r="M711" s="1436">
        <v>694</v>
      </c>
      <c r="N711" s="1436"/>
      <c r="R711" s="1436" t="s">
        <v>1627</v>
      </c>
    </row>
    <row r="712" spans="1:18" s="1431" customFormat="1" x14ac:dyDescent="0.25">
      <c r="A712" s="1110" t="s">
        <v>1588</v>
      </c>
      <c r="B712" s="1081" t="str">
        <f t="shared" ca="1" si="97"/>
        <v>P121</v>
      </c>
      <c r="C712" s="1081" t="str">
        <f t="shared" ca="1" si="98"/>
        <v>P122</v>
      </c>
      <c r="D712" s="1081" t="s">
        <v>1448</v>
      </c>
      <c r="E712" s="1081" t="s">
        <v>1618</v>
      </c>
      <c r="I712" s="1018" t="str">
        <f t="shared" si="99"/>
        <v>Qualifying Cycle</v>
      </c>
      <c r="J712" s="1436" t="str">
        <f t="shared" ref="J712:J749" si="101">IF(M712&lt;&gt;"",Q$1&amp;M712,"")</f>
        <v>695</v>
      </c>
      <c r="K712" s="1436" t="str">
        <f t="shared" si="100"/>
        <v>Incentives Worksheet</v>
      </c>
      <c r="L712" s="1081" t="s">
        <v>1588</v>
      </c>
      <c r="M712" s="1436">
        <v>695</v>
      </c>
      <c r="N712" s="1436"/>
      <c r="R712" s="1436" t="s">
        <v>1627</v>
      </c>
    </row>
    <row r="713" spans="1:18" s="1431" customFormat="1" x14ac:dyDescent="0.25">
      <c r="A713" s="1110" t="s">
        <v>1589</v>
      </c>
      <c r="B713" s="1081" t="str">
        <f t="shared" ca="1" si="97"/>
        <v>R121</v>
      </c>
      <c r="C713" s="1081" t="str">
        <f t="shared" ca="1" si="98"/>
        <v>R122</v>
      </c>
      <c r="D713" s="1081" t="s">
        <v>1448</v>
      </c>
      <c r="E713" s="1081" t="s">
        <v>1618</v>
      </c>
      <c r="I713" s="1018" t="str">
        <f t="shared" si="99"/>
        <v>Incentive Calendar</v>
      </c>
      <c r="J713" s="1436" t="str">
        <f t="shared" si="101"/>
        <v>696</v>
      </c>
      <c r="K713" s="1436" t="str">
        <f t="shared" si="100"/>
        <v>Incentives Worksheet</v>
      </c>
      <c r="L713" s="1081" t="s">
        <v>1589</v>
      </c>
      <c r="M713" s="1436">
        <v>696</v>
      </c>
      <c r="N713" s="1436"/>
      <c r="R713" s="1436" t="s">
        <v>1627</v>
      </c>
    </row>
    <row r="714" spans="1:18" s="1431"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6" t="str">
        <f t="shared" si="101"/>
        <v>697</v>
      </c>
      <c r="K714" s="1436" t="str">
        <f t="shared" si="100"/>
        <v>Incentives Worksheet</v>
      </c>
      <c r="L714" s="1081" t="s">
        <v>1590</v>
      </c>
      <c r="M714" s="1436">
        <v>697</v>
      </c>
      <c r="N714" s="1436"/>
      <c r="R714" s="1436" t="s">
        <v>1627</v>
      </c>
    </row>
    <row r="715" spans="1:18" s="1431"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6"/>
      <c r="K715" s="1436" t="str">
        <f t="shared" si="100"/>
        <v/>
      </c>
      <c r="L715" s="1081" t="s">
        <v>1484</v>
      </c>
      <c r="M715" s="1436">
        <v>698</v>
      </c>
      <c r="N715" s="1436"/>
      <c r="R715" s="1436" t="s">
        <v>1627</v>
      </c>
    </row>
    <row r="716" spans="1:18" s="1431"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6"/>
      <c r="K716" s="1436" t="str">
        <f t="shared" si="100"/>
        <v/>
      </c>
      <c r="L716" s="1081" t="s">
        <v>1485</v>
      </c>
      <c r="M716" s="1436">
        <v>699</v>
      </c>
      <c r="N716" s="1436"/>
      <c r="R716" s="1436" t="s">
        <v>1627</v>
      </c>
    </row>
    <row r="717" spans="1:18" s="1431"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6" t="str">
        <f t="shared" si="101"/>
        <v>700</v>
      </c>
      <c r="K717" s="1436" t="str">
        <f t="shared" si="100"/>
        <v>Incentives Worksheet</v>
      </c>
      <c r="L717" s="1081" t="s">
        <v>1597</v>
      </c>
      <c r="M717" s="1436">
        <v>700</v>
      </c>
      <c r="N717" s="1436"/>
      <c r="R717" s="1436" t="s">
        <v>1627</v>
      </c>
    </row>
    <row r="718" spans="1:18" s="1431"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6" t="str">
        <f t="shared" si="101"/>
        <v>701</v>
      </c>
      <c r="K718" s="1436" t="str">
        <f t="shared" si="100"/>
        <v>Incentives Worksheet</v>
      </c>
      <c r="L718" s="1081" t="s">
        <v>1594</v>
      </c>
      <c r="M718" s="1436">
        <v>701</v>
      </c>
      <c r="N718" s="1436"/>
      <c r="R718" s="1436" t="s">
        <v>1627</v>
      </c>
    </row>
    <row r="719" spans="1:18" s="1431"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6" t="str">
        <f t="shared" si="101"/>
        <v>702</v>
      </c>
      <c r="K719" s="1436" t="str">
        <f t="shared" si="100"/>
        <v>Incentives Worksheet</v>
      </c>
      <c r="L719" s="1081" t="s">
        <v>1608</v>
      </c>
      <c r="M719" s="1436">
        <v>702</v>
      </c>
      <c r="N719" s="1436"/>
      <c r="R719" s="1436" t="s">
        <v>1627</v>
      </c>
    </row>
    <row r="720" spans="1:18" s="1431"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6"/>
      <c r="K720" s="1436" t="str">
        <f t="shared" si="100"/>
        <v/>
      </c>
      <c r="L720" s="1081" t="s">
        <v>1486</v>
      </c>
      <c r="M720" s="1436">
        <v>703</v>
      </c>
      <c r="N720" s="1436"/>
      <c r="R720" s="1436" t="s">
        <v>1627</v>
      </c>
    </row>
    <row r="721" spans="1:18" s="1431"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6"/>
      <c r="K721" s="1436" t="str">
        <f t="shared" si="100"/>
        <v/>
      </c>
      <c r="L721" s="1081" t="s">
        <v>1487</v>
      </c>
      <c r="M721" s="1436">
        <v>704</v>
      </c>
      <c r="N721" s="1436"/>
      <c r="R721" s="1436" t="s">
        <v>1627</v>
      </c>
    </row>
    <row r="722" spans="1:18" s="1431"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6"/>
      <c r="K722" s="1436" t="str">
        <f t="shared" si="100"/>
        <v/>
      </c>
      <c r="L722" s="1081" t="s">
        <v>1488</v>
      </c>
      <c r="M722" s="1436">
        <v>705</v>
      </c>
      <c r="N722" s="1436"/>
      <c r="R722" s="1436" t="s">
        <v>1627</v>
      </c>
    </row>
    <row r="723" spans="1:18" s="1431"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6"/>
      <c r="K723" s="1436" t="str">
        <f t="shared" si="100"/>
        <v/>
      </c>
      <c r="L723" s="1081" t="s">
        <v>1486</v>
      </c>
      <c r="M723" s="1436">
        <v>706</v>
      </c>
      <c r="N723" s="1436"/>
      <c r="R723" s="1436" t="s">
        <v>1627</v>
      </c>
    </row>
    <row r="724" spans="1:18" s="1431"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6"/>
      <c r="K724" s="1436" t="str">
        <f t="shared" si="100"/>
        <v/>
      </c>
      <c r="L724" s="1081" t="s">
        <v>1487</v>
      </c>
      <c r="M724" s="1436">
        <v>707</v>
      </c>
      <c r="N724" s="1436"/>
      <c r="R724" s="1436" t="s">
        <v>1627</v>
      </c>
    </row>
    <row r="725" spans="1:18" s="1431"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6"/>
      <c r="K725" s="1436" t="str">
        <f t="shared" si="100"/>
        <v/>
      </c>
      <c r="L725" s="1081" t="s">
        <v>1488</v>
      </c>
      <c r="M725" s="1436">
        <v>708</v>
      </c>
      <c r="N725" s="1436"/>
      <c r="R725" s="1436" t="s">
        <v>1627</v>
      </c>
    </row>
    <row r="726" spans="1:18" s="1431"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6"/>
      <c r="K726" s="1436" t="str">
        <f t="shared" si="100"/>
        <v/>
      </c>
      <c r="L726" s="1081" t="s">
        <v>1486</v>
      </c>
      <c r="M726" s="1436">
        <v>709</v>
      </c>
      <c r="N726" s="1436"/>
      <c r="R726" s="1436" t="s">
        <v>1627</v>
      </c>
    </row>
    <row r="727" spans="1:18" s="1431"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6"/>
      <c r="K727" s="1436" t="str">
        <f t="shared" si="100"/>
        <v/>
      </c>
      <c r="L727" s="1081" t="s">
        <v>1487</v>
      </c>
      <c r="M727" s="1436">
        <v>710</v>
      </c>
      <c r="N727" s="1436"/>
      <c r="R727" s="1436" t="s">
        <v>1627</v>
      </c>
    </row>
    <row r="728" spans="1:18" s="1431"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6"/>
      <c r="K728" s="1436" t="str">
        <f t="shared" si="100"/>
        <v/>
      </c>
      <c r="L728" s="1081" t="s">
        <v>1488</v>
      </c>
      <c r="M728" s="1436">
        <v>711</v>
      </c>
      <c r="N728" s="1436"/>
      <c r="R728" s="1436" t="s">
        <v>1627</v>
      </c>
    </row>
    <row r="729" spans="1:18" s="1431"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6"/>
      <c r="K729" s="1436" t="str">
        <f t="shared" si="100"/>
        <v/>
      </c>
      <c r="L729" s="1081" t="s">
        <v>1486</v>
      </c>
      <c r="M729" s="1436">
        <v>712</v>
      </c>
      <c r="N729" s="1436"/>
      <c r="R729" s="1436" t="s">
        <v>1627</v>
      </c>
    </row>
    <row r="730" spans="1:18" s="1431"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6"/>
      <c r="K730" s="1436" t="str">
        <f t="shared" si="100"/>
        <v/>
      </c>
      <c r="L730" s="1081" t="s">
        <v>1487</v>
      </c>
      <c r="M730" s="1436">
        <v>713</v>
      </c>
      <c r="N730" s="1436"/>
      <c r="R730" s="1436" t="s">
        <v>1627</v>
      </c>
    </row>
    <row r="731" spans="1:18" s="1431"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6"/>
      <c r="K731" s="1436" t="str">
        <f t="shared" si="100"/>
        <v/>
      </c>
      <c r="L731" s="1081" t="s">
        <v>1488</v>
      </c>
      <c r="M731" s="1436">
        <v>714</v>
      </c>
      <c r="N731" s="1436"/>
      <c r="R731" s="1436" t="s">
        <v>1627</v>
      </c>
    </row>
    <row r="732" spans="1:18" s="1431"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6"/>
      <c r="K732" s="1436" t="str">
        <f t="shared" si="100"/>
        <v/>
      </c>
      <c r="L732" s="1081" t="s">
        <v>1486</v>
      </c>
      <c r="M732" s="1436">
        <v>715</v>
      </c>
      <c r="N732" s="1436"/>
      <c r="R732" s="1436" t="s">
        <v>1627</v>
      </c>
    </row>
    <row r="733" spans="1:18" s="1431"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6"/>
      <c r="K733" s="1436" t="str">
        <f t="shared" si="100"/>
        <v/>
      </c>
      <c r="L733" s="1081" t="s">
        <v>1487</v>
      </c>
      <c r="M733" s="1436">
        <v>716</v>
      </c>
      <c r="N733" s="1436"/>
      <c r="R733" s="1436" t="s">
        <v>1627</v>
      </c>
    </row>
    <row r="734" spans="1:18" s="1431"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6"/>
      <c r="K734" s="1436" t="str">
        <f t="shared" si="100"/>
        <v/>
      </c>
      <c r="L734" s="1081" t="s">
        <v>1488</v>
      </c>
      <c r="M734" s="1436">
        <v>717</v>
      </c>
      <c r="N734" s="1436"/>
      <c r="R734" s="1436" t="s">
        <v>1627</v>
      </c>
    </row>
    <row r="735" spans="1:18" s="1431"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6"/>
      <c r="K735" s="1436" t="str">
        <f t="shared" si="100"/>
        <v/>
      </c>
      <c r="L735" s="1081" t="s">
        <v>1593</v>
      </c>
      <c r="M735" s="1436">
        <v>718</v>
      </c>
      <c r="N735" s="1436"/>
      <c r="O735" s="1431" t="s">
        <v>742</v>
      </c>
      <c r="R735" s="1436" t="s">
        <v>1627</v>
      </c>
    </row>
    <row r="736" spans="1:18" s="1431"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6"/>
      <c r="K736" s="1436" t="str">
        <f t="shared" si="100"/>
        <v/>
      </c>
      <c r="L736" s="1081" t="s">
        <v>1809</v>
      </c>
      <c r="M736" s="1436">
        <v>719</v>
      </c>
      <c r="N736" s="1436"/>
      <c r="O736" s="1431">
        <f>'Configurable Tab'!H12</f>
        <v>135</v>
      </c>
      <c r="Q736" s="1431" t="s">
        <v>653</v>
      </c>
      <c r="R736" s="1436" t="s">
        <v>1627</v>
      </c>
    </row>
    <row r="737" spans="1:18" s="1431"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6"/>
      <c r="K737" s="1436" t="str">
        <f t="shared" si="100"/>
        <v/>
      </c>
      <c r="L737" s="1081" t="s">
        <v>1482</v>
      </c>
      <c r="M737" s="1436">
        <v>720</v>
      </c>
      <c r="N737" s="1436"/>
      <c r="O737" s="1431" t="s">
        <v>743</v>
      </c>
      <c r="R737" s="1436" t="s">
        <v>1627</v>
      </c>
    </row>
    <row r="738" spans="1:18" s="1431"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6"/>
      <c r="K738" s="1436" t="str">
        <f t="shared" si="100"/>
        <v/>
      </c>
      <c r="L738" s="1081" t="s">
        <v>1479</v>
      </c>
      <c r="M738" s="1436">
        <v>721</v>
      </c>
      <c r="N738" s="1436"/>
      <c r="O738" s="1431">
        <f>'Configurable Tab'!I12</f>
        <v>150</v>
      </c>
      <c r="R738" s="1436" t="s">
        <v>1627</v>
      </c>
    </row>
    <row r="739" spans="1:18" s="1431" customFormat="1" x14ac:dyDescent="0.25">
      <c r="A739" s="1113" t="s">
        <v>1480</v>
      </c>
      <c r="B739" s="1081" t="str">
        <f t="shared" ca="1" si="103"/>
        <v>J137</v>
      </c>
      <c r="C739" s="1081" t="str">
        <f t="shared" ca="1" si="104"/>
        <v>J138</v>
      </c>
      <c r="D739" s="1081" t="s">
        <v>1448</v>
      </c>
      <c r="E739" s="1081" t="s">
        <v>1618</v>
      </c>
      <c r="I739" s="1018" t="str">
        <f t="shared" si="99"/>
        <v/>
      </c>
      <c r="J739" s="1436"/>
      <c r="K739" s="1436" t="str">
        <f t="shared" si="100"/>
        <v/>
      </c>
      <c r="L739" s="1081" t="s">
        <v>1480</v>
      </c>
      <c r="M739" s="1436">
        <v>722</v>
      </c>
      <c r="N739" s="1436"/>
      <c r="O739" s="1431" t="s">
        <v>1745</v>
      </c>
      <c r="R739" s="1436" t="s">
        <v>1627</v>
      </c>
    </row>
    <row r="740" spans="1:18" s="1431" customFormat="1" x14ac:dyDescent="0.25">
      <c r="A740" s="1113" t="s">
        <v>1496</v>
      </c>
      <c r="B740" s="1081" t="str">
        <f t="shared" ca="1" si="103"/>
        <v>L137</v>
      </c>
      <c r="C740" s="1081" t="str">
        <f t="shared" ca="1" si="104"/>
        <v>L138</v>
      </c>
      <c r="D740" s="1081" t="s">
        <v>1448</v>
      </c>
      <c r="E740" s="1081" t="s">
        <v>1618</v>
      </c>
      <c r="I740" s="1018" t="str">
        <f t="shared" si="99"/>
        <v/>
      </c>
      <c r="J740" s="1436"/>
      <c r="K740" s="1436" t="str">
        <f t="shared" si="100"/>
        <v/>
      </c>
      <c r="L740" s="1081" t="s">
        <v>1496</v>
      </c>
      <c r="M740" s="1436">
        <v>723</v>
      </c>
      <c r="N740" s="1436"/>
      <c r="R740" s="1436" t="s">
        <v>1627</v>
      </c>
    </row>
    <row r="741" spans="1:18" s="1431" customFormat="1" x14ac:dyDescent="0.25">
      <c r="A741" s="1113" t="s">
        <v>1481</v>
      </c>
      <c r="B741" s="1081" t="str">
        <f t="shared" ca="1" si="103"/>
        <v>N137</v>
      </c>
      <c r="C741" s="1081" t="str">
        <f t="shared" ca="1" si="104"/>
        <v>N138</v>
      </c>
      <c r="D741" s="1081" t="s">
        <v>1448</v>
      </c>
      <c r="E741" s="1081" t="s">
        <v>1618</v>
      </c>
      <c r="I741" s="1018" t="str">
        <f t="shared" si="99"/>
        <v/>
      </c>
      <c r="J741" s="1436"/>
      <c r="K741" s="1436" t="str">
        <f t="shared" si="100"/>
        <v/>
      </c>
      <c r="L741" s="1081" t="s">
        <v>1481</v>
      </c>
      <c r="M741" s="1436">
        <v>724</v>
      </c>
      <c r="N741" s="1436"/>
      <c r="R741" s="1436" t="s">
        <v>1627</v>
      </c>
    </row>
    <row r="742" spans="1:18" s="1431" customFormat="1" x14ac:dyDescent="0.25">
      <c r="A742" s="1113" t="s">
        <v>1588</v>
      </c>
      <c r="B742" s="1081" t="str">
        <f t="shared" ca="1" si="103"/>
        <v>P137</v>
      </c>
      <c r="C742" s="1081" t="str">
        <f t="shared" ca="1" si="104"/>
        <v>P138</v>
      </c>
      <c r="D742" s="1081" t="s">
        <v>1448</v>
      </c>
      <c r="E742" s="1081" t="s">
        <v>1618</v>
      </c>
      <c r="I742" s="1018" t="str">
        <f t="shared" si="99"/>
        <v>Qualifying Cycle</v>
      </c>
      <c r="J742" s="1436" t="str">
        <f t="shared" si="101"/>
        <v>725</v>
      </c>
      <c r="K742" s="1436" t="str">
        <f t="shared" si="100"/>
        <v>Incentives Worksheet</v>
      </c>
      <c r="L742" s="1081" t="s">
        <v>1588</v>
      </c>
      <c r="M742" s="1436">
        <v>725</v>
      </c>
      <c r="N742" s="1436"/>
      <c r="R742" s="1436" t="s">
        <v>1627</v>
      </c>
    </row>
    <row r="743" spans="1:18" s="1431" customFormat="1" x14ac:dyDescent="0.25">
      <c r="A743" s="1113" t="s">
        <v>1589</v>
      </c>
      <c r="B743" s="1081" t="str">
        <f t="shared" ca="1" si="103"/>
        <v>R137</v>
      </c>
      <c r="C743" s="1081" t="str">
        <f t="shared" ca="1" si="104"/>
        <v>R138</v>
      </c>
      <c r="D743" s="1081" t="s">
        <v>1448</v>
      </c>
      <c r="E743" s="1081" t="s">
        <v>1618</v>
      </c>
      <c r="I743" s="1018" t="str">
        <f t="shared" si="99"/>
        <v>Incentive Calendar</v>
      </c>
      <c r="J743" s="1436" t="str">
        <f t="shared" si="101"/>
        <v>726</v>
      </c>
      <c r="K743" s="1436" t="str">
        <f t="shared" si="100"/>
        <v>Incentives Worksheet</v>
      </c>
      <c r="L743" s="1081" t="s">
        <v>1589</v>
      </c>
      <c r="M743" s="1436">
        <v>726</v>
      </c>
      <c r="N743" s="1436"/>
      <c r="R743" s="1436" t="s">
        <v>1627</v>
      </c>
    </row>
    <row r="744" spans="1:18" s="1431"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6" t="str">
        <f t="shared" si="101"/>
        <v>727</v>
      </c>
      <c r="K744" s="1436" t="str">
        <f t="shared" si="100"/>
        <v>Incentives Worksheet</v>
      </c>
      <c r="L744" s="1081" t="s">
        <v>1590</v>
      </c>
      <c r="M744" s="1436">
        <v>727</v>
      </c>
      <c r="N744" s="1436"/>
      <c r="R744" s="1436" t="s">
        <v>1627</v>
      </c>
    </row>
    <row r="745" spans="1:18" s="1431"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6"/>
      <c r="K745" s="1436" t="str">
        <f t="shared" si="100"/>
        <v/>
      </c>
      <c r="L745" s="1081" t="s">
        <v>1484</v>
      </c>
      <c r="M745" s="1436">
        <v>728</v>
      </c>
      <c r="N745" s="1436"/>
      <c r="R745" s="1436" t="s">
        <v>1627</v>
      </c>
    </row>
    <row r="746" spans="1:18" s="1431"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6"/>
      <c r="K746" s="1436" t="str">
        <f t="shared" si="100"/>
        <v/>
      </c>
      <c r="L746" s="1081" t="s">
        <v>1485</v>
      </c>
      <c r="M746" s="1436">
        <v>729</v>
      </c>
      <c r="N746" s="1436"/>
      <c r="R746" s="1436" t="s">
        <v>1627</v>
      </c>
    </row>
    <row r="747" spans="1:18" s="1431"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6" t="str">
        <f t="shared" si="101"/>
        <v>730</v>
      </c>
      <c r="K747" s="1436" t="str">
        <f t="shared" si="100"/>
        <v>Incentives Worksheet</v>
      </c>
      <c r="L747" s="1081" t="s">
        <v>1597</v>
      </c>
      <c r="M747" s="1436">
        <v>730</v>
      </c>
      <c r="N747" s="1436"/>
      <c r="R747" s="1436" t="s">
        <v>1627</v>
      </c>
    </row>
    <row r="748" spans="1:18" s="1431"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6" t="str">
        <f t="shared" si="101"/>
        <v>731</v>
      </c>
      <c r="K748" s="1436" t="str">
        <f t="shared" si="100"/>
        <v>Incentives Worksheet</v>
      </c>
      <c r="L748" s="1081" t="s">
        <v>1594</v>
      </c>
      <c r="M748" s="1436">
        <v>731</v>
      </c>
      <c r="N748" s="1436"/>
      <c r="R748" s="1436" t="s">
        <v>1627</v>
      </c>
    </row>
    <row r="749" spans="1:18" s="1431"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6" t="str">
        <f t="shared" si="101"/>
        <v>732</v>
      </c>
      <c r="K749" s="1436" t="str">
        <f t="shared" si="100"/>
        <v>Incentives Worksheet</v>
      </c>
      <c r="L749" s="1081" t="s">
        <v>1608</v>
      </c>
      <c r="M749" s="1436">
        <v>732</v>
      </c>
      <c r="N749" s="1436"/>
      <c r="R749" s="1436" t="s">
        <v>1627</v>
      </c>
    </row>
    <row r="750" spans="1:18" s="1431"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6"/>
      <c r="K750" s="1436" t="str">
        <f t="shared" si="100"/>
        <v/>
      </c>
      <c r="L750" s="1081" t="s">
        <v>1486</v>
      </c>
      <c r="M750" s="1436">
        <v>733</v>
      </c>
      <c r="N750" s="1436"/>
      <c r="R750" s="1436" t="s">
        <v>1627</v>
      </c>
    </row>
    <row r="751" spans="1:18" s="1431"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6"/>
      <c r="K751" s="1436" t="str">
        <f t="shared" si="100"/>
        <v/>
      </c>
      <c r="L751" s="1081" t="s">
        <v>1487</v>
      </c>
      <c r="M751" s="1436">
        <v>734</v>
      </c>
      <c r="N751" s="1436"/>
      <c r="R751" s="1436" t="s">
        <v>1627</v>
      </c>
    </row>
    <row r="752" spans="1:18" s="1431"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6"/>
      <c r="K752" s="1436" t="str">
        <f t="shared" si="100"/>
        <v/>
      </c>
      <c r="L752" s="1081" t="s">
        <v>1488</v>
      </c>
      <c r="M752" s="1436">
        <v>735</v>
      </c>
      <c r="N752" s="1436"/>
      <c r="R752" s="1436" t="s">
        <v>1627</v>
      </c>
    </row>
    <row r="753" spans="1:18" s="1431"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6"/>
      <c r="K753" s="1436" t="str">
        <f t="shared" si="100"/>
        <v/>
      </c>
      <c r="L753" s="1081" t="s">
        <v>1486</v>
      </c>
      <c r="M753" s="1436">
        <v>736</v>
      </c>
      <c r="N753" s="1436"/>
      <c r="R753" s="1436" t="s">
        <v>1627</v>
      </c>
    </row>
    <row r="754" spans="1:18" s="1431"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6"/>
      <c r="K754" s="1436" t="str">
        <f t="shared" si="100"/>
        <v/>
      </c>
      <c r="L754" s="1081" t="s">
        <v>1487</v>
      </c>
      <c r="M754" s="1436">
        <v>737</v>
      </c>
      <c r="N754" s="1436"/>
      <c r="R754" s="1436" t="s">
        <v>1627</v>
      </c>
    </row>
    <row r="755" spans="1:18" s="1431"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6"/>
      <c r="K755" s="1436" t="str">
        <f t="shared" si="100"/>
        <v/>
      </c>
      <c r="L755" s="1081" t="s">
        <v>1488</v>
      </c>
      <c r="M755" s="1436">
        <v>738</v>
      </c>
      <c r="N755" s="1436"/>
      <c r="R755" s="1436" t="s">
        <v>1627</v>
      </c>
    </row>
    <row r="756" spans="1:18" s="1431"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6"/>
      <c r="K756" s="1436" t="str">
        <f t="shared" si="100"/>
        <v/>
      </c>
      <c r="L756" s="1081" t="s">
        <v>1486</v>
      </c>
      <c r="M756" s="1436">
        <v>739</v>
      </c>
      <c r="N756" s="1436"/>
      <c r="R756" s="1436" t="s">
        <v>1627</v>
      </c>
    </row>
    <row r="757" spans="1:18" s="1431"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6"/>
      <c r="K757" s="1436" t="str">
        <f t="shared" si="100"/>
        <v/>
      </c>
      <c r="L757" s="1081" t="s">
        <v>1487</v>
      </c>
      <c r="M757" s="1436">
        <v>740</v>
      </c>
      <c r="N757" s="1436"/>
      <c r="R757" s="1436" t="s">
        <v>1627</v>
      </c>
    </row>
    <row r="758" spans="1:18" s="1431"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6"/>
      <c r="K758" s="1436" t="str">
        <f t="shared" si="100"/>
        <v/>
      </c>
      <c r="L758" s="1081" t="s">
        <v>1488</v>
      </c>
      <c r="M758" s="1436">
        <v>741</v>
      </c>
      <c r="N758" s="1436"/>
      <c r="R758" s="1436" t="s">
        <v>1627</v>
      </c>
    </row>
    <row r="759" spans="1:18" s="1431"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6"/>
      <c r="K759" s="1436" t="str">
        <f t="shared" si="100"/>
        <v/>
      </c>
      <c r="L759" s="1081" t="s">
        <v>1486</v>
      </c>
      <c r="M759" s="1436">
        <v>742</v>
      </c>
      <c r="N759" s="1436"/>
      <c r="R759" s="1436" t="s">
        <v>1627</v>
      </c>
    </row>
    <row r="760" spans="1:18" s="1431"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6"/>
      <c r="K760" s="1436" t="str">
        <f t="shared" si="100"/>
        <v/>
      </c>
      <c r="L760" s="1081" t="s">
        <v>1487</v>
      </c>
      <c r="M760" s="1436">
        <v>743</v>
      </c>
      <c r="N760" s="1436"/>
      <c r="R760" s="1436" t="s">
        <v>1627</v>
      </c>
    </row>
    <row r="761" spans="1:18" s="1431"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6"/>
      <c r="K761" s="1436" t="str">
        <f t="shared" si="100"/>
        <v/>
      </c>
      <c r="L761" s="1081" t="s">
        <v>1488</v>
      </c>
      <c r="M761" s="1436">
        <v>744</v>
      </c>
      <c r="N761" s="1436"/>
      <c r="R761" s="1436" t="s">
        <v>1627</v>
      </c>
    </row>
    <row r="762" spans="1:18" s="1431"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6"/>
      <c r="K762" s="1436" t="str">
        <f t="shared" si="100"/>
        <v/>
      </c>
      <c r="L762" s="1081" t="s">
        <v>1486</v>
      </c>
      <c r="M762" s="1436">
        <v>745</v>
      </c>
      <c r="N762" s="1436"/>
      <c r="R762" s="1436" t="s">
        <v>1627</v>
      </c>
    </row>
    <row r="763" spans="1:18" s="1431"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6"/>
      <c r="K763" s="1436" t="str">
        <f t="shared" si="100"/>
        <v/>
      </c>
      <c r="L763" s="1081" t="s">
        <v>1487</v>
      </c>
      <c r="M763" s="1436">
        <v>746</v>
      </c>
      <c r="N763" s="1436"/>
      <c r="R763" s="1436" t="s">
        <v>1627</v>
      </c>
    </row>
    <row r="764" spans="1:18" s="1431"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6"/>
      <c r="K764" s="1436" t="str">
        <f t="shared" si="100"/>
        <v/>
      </c>
      <c r="L764" s="1081" t="s">
        <v>1488</v>
      </c>
      <c r="M764" s="1436">
        <v>747</v>
      </c>
      <c r="N764" s="1436"/>
      <c r="R764" s="1436" t="s">
        <v>1627</v>
      </c>
    </row>
    <row r="765" spans="1:18" s="1431"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6"/>
      <c r="K765" s="1436" t="str">
        <f t="shared" si="100"/>
        <v/>
      </c>
      <c r="L765" s="1081" t="s">
        <v>1593</v>
      </c>
      <c r="M765" s="1436">
        <v>748</v>
      </c>
      <c r="N765" s="1436"/>
      <c r="O765" s="1431" t="s">
        <v>742</v>
      </c>
      <c r="R765" s="1436" t="s">
        <v>1633</v>
      </c>
    </row>
    <row r="766" spans="1:18" s="1431"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6"/>
      <c r="K766" s="1436" t="str">
        <f t="shared" si="100"/>
        <v/>
      </c>
      <c r="L766" s="1081" t="s">
        <v>1809</v>
      </c>
      <c r="M766" s="1436">
        <v>749</v>
      </c>
      <c r="N766" s="1436"/>
      <c r="O766" s="1431">
        <f>'Configurable Tab'!H13</f>
        <v>151</v>
      </c>
      <c r="Q766" s="1431" t="s">
        <v>653</v>
      </c>
      <c r="R766" s="1436" t="s">
        <v>1633</v>
      </c>
    </row>
    <row r="767" spans="1:18" s="1431"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6"/>
      <c r="K767" s="1436" t="str">
        <f t="shared" si="100"/>
        <v/>
      </c>
      <c r="L767" s="1081" t="s">
        <v>1482</v>
      </c>
      <c r="M767" s="1436">
        <v>750</v>
      </c>
      <c r="N767" s="1436"/>
      <c r="O767" s="1431" t="s">
        <v>743</v>
      </c>
      <c r="R767" s="1436" t="s">
        <v>1633</v>
      </c>
    </row>
    <row r="768" spans="1:18" s="1431"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6"/>
      <c r="K768" s="1436" t="str">
        <f t="shared" si="100"/>
        <v/>
      </c>
      <c r="L768" s="1081" t="s">
        <v>1479</v>
      </c>
      <c r="M768" s="1436">
        <v>751</v>
      </c>
      <c r="N768" s="1436"/>
      <c r="O768" s="1431">
        <f>'Configurable Tab'!I13</f>
        <v>164</v>
      </c>
      <c r="R768" s="1436" t="s">
        <v>1633</v>
      </c>
    </row>
    <row r="769" spans="1:18" s="1431" customFormat="1" x14ac:dyDescent="0.25">
      <c r="A769" s="1110" t="s">
        <v>1480</v>
      </c>
      <c r="B769" s="1081" t="str">
        <f t="shared" ca="1" si="106"/>
        <v>J153</v>
      </c>
      <c r="C769" s="1081" t="str">
        <f t="shared" ca="1" si="107"/>
        <v>J154</v>
      </c>
      <c r="D769" s="1081" t="s">
        <v>1448</v>
      </c>
      <c r="E769" s="1081" t="s">
        <v>1618</v>
      </c>
      <c r="I769" s="1018" t="str">
        <f t="shared" si="99"/>
        <v/>
      </c>
      <c r="J769" s="1436"/>
      <c r="K769" s="1436" t="str">
        <f t="shared" si="100"/>
        <v/>
      </c>
      <c r="L769" s="1081" t="s">
        <v>1480</v>
      </c>
      <c r="M769" s="1436">
        <v>752</v>
      </c>
      <c r="N769" s="1436"/>
      <c r="O769" s="1431" t="s">
        <v>1746</v>
      </c>
      <c r="R769" s="1436" t="s">
        <v>1633</v>
      </c>
    </row>
    <row r="770" spans="1:18" s="1431" customFormat="1" x14ac:dyDescent="0.25">
      <c r="A770" s="1110" t="s">
        <v>1496</v>
      </c>
      <c r="B770" s="1081" t="str">
        <f t="shared" ca="1" si="106"/>
        <v>L153</v>
      </c>
      <c r="C770" s="1081" t="str">
        <f t="shared" ca="1" si="107"/>
        <v>L154</v>
      </c>
      <c r="D770" s="1081" t="s">
        <v>1448</v>
      </c>
      <c r="E770" s="1081" t="s">
        <v>1618</v>
      </c>
      <c r="I770" s="1018" t="str">
        <f t="shared" si="99"/>
        <v/>
      </c>
      <c r="J770" s="1436"/>
      <c r="K770" s="1436" t="str">
        <f t="shared" si="100"/>
        <v/>
      </c>
      <c r="L770" s="1081" t="s">
        <v>1496</v>
      </c>
      <c r="M770" s="1436">
        <v>753</v>
      </c>
      <c r="N770" s="1436"/>
      <c r="R770" s="1436" t="s">
        <v>1633</v>
      </c>
    </row>
    <row r="771" spans="1:18" s="1431" customFormat="1" x14ac:dyDescent="0.25">
      <c r="A771" s="1110" t="s">
        <v>1481</v>
      </c>
      <c r="B771" s="1081" t="str">
        <f t="shared" ca="1" si="106"/>
        <v>N153</v>
      </c>
      <c r="C771" s="1081" t="str">
        <f t="shared" ca="1" si="107"/>
        <v>N154</v>
      </c>
      <c r="D771" s="1081" t="s">
        <v>1448</v>
      </c>
      <c r="E771" s="1081" t="s">
        <v>1618</v>
      </c>
      <c r="I771" s="1018" t="str">
        <f t="shared" si="99"/>
        <v/>
      </c>
      <c r="J771" s="1436"/>
      <c r="K771" s="1436" t="str">
        <f t="shared" si="100"/>
        <v/>
      </c>
      <c r="L771" s="1081" t="s">
        <v>1481</v>
      </c>
      <c r="M771" s="1436">
        <v>754</v>
      </c>
      <c r="N771" s="1436"/>
      <c r="R771" s="1436" t="s">
        <v>1633</v>
      </c>
    </row>
    <row r="772" spans="1:18" s="1431"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6" t="str">
        <f t="shared" ref="J772:J827" si="109">IF(M772&lt;&gt;"",Q$1&amp;M772,"")</f>
        <v>755</v>
      </c>
      <c r="K772" s="1436" t="str">
        <f t="shared" ref="K772:K835" si="110">IF(J772&lt;&gt;"",E772,"")</f>
        <v>Incentives Worksheet</v>
      </c>
      <c r="L772" s="1081" t="s">
        <v>1588</v>
      </c>
      <c r="M772" s="1436">
        <v>755</v>
      </c>
      <c r="N772" s="1436"/>
      <c r="R772" s="1436" t="s">
        <v>1633</v>
      </c>
    </row>
    <row r="773" spans="1:18" s="1431" customFormat="1" x14ac:dyDescent="0.25">
      <c r="A773" s="1110" t="s">
        <v>1589</v>
      </c>
      <c r="B773" s="1081" t="str">
        <f t="shared" ca="1" si="106"/>
        <v>R153</v>
      </c>
      <c r="C773" s="1081" t="str">
        <f t="shared" ca="1" si="107"/>
        <v>R154</v>
      </c>
      <c r="D773" s="1081" t="s">
        <v>1448</v>
      </c>
      <c r="E773" s="1081" t="s">
        <v>1618</v>
      </c>
      <c r="I773" s="1018" t="str">
        <f t="shared" si="108"/>
        <v>Incentive Calendar</v>
      </c>
      <c r="J773" s="1436" t="str">
        <f t="shared" si="109"/>
        <v>756</v>
      </c>
      <c r="K773" s="1436" t="str">
        <f t="shared" si="110"/>
        <v>Incentives Worksheet</v>
      </c>
      <c r="L773" s="1081" t="s">
        <v>1589</v>
      </c>
      <c r="M773" s="1436">
        <v>756</v>
      </c>
      <c r="N773" s="1436"/>
      <c r="R773" s="1436" t="s">
        <v>1633</v>
      </c>
    </row>
    <row r="774" spans="1:18" s="1431"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6" t="str">
        <f t="shared" si="109"/>
        <v>757</v>
      </c>
      <c r="K774" s="1436" t="str">
        <f t="shared" si="110"/>
        <v>Incentives Worksheet</v>
      </c>
      <c r="L774" s="1081" t="s">
        <v>1590</v>
      </c>
      <c r="M774" s="1436">
        <v>757</v>
      </c>
      <c r="N774" s="1436"/>
      <c r="R774" s="1436" t="s">
        <v>1633</v>
      </c>
    </row>
    <row r="775" spans="1:18" s="1431"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6"/>
      <c r="K775" s="1436" t="str">
        <f t="shared" si="110"/>
        <v/>
      </c>
      <c r="L775" s="1081" t="s">
        <v>1484</v>
      </c>
      <c r="M775" s="1436">
        <v>758</v>
      </c>
      <c r="N775" s="1436"/>
      <c r="R775" s="1436" t="s">
        <v>1633</v>
      </c>
    </row>
    <row r="776" spans="1:18" s="1431"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6"/>
      <c r="K776" s="1436" t="str">
        <f t="shared" si="110"/>
        <v/>
      </c>
      <c r="L776" s="1081" t="s">
        <v>1485</v>
      </c>
      <c r="M776" s="1436">
        <v>759</v>
      </c>
      <c r="N776" s="1436"/>
      <c r="R776" s="1436" t="s">
        <v>1633</v>
      </c>
    </row>
    <row r="777" spans="1:18" s="1431"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6" t="str">
        <f t="shared" si="109"/>
        <v>760</v>
      </c>
      <c r="K777" s="1436" t="str">
        <f t="shared" si="110"/>
        <v>Incentives Worksheet</v>
      </c>
      <c r="L777" s="1081" t="s">
        <v>1597</v>
      </c>
      <c r="M777" s="1436">
        <v>760</v>
      </c>
      <c r="N777" s="1436"/>
      <c r="R777" s="1436" t="s">
        <v>1633</v>
      </c>
    </row>
    <row r="778" spans="1:18" s="1431"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6" t="str">
        <f t="shared" si="109"/>
        <v>761</v>
      </c>
      <c r="K778" s="1436" t="str">
        <f t="shared" si="110"/>
        <v>Incentives Worksheet</v>
      </c>
      <c r="L778" s="1081" t="s">
        <v>1594</v>
      </c>
      <c r="M778" s="1436">
        <v>761</v>
      </c>
      <c r="N778" s="1436"/>
      <c r="R778" s="1436" t="s">
        <v>1633</v>
      </c>
    </row>
    <row r="779" spans="1:18" s="1431"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6"/>
      <c r="K779" s="1436" t="str">
        <f t="shared" si="110"/>
        <v/>
      </c>
      <c r="L779" s="1081" t="s">
        <v>1488</v>
      </c>
      <c r="M779" s="1436">
        <v>762</v>
      </c>
      <c r="N779" s="1436"/>
      <c r="R779" s="1436" t="s">
        <v>1633</v>
      </c>
    </row>
    <row r="780" spans="1:18" s="1431"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6"/>
      <c r="K780" s="1436" t="str">
        <f t="shared" si="110"/>
        <v/>
      </c>
      <c r="L780" s="1081" t="s">
        <v>1593</v>
      </c>
      <c r="M780" s="1436">
        <v>763</v>
      </c>
      <c r="N780" s="1436"/>
      <c r="O780" s="1431" t="s">
        <v>742</v>
      </c>
      <c r="R780" s="1436" t="s">
        <v>1633</v>
      </c>
    </row>
    <row r="781" spans="1:18" s="1431"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6"/>
      <c r="K781" s="1436" t="str">
        <f t="shared" si="110"/>
        <v/>
      </c>
      <c r="L781" s="1081" t="s">
        <v>1809</v>
      </c>
      <c r="M781" s="1436">
        <v>764</v>
      </c>
      <c r="N781" s="1436"/>
      <c r="O781" s="1431">
        <f>'Configurable Tab'!H14</f>
        <v>165</v>
      </c>
      <c r="Q781" s="1431" t="s">
        <v>653</v>
      </c>
      <c r="R781" s="1436" t="s">
        <v>1633</v>
      </c>
    </row>
    <row r="782" spans="1:18" s="1431"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6"/>
      <c r="K782" s="1436" t="str">
        <f t="shared" si="110"/>
        <v/>
      </c>
      <c r="L782" s="1081" t="s">
        <v>1482</v>
      </c>
      <c r="M782" s="1436">
        <v>765</v>
      </c>
      <c r="N782" s="1436"/>
      <c r="O782" s="1431" t="s">
        <v>743</v>
      </c>
      <c r="R782" s="1436" t="s">
        <v>1633</v>
      </c>
    </row>
    <row r="783" spans="1:18" s="1431"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6"/>
      <c r="K783" s="1436" t="str">
        <f t="shared" si="110"/>
        <v/>
      </c>
      <c r="L783" s="1081" t="s">
        <v>1479</v>
      </c>
      <c r="M783" s="1436">
        <v>766</v>
      </c>
      <c r="N783" s="1436"/>
      <c r="O783" s="1431">
        <f>'Configurable Tab'!I14</f>
        <v>178</v>
      </c>
      <c r="R783" s="1436" t="s">
        <v>1633</v>
      </c>
    </row>
    <row r="784" spans="1:18" s="1431" customFormat="1" x14ac:dyDescent="0.25">
      <c r="A784" s="1113" t="s">
        <v>1480</v>
      </c>
      <c r="B784" s="1081" t="str">
        <f t="shared" ca="1" si="111"/>
        <v>J167</v>
      </c>
      <c r="C784" s="1081" t="str">
        <f t="shared" ca="1" si="112"/>
        <v>J168</v>
      </c>
      <c r="D784" s="1081" t="s">
        <v>1448</v>
      </c>
      <c r="E784" s="1081" t="s">
        <v>1618</v>
      </c>
      <c r="I784" s="1018" t="str">
        <f t="shared" si="108"/>
        <v/>
      </c>
      <c r="J784" s="1436"/>
      <c r="K784" s="1436" t="str">
        <f t="shared" si="110"/>
        <v/>
      </c>
      <c r="L784" s="1081" t="s">
        <v>1480</v>
      </c>
      <c r="M784" s="1436">
        <v>767</v>
      </c>
      <c r="N784" s="1436"/>
      <c r="O784" s="1431" t="s">
        <v>1747</v>
      </c>
      <c r="R784" s="1436" t="s">
        <v>1633</v>
      </c>
    </row>
    <row r="785" spans="1:18" s="1431" customFormat="1" x14ac:dyDescent="0.25">
      <c r="A785" s="1113" t="s">
        <v>1496</v>
      </c>
      <c r="B785" s="1081" t="str">
        <f t="shared" ca="1" si="111"/>
        <v>L167</v>
      </c>
      <c r="C785" s="1081" t="str">
        <f t="shared" ca="1" si="112"/>
        <v>L168</v>
      </c>
      <c r="D785" s="1081" t="s">
        <v>1448</v>
      </c>
      <c r="E785" s="1081" t="s">
        <v>1618</v>
      </c>
      <c r="I785" s="1018" t="str">
        <f t="shared" si="108"/>
        <v/>
      </c>
      <c r="J785" s="1436"/>
      <c r="K785" s="1436" t="str">
        <f t="shared" si="110"/>
        <v/>
      </c>
      <c r="L785" s="1081" t="s">
        <v>1496</v>
      </c>
      <c r="M785" s="1436">
        <v>768</v>
      </c>
      <c r="N785" s="1436"/>
      <c r="R785" s="1436" t="s">
        <v>1633</v>
      </c>
    </row>
    <row r="786" spans="1:18" s="1431" customFormat="1" x14ac:dyDescent="0.25">
      <c r="A786" s="1113" t="s">
        <v>1481</v>
      </c>
      <c r="B786" s="1081" t="str">
        <f t="shared" ca="1" si="111"/>
        <v>N167</v>
      </c>
      <c r="C786" s="1081" t="str">
        <f t="shared" ca="1" si="112"/>
        <v>N168</v>
      </c>
      <c r="D786" s="1081" t="s">
        <v>1448</v>
      </c>
      <c r="E786" s="1081" t="s">
        <v>1618</v>
      </c>
      <c r="I786" s="1018" t="str">
        <f t="shared" si="108"/>
        <v/>
      </c>
      <c r="J786" s="1436"/>
      <c r="K786" s="1436" t="str">
        <f t="shared" si="110"/>
        <v/>
      </c>
      <c r="L786" s="1081" t="s">
        <v>1481</v>
      </c>
      <c r="M786" s="1436">
        <v>769</v>
      </c>
      <c r="N786" s="1436"/>
      <c r="R786" s="1436" t="s">
        <v>1633</v>
      </c>
    </row>
    <row r="787" spans="1:18" s="1431" customFormat="1" x14ac:dyDescent="0.25">
      <c r="A787" s="1113" t="s">
        <v>1588</v>
      </c>
      <c r="B787" s="1081" t="str">
        <f t="shared" ca="1" si="111"/>
        <v>P167</v>
      </c>
      <c r="C787" s="1081" t="str">
        <f t="shared" ca="1" si="112"/>
        <v>P168</v>
      </c>
      <c r="D787" s="1081" t="s">
        <v>1448</v>
      </c>
      <c r="E787" s="1081" t="s">
        <v>1618</v>
      </c>
      <c r="I787" s="1018" t="str">
        <f t="shared" si="108"/>
        <v>Qualifying Cycle</v>
      </c>
      <c r="J787" s="1436" t="str">
        <f t="shared" si="109"/>
        <v>770</v>
      </c>
      <c r="K787" s="1436" t="str">
        <f t="shared" si="110"/>
        <v>Incentives Worksheet</v>
      </c>
      <c r="L787" s="1081" t="s">
        <v>1588</v>
      </c>
      <c r="M787" s="1436">
        <v>770</v>
      </c>
      <c r="N787" s="1436"/>
      <c r="R787" s="1436" t="s">
        <v>1633</v>
      </c>
    </row>
    <row r="788" spans="1:18" s="1431" customFormat="1" x14ac:dyDescent="0.25">
      <c r="A788" s="1113" t="s">
        <v>1589</v>
      </c>
      <c r="B788" s="1081" t="str">
        <f t="shared" ca="1" si="111"/>
        <v>R167</v>
      </c>
      <c r="C788" s="1081" t="str">
        <f t="shared" ca="1" si="112"/>
        <v>R168</v>
      </c>
      <c r="D788" s="1081" t="s">
        <v>1448</v>
      </c>
      <c r="E788" s="1081" t="s">
        <v>1618</v>
      </c>
      <c r="I788" s="1018" t="str">
        <f t="shared" si="108"/>
        <v>Incentive Calendar</v>
      </c>
      <c r="J788" s="1436" t="str">
        <f t="shared" si="109"/>
        <v>771</v>
      </c>
      <c r="K788" s="1436" t="str">
        <f t="shared" si="110"/>
        <v>Incentives Worksheet</v>
      </c>
      <c r="L788" s="1081" t="s">
        <v>1589</v>
      </c>
      <c r="M788" s="1436">
        <v>771</v>
      </c>
      <c r="N788" s="1436"/>
      <c r="R788" s="1436" t="s">
        <v>1633</v>
      </c>
    </row>
    <row r="789" spans="1:18" s="1431"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6" t="str">
        <f t="shared" si="109"/>
        <v>772</v>
      </c>
      <c r="K789" s="1436" t="str">
        <f t="shared" si="110"/>
        <v>Incentives Worksheet</v>
      </c>
      <c r="L789" s="1081" t="s">
        <v>1590</v>
      </c>
      <c r="M789" s="1436">
        <v>772</v>
      </c>
      <c r="N789" s="1436"/>
      <c r="R789" s="1436" t="s">
        <v>1633</v>
      </c>
    </row>
    <row r="790" spans="1:18" s="1431"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6"/>
      <c r="K790" s="1436" t="str">
        <f t="shared" si="110"/>
        <v/>
      </c>
      <c r="L790" s="1081" t="s">
        <v>1484</v>
      </c>
      <c r="M790" s="1436">
        <v>773</v>
      </c>
      <c r="N790" s="1436"/>
      <c r="R790" s="1436" t="s">
        <v>1633</v>
      </c>
    </row>
    <row r="791" spans="1:18" s="1431"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6"/>
      <c r="K791" s="1436" t="str">
        <f t="shared" si="110"/>
        <v/>
      </c>
      <c r="L791" s="1081" t="s">
        <v>1485</v>
      </c>
      <c r="M791" s="1436">
        <v>774</v>
      </c>
      <c r="N791" s="1436"/>
      <c r="R791" s="1436" t="s">
        <v>1633</v>
      </c>
    </row>
    <row r="792" spans="1:18" s="1431"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6" t="str">
        <f t="shared" si="109"/>
        <v>775</v>
      </c>
      <c r="K792" s="1436" t="str">
        <f t="shared" si="110"/>
        <v>Incentives Worksheet</v>
      </c>
      <c r="L792" s="1081" t="s">
        <v>1597</v>
      </c>
      <c r="M792" s="1436">
        <v>775</v>
      </c>
      <c r="N792" s="1436"/>
      <c r="R792" s="1436" t="s">
        <v>1633</v>
      </c>
    </row>
    <row r="793" spans="1:18" s="1431"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6" t="str">
        <f t="shared" si="109"/>
        <v>776</v>
      </c>
      <c r="K793" s="1436" t="str">
        <f t="shared" si="110"/>
        <v>Incentives Worksheet</v>
      </c>
      <c r="L793" s="1081" t="s">
        <v>1594</v>
      </c>
      <c r="M793" s="1436">
        <v>776</v>
      </c>
      <c r="N793" s="1436"/>
      <c r="R793" s="1436" t="s">
        <v>1633</v>
      </c>
    </row>
    <row r="794" spans="1:18" s="1431"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6"/>
      <c r="K794" s="1436" t="str">
        <f t="shared" si="110"/>
        <v/>
      </c>
      <c r="L794" s="1081" t="s">
        <v>1488</v>
      </c>
      <c r="M794" s="1436">
        <v>777</v>
      </c>
      <c r="N794" s="1436"/>
      <c r="R794" s="1436" t="s">
        <v>1633</v>
      </c>
    </row>
    <row r="795" spans="1:18" s="1431"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6"/>
      <c r="K795" s="1436" t="str">
        <f t="shared" si="110"/>
        <v/>
      </c>
      <c r="L795" s="1081" t="s">
        <v>1593</v>
      </c>
      <c r="M795" s="1436">
        <v>778</v>
      </c>
      <c r="N795" s="1436"/>
      <c r="O795" s="1431" t="s">
        <v>742</v>
      </c>
      <c r="R795" s="1436" t="s">
        <v>1633</v>
      </c>
    </row>
    <row r="796" spans="1:18" s="1431"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6"/>
      <c r="K796" s="1436" t="str">
        <f t="shared" si="110"/>
        <v/>
      </c>
      <c r="L796" s="1081" t="s">
        <v>1809</v>
      </c>
      <c r="M796" s="1436">
        <v>779</v>
      </c>
      <c r="N796" s="1436"/>
      <c r="O796" s="1431">
        <f>'Configurable Tab'!H15</f>
        <v>179</v>
      </c>
      <c r="Q796" s="1431" t="s">
        <v>653</v>
      </c>
      <c r="R796" s="1436" t="s">
        <v>1633</v>
      </c>
    </row>
    <row r="797" spans="1:18" s="1431"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6"/>
      <c r="K797" s="1436" t="str">
        <f t="shared" si="110"/>
        <v/>
      </c>
      <c r="L797" s="1081" t="s">
        <v>1482</v>
      </c>
      <c r="M797" s="1436">
        <v>780</v>
      </c>
      <c r="N797" s="1436"/>
      <c r="O797" s="1431" t="s">
        <v>743</v>
      </c>
      <c r="R797" s="1436" t="s">
        <v>1633</v>
      </c>
    </row>
    <row r="798" spans="1:18" s="1431"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6"/>
      <c r="K798" s="1436" t="str">
        <f t="shared" si="110"/>
        <v/>
      </c>
      <c r="L798" s="1081" t="s">
        <v>1479</v>
      </c>
      <c r="M798" s="1436">
        <v>781</v>
      </c>
      <c r="N798" s="1436"/>
      <c r="O798" s="1431">
        <f>'Configurable Tab'!I15</f>
        <v>192</v>
      </c>
      <c r="R798" s="1436" t="s">
        <v>1633</v>
      </c>
    </row>
    <row r="799" spans="1:18" s="1431" customFormat="1" x14ac:dyDescent="0.25">
      <c r="A799" s="1110" t="s">
        <v>1480</v>
      </c>
      <c r="B799" s="1081" t="str">
        <f t="shared" ca="1" si="113"/>
        <v>J181</v>
      </c>
      <c r="C799" s="1081" t="str">
        <f t="shared" ca="1" si="114"/>
        <v>J182</v>
      </c>
      <c r="D799" s="1081" t="s">
        <v>1448</v>
      </c>
      <c r="E799" s="1081" t="s">
        <v>1618</v>
      </c>
      <c r="I799" s="1018" t="str">
        <f t="shared" si="108"/>
        <v/>
      </c>
      <c r="J799" s="1436"/>
      <c r="K799" s="1436" t="str">
        <f t="shared" si="110"/>
        <v/>
      </c>
      <c r="L799" s="1081" t="s">
        <v>1480</v>
      </c>
      <c r="M799" s="1436">
        <v>782</v>
      </c>
      <c r="N799" s="1436"/>
      <c r="O799" s="1431" t="s">
        <v>1748</v>
      </c>
      <c r="R799" s="1436" t="s">
        <v>1633</v>
      </c>
    </row>
    <row r="800" spans="1:18" s="1431" customFormat="1" x14ac:dyDescent="0.25">
      <c r="A800" s="1110" t="s">
        <v>1496</v>
      </c>
      <c r="B800" s="1081" t="str">
        <f t="shared" ca="1" si="113"/>
        <v>L181</v>
      </c>
      <c r="C800" s="1081" t="str">
        <f t="shared" ca="1" si="114"/>
        <v>L182</v>
      </c>
      <c r="D800" s="1081" t="s">
        <v>1448</v>
      </c>
      <c r="E800" s="1081" t="s">
        <v>1618</v>
      </c>
      <c r="I800" s="1018" t="str">
        <f t="shared" si="108"/>
        <v/>
      </c>
      <c r="J800" s="1436"/>
      <c r="K800" s="1436" t="str">
        <f t="shared" si="110"/>
        <v/>
      </c>
      <c r="L800" s="1081" t="s">
        <v>1496</v>
      </c>
      <c r="M800" s="1436">
        <v>783</v>
      </c>
      <c r="N800" s="1436"/>
      <c r="R800" s="1436" t="s">
        <v>1633</v>
      </c>
    </row>
    <row r="801" spans="1:18" s="1431" customFormat="1" x14ac:dyDescent="0.25">
      <c r="A801" s="1110" t="s">
        <v>1481</v>
      </c>
      <c r="B801" s="1081" t="str">
        <f t="shared" ca="1" si="113"/>
        <v>N181</v>
      </c>
      <c r="C801" s="1081" t="str">
        <f t="shared" ca="1" si="114"/>
        <v>N182</v>
      </c>
      <c r="D801" s="1081" t="s">
        <v>1448</v>
      </c>
      <c r="E801" s="1081" t="s">
        <v>1618</v>
      </c>
      <c r="I801" s="1018" t="str">
        <f t="shared" si="108"/>
        <v/>
      </c>
      <c r="J801" s="1436"/>
      <c r="K801" s="1436" t="str">
        <f t="shared" si="110"/>
        <v/>
      </c>
      <c r="L801" s="1081" t="s">
        <v>1481</v>
      </c>
      <c r="M801" s="1436">
        <v>784</v>
      </c>
      <c r="N801" s="1436"/>
      <c r="R801" s="1436" t="s">
        <v>1633</v>
      </c>
    </row>
    <row r="802" spans="1:18" s="1431" customFormat="1" x14ac:dyDescent="0.25">
      <c r="A802" s="1110" t="s">
        <v>1588</v>
      </c>
      <c r="B802" s="1081" t="str">
        <f t="shared" ca="1" si="113"/>
        <v>P181</v>
      </c>
      <c r="C802" s="1081" t="str">
        <f t="shared" ca="1" si="114"/>
        <v>P182</v>
      </c>
      <c r="D802" s="1081" t="s">
        <v>1448</v>
      </c>
      <c r="E802" s="1081" t="s">
        <v>1618</v>
      </c>
      <c r="I802" s="1018" t="str">
        <f t="shared" si="108"/>
        <v>Qualifying Cycle</v>
      </c>
      <c r="J802" s="1436" t="str">
        <f t="shared" si="109"/>
        <v>785</v>
      </c>
      <c r="K802" s="1436" t="str">
        <f t="shared" si="110"/>
        <v>Incentives Worksheet</v>
      </c>
      <c r="L802" s="1081" t="s">
        <v>1588</v>
      </c>
      <c r="M802" s="1436">
        <v>785</v>
      </c>
      <c r="N802" s="1436"/>
      <c r="R802" s="1436" t="s">
        <v>1633</v>
      </c>
    </row>
    <row r="803" spans="1:18" s="1431" customFormat="1" x14ac:dyDescent="0.25">
      <c r="A803" s="1110" t="s">
        <v>1589</v>
      </c>
      <c r="B803" s="1081" t="str">
        <f t="shared" ca="1" si="113"/>
        <v>R181</v>
      </c>
      <c r="C803" s="1081" t="str">
        <f t="shared" ca="1" si="114"/>
        <v>R182</v>
      </c>
      <c r="D803" s="1081" t="s">
        <v>1448</v>
      </c>
      <c r="E803" s="1081" t="s">
        <v>1618</v>
      </c>
      <c r="I803" s="1018" t="str">
        <f t="shared" si="108"/>
        <v>Incentive Calendar</v>
      </c>
      <c r="J803" s="1436" t="str">
        <f t="shared" si="109"/>
        <v>786</v>
      </c>
      <c r="K803" s="1436" t="str">
        <f t="shared" si="110"/>
        <v>Incentives Worksheet</v>
      </c>
      <c r="L803" s="1081" t="s">
        <v>1589</v>
      </c>
      <c r="M803" s="1436">
        <v>786</v>
      </c>
      <c r="N803" s="1436"/>
      <c r="R803" s="1436" t="s">
        <v>1633</v>
      </c>
    </row>
    <row r="804" spans="1:18" s="1431"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6" t="str">
        <f t="shared" si="109"/>
        <v>787</v>
      </c>
      <c r="K804" s="1436" t="str">
        <f t="shared" si="110"/>
        <v>Incentives Worksheet</v>
      </c>
      <c r="L804" s="1081" t="s">
        <v>1590</v>
      </c>
      <c r="M804" s="1436">
        <v>787</v>
      </c>
      <c r="N804" s="1436"/>
      <c r="R804" s="1436" t="s">
        <v>1633</v>
      </c>
    </row>
    <row r="805" spans="1:18" s="1431"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6"/>
      <c r="K805" s="1436" t="str">
        <f t="shared" si="110"/>
        <v/>
      </c>
      <c r="L805" s="1081" t="s">
        <v>1484</v>
      </c>
      <c r="M805" s="1436">
        <v>788</v>
      </c>
      <c r="N805" s="1436"/>
      <c r="R805" s="1436" t="s">
        <v>1633</v>
      </c>
    </row>
    <row r="806" spans="1:18" s="1431"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6"/>
      <c r="K806" s="1436" t="str">
        <f t="shared" si="110"/>
        <v/>
      </c>
      <c r="L806" s="1081" t="s">
        <v>1485</v>
      </c>
      <c r="M806" s="1436">
        <v>789</v>
      </c>
      <c r="N806" s="1436"/>
      <c r="R806" s="1436" t="s">
        <v>1633</v>
      </c>
    </row>
    <row r="807" spans="1:18" s="1431"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6" t="str">
        <f t="shared" si="109"/>
        <v>790</v>
      </c>
      <c r="K807" s="1436" t="str">
        <f t="shared" si="110"/>
        <v>Incentives Worksheet</v>
      </c>
      <c r="L807" s="1081" t="s">
        <v>1597</v>
      </c>
      <c r="M807" s="1436">
        <v>790</v>
      </c>
      <c r="N807" s="1436"/>
      <c r="R807" s="1436" t="s">
        <v>1633</v>
      </c>
    </row>
    <row r="808" spans="1:18" s="1431"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6" t="str">
        <f t="shared" si="109"/>
        <v>791</v>
      </c>
      <c r="K808" s="1436" t="str">
        <f t="shared" si="110"/>
        <v>Incentives Worksheet</v>
      </c>
      <c r="L808" s="1081" t="s">
        <v>1594</v>
      </c>
      <c r="M808" s="1436">
        <v>791</v>
      </c>
      <c r="N808" s="1436"/>
      <c r="R808" s="1436" t="s">
        <v>1633</v>
      </c>
    </row>
    <row r="809" spans="1:18" s="1431"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6" t="str">
        <f t="shared" si="109"/>
        <v>792</v>
      </c>
      <c r="K809" s="1436" t="str">
        <f t="shared" si="110"/>
        <v>Incentives Worksheet</v>
      </c>
      <c r="L809" s="1081" t="s">
        <v>1608</v>
      </c>
      <c r="M809" s="1436">
        <v>792</v>
      </c>
      <c r="N809" s="1436"/>
      <c r="R809" s="1436" t="s">
        <v>1633</v>
      </c>
    </row>
    <row r="810" spans="1:18" s="1431"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6"/>
      <c r="K810" s="1436" t="str">
        <f t="shared" si="110"/>
        <v/>
      </c>
      <c r="L810" s="1081" t="s">
        <v>1486</v>
      </c>
      <c r="M810" s="1436">
        <v>793</v>
      </c>
      <c r="N810" s="1436"/>
      <c r="R810" s="1436" t="s">
        <v>1633</v>
      </c>
    </row>
    <row r="811" spans="1:18" s="1431"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6"/>
      <c r="K811" s="1436" t="str">
        <f t="shared" si="110"/>
        <v/>
      </c>
      <c r="L811" s="1081" t="s">
        <v>1487</v>
      </c>
      <c r="M811" s="1436">
        <v>794</v>
      </c>
      <c r="N811" s="1436"/>
      <c r="R811" s="1436" t="s">
        <v>1633</v>
      </c>
    </row>
    <row r="812" spans="1:18" s="1431"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6"/>
      <c r="K812" s="1436" t="str">
        <f t="shared" si="110"/>
        <v/>
      </c>
      <c r="L812" s="1081" t="s">
        <v>1488</v>
      </c>
      <c r="M812" s="1436">
        <v>795</v>
      </c>
      <c r="N812" s="1436"/>
      <c r="R812" s="1436" t="s">
        <v>1633</v>
      </c>
    </row>
    <row r="813" spans="1:18" s="1431"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6"/>
      <c r="K813" s="1436" t="str">
        <f t="shared" si="110"/>
        <v/>
      </c>
      <c r="L813" s="1081" t="s">
        <v>1593</v>
      </c>
      <c r="M813" s="1436">
        <v>796</v>
      </c>
      <c r="N813" s="1436"/>
      <c r="O813" s="1431" t="s">
        <v>742</v>
      </c>
      <c r="R813" s="1436" t="s">
        <v>1633</v>
      </c>
    </row>
    <row r="814" spans="1:18" s="1431"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6"/>
      <c r="K814" s="1436" t="str">
        <f t="shared" si="110"/>
        <v/>
      </c>
      <c r="L814" s="1081" t="s">
        <v>1809</v>
      </c>
      <c r="M814" s="1436">
        <v>797</v>
      </c>
      <c r="N814" s="1436"/>
      <c r="O814" s="1431">
        <f>'Configurable Tab'!H16</f>
        <v>193</v>
      </c>
      <c r="Q814" s="1431" t="s">
        <v>653</v>
      </c>
      <c r="R814" s="1436" t="s">
        <v>1633</v>
      </c>
    </row>
    <row r="815" spans="1:18" s="1431"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6"/>
      <c r="K815" s="1436" t="str">
        <f t="shared" si="110"/>
        <v/>
      </c>
      <c r="L815" s="1081" t="s">
        <v>1482</v>
      </c>
      <c r="M815" s="1436">
        <v>798</v>
      </c>
      <c r="N815" s="1436"/>
      <c r="O815" s="1431" t="s">
        <v>743</v>
      </c>
      <c r="R815" s="1436" t="s">
        <v>1633</v>
      </c>
    </row>
    <row r="816" spans="1:18" s="1431"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6"/>
      <c r="K816" s="1436" t="str">
        <f t="shared" si="110"/>
        <v/>
      </c>
      <c r="L816" s="1081" t="s">
        <v>1479</v>
      </c>
      <c r="M816" s="1436">
        <v>799</v>
      </c>
      <c r="N816" s="1436"/>
      <c r="O816" s="1431">
        <f>'Configurable Tab'!I16</f>
        <v>206</v>
      </c>
      <c r="R816" s="1436" t="s">
        <v>1633</v>
      </c>
    </row>
    <row r="817" spans="1:18" s="1431" customFormat="1" x14ac:dyDescent="0.25">
      <c r="A817" s="1113" t="s">
        <v>1480</v>
      </c>
      <c r="B817" s="1081" t="str">
        <f t="shared" ca="1" si="115"/>
        <v>J195</v>
      </c>
      <c r="C817" s="1081" t="str">
        <f t="shared" ca="1" si="116"/>
        <v>J196</v>
      </c>
      <c r="D817" s="1081" t="s">
        <v>1448</v>
      </c>
      <c r="E817" s="1081" t="s">
        <v>1618</v>
      </c>
      <c r="I817" s="1018" t="str">
        <f t="shared" si="108"/>
        <v/>
      </c>
      <c r="J817" s="1436"/>
      <c r="K817" s="1436" t="str">
        <f t="shared" si="110"/>
        <v/>
      </c>
      <c r="L817" s="1081" t="s">
        <v>1480</v>
      </c>
      <c r="M817" s="1436">
        <v>800</v>
      </c>
      <c r="N817" s="1436"/>
      <c r="O817" s="1431" t="s">
        <v>1749</v>
      </c>
      <c r="R817" s="1436" t="s">
        <v>1633</v>
      </c>
    </row>
    <row r="818" spans="1:18" s="1431" customFormat="1" x14ac:dyDescent="0.25">
      <c r="A818" s="1113" t="s">
        <v>1496</v>
      </c>
      <c r="B818" s="1081" t="str">
        <f t="shared" ca="1" si="115"/>
        <v>L195</v>
      </c>
      <c r="C818" s="1081" t="str">
        <f t="shared" ca="1" si="116"/>
        <v>L196</v>
      </c>
      <c r="D818" s="1081" t="s">
        <v>1448</v>
      </c>
      <c r="E818" s="1081" t="s">
        <v>1618</v>
      </c>
      <c r="I818" s="1018" t="str">
        <f t="shared" si="108"/>
        <v/>
      </c>
      <c r="J818" s="1436"/>
      <c r="K818" s="1436" t="str">
        <f t="shared" si="110"/>
        <v/>
      </c>
      <c r="L818" s="1081" t="s">
        <v>1496</v>
      </c>
      <c r="M818" s="1436">
        <v>801</v>
      </c>
      <c r="N818" s="1436"/>
      <c r="R818" s="1436" t="s">
        <v>1633</v>
      </c>
    </row>
    <row r="819" spans="1:18" s="1431" customFormat="1" x14ac:dyDescent="0.25">
      <c r="A819" s="1113" t="s">
        <v>1481</v>
      </c>
      <c r="B819" s="1081" t="str">
        <f t="shared" ca="1" si="115"/>
        <v>N195</v>
      </c>
      <c r="C819" s="1081" t="str">
        <f t="shared" ca="1" si="116"/>
        <v>N196</v>
      </c>
      <c r="D819" s="1081" t="s">
        <v>1448</v>
      </c>
      <c r="E819" s="1081" t="s">
        <v>1618</v>
      </c>
      <c r="I819" s="1018" t="str">
        <f t="shared" si="108"/>
        <v/>
      </c>
      <c r="J819" s="1436"/>
      <c r="K819" s="1436" t="str">
        <f t="shared" si="110"/>
        <v/>
      </c>
      <c r="L819" s="1081" t="s">
        <v>1481</v>
      </c>
      <c r="M819" s="1436">
        <v>802</v>
      </c>
      <c r="N819" s="1436"/>
      <c r="R819" s="1436" t="s">
        <v>1633</v>
      </c>
    </row>
    <row r="820" spans="1:18" s="1431" customFormat="1" x14ac:dyDescent="0.25">
      <c r="A820" s="1113" t="s">
        <v>1588</v>
      </c>
      <c r="B820" s="1081" t="str">
        <f t="shared" ca="1" si="115"/>
        <v>P195</v>
      </c>
      <c r="C820" s="1081" t="str">
        <f t="shared" ca="1" si="116"/>
        <v>P196</v>
      </c>
      <c r="D820" s="1081" t="s">
        <v>1448</v>
      </c>
      <c r="E820" s="1081" t="s">
        <v>1618</v>
      </c>
      <c r="I820" s="1018" t="str">
        <f t="shared" si="108"/>
        <v>Qualifying Cycle</v>
      </c>
      <c r="J820" s="1436" t="str">
        <f t="shared" si="109"/>
        <v>803</v>
      </c>
      <c r="K820" s="1436" t="str">
        <f t="shared" si="110"/>
        <v>Incentives Worksheet</v>
      </c>
      <c r="L820" s="1081" t="s">
        <v>1588</v>
      </c>
      <c r="M820" s="1436">
        <v>803</v>
      </c>
      <c r="N820" s="1436"/>
      <c r="R820" s="1436" t="s">
        <v>1633</v>
      </c>
    </row>
    <row r="821" spans="1:18" s="1431" customFormat="1" x14ac:dyDescent="0.25">
      <c r="A821" s="1113" t="s">
        <v>1589</v>
      </c>
      <c r="B821" s="1081" t="str">
        <f t="shared" ca="1" si="115"/>
        <v>R195</v>
      </c>
      <c r="C821" s="1081" t="str">
        <f t="shared" ca="1" si="116"/>
        <v>R196</v>
      </c>
      <c r="D821" s="1081" t="s">
        <v>1448</v>
      </c>
      <c r="E821" s="1081" t="s">
        <v>1618</v>
      </c>
      <c r="I821" s="1018" t="str">
        <f t="shared" si="108"/>
        <v>Incentive Calendar</v>
      </c>
      <c r="J821" s="1436" t="str">
        <f t="shared" si="109"/>
        <v>804</v>
      </c>
      <c r="K821" s="1436" t="str">
        <f t="shared" si="110"/>
        <v>Incentives Worksheet</v>
      </c>
      <c r="L821" s="1081" t="s">
        <v>1589</v>
      </c>
      <c r="M821" s="1436">
        <v>804</v>
      </c>
      <c r="N821" s="1436"/>
      <c r="R821" s="1436" t="s">
        <v>1633</v>
      </c>
    </row>
    <row r="822" spans="1:18" s="1431"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6" t="str">
        <f t="shared" si="109"/>
        <v>805</v>
      </c>
      <c r="K822" s="1436" t="str">
        <f t="shared" si="110"/>
        <v>Incentives Worksheet</v>
      </c>
      <c r="L822" s="1081" t="s">
        <v>1590</v>
      </c>
      <c r="M822" s="1436">
        <v>805</v>
      </c>
      <c r="N822" s="1436"/>
      <c r="R822" s="1436" t="s">
        <v>1633</v>
      </c>
    </row>
    <row r="823" spans="1:18" s="1431"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6"/>
      <c r="K823" s="1436" t="str">
        <f t="shared" si="110"/>
        <v/>
      </c>
      <c r="L823" s="1081" t="s">
        <v>1484</v>
      </c>
      <c r="M823" s="1436">
        <v>806</v>
      </c>
      <c r="N823" s="1436"/>
      <c r="R823" s="1436" t="s">
        <v>1633</v>
      </c>
    </row>
    <row r="824" spans="1:18" s="1431"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6"/>
      <c r="K824" s="1436" t="str">
        <f t="shared" si="110"/>
        <v/>
      </c>
      <c r="L824" s="1081" t="s">
        <v>1485</v>
      </c>
      <c r="M824" s="1436">
        <v>807</v>
      </c>
      <c r="N824" s="1436"/>
      <c r="R824" s="1436" t="s">
        <v>1633</v>
      </c>
    </row>
    <row r="825" spans="1:18" s="1431"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6" t="str">
        <f t="shared" si="109"/>
        <v>808</v>
      </c>
      <c r="K825" s="1436" t="str">
        <f t="shared" si="110"/>
        <v>Incentives Worksheet</v>
      </c>
      <c r="L825" s="1081" t="s">
        <v>1597</v>
      </c>
      <c r="M825" s="1436">
        <v>808</v>
      </c>
      <c r="N825" s="1436"/>
      <c r="R825" s="1436" t="s">
        <v>1633</v>
      </c>
    </row>
    <row r="826" spans="1:18" s="1431"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6" t="str">
        <f t="shared" si="109"/>
        <v>809</v>
      </c>
      <c r="K826" s="1436" t="str">
        <f t="shared" si="110"/>
        <v>Incentives Worksheet</v>
      </c>
      <c r="L826" s="1081" t="s">
        <v>1594</v>
      </c>
      <c r="M826" s="1436">
        <v>809</v>
      </c>
      <c r="N826" s="1436"/>
      <c r="R826" s="1436" t="s">
        <v>1633</v>
      </c>
    </row>
    <row r="827" spans="1:18" s="1431"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6" t="str">
        <f t="shared" si="109"/>
        <v>810</v>
      </c>
      <c r="K827" s="1436" t="str">
        <f t="shared" si="110"/>
        <v>Incentives Worksheet</v>
      </c>
      <c r="L827" s="1081" t="s">
        <v>1608</v>
      </c>
      <c r="M827" s="1436">
        <v>810</v>
      </c>
      <c r="N827" s="1436"/>
      <c r="R827" s="1436" t="s">
        <v>1633</v>
      </c>
    </row>
    <row r="828" spans="1:18" s="1431"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6"/>
      <c r="K828" s="1436" t="str">
        <f t="shared" si="110"/>
        <v/>
      </c>
      <c r="L828" s="1081" t="s">
        <v>1486</v>
      </c>
      <c r="M828" s="1436">
        <v>811</v>
      </c>
      <c r="N828" s="1436"/>
      <c r="R828" s="1436" t="s">
        <v>1633</v>
      </c>
    </row>
    <row r="829" spans="1:18" s="1431"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6"/>
      <c r="K829" s="1436" t="str">
        <f t="shared" si="110"/>
        <v/>
      </c>
      <c r="L829" s="1081" t="s">
        <v>1487</v>
      </c>
      <c r="M829" s="1436">
        <v>812</v>
      </c>
      <c r="N829" s="1436"/>
      <c r="R829" s="1436" t="s">
        <v>1633</v>
      </c>
    </row>
    <row r="830" spans="1:18" s="1431"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6"/>
      <c r="K830" s="1436" t="str">
        <f t="shared" si="110"/>
        <v/>
      </c>
      <c r="L830" s="1081" t="s">
        <v>1488</v>
      </c>
      <c r="M830" s="1436">
        <v>813</v>
      </c>
      <c r="N830" s="1436"/>
      <c r="R830" s="1436" t="s">
        <v>1633</v>
      </c>
    </row>
    <row r="831" spans="1:18" s="1431"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6"/>
      <c r="K831" s="1436" t="str">
        <f t="shared" si="110"/>
        <v/>
      </c>
      <c r="L831" s="1081" t="s">
        <v>1593</v>
      </c>
      <c r="M831" s="1436">
        <v>814</v>
      </c>
      <c r="N831" s="1436"/>
      <c r="O831" s="1431" t="s">
        <v>742</v>
      </c>
      <c r="R831" s="1436" t="s">
        <v>1633</v>
      </c>
    </row>
    <row r="832" spans="1:18" s="1431"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6"/>
      <c r="K832" s="1436" t="str">
        <f t="shared" si="110"/>
        <v/>
      </c>
      <c r="L832" s="1081" t="s">
        <v>1809</v>
      </c>
      <c r="M832" s="1436">
        <v>815</v>
      </c>
      <c r="N832" s="1436"/>
      <c r="O832" s="1431">
        <f>'Configurable Tab'!H17</f>
        <v>207</v>
      </c>
      <c r="Q832" s="1431" t="s">
        <v>653</v>
      </c>
      <c r="R832" s="1436" t="s">
        <v>1633</v>
      </c>
    </row>
    <row r="833" spans="1:18" s="1431"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6"/>
      <c r="K833" s="1436" t="str">
        <f t="shared" si="110"/>
        <v/>
      </c>
      <c r="L833" s="1081" t="s">
        <v>1482</v>
      </c>
      <c r="M833" s="1436">
        <v>816</v>
      </c>
      <c r="N833" s="1436"/>
      <c r="O833" s="1431" t="s">
        <v>743</v>
      </c>
      <c r="R833" s="1436" t="s">
        <v>1633</v>
      </c>
    </row>
    <row r="834" spans="1:18" s="1431"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6"/>
      <c r="K834" s="1436" t="str">
        <f t="shared" si="110"/>
        <v/>
      </c>
      <c r="L834" s="1081" t="s">
        <v>1479</v>
      </c>
      <c r="M834" s="1436">
        <v>817</v>
      </c>
      <c r="N834" s="1436"/>
      <c r="O834" s="1431">
        <f>'Configurable Tab'!I17</f>
        <v>222</v>
      </c>
      <c r="R834" s="1436" t="s">
        <v>1633</v>
      </c>
    </row>
    <row r="835" spans="1:18" s="1431" customFormat="1" x14ac:dyDescent="0.25">
      <c r="A835" s="1110" t="s">
        <v>1480</v>
      </c>
      <c r="B835" s="1081" t="str">
        <f t="shared" ca="1" si="117"/>
        <v>J209</v>
      </c>
      <c r="C835" s="1081" t="str">
        <f t="shared" ca="1" si="118"/>
        <v>J210</v>
      </c>
      <c r="D835" s="1081" t="s">
        <v>1448</v>
      </c>
      <c r="E835" s="1081" t="s">
        <v>1618</v>
      </c>
      <c r="I835" s="1018" t="str">
        <f t="shared" si="108"/>
        <v/>
      </c>
      <c r="J835" s="1436"/>
      <c r="K835" s="1436" t="str">
        <f t="shared" si="110"/>
        <v/>
      </c>
      <c r="L835" s="1081" t="s">
        <v>1480</v>
      </c>
      <c r="M835" s="1436">
        <v>818</v>
      </c>
      <c r="N835" s="1436"/>
      <c r="O835" s="1431" t="s">
        <v>1750</v>
      </c>
      <c r="R835" s="1436" t="s">
        <v>1633</v>
      </c>
    </row>
    <row r="836" spans="1:18" s="1431"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6"/>
      <c r="K836" s="1436" t="str">
        <f t="shared" ref="K836:K899" si="120">IF(J836&lt;&gt;"",E836,"")</f>
        <v/>
      </c>
      <c r="L836" s="1081" t="s">
        <v>1496</v>
      </c>
      <c r="M836" s="1436">
        <v>819</v>
      </c>
      <c r="N836" s="1436"/>
      <c r="R836" s="1436" t="s">
        <v>1633</v>
      </c>
    </row>
    <row r="837" spans="1:18" s="1431" customFormat="1" x14ac:dyDescent="0.25">
      <c r="A837" s="1110" t="s">
        <v>1481</v>
      </c>
      <c r="B837" s="1081" t="str">
        <f t="shared" ca="1" si="117"/>
        <v>N209</v>
      </c>
      <c r="C837" s="1081" t="str">
        <f t="shared" ca="1" si="118"/>
        <v>N210</v>
      </c>
      <c r="D837" s="1081" t="s">
        <v>1448</v>
      </c>
      <c r="E837" s="1081" t="s">
        <v>1618</v>
      </c>
      <c r="I837" s="1018" t="str">
        <f t="shared" si="119"/>
        <v/>
      </c>
      <c r="J837" s="1436"/>
      <c r="K837" s="1436" t="str">
        <f t="shared" si="120"/>
        <v/>
      </c>
      <c r="L837" s="1081" t="s">
        <v>1481</v>
      </c>
      <c r="M837" s="1436">
        <v>820</v>
      </c>
      <c r="N837" s="1436"/>
      <c r="R837" s="1436" t="s">
        <v>1633</v>
      </c>
    </row>
    <row r="838" spans="1:18" s="1431" customFormat="1" x14ac:dyDescent="0.25">
      <c r="A838" s="1110" t="s">
        <v>1588</v>
      </c>
      <c r="B838" s="1081" t="str">
        <f t="shared" ca="1" si="117"/>
        <v>P209</v>
      </c>
      <c r="C838" s="1081" t="str">
        <f t="shared" ca="1" si="118"/>
        <v>P210</v>
      </c>
      <c r="D838" s="1081" t="s">
        <v>1448</v>
      </c>
      <c r="E838" s="1081" t="s">
        <v>1618</v>
      </c>
      <c r="I838" s="1018" t="str">
        <f t="shared" si="119"/>
        <v>Qualifying Cycle</v>
      </c>
      <c r="J838" s="1436" t="str">
        <f t="shared" ref="J838:J900" si="121">IF(M838&lt;&gt;"",Q$1&amp;M838,"")</f>
        <v>821</v>
      </c>
      <c r="K838" s="1436" t="str">
        <f t="shared" si="120"/>
        <v>Incentives Worksheet</v>
      </c>
      <c r="L838" s="1081" t="s">
        <v>1588</v>
      </c>
      <c r="M838" s="1436">
        <v>821</v>
      </c>
      <c r="N838" s="1436"/>
      <c r="R838" s="1436" t="s">
        <v>1633</v>
      </c>
    </row>
    <row r="839" spans="1:18" s="1431" customFormat="1" x14ac:dyDescent="0.25">
      <c r="A839" s="1110" t="s">
        <v>1589</v>
      </c>
      <c r="B839" s="1081" t="str">
        <f t="shared" ca="1" si="117"/>
        <v>R209</v>
      </c>
      <c r="C839" s="1081" t="str">
        <f t="shared" ca="1" si="118"/>
        <v>R210</v>
      </c>
      <c r="D839" s="1081" t="s">
        <v>1448</v>
      </c>
      <c r="E839" s="1081" t="s">
        <v>1618</v>
      </c>
      <c r="I839" s="1018" t="str">
        <f t="shared" si="119"/>
        <v>Incentive Calendar</v>
      </c>
      <c r="J839" s="1436" t="str">
        <f t="shared" si="121"/>
        <v>822</v>
      </c>
      <c r="K839" s="1436" t="str">
        <f t="shared" si="120"/>
        <v>Incentives Worksheet</v>
      </c>
      <c r="L839" s="1081" t="s">
        <v>1589</v>
      </c>
      <c r="M839" s="1436">
        <v>822</v>
      </c>
      <c r="N839" s="1436"/>
      <c r="R839" s="1436" t="s">
        <v>1633</v>
      </c>
    </row>
    <row r="840" spans="1:18" s="1431"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6" t="str">
        <f t="shared" si="121"/>
        <v>823</v>
      </c>
      <c r="K840" s="1436" t="str">
        <f t="shared" si="120"/>
        <v>Incentives Worksheet</v>
      </c>
      <c r="L840" s="1081" t="s">
        <v>1590</v>
      </c>
      <c r="M840" s="1436">
        <v>823</v>
      </c>
      <c r="N840" s="1436"/>
      <c r="R840" s="1436" t="s">
        <v>1633</v>
      </c>
    </row>
    <row r="841" spans="1:18" s="1431"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6"/>
      <c r="K841" s="1436" t="str">
        <f t="shared" si="120"/>
        <v/>
      </c>
      <c r="L841" s="1081" t="s">
        <v>1484</v>
      </c>
      <c r="M841" s="1436">
        <v>824</v>
      </c>
      <c r="N841" s="1436"/>
      <c r="R841" s="1436" t="s">
        <v>1633</v>
      </c>
    </row>
    <row r="842" spans="1:18" s="1431"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6"/>
      <c r="K842" s="1436" t="str">
        <f t="shared" si="120"/>
        <v/>
      </c>
      <c r="L842" s="1081" t="s">
        <v>1485</v>
      </c>
      <c r="M842" s="1436">
        <v>825</v>
      </c>
      <c r="N842" s="1436"/>
      <c r="R842" s="1436" t="s">
        <v>1633</v>
      </c>
    </row>
    <row r="843" spans="1:18" s="1431"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6" t="str">
        <f t="shared" si="121"/>
        <v>826</v>
      </c>
      <c r="K843" s="1436" t="str">
        <f t="shared" si="120"/>
        <v>Incentives Worksheet</v>
      </c>
      <c r="L843" s="1081" t="s">
        <v>1597</v>
      </c>
      <c r="M843" s="1436">
        <v>826</v>
      </c>
      <c r="N843" s="1436"/>
      <c r="R843" s="1436" t="s">
        <v>1633</v>
      </c>
    </row>
    <row r="844" spans="1:18" s="1431"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6" t="str">
        <f t="shared" si="121"/>
        <v>827</v>
      </c>
      <c r="K844" s="1436" t="str">
        <f t="shared" si="120"/>
        <v>Incentives Worksheet</v>
      </c>
      <c r="L844" s="1081" t="s">
        <v>1594</v>
      </c>
      <c r="M844" s="1436">
        <v>827</v>
      </c>
      <c r="N844" s="1436"/>
      <c r="R844" s="1436" t="s">
        <v>1633</v>
      </c>
    </row>
    <row r="845" spans="1:18" s="1431"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6" t="str">
        <f t="shared" si="121"/>
        <v>828</v>
      </c>
      <c r="K845" s="1436" t="str">
        <f t="shared" si="120"/>
        <v>Incentives Worksheet</v>
      </c>
      <c r="L845" s="1081" t="s">
        <v>1608</v>
      </c>
      <c r="M845" s="1436">
        <v>828</v>
      </c>
      <c r="N845" s="1436"/>
      <c r="R845" s="1436" t="s">
        <v>1633</v>
      </c>
    </row>
    <row r="846" spans="1:18" s="1431"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6"/>
      <c r="K846" s="1436" t="str">
        <f t="shared" si="120"/>
        <v/>
      </c>
      <c r="L846" s="1081" t="s">
        <v>1486</v>
      </c>
      <c r="M846" s="1436">
        <v>829</v>
      </c>
      <c r="N846" s="1436"/>
      <c r="R846" s="1436" t="s">
        <v>1633</v>
      </c>
    </row>
    <row r="847" spans="1:18" s="1431"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6"/>
      <c r="K847" s="1436" t="str">
        <f t="shared" si="120"/>
        <v/>
      </c>
      <c r="L847" s="1081" t="s">
        <v>1487</v>
      </c>
      <c r="M847" s="1436">
        <v>830</v>
      </c>
      <c r="N847" s="1436"/>
      <c r="R847" s="1436" t="s">
        <v>1633</v>
      </c>
    </row>
    <row r="848" spans="1:18" s="1431"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6"/>
      <c r="K848" s="1436" t="str">
        <f t="shared" si="120"/>
        <v/>
      </c>
      <c r="L848" s="1081" t="s">
        <v>1488</v>
      </c>
      <c r="M848" s="1436">
        <v>831</v>
      </c>
      <c r="N848" s="1436"/>
      <c r="R848" s="1436" t="s">
        <v>1633</v>
      </c>
    </row>
    <row r="849" spans="1:18" s="1431"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6"/>
      <c r="K849" s="1436" t="str">
        <f t="shared" si="120"/>
        <v/>
      </c>
      <c r="L849" s="1081" t="s">
        <v>1486</v>
      </c>
      <c r="M849" s="1436">
        <v>832</v>
      </c>
      <c r="N849" s="1436"/>
      <c r="R849" s="1436" t="s">
        <v>1633</v>
      </c>
    </row>
    <row r="850" spans="1:18" s="1431"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6"/>
      <c r="K850" s="1436" t="str">
        <f t="shared" si="120"/>
        <v/>
      </c>
      <c r="L850" s="1081" t="s">
        <v>1487</v>
      </c>
      <c r="M850" s="1436">
        <v>833</v>
      </c>
      <c r="N850" s="1436"/>
      <c r="R850" s="1436" t="s">
        <v>1633</v>
      </c>
    </row>
    <row r="851" spans="1:18" s="1431"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6"/>
      <c r="K851" s="1436" t="str">
        <f t="shared" si="120"/>
        <v/>
      </c>
      <c r="L851" s="1081" t="s">
        <v>1488</v>
      </c>
      <c r="M851" s="1436">
        <v>834</v>
      </c>
      <c r="N851" s="1436"/>
      <c r="R851" s="1436" t="s">
        <v>1633</v>
      </c>
    </row>
    <row r="852" spans="1:18" s="1431"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6"/>
      <c r="K852" s="1436" t="str">
        <f t="shared" si="120"/>
        <v/>
      </c>
      <c r="L852" s="1081" t="s">
        <v>1486</v>
      </c>
      <c r="M852" s="1436">
        <v>835</v>
      </c>
      <c r="N852" s="1436"/>
      <c r="R852" s="1436" t="s">
        <v>1633</v>
      </c>
    </row>
    <row r="853" spans="1:18" s="1431"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6"/>
      <c r="K853" s="1436" t="str">
        <f t="shared" si="120"/>
        <v/>
      </c>
      <c r="L853" s="1081" t="s">
        <v>1487</v>
      </c>
      <c r="M853" s="1436">
        <v>836</v>
      </c>
      <c r="N853" s="1436"/>
      <c r="R853" s="1436" t="s">
        <v>1633</v>
      </c>
    </row>
    <row r="854" spans="1:18" s="1431"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6"/>
      <c r="K854" s="1436" t="str">
        <f t="shared" si="120"/>
        <v/>
      </c>
      <c r="L854" s="1081" t="s">
        <v>1488</v>
      </c>
      <c r="M854" s="1436">
        <v>837</v>
      </c>
      <c r="N854" s="1436"/>
      <c r="R854" s="1436" t="s">
        <v>1633</v>
      </c>
    </row>
    <row r="855" spans="1:18" s="1431"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6"/>
      <c r="K855" s="1436" t="str">
        <f t="shared" si="120"/>
        <v/>
      </c>
      <c r="L855" s="1081" t="s">
        <v>1486</v>
      </c>
      <c r="M855" s="1436">
        <v>838</v>
      </c>
      <c r="N855" s="1436"/>
      <c r="R855" s="1436" t="s">
        <v>1633</v>
      </c>
    </row>
    <row r="856" spans="1:18" s="1431"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6"/>
      <c r="K856" s="1436" t="str">
        <f t="shared" si="120"/>
        <v/>
      </c>
      <c r="L856" s="1081" t="s">
        <v>1487</v>
      </c>
      <c r="M856" s="1436">
        <v>839</v>
      </c>
      <c r="N856" s="1436"/>
      <c r="R856" s="1436" t="s">
        <v>1633</v>
      </c>
    </row>
    <row r="857" spans="1:18" s="1431"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6"/>
      <c r="K857" s="1436" t="str">
        <f t="shared" si="120"/>
        <v/>
      </c>
      <c r="L857" s="1081" t="s">
        <v>1488</v>
      </c>
      <c r="M857" s="1436">
        <v>840</v>
      </c>
      <c r="N857" s="1436"/>
      <c r="R857" s="1436" t="s">
        <v>1633</v>
      </c>
    </row>
    <row r="858" spans="1:18" s="1431"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6"/>
      <c r="K858" s="1436" t="str">
        <f t="shared" si="120"/>
        <v/>
      </c>
      <c r="L858" s="1081" t="s">
        <v>1486</v>
      </c>
      <c r="M858" s="1436">
        <v>841</v>
      </c>
      <c r="N858" s="1436"/>
      <c r="R858" s="1436" t="s">
        <v>1633</v>
      </c>
    </row>
    <row r="859" spans="1:18" s="1431"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6"/>
      <c r="K859" s="1436" t="str">
        <f t="shared" si="120"/>
        <v/>
      </c>
      <c r="L859" s="1081" t="s">
        <v>1487</v>
      </c>
      <c r="M859" s="1436">
        <v>842</v>
      </c>
      <c r="N859" s="1436"/>
      <c r="R859" s="1436" t="s">
        <v>1633</v>
      </c>
    </row>
    <row r="860" spans="1:18" s="1431"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6"/>
      <c r="K860" s="1436" t="str">
        <f t="shared" si="120"/>
        <v/>
      </c>
      <c r="L860" s="1081" t="s">
        <v>1488</v>
      </c>
      <c r="M860" s="1436">
        <v>843</v>
      </c>
      <c r="N860" s="1436"/>
      <c r="R860" s="1436" t="s">
        <v>1633</v>
      </c>
    </row>
    <row r="861" spans="1:18" s="1431"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6"/>
      <c r="K861" s="1436" t="str">
        <f t="shared" si="120"/>
        <v/>
      </c>
      <c r="L861" s="1081" t="s">
        <v>1593</v>
      </c>
      <c r="M861" s="1436">
        <v>844</v>
      </c>
      <c r="N861" s="1436"/>
      <c r="O861" s="1431" t="s">
        <v>742</v>
      </c>
      <c r="R861" s="1436" t="s">
        <v>1633</v>
      </c>
    </row>
    <row r="862" spans="1:18" s="1431"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6"/>
      <c r="K862" s="1436" t="str">
        <f t="shared" si="120"/>
        <v/>
      </c>
      <c r="L862" s="1081" t="s">
        <v>1809</v>
      </c>
      <c r="M862" s="1436">
        <v>845</v>
      </c>
      <c r="N862" s="1436"/>
      <c r="O862" s="1431">
        <f>'Configurable Tab'!H18</f>
        <v>223</v>
      </c>
      <c r="Q862" s="1431" t="s">
        <v>653</v>
      </c>
      <c r="R862" s="1436" t="s">
        <v>1633</v>
      </c>
    </row>
    <row r="863" spans="1:18" s="1431"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6"/>
      <c r="K863" s="1436" t="str">
        <f t="shared" si="120"/>
        <v/>
      </c>
      <c r="L863" s="1081" t="s">
        <v>1482</v>
      </c>
      <c r="M863" s="1436">
        <v>846</v>
      </c>
      <c r="N863" s="1436"/>
      <c r="O863" s="1431" t="s">
        <v>743</v>
      </c>
      <c r="R863" s="1436" t="s">
        <v>1633</v>
      </c>
    </row>
    <row r="864" spans="1:18" s="1431"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6"/>
      <c r="K864" s="1436" t="str">
        <f t="shared" si="120"/>
        <v/>
      </c>
      <c r="L864" s="1081" t="s">
        <v>1479</v>
      </c>
      <c r="M864" s="1436">
        <v>847</v>
      </c>
      <c r="N864" s="1436"/>
      <c r="O864" s="1431">
        <f>'Configurable Tab'!I18</f>
        <v>238</v>
      </c>
      <c r="R864" s="1436" t="s">
        <v>1633</v>
      </c>
    </row>
    <row r="865" spans="1:18" s="1431" customFormat="1" x14ac:dyDescent="0.25">
      <c r="A865" s="1113" t="s">
        <v>1480</v>
      </c>
      <c r="B865" s="1081" t="str">
        <f t="shared" ca="1" si="123"/>
        <v>J225</v>
      </c>
      <c r="C865" s="1081" t="str">
        <f t="shared" ca="1" si="124"/>
        <v>J226</v>
      </c>
      <c r="D865" s="1081" t="s">
        <v>1448</v>
      </c>
      <c r="E865" s="1081" t="s">
        <v>1618</v>
      </c>
      <c r="I865" s="1018" t="str">
        <f t="shared" si="119"/>
        <v/>
      </c>
      <c r="J865" s="1436"/>
      <c r="K865" s="1436" t="str">
        <f t="shared" si="120"/>
        <v/>
      </c>
      <c r="L865" s="1081" t="s">
        <v>1480</v>
      </c>
      <c r="M865" s="1436">
        <v>848</v>
      </c>
      <c r="N865" s="1436"/>
      <c r="O865" s="1431" t="s">
        <v>1751</v>
      </c>
      <c r="R865" s="1436" t="s">
        <v>1633</v>
      </c>
    </row>
    <row r="866" spans="1:18" s="1431" customFormat="1" x14ac:dyDescent="0.25">
      <c r="A866" s="1113" t="s">
        <v>1496</v>
      </c>
      <c r="B866" s="1081" t="str">
        <f t="shared" ca="1" si="123"/>
        <v>L225</v>
      </c>
      <c r="C866" s="1081" t="str">
        <f t="shared" ca="1" si="124"/>
        <v>L226</v>
      </c>
      <c r="D866" s="1081" t="s">
        <v>1448</v>
      </c>
      <c r="E866" s="1081" t="s">
        <v>1618</v>
      </c>
      <c r="I866" s="1018" t="str">
        <f t="shared" si="119"/>
        <v/>
      </c>
      <c r="J866" s="1436"/>
      <c r="K866" s="1436" t="str">
        <f t="shared" si="120"/>
        <v/>
      </c>
      <c r="L866" s="1081" t="s">
        <v>1496</v>
      </c>
      <c r="M866" s="1436">
        <v>849</v>
      </c>
      <c r="N866" s="1436"/>
      <c r="R866" s="1436" t="s">
        <v>1633</v>
      </c>
    </row>
    <row r="867" spans="1:18" s="1431" customFormat="1" x14ac:dyDescent="0.25">
      <c r="A867" s="1113" t="s">
        <v>1481</v>
      </c>
      <c r="B867" s="1081" t="str">
        <f t="shared" ca="1" si="123"/>
        <v>N225</v>
      </c>
      <c r="C867" s="1081" t="str">
        <f t="shared" ca="1" si="124"/>
        <v>N226</v>
      </c>
      <c r="D867" s="1081" t="s">
        <v>1448</v>
      </c>
      <c r="E867" s="1081" t="s">
        <v>1618</v>
      </c>
      <c r="I867" s="1018" t="str">
        <f t="shared" si="119"/>
        <v/>
      </c>
      <c r="J867" s="1436"/>
      <c r="K867" s="1436" t="str">
        <f t="shared" si="120"/>
        <v/>
      </c>
      <c r="L867" s="1081" t="s">
        <v>1481</v>
      </c>
      <c r="M867" s="1436">
        <v>850</v>
      </c>
      <c r="N867" s="1436"/>
      <c r="R867" s="1436" t="s">
        <v>1633</v>
      </c>
    </row>
    <row r="868" spans="1:18" s="1431" customFormat="1" x14ac:dyDescent="0.25">
      <c r="A868" s="1113" t="s">
        <v>1588</v>
      </c>
      <c r="B868" s="1081" t="str">
        <f t="shared" ca="1" si="123"/>
        <v>P225</v>
      </c>
      <c r="C868" s="1081" t="str">
        <f t="shared" ca="1" si="124"/>
        <v>P226</v>
      </c>
      <c r="D868" s="1081" t="s">
        <v>1448</v>
      </c>
      <c r="E868" s="1081" t="s">
        <v>1618</v>
      </c>
      <c r="I868" s="1018" t="str">
        <f t="shared" si="119"/>
        <v>Qualifying Cycle</v>
      </c>
      <c r="J868" s="1436" t="str">
        <f t="shared" si="121"/>
        <v>851</v>
      </c>
      <c r="K868" s="1436" t="str">
        <f t="shared" si="120"/>
        <v>Incentives Worksheet</v>
      </c>
      <c r="L868" s="1081" t="s">
        <v>1588</v>
      </c>
      <c r="M868" s="1436">
        <v>851</v>
      </c>
      <c r="N868" s="1436"/>
      <c r="R868" s="1436" t="s">
        <v>1633</v>
      </c>
    </row>
    <row r="869" spans="1:18" s="1431" customFormat="1" x14ac:dyDescent="0.25">
      <c r="A869" s="1113" t="s">
        <v>1589</v>
      </c>
      <c r="B869" s="1081" t="str">
        <f t="shared" ca="1" si="123"/>
        <v>R225</v>
      </c>
      <c r="C869" s="1081" t="str">
        <f t="shared" ca="1" si="124"/>
        <v>R226</v>
      </c>
      <c r="D869" s="1081" t="s">
        <v>1448</v>
      </c>
      <c r="E869" s="1081" t="s">
        <v>1618</v>
      </c>
      <c r="I869" s="1018" t="str">
        <f t="shared" si="119"/>
        <v>Incentive Calendar</v>
      </c>
      <c r="J869" s="1436" t="str">
        <f t="shared" si="121"/>
        <v>852</v>
      </c>
      <c r="K869" s="1436" t="str">
        <f t="shared" si="120"/>
        <v>Incentives Worksheet</v>
      </c>
      <c r="L869" s="1081" t="s">
        <v>1589</v>
      </c>
      <c r="M869" s="1436">
        <v>852</v>
      </c>
      <c r="N869" s="1436"/>
      <c r="R869" s="1436" t="s">
        <v>1633</v>
      </c>
    </row>
    <row r="870" spans="1:18" s="1431"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6" t="str">
        <f t="shared" si="121"/>
        <v>853</v>
      </c>
      <c r="K870" s="1436" t="str">
        <f t="shared" si="120"/>
        <v>Incentives Worksheet</v>
      </c>
      <c r="L870" s="1081" t="s">
        <v>1590</v>
      </c>
      <c r="M870" s="1436">
        <v>853</v>
      </c>
      <c r="N870" s="1436"/>
      <c r="R870" s="1436" t="s">
        <v>1633</v>
      </c>
    </row>
    <row r="871" spans="1:18" s="1431"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6"/>
      <c r="K871" s="1436" t="str">
        <f t="shared" si="120"/>
        <v/>
      </c>
      <c r="L871" s="1081" t="s">
        <v>1484</v>
      </c>
      <c r="M871" s="1436">
        <v>854</v>
      </c>
      <c r="N871" s="1436"/>
      <c r="R871" s="1436" t="s">
        <v>1633</v>
      </c>
    </row>
    <row r="872" spans="1:18" s="1431"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6"/>
      <c r="K872" s="1436" t="str">
        <f t="shared" si="120"/>
        <v/>
      </c>
      <c r="L872" s="1081" t="s">
        <v>1485</v>
      </c>
      <c r="M872" s="1436">
        <v>855</v>
      </c>
      <c r="N872" s="1436"/>
      <c r="R872" s="1436" t="s">
        <v>1633</v>
      </c>
    </row>
    <row r="873" spans="1:18" s="1431"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6" t="str">
        <f t="shared" si="121"/>
        <v>856</v>
      </c>
      <c r="K873" s="1436" t="str">
        <f t="shared" si="120"/>
        <v>Incentives Worksheet</v>
      </c>
      <c r="L873" s="1081" t="s">
        <v>1597</v>
      </c>
      <c r="M873" s="1436">
        <v>856</v>
      </c>
      <c r="N873" s="1436"/>
      <c r="R873" s="1436" t="s">
        <v>1633</v>
      </c>
    </row>
    <row r="874" spans="1:18" s="1431"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6" t="str">
        <f t="shared" si="121"/>
        <v>857</v>
      </c>
      <c r="K874" s="1436" t="str">
        <f t="shared" si="120"/>
        <v>Incentives Worksheet</v>
      </c>
      <c r="L874" s="1081" t="s">
        <v>1594</v>
      </c>
      <c r="M874" s="1436">
        <v>857</v>
      </c>
      <c r="N874" s="1436"/>
      <c r="R874" s="1436" t="s">
        <v>1633</v>
      </c>
    </row>
    <row r="875" spans="1:18" s="1431"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6" t="str">
        <f t="shared" si="121"/>
        <v>858</v>
      </c>
      <c r="K875" s="1436" t="str">
        <f t="shared" si="120"/>
        <v>Incentives Worksheet</v>
      </c>
      <c r="L875" s="1081" t="s">
        <v>1608</v>
      </c>
      <c r="M875" s="1436">
        <v>858</v>
      </c>
      <c r="N875" s="1436"/>
      <c r="R875" s="1436" t="s">
        <v>1633</v>
      </c>
    </row>
    <row r="876" spans="1:18" s="1431"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6"/>
      <c r="K876" s="1436" t="str">
        <f t="shared" si="120"/>
        <v/>
      </c>
      <c r="L876" s="1081" t="s">
        <v>1486</v>
      </c>
      <c r="M876" s="1436">
        <v>859</v>
      </c>
      <c r="N876" s="1436"/>
      <c r="R876" s="1436" t="s">
        <v>1633</v>
      </c>
    </row>
    <row r="877" spans="1:18" s="1431"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6"/>
      <c r="K877" s="1436" t="str">
        <f t="shared" si="120"/>
        <v/>
      </c>
      <c r="L877" s="1081" t="s">
        <v>1487</v>
      </c>
      <c r="M877" s="1436">
        <v>860</v>
      </c>
      <c r="N877" s="1436"/>
      <c r="R877" s="1436" t="s">
        <v>1633</v>
      </c>
    </row>
    <row r="878" spans="1:18" s="1431"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6"/>
      <c r="K878" s="1436" t="str">
        <f t="shared" si="120"/>
        <v/>
      </c>
      <c r="L878" s="1081" t="s">
        <v>1488</v>
      </c>
      <c r="M878" s="1436">
        <v>861</v>
      </c>
      <c r="N878" s="1436"/>
      <c r="R878" s="1436" t="s">
        <v>1633</v>
      </c>
    </row>
    <row r="879" spans="1:18" s="1431"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6"/>
      <c r="K879" s="1436" t="str">
        <f t="shared" si="120"/>
        <v/>
      </c>
      <c r="L879" s="1081" t="s">
        <v>1486</v>
      </c>
      <c r="M879" s="1436">
        <v>862</v>
      </c>
      <c r="N879" s="1436"/>
      <c r="R879" s="1436" t="s">
        <v>1633</v>
      </c>
    </row>
    <row r="880" spans="1:18" s="1431"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6"/>
      <c r="K880" s="1436" t="str">
        <f t="shared" si="120"/>
        <v/>
      </c>
      <c r="L880" s="1081" t="s">
        <v>1487</v>
      </c>
      <c r="M880" s="1436">
        <v>863</v>
      </c>
      <c r="N880" s="1436"/>
      <c r="R880" s="1436" t="s">
        <v>1633</v>
      </c>
    </row>
    <row r="881" spans="1:21" s="1431"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6"/>
      <c r="K881" s="1436" t="str">
        <f t="shared" si="120"/>
        <v/>
      </c>
      <c r="L881" s="1081" t="s">
        <v>1488</v>
      </c>
      <c r="M881" s="1436">
        <v>864</v>
      </c>
      <c r="N881" s="1436"/>
      <c r="R881" s="1436" t="s">
        <v>1633</v>
      </c>
    </row>
    <row r="882" spans="1:21" s="1431"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6"/>
      <c r="K882" s="1436" t="str">
        <f t="shared" si="120"/>
        <v/>
      </c>
      <c r="L882" s="1081" t="s">
        <v>1486</v>
      </c>
      <c r="M882" s="1436">
        <v>865</v>
      </c>
      <c r="N882" s="1436"/>
      <c r="R882" s="1436" t="s">
        <v>1633</v>
      </c>
    </row>
    <row r="883" spans="1:21" s="1431"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6"/>
      <c r="K883" s="1436" t="str">
        <f t="shared" si="120"/>
        <v/>
      </c>
      <c r="L883" s="1081" t="s">
        <v>1487</v>
      </c>
      <c r="M883" s="1436">
        <v>866</v>
      </c>
      <c r="N883" s="1436"/>
      <c r="R883" s="1436" t="s">
        <v>1633</v>
      </c>
    </row>
    <row r="884" spans="1:21" s="1431"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6"/>
      <c r="K884" s="1436" t="str">
        <f t="shared" si="120"/>
        <v/>
      </c>
      <c r="L884" s="1081" t="s">
        <v>1488</v>
      </c>
      <c r="M884" s="1436">
        <v>867</v>
      </c>
      <c r="N884" s="1436"/>
      <c r="R884" s="1436" t="s">
        <v>1633</v>
      </c>
    </row>
    <row r="885" spans="1:21" s="1431"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6"/>
      <c r="K885" s="1436" t="str">
        <f t="shared" si="120"/>
        <v/>
      </c>
      <c r="L885" s="1081" t="s">
        <v>1486</v>
      </c>
      <c r="M885" s="1436">
        <v>868</v>
      </c>
      <c r="N885" s="1436"/>
      <c r="R885" s="1436" t="s">
        <v>1633</v>
      </c>
    </row>
    <row r="886" spans="1:21" s="1431"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6"/>
      <c r="K886" s="1436" t="str">
        <f t="shared" si="120"/>
        <v/>
      </c>
      <c r="L886" s="1081" t="s">
        <v>1487</v>
      </c>
      <c r="M886" s="1436">
        <v>869</v>
      </c>
      <c r="N886" s="1436"/>
      <c r="R886" s="1436" t="s">
        <v>1633</v>
      </c>
    </row>
    <row r="887" spans="1:21" s="1431"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6"/>
      <c r="K887" s="1436" t="str">
        <f t="shared" si="120"/>
        <v/>
      </c>
      <c r="L887" s="1081" t="s">
        <v>1488</v>
      </c>
      <c r="M887" s="1436">
        <v>870</v>
      </c>
      <c r="N887" s="1436"/>
      <c r="R887" s="1436" t="s">
        <v>1633</v>
      </c>
    </row>
    <row r="888" spans="1:21" s="1431"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6"/>
      <c r="K888" s="1436" t="str">
        <f t="shared" si="120"/>
        <v/>
      </c>
      <c r="L888" s="1081" t="s">
        <v>1486</v>
      </c>
      <c r="M888" s="1436">
        <v>871</v>
      </c>
      <c r="N888" s="1436"/>
      <c r="R888" s="1436" t="s">
        <v>1633</v>
      </c>
    </row>
    <row r="889" spans="1:21" s="1431"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6"/>
      <c r="K889" s="1436" t="str">
        <f t="shared" si="120"/>
        <v/>
      </c>
      <c r="L889" s="1081" t="s">
        <v>1487</v>
      </c>
      <c r="M889" s="1436">
        <v>872</v>
      </c>
      <c r="N889" s="1436"/>
      <c r="R889" s="1436" t="s">
        <v>1633</v>
      </c>
    </row>
    <row r="890" spans="1:21" s="1431"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6"/>
      <c r="K890" s="1436" t="str">
        <f t="shared" si="120"/>
        <v/>
      </c>
      <c r="L890" s="1081" t="s">
        <v>1488</v>
      </c>
      <c r="M890" s="1436">
        <v>873</v>
      </c>
      <c r="N890" s="1436"/>
      <c r="R890" s="1436" t="s">
        <v>1633</v>
      </c>
    </row>
    <row r="891" spans="1:21" s="1431"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6"/>
      <c r="K891" s="1436" t="str">
        <f t="shared" si="120"/>
        <v/>
      </c>
      <c r="L891" s="1081" t="s">
        <v>1593</v>
      </c>
      <c r="M891" s="1436">
        <v>874</v>
      </c>
      <c r="N891" s="1436"/>
      <c r="O891" s="1431" t="s">
        <v>742</v>
      </c>
      <c r="R891" s="1436" t="s">
        <v>397</v>
      </c>
    </row>
    <row r="892" spans="1:21" s="1431"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6"/>
      <c r="K892" s="1436" t="str">
        <f t="shared" si="120"/>
        <v/>
      </c>
      <c r="L892" s="1081" t="s">
        <v>1809</v>
      </c>
      <c r="M892" s="1436">
        <v>875</v>
      </c>
      <c r="N892" s="1436"/>
      <c r="O892" s="1431">
        <f>'Configurable Tab'!H19</f>
        <v>239</v>
      </c>
      <c r="Q892" s="1431" t="s">
        <v>653</v>
      </c>
      <c r="R892" s="1436" t="s">
        <v>397</v>
      </c>
      <c r="T892" s="1431" t="str">
        <f>IF(P892="Yes",L892,"")</f>
        <v/>
      </c>
      <c r="U892" s="1431" t="str">
        <f>IF(Q892="Yes",M892,"")</f>
        <v/>
      </c>
    </row>
    <row r="893" spans="1:21" s="1431"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6"/>
      <c r="K893" s="1436" t="str">
        <f t="shared" si="120"/>
        <v/>
      </c>
      <c r="L893" s="1081" t="s">
        <v>1482</v>
      </c>
      <c r="M893" s="1436">
        <v>876</v>
      </c>
      <c r="N893" s="1436"/>
      <c r="O893" s="1431" t="s">
        <v>743</v>
      </c>
      <c r="R893" s="1436" t="s">
        <v>397</v>
      </c>
    </row>
    <row r="894" spans="1:21" s="1431"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6"/>
      <c r="K894" s="1436" t="str">
        <f t="shared" si="120"/>
        <v/>
      </c>
      <c r="L894" s="1081" t="s">
        <v>1479</v>
      </c>
      <c r="M894" s="1436">
        <v>877</v>
      </c>
      <c r="N894" s="1436"/>
      <c r="O894" s="1431">
        <f>'Configurable Tab'!I19</f>
        <v>252</v>
      </c>
      <c r="R894" s="1436" t="s">
        <v>397</v>
      </c>
    </row>
    <row r="895" spans="1:21" s="1431" customFormat="1" x14ac:dyDescent="0.25">
      <c r="A895" s="1110" t="s">
        <v>1480</v>
      </c>
      <c r="B895" s="1081" t="str">
        <f t="shared" ca="1" si="126"/>
        <v>J241</v>
      </c>
      <c r="C895" s="1081" t="str">
        <f t="shared" ca="1" si="127"/>
        <v>J242</v>
      </c>
      <c r="D895" s="1081" t="s">
        <v>1448</v>
      </c>
      <c r="E895" s="1081" t="s">
        <v>1618</v>
      </c>
      <c r="I895" s="1018" t="str">
        <f t="shared" si="119"/>
        <v/>
      </c>
      <c r="J895" s="1436"/>
      <c r="K895" s="1436" t="str">
        <f t="shared" si="120"/>
        <v/>
      </c>
      <c r="L895" s="1081" t="s">
        <v>1480</v>
      </c>
      <c r="M895" s="1436">
        <v>878</v>
      </c>
      <c r="N895" s="1436"/>
      <c r="O895" s="1431" t="s">
        <v>1752</v>
      </c>
      <c r="R895" s="1436" t="s">
        <v>397</v>
      </c>
    </row>
    <row r="896" spans="1:21" s="1431" customFormat="1" x14ac:dyDescent="0.25">
      <c r="A896" s="1110" t="s">
        <v>1496</v>
      </c>
      <c r="B896" s="1081" t="str">
        <f t="shared" ca="1" si="126"/>
        <v>L241</v>
      </c>
      <c r="C896" s="1081" t="str">
        <f t="shared" ca="1" si="127"/>
        <v>L242</v>
      </c>
      <c r="D896" s="1081" t="s">
        <v>1448</v>
      </c>
      <c r="E896" s="1081" t="s">
        <v>1618</v>
      </c>
      <c r="I896" s="1018" t="str">
        <f t="shared" si="119"/>
        <v/>
      </c>
      <c r="J896" s="1436"/>
      <c r="K896" s="1436" t="str">
        <f t="shared" si="120"/>
        <v/>
      </c>
      <c r="L896" s="1081" t="s">
        <v>1496</v>
      </c>
      <c r="M896" s="1436">
        <v>879</v>
      </c>
      <c r="N896" s="1436"/>
      <c r="R896" s="1436" t="s">
        <v>397</v>
      </c>
    </row>
    <row r="897" spans="1:18" s="1431" customFormat="1" x14ac:dyDescent="0.25">
      <c r="A897" s="1110" t="s">
        <v>1481</v>
      </c>
      <c r="B897" s="1081" t="str">
        <f t="shared" ca="1" si="126"/>
        <v>N241</v>
      </c>
      <c r="C897" s="1081" t="str">
        <f t="shared" ca="1" si="127"/>
        <v>N242</v>
      </c>
      <c r="D897" s="1081" t="s">
        <v>1448</v>
      </c>
      <c r="E897" s="1081" t="s">
        <v>1618</v>
      </c>
      <c r="I897" s="1018" t="str">
        <f t="shared" si="119"/>
        <v/>
      </c>
      <c r="J897" s="1436"/>
      <c r="K897" s="1436" t="str">
        <f t="shared" si="120"/>
        <v/>
      </c>
      <c r="L897" s="1081" t="s">
        <v>1481</v>
      </c>
      <c r="M897" s="1436">
        <v>880</v>
      </c>
      <c r="N897" s="1436"/>
      <c r="R897" s="1436" t="s">
        <v>397</v>
      </c>
    </row>
    <row r="898" spans="1:18" s="1431" customFormat="1" x14ac:dyDescent="0.25">
      <c r="A898" s="1110" t="s">
        <v>1588</v>
      </c>
      <c r="B898" s="1081" t="str">
        <f t="shared" ca="1" si="126"/>
        <v>P241</v>
      </c>
      <c r="C898" s="1081" t="str">
        <f t="shared" ca="1" si="127"/>
        <v>P242</v>
      </c>
      <c r="D898" s="1081" t="s">
        <v>1448</v>
      </c>
      <c r="E898" s="1081" t="s">
        <v>1618</v>
      </c>
      <c r="I898" s="1018" t="str">
        <f t="shared" si="119"/>
        <v>Qualifying Cycle</v>
      </c>
      <c r="J898" s="1436" t="str">
        <f t="shared" si="121"/>
        <v>881</v>
      </c>
      <c r="K898" s="1436" t="str">
        <f t="shared" si="120"/>
        <v>Incentives Worksheet</v>
      </c>
      <c r="L898" s="1081" t="s">
        <v>1588</v>
      </c>
      <c r="M898" s="1436">
        <v>881</v>
      </c>
      <c r="N898" s="1436"/>
      <c r="R898" s="1436" t="s">
        <v>397</v>
      </c>
    </row>
    <row r="899" spans="1:18" s="1431" customFormat="1" x14ac:dyDescent="0.25">
      <c r="A899" s="1110" t="s">
        <v>1589</v>
      </c>
      <c r="B899" s="1081" t="str">
        <f t="shared" ca="1" si="126"/>
        <v>R241</v>
      </c>
      <c r="C899" s="1081" t="str">
        <f t="shared" ca="1" si="127"/>
        <v>R242</v>
      </c>
      <c r="D899" s="1081" t="s">
        <v>1448</v>
      </c>
      <c r="E899" s="1081" t="s">
        <v>1618</v>
      </c>
      <c r="I899" s="1018" t="str">
        <f t="shared" si="119"/>
        <v>Incentive Calendar</v>
      </c>
      <c r="J899" s="1436" t="str">
        <f t="shared" si="121"/>
        <v>882</v>
      </c>
      <c r="K899" s="1436" t="str">
        <f t="shared" si="120"/>
        <v>Incentives Worksheet</v>
      </c>
      <c r="L899" s="1081" t="s">
        <v>1589</v>
      </c>
      <c r="M899" s="1436">
        <v>882</v>
      </c>
      <c r="N899" s="1436"/>
      <c r="R899" s="1436" t="s">
        <v>397</v>
      </c>
    </row>
    <row r="900" spans="1:18" s="1431"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6" t="str">
        <f t="shared" si="121"/>
        <v>883</v>
      </c>
      <c r="K900" s="1436" t="str">
        <f t="shared" ref="K900:K963" si="129">IF(J900&lt;&gt;"",E900,"")</f>
        <v>Incentives Worksheet</v>
      </c>
      <c r="L900" s="1081" t="s">
        <v>1590</v>
      </c>
      <c r="M900" s="1436">
        <v>883</v>
      </c>
      <c r="N900" s="1436"/>
      <c r="R900" s="1436" t="s">
        <v>397</v>
      </c>
    </row>
    <row r="901" spans="1:18" s="1431"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6"/>
      <c r="K901" s="1436" t="str">
        <f t="shared" si="129"/>
        <v/>
      </c>
      <c r="L901" s="1081" t="s">
        <v>1484</v>
      </c>
      <c r="M901" s="1436">
        <v>884</v>
      </c>
      <c r="N901" s="1436"/>
      <c r="R901" s="1436" t="s">
        <v>397</v>
      </c>
    </row>
    <row r="902" spans="1:18" s="1431"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6"/>
      <c r="K902" s="1436" t="str">
        <f t="shared" si="129"/>
        <v/>
      </c>
      <c r="L902" s="1081" t="s">
        <v>1485</v>
      </c>
      <c r="M902" s="1436">
        <v>885</v>
      </c>
      <c r="N902" s="1436"/>
      <c r="R902" s="1436" t="s">
        <v>397</v>
      </c>
    </row>
    <row r="903" spans="1:18" s="1431"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6" t="str">
        <f t="shared" ref="J903:J962" si="130">IF(M903&lt;&gt;"",Q$1&amp;M903,"")</f>
        <v>886</v>
      </c>
      <c r="K903" s="1436" t="str">
        <f t="shared" si="129"/>
        <v>Incentives Worksheet</v>
      </c>
      <c r="L903" s="1082" t="s">
        <v>1597</v>
      </c>
      <c r="M903" s="1436">
        <v>886</v>
      </c>
      <c r="N903" s="1436"/>
      <c r="R903" s="1436" t="s">
        <v>397</v>
      </c>
    </row>
    <row r="904" spans="1:18" s="1431"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6" t="str">
        <f t="shared" si="130"/>
        <v>887</v>
      </c>
      <c r="K904" s="1436" t="str">
        <f t="shared" si="129"/>
        <v>Incentives Worksheet</v>
      </c>
      <c r="L904" s="1081" t="s">
        <v>1594</v>
      </c>
      <c r="M904" s="1436">
        <v>887</v>
      </c>
      <c r="N904" s="1436"/>
      <c r="R904" s="1436" t="s">
        <v>397</v>
      </c>
    </row>
    <row r="905" spans="1:18" s="1431"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6" t="str">
        <f t="shared" si="130"/>
        <v>888</v>
      </c>
      <c r="K905" s="1436" t="str">
        <f t="shared" si="129"/>
        <v>Incentives Worksheet</v>
      </c>
      <c r="L905" s="1081" t="s">
        <v>1608</v>
      </c>
      <c r="M905" s="1436">
        <v>888</v>
      </c>
      <c r="N905" s="1436"/>
      <c r="R905" s="1436" t="s">
        <v>397</v>
      </c>
    </row>
    <row r="906" spans="1:18" s="1431"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6"/>
      <c r="K906" s="1436" t="str">
        <f t="shared" si="129"/>
        <v/>
      </c>
      <c r="L906" s="1081" t="s">
        <v>1486</v>
      </c>
      <c r="M906" s="1436">
        <v>889</v>
      </c>
      <c r="N906" s="1436"/>
      <c r="R906" s="1436" t="s">
        <v>397</v>
      </c>
    </row>
    <row r="907" spans="1:18" s="1431"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6"/>
      <c r="K907" s="1436" t="str">
        <f t="shared" si="129"/>
        <v/>
      </c>
      <c r="L907" s="1081" t="s">
        <v>1487</v>
      </c>
      <c r="M907" s="1436">
        <v>890</v>
      </c>
      <c r="N907" s="1436"/>
      <c r="R907" s="1436" t="s">
        <v>397</v>
      </c>
    </row>
    <row r="908" spans="1:18" s="1431"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6"/>
      <c r="K908" s="1436" t="str">
        <f t="shared" si="129"/>
        <v/>
      </c>
      <c r="L908" s="1081" t="s">
        <v>1488</v>
      </c>
      <c r="M908" s="1436">
        <v>891</v>
      </c>
      <c r="N908" s="1436"/>
      <c r="R908" s="1436" t="s">
        <v>397</v>
      </c>
    </row>
    <row r="909" spans="1:18" s="1431"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6" t="str">
        <f t="shared" si="130"/>
        <v>892</v>
      </c>
      <c r="K909" s="1436" t="str">
        <f t="shared" si="129"/>
        <v>Incentives Worksheet</v>
      </c>
      <c r="L909" s="1081" t="s">
        <v>1610</v>
      </c>
      <c r="M909" s="1436">
        <v>892</v>
      </c>
      <c r="N909" s="1436"/>
      <c r="R909" s="1436" t="s">
        <v>397</v>
      </c>
    </row>
    <row r="910" spans="1:18" s="1431"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6"/>
      <c r="K910" s="1436" t="str">
        <f t="shared" si="129"/>
        <v/>
      </c>
      <c r="L910" s="1081" t="s">
        <v>1593</v>
      </c>
      <c r="M910" s="1436">
        <v>893</v>
      </c>
      <c r="N910" s="1436"/>
      <c r="O910" s="1431" t="s">
        <v>742</v>
      </c>
      <c r="R910" s="1436" t="s">
        <v>397</v>
      </c>
    </row>
    <row r="911" spans="1:18" s="1431"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6"/>
      <c r="K911" s="1436" t="str">
        <f t="shared" si="129"/>
        <v/>
      </c>
      <c r="L911" s="1081" t="s">
        <v>1809</v>
      </c>
      <c r="M911" s="1436">
        <v>894</v>
      </c>
      <c r="N911" s="1436"/>
      <c r="O911" s="1431">
        <f>'Configurable Tab'!H20</f>
        <v>253</v>
      </c>
      <c r="Q911" s="1431" t="s">
        <v>653</v>
      </c>
      <c r="R911" s="1436" t="s">
        <v>397</v>
      </c>
    </row>
    <row r="912" spans="1:18" s="1431"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6"/>
      <c r="K912" s="1436" t="str">
        <f t="shared" si="129"/>
        <v/>
      </c>
      <c r="L912" s="1081" t="s">
        <v>1482</v>
      </c>
      <c r="M912" s="1436">
        <v>895</v>
      </c>
      <c r="N912" s="1436"/>
      <c r="O912" s="1431" t="s">
        <v>743</v>
      </c>
      <c r="R912" s="1436" t="s">
        <v>397</v>
      </c>
    </row>
    <row r="913" spans="1:18" s="1431"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6"/>
      <c r="K913" s="1436" t="str">
        <f t="shared" si="129"/>
        <v/>
      </c>
      <c r="L913" s="1081" t="s">
        <v>1479</v>
      </c>
      <c r="M913" s="1436">
        <v>896</v>
      </c>
      <c r="N913" s="1436"/>
      <c r="O913" s="1431">
        <f>'Configurable Tab'!I20</f>
        <v>266</v>
      </c>
      <c r="R913" s="1436" t="s">
        <v>397</v>
      </c>
    </row>
    <row r="914" spans="1:18" s="1431" customFormat="1" x14ac:dyDescent="0.25">
      <c r="A914" s="1269" t="s">
        <v>1480</v>
      </c>
      <c r="B914" s="1081" t="str">
        <f t="shared" ca="1" si="131"/>
        <v>J255</v>
      </c>
      <c r="C914" s="1081" t="str">
        <f t="shared" ca="1" si="132"/>
        <v>J256</v>
      </c>
      <c r="D914" s="1081" t="s">
        <v>1448</v>
      </c>
      <c r="E914" s="1081" t="s">
        <v>1618</v>
      </c>
      <c r="I914" s="1018" t="str">
        <f t="shared" si="128"/>
        <v/>
      </c>
      <c r="J914" s="1436"/>
      <c r="K914" s="1436" t="str">
        <f t="shared" si="129"/>
        <v/>
      </c>
      <c r="L914" s="1081" t="s">
        <v>1480</v>
      </c>
      <c r="M914" s="1436">
        <v>897</v>
      </c>
      <c r="N914" s="1436"/>
      <c r="O914" s="1431" t="s">
        <v>1810</v>
      </c>
      <c r="R914" s="1436" t="s">
        <v>397</v>
      </c>
    </row>
    <row r="915" spans="1:18" s="1431" customFormat="1" x14ac:dyDescent="0.25">
      <c r="A915" s="1269" t="s">
        <v>1496</v>
      </c>
      <c r="B915" s="1081" t="str">
        <f t="shared" ca="1" si="131"/>
        <v>L255</v>
      </c>
      <c r="C915" s="1081" t="str">
        <f t="shared" ca="1" si="132"/>
        <v>L256</v>
      </c>
      <c r="D915" s="1081" t="s">
        <v>1448</v>
      </c>
      <c r="E915" s="1081" t="s">
        <v>1618</v>
      </c>
      <c r="I915" s="1018" t="str">
        <f t="shared" si="128"/>
        <v/>
      </c>
      <c r="J915" s="1436"/>
      <c r="K915" s="1436" t="str">
        <f t="shared" si="129"/>
        <v/>
      </c>
      <c r="L915" s="1081" t="s">
        <v>1496</v>
      </c>
      <c r="M915" s="1436">
        <v>898</v>
      </c>
      <c r="N915" s="1436"/>
      <c r="R915" s="1436" t="s">
        <v>397</v>
      </c>
    </row>
    <row r="916" spans="1:18" s="1431" customFormat="1" x14ac:dyDescent="0.25">
      <c r="A916" s="1269" t="s">
        <v>1481</v>
      </c>
      <c r="B916" s="1081" t="str">
        <f t="shared" ca="1" si="131"/>
        <v>N255</v>
      </c>
      <c r="C916" s="1081" t="str">
        <f t="shared" ca="1" si="132"/>
        <v>N256</v>
      </c>
      <c r="D916" s="1081" t="s">
        <v>1448</v>
      </c>
      <c r="E916" s="1081" t="s">
        <v>1618</v>
      </c>
      <c r="I916" s="1018" t="str">
        <f t="shared" si="128"/>
        <v/>
      </c>
      <c r="J916" s="1436"/>
      <c r="K916" s="1436" t="str">
        <f t="shared" si="129"/>
        <v/>
      </c>
      <c r="L916" s="1081" t="s">
        <v>1481</v>
      </c>
      <c r="M916" s="1436">
        <v>899</v>
      </c>
      <c r="N916" s="1436"/>
      <c r="R916" s="1436" t="s">
        <v>397</v>
      </c>
    </row>
    <row r="917" spans="1:18" s="1431" customFormat="1" x14ac:dyDescent="0.25">
      <c r="A917" s="1269" t="s">
        <v>1588</v>
      </c>
      <c r="B917" s="1081" t="str">
        <f t="shared" ca="1" si="131"/>
        <v>P255</v>
      </c>
      <c r="C917" s="1081" t="str">
        <f t="shared" ca="1" si="132"/>
        <v>P256</v>
      </c>
      <c r="D917" s="1081" t="s">
        <v>1448</v>
      </c>
      <c r="E917" s="1081" t="s">
        <v>1618</v>
      </c>
      <c r="I917" s="1018" t="str">
        <f t="shared" si="128"/>
        <v>Qualifying Cycle</v>
      </c>
      <c r="J917" s="1436" t="str">
        <f t="shared" si="130"/>
        <v>900</v>
      </c>
      <c r="K917" s="1436" t="str">
        <f t="shared" si="129"/>
        <v>Incentives Worksheet</v>
      </c>
      <c r="L917" s="1081" t="s">
        <v>1588</v>
      </c>
      <c r="M917" s="1436">
        <v>900</v>
      </c>
      <c r="N917" s="1436"/>
      <c r="R917" s="1436" t="s">
        <v>397</v>
      </c>
    </row>
    <row r="918" spans="1:18" s="1431" customFormat="1" x14ac:dyDescent="0.25">
      <c r="A918" s="1269" t="s">
        <v>1589</v>
      </c>
      <c r="B918" s="1081" t="str">
        <f t="shared" ca="1" si="131"/>
        <v>R255</v>
      </c>
      <c r="C918" s="1081" t="str">
        <f t="shared" ca="1" si="132"/>
        <v>R256</v>
      </c>
      <c r="D918" s="1081" t="s">
        <v>1448</v>
      </c>
      <c r="E918" s="1081" t="s">
        <v>1618</v>
      </c>
      <c r="I918" s="1018" t="str">
        <f t="shared" si="128"/>
        <v>Incentive Calendar</v>
      </c>
      <c r="J918" s="1436" t="str">
        <f t="shared" si="130"/>
        <v>901</v>
      </c>
      <c r="K918" s="1436" t="str">
        <f t="shared" si="129"/>
        <v>Incentives Worksheet</v>
      </c>
      <c r="L918" s="1081" t="s">
        <v>1589</v>
      </c>
      <c r="M918" s="1436">
        <v>901</v>
      </c>
      <c r="N918" s="1436"/>
      <c r="R918" s="1436" t="s">
        <v>397</v>
      </c>
    </row>
    <row r="919" spans="1:18" s="1431"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36" t="str">
        <f t="shared" si="130"/>
        <v>902</v>
      </c>
      <c r="K919" s="1436" t="str">
        <f t="shared" si="129"/>
        <v>Incentives Worksheet</v>
      </c>
      <c r="L919" s="1081" t="s">
        <v>1590</v>
      </c>
      <c r="M919" s="1436">
        <v>902</v>
      </c>
      <c r="N919" s="1436"/>
      <c r="R919" s="1436" t="s">
        <v>397</v>
      </c>
    </row>
    <row r="920" spans="1:18" s="1431"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6"/>
      <c r="K920" s="1436" t="str">
        <f t="shared" si="129"/>
        <v/>
      </c>
      <c r="L920" s="1081" t="s">
        <v>1484</v>
      </c>
      <c r="M920" s="1436">
        <v>903</v>
      </c>
      <c r="N920" s="1436"/>
      <c r="R920" s="1436" t="s">
        <v>397</v>
      </c>
    </row>
    <row r="921" spans="1:18" s="1431"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6"/>
      <c r="K921" s="1436" t="str">
        <f t="shared" si="129"/>
        <v/>
      </c>
      <c r="L921" s="1081" t="s">
        <v>1485</v>
      </c>
      <c r="M921" s="1436">
        <v>904</v>
      </c>
      <c r="N921" s="1436"/>
      <c r="R921" s="1436" t="s">
        <v>397</v>
      </c>
    </row>
    <row r="922" spans="1:18" s="1431"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6" t="str">
        <f t="shared" si="130"/>
        <v>905</v>
      </c>
      <c r="K922" s="1436" t="str">
        <f t="shared" si="129"/>
        <v>Incentives Worksheet</v>
      </c>
      <c r="L922" s="1082" t="s">
        <v>1597</v>
      </c>
      <c r="M922" s="1436">
        <v>905</v>
      </c>
      <c r="N922" s="1436"/>
      <c r="R922" s="1436" t="s">
        <v>397</v>
      </c>
    </row>
    <row r="923" spans="1:18" s="1431"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6" t="str">
        <f t="shared" si="130"/>
        <v>906</v>
      </c>
      <c r="K923" s="1436" t="str">
        <f t="shared" si="129"/>
        <v>Incentives Worksheet</v>
      </c>
      <c r="L923" s="1081" t="s">
        <v>1594</v>
      </c>
      <c r="M923" s="1436">
        <v>906</v>
      </c>
      <c r="N923" s="1436"/>
      <c r="R923" s="1436" t="s">
        <v>397</v>
      </c>
    </row>
    <row r="924" spans="1:18" s="1431"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6" t="str">
        <f t="shared" si="130"/>
        <v>907</v>
      </c>
      <c r="K924" s="1436" t="str">
        <f t="shared" si="129"/>
        <v>Incentives Worksheet</v>
      </c>
      <c r="L924" s="1081" t="s">
        <v>1608</v>
      </c>
      <c r="M924" s="1436">
        <v>907</v>
      </c>
      <c r="N924" s="1436"/>
      <c r="R924" s="1436" t="s">
        <v>397</v>
      </c>
    </row>
    <row r="925" spans="1:18" s="1431"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6"/>
      <c r="K925" s="1436" t="str">
        <f t="shared" si="129"/>
        <v/>
      </c>
      <c r="L925" s="1081" t="s">
        <v>1486</v>
      </c>
      <c r="M925" s="1436">
        <v>908</v>
      </c>
      <c r="N925" s="1436"/>
      <c r="R925" s="1436" t="s">
        <v>397</v>
      </c>
    </row>
    <row r="926" spans="1:18" s="1431"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6"/>
      <c r="K926" s="1436" t="str">
        <f t="shared" si="129"/>
        <v/>
      </c>
      <c r="L926" s="1081" t="s">
        <v>1487</v>
      </c>
      <c r="M926" s="1436">
        <v>909</v>
      </c>
      <c r="N926" s="1436"/>
      <c r="R926" s="1436" t="s">
        <v>397</v>
      </c>
    </row>
    <row r="927" spans="1:18" s="1431"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6"/>
      <c r="K927" s="1436" t="str">
        <f t="shared" si="129"/>
        <v/>
      </c>
      <c r="L927" s="1081" t="s">
        <v>1488</v>
      </c>
      <c r="M927" s="1436">
        <v>910</v>
      </c>
      <c r="N927" s="1436"/>
      <c r="R927" s="1436" t="s">
        <v>397</v>
      </c>
    </row>
    <row r="928" spans="1:18" s="1431"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6" t="str">
        <f t="shared" si="130"/>
        <v>911</v>
      </c>
      <c r="K928" s="1436" t="str">
        <f t="shared" si="129"/>
        <v>Incentives Worksheet</v>
      </c>
      <c r="L928" s="1081" t="s">
        <v>1610</v>
      </c>
      <c r="M928" s="1436">
        <v>911</v>
      </c>
      <c r="N928" s="1436"/>
      <c r="R928" s="1436" t="s">
        <v>397</v>
      </c>
    </row>
    <row r="929" spans="1:18" s="1431"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6"/>
      <c r="K929" s="1436" t="str">
        <f t="shared" si="129"/>
        <v/>
      </c>
      <c r="L929" s="1081" t="s">
        <v>1593</v>
      </c>
      <c r="M929" s="1436">
        <v>912</v>
      </c>
      <c r="N929" s="1436"/>
      <c r="O929" s="1431" t="s">
        <v>742</v>
      </c>
      <c r="R929" s="1436" t="s">
        <v>397</v>
      </c>
    </row>
    <row r="930" spans="1:18" s="1431"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6"/>
      <c r="K930" s="1436" t="str">
        <f t="shared" si="129"/>
        <v/>
      </c>
      <c r="L930" s="1081" t="s">
        <v>1809</v>
      </c>
      <c r="M930" s="1436">
        <v>913</v>
      </c>
      <c r="N930" s="1436"/>
      <c r="O930" s="1431">
        <f>'Configurable Tab'!H21</f>
        <v>267</v>
      </c>
      <c r="Q930" s="1431" t="s">
        <v>653</v>
      </c>
      <c r="R930" s="1436" t="s">
        <v>397</v>
      </c>
    </row>
    <row r="931" spans="1:18" s="1431"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6"/>
      <c r="K931" s="1436" t="str">
        <f t="shared" si="129"/>
        <v/>
      </c>
      <c r="L931" s="1081" t="s">
        <v>1482</v>
      </c>
      <c r="M931" s="1436">
        <v>914</v>
      </c>
      <c r="N931" s="1436"/>
      <c r="O931" s="1431" t="s">
        <v>743</v>
      </c>
      <c r="R931" s="1436" t="s">
        <v>397</v>
      </c>
    </row>
    <row r="932" spans="1:18" s="1431"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6"/>
      <c r="K932" s="1436" t="str">
        <f t="shared" si="129"/>
        <v/>
      </c>
      <c r="L932" s="1081" t="s">
        <v>1479</v>
      </c>
      <c r="M932" s="1436">
        <v>915</v>
      </c>
      <c r="N932" s="1436"/>
      <c r="O932" s="1431">
        <f>'Configurable Tab'!I21</f>
        <v>280</v>
      </c>
      <c r="R932" s="1436" t="s">
        <v>397</v>
      </c>
    </row>
    <row r="933" spans="1:18" s="1431" customFormat="1" x14ac:dyDescent="0.25">
      <c r="A933" s="1291" t="s">
        <v>1480</v>
      </c>
      <c r="B933" s="1081" t="str">
        <f t="shared" ca="1" si="133"/>
        <v>J269</v>
      </c>
      <c r="C933" s="1081" t="str">
        <f t="shared" ca="1" si="134"/>
        <v>J270</v>
      </c>
      <c r="D933" s="1081" t="s">
        <v>1448</v>
      </c>
      <c r="E933" s="1081" t="s">
        <v>1618</v>
      </c>
      <c r="I933" s="1018" t="str">
        <f t="shared" si="128"/>
        <v/>
      </c>
      <c r="J933" s="1436"/>
      <c r="K933" s="1436" t="str">
        <f t="shared" si="129"/>
        <v/>
      </c>
      <c r="L933" s="1081" t="s">
        <v>1480</v>
      </c>
      <c r="M933" s="1436">
        <v>916</v>
      </c>
      <c r="N933" s="1436"/>
      <c r="O933" s="1431" t="s">
        <v>1811</v>
      </c>
      <c r="R933" s="1436" t="s">
        <v>397</v>
      </c>
    </row>
    <row r="934" spans="1:18" s="1431" customFormat="1" x14ac:dyDescent="0.25">
      <c r="A934" s="1291" t="s">
        <v>1496</v>
      </c>
      <c r="B934" s="1081" t="str">
        <f t="shared" ca="1" si="133"/>
        <v>L269</v>
      </c>
      <c r="C934" s="1081" t="str">
        <f t="shared" ca="1" si="134"/>
        <v>L270</v>
      </c>
      <c r="D934" s="1081" t="s">
        <v>1448</v>
      </c>
      <c r="E934" s="1081" t="s">
        <v>1618</v>
      </c>
      <c r="I934" s="1018" t="str">
        <f t="shared" si="128"/>
        <v/>
      </c>
      <c r="J934" s="1436"/>
      <c r="K934" s="1436" t="str">
        <f t="shared" si="129"/>
        <v/>
      </c>
      <c r="L934" s="1081" t="s">
        <v>1496</v>
      </c>
      <c r="M934" s="1436">
        <v>917</v>
      </c>
      <c r="N934" s="1436"/>
      <c r="R934" s="1436" t="s">
        <v>397</v>
      </c>
    </row>
    <row r="935" spans="1:18" s="1431" customFormat="1" x14ac:dyDescent="0.25">
      <c r="A935" s="1291" t="s">
        <v>1481</v>
      </c>
      <c r="B935" s="1081" t="str">
        <f t="shared" ca="1" si="133"/>
        <v>N269</v>
      </c>
      <c r="C935" s="1081" t="str">
        <f t="shared" ca="1" si="134"/>
        <v>N270</v>
      </c>
      <c r="D935" s="1081" t="s">
        <v>1448</v>
      </c>
      <c r="E935" s="1081" t="s">
        <v>1618</v>
      </c>
      <c r="I935" s="1018" t="str">
        <f t="shared" si="128"/>
        <v/>
      </c>
      <c r="J935" s="1436"/>
      <c r="K935" s="1436" t="str">
        <f t="shared" si="129"/>
        <v/>
      </c>
      <c r="L935" s="1081" t="s">
        <v>1481</v>
      </c>
      <c r="M935" s="1436">
        <v>918</v>
      </c>
      <c r="N935" s="1436"/>
      <c r="R935" s="1436" t="s">
        <v>397</v>
      </c>
    </row>
    <row r="936" spans="1:18" s="1431" customFormat="1" x14ac:dyDescent="0.25">
      <c r="A936" s="1291" t="s">
        <v>1588</v>
      </c>
      <c r="B936" s="1081" t="str">
        <f t="shared" ca="1" si="133"/>
        <v>P269</v>
      </c>
      <c r="C936" s="1081" t="str">
        <f t="shared" ca="1" si="134"/>
        <v>P270</v>
      </c>
      <c r="D936" s="1081" t="s">
        <v>1448</v>
      </c>
      <c r="E936" s="1081" t="s">
        <v>1618</v>
      </c>
      <c r="I936" s="1018" t="str">
        <f t="shared" si="128"/>
        <v>Qualifying Cycle</v>
      </c>
      <c r="J936" s="1436" t="str">
        <f t="shared" si="130"/>
        <v>919</v>
      </c>
      <c r="K936" s="1436" t="str">
        <f t="shared" si="129"/>
        <v>Incentives Worksheet</v>
      </c>
      <c r="L936" s="1081" t="s">
        <v>1588</v>
      </c>
      <c r="M936" s="1436">
        <v>919</v>
      </c>
      <c r="N936" s="1436"/>
      <c r="R936" s="1436" t="s">
        <v>397</v>
      </c>
    </row>
    <row r="937" spans="1:18" s="1431" customFormat="1" x14ac:dyDescent="0.25">
      <c r="A937" s="1291" t="s">
        <v>1589</v>
      </c>
      <c r="B937" s="1081" t="str">
        <f t="shared" ca="1" si="133"/>
        <v>R269</v>
      </c>
      <c r="C937" s="1081" t="str">
        <f t="shared" ca="1" si="134"/>
        <v>R270</v>
      </c>
      <c r="D937" s="1081" t="s">
        <v>1448</v>
      </c>
      <c r="E937" s="1081" t="s">
        <v>1618</v>
      </c>
      <c r="I937" s="1018" t="str">
        <f t="shared" si="128"/>
        <v>Incentive Calendar</v>
      </c>
      <c r="J937" s="1436" t="str">
        <f t="shared" si="130"/>
        <v>920</v>
      </c>
      <c r="K937" s="1436" t="str">
        <f t="shared" si="129"/>
        <v>Incentives Worksheet</v>
      </c>
      <c r="L937" s="1081" t="s">
        <v>1589</v>
      </c>
      <c r="M937" s="1436">
        <v>920</v>
      </c>
      <c r="N937" s="1436"/>
      <c r="R937" s="1436" t="s">
        <v>397</v>
      </c>
    </row>
    <row r="938" spans="1:18" s="1431"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36" t="str">
        <f t="shared" si="130"/>
        <v>921</v>
      </c>
      <c r="K938" s="1436" t="str">
        <f t="shared" si="129"/>
        <v>Incentives Worksheet</v>
      </c>
      <c r="L938" s="1081" t="s">
        <v>1590</v>
      </c>
      <c r="M938" s="1436">
        <v>921</v>
      </c>
      <c r="N938" s="1436"/>
      <c r="R938" s="1436" t="s">
        <v>397</v>
      </c>
    </row>
    <row r="939" spans="1:18" s="1431"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6"/>
      <c r="K939" s="1436" t="str">
        <f t="shared" si="129"/>
        <v/>
      </c>
      <c r="L939" s="1081" t="s">
        <v>1484</v>
      </c>
      <c r="M939" s="1436">
        <v>922</v>
      </c>
      <c r="N939" s="1436"/>
      <c r="R939" s="1436" t="s">
        <v>397</v>
      </c>
    </row>
    <row r="940" spans="1:18" s="1431"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6"/>
      <c r="K940" s="1436" t="str">
        <f t="shared" si="129"/>
        <v/>
      </c>
      <c r="L940" s="1081" t="s">
        <v>1485</v>
      </c>
      <c r="M940" s="1436">
        <v>923</v>
      </c>
      <c r="N940" s="1436"/>
      <c r="R940" s="1436" t="s">
        <v>397</v>
      </c>
    </row>
    <row r="941" spans="1:18" s="1431"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6" t="str">
        <f t="shared" si="130"/>
        <v>924</v>
      </c>
      <c r="K941" s="1436" t="str">
        <f t="shared" si="129"/>
        <v>Incentives Worksheet</v>
      </c>
      <c r="L941" s="1082" t="s">
        <v>1597</v>
      </c>
      <c r="M941" s="1436">
        <v>924</v>
      </c>
      <c r="N941" s="1436"/>
      <c r="R941" s="1436" t="s">
        <v>397</v>
      </c>
    </row>
    <row r="942" spans="1:18" s="1431"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6" t="str">
        <f t="shared" si="130"/>
        <v>925</v>
      </c>
      <c r="K942" s="1436" t="str">
        <f t="shared" si="129"/>
        <v>Incentives Worksheet</v>
      </c>
      <c r="L942" s="1081" t="s">
        <v>1594</v>
      </c>
      <c r="M942" s="1436">
        <v>925</v>
      </c>
      <c r="N942" s="1436"/>
      <c r="R942" s="1436" t="s">
        <v>397</v>
      </c>
    </row>
    <row r="943" spans="1:18" s="1431"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6" t="str">
        <f t="shared" si="130"/>
        <v>926</v>
      </c>
      <c r="K943" s="1436" t="str">
        <f t="shared" si="129"/>
        <v>Incentives Worksheet</v>
      </c>
      <c r="L943" s="1081" t="s">
        <v>1608</v>
      </c>
      <c r="M943" s="1436">
        <v>926</v>
      </c>
      <c r="N943" s="1436"/>
      <c r="R943" s="1436" t="s">
        <v>397</v>
      </c>
    </row>
    <row r="944" spans="1:18" s="1431"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6"/>
      <c r="K944" s="1436" t="str">
        <f t="shared" si="129"/>
        <v/>
      </c>
      <c r="L944" s="1081" t="s">
        <v>1486</v>
      </c>
      <c r="M944" s="1436">
        <v>927</v>
      </c>
      <c r="N944" s="1436"/>
      <c r="R944" s="1436" t="s">
        <v>397</v>
      </c>
    </row>
    <row r="945" spans="1:18" s="1431"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6"/>
      <c r="K945" s="1436" t="str">
        <f t="shared" si="129"/>
        <v/>
      </c>
      <c r="L945" s="1081" t="s">
        <v>1487</v>
      </c>
      <c r="M945" s="1436">
        <v>928</v>
      </c>
      <c r="N945" s="1436"/>
      <c r="R945" s="1436" t="s">
        <v>397</v>
      </c>
    </row>
    <row r="946" spans="1:18" s="1431"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6"/>
      <c r="K946" s="1436" t="str">
        <f t="shared" si="129"/>
        <v/>
      </c>
      <c r="L946" s="1081" t="s">
        <v>1488</v>
      </c>
      <c r="M946" s="1436">
        <v>929</v>
      </c>
      <c r="N946" s="1436"/>
      <c r="R946" s="1436" t="s">
        <v>397</v>
      </c>
    </row>
    <row r="947" spans="1:18" s="1431"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6" t="str">
        <f t="shared" si="130"/>
        <v>930</v>
      </c>
      <c r="K947" s="1436" t="str">
        <f t="shared" si="129"/>
        <v>Incentives Worksheet</v>
      </c>
      <c r="L947" s="1081" t="s">
        <v>1610</v>
      </c>
      <c r="M947" s="1436">
        <v>930</v>
      </c>
      <c r="N947" s="1436"/>
      <c r="R947" s="1436" t="s">
        <v>397</v>
      </c>
    </row>
    <row r="948" spans="1:18" s="1431"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6"/>
      <c r="K948" s="1436" t="str">
        <f t="shared" si="129"/>
        <v/>
      </c>
      <c r="L948" s="1081" t="s">
        <v>1593</v>
      </c>
      <c r="M948" s="1436">
        <v>931</v>
      </c>
      <c r="N948" s="1436"/>
      <c r="O948" s="1431" t="s">
        <v>742</v>
      </c>
      <c r="R948" s="1436" t="s">
        <v>397</v>
      </c>
    </row>
    <row r="949" spans="1:18" s="1431"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6"/>
      <c r="K949" s="1436" t="str">
        <f t="shared" si="129"/>
        <v/>
      </c>
      <c r="L949" s="1081" t="s">
        <v>1809</v>
      </c>
      <c r="M949" s="1436">
        <v>932</v>
      </c>
      <c r="N949" s="1436"/>
      <c r="O949" s="1431">
        <f>'Configurable Tab'!H22</f>
        <v>281</v>
      </c>
      <c r="Q949" s="1431" t="s">
        <v>653</v>
      </c>
      <c r="R949" s="1436" t="s">
        <v>397</v>
      </c>
    </row>
    <row r="950" spans="1:18" s="1431"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6"/>
      <c r="K950" s="1436" t="str">
        <f t="shared" si="129"/>
        <v/>
      </c>
      <c r="L950" s="1081" t="s">
        <v>1482</v>
      </c>
      <c r="M950" s="1436">
        <v>933</v>
      </c>
      <c r="N950" s="1436"/>
      <c r="O950" s="1431" t="s">
        <v>743</v>
      </c>
      <c r="R950" s="1436" t="s">
        <v>397</v>
      </c>
    </row>
    <row r="951" spans="1:18" s="1431"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6"/>
      <c r="K951" s="1436" t="str">
        <f t="shared" si="129"/>
        <v/>
      </c>
      <c r="L951" s="1081" t="s">
        <v>1479</v>
      </c>
      <c r="M951" s="1436">
        <v>934</v>
      </c>
      <c r="N951" s="1436"/>
      <c r="O951" s="1431">
        <f>'Configurable Tab'!I22</f>
        <v>294</v>
      </c>
      <c r="R951" s="1436" t="s">
        <v>397</v>
      </c>
    </row>
    <row r="952" spans="1:18" s="1431" customFormat="1" x14ac:dyDescent="0.25">
      <c r="A952" s="1269" t="s">
        <v>1480</v>
      </c>
      <c r="B952" s="1081" t="str">
        <f t="shared" ca="1" si="135"/>
        <v>J283</v>
      </c>
      <c r="C952" s="1081" t="str">
        <f t="shared" ca="1" si="136"/>
        <v>J284</v>
      </c>
      <c r="D952" s="1081" t="s">
        <v>1448</v>
      </c>
      <c r="E952" s="1081" t="s">
        <v>1618</v>
      </c>
      <c r="I952" s="1018" t="str">
        <f t="shared" si="128"/>
        <v/>
      </c>
      <c r="J952" s="1436"/>
      <c r="K952" s="1436" t="str">
        <f t="shared" si="129"/>
        <v/>
      </c>
      <c r="L952" s="1081" t="s">
        <v>1480</v>
      </c>
      <c r="M952" s="1436">
        <v>935</v>
      </c>
      <c r="N952" s="1436"/>
      <c r="O952" s="1431" t="s">
        <v>1812</v>
      </c>
      <c r="R952" s="1436" t="s">
        <v>397</v>
      </c>
    </row>
    <row r="953" spans="1:18" s="1431" customFormat="1" x14ac:dyDescent="0.25">
      <c r="A953" s="1269" t="s">
        <v>1496</v>
      </c>
      <c r="B953" s="1081" t="str">
        <f t="shared" ca="1" si="135"/>
        <v>L283</v>
      </c>
      <c r="C953" s="1081" t="str">
        <f t="shared" ca="1" si="136"/>
        <v>L284</v>
      </c>
      <c r="D953" s="1081" t="s">
        <v>1448</v>
      </c>
      <c r="E953" s="1081" t="s">
        <v>1618</v>
      </c>
      <c r="I953" s="1018" t="str">
        <f t="shared" si="128"/>
        <v/>
      </c>
      <c r="J953" s="1436"/>
      <c r="K953" s="1436" t="str">
        <f t="shared" si="129"/>
        <v/>
      </c>
      <c r="L953" s="1081" t="s">
        <v>1496</v>
      </c>
      <c r="M953" s="1436">
        <v>936</v>
      </c>
      <c r="N953" s="1436"/>
      <c r="R953" s="1436" t="s">
        <v>397</v>
      </c>
    </row>
    <row r="954" spans="1:18" s="1431" customFormat="1" x14ac:dyDescent="0.25">
      <c r="A954" s="1269" t="s">
        <v>1481</v>
      </c>
      <c r="B954" s="1081" t="str">
        <f t="shared" ca="1" si="135"/>
        <v>N283</v>
      </c>
      <c r="C954" s="1081" t="str">
        <f t="shared" ca="1" si="136"/>
        <v>N284</v>
      </c>
      <c r="D954" s="1081" t="s">
        <v>1448</v>
      </c>
      <c r="E954" s="1081" t="s">
        <v>1618</v>
      </c>
      <c r="I954" s="1018" t="str">
        <f t="shared" si="128"/>
        <v/>
      </c>
      <c r="J954" s="1436"/>
      <c r="K954" s="1436" t="str">
        <f t="shared" si="129"/>
        <v/>
      </c>
      <c r="L954" s="1081" t="s">
        <v>1481</v>
      </c>
      <c r="M954" s="1436">
        <v>937</v>
      </c>
      <c r="N954" s="1436"/>
      <c r="R954" s="1436" t="s">
        <v>397</v>
      </c>
    </row>
    <row r="955" spans="1:18" s="1431" customFormat="1" x14ac:dyDescent="0.25">
      <c r="A955" s="1269" t="s">
        <v>1588</v>
      </c>
      <c r="B955" s="1081" t="str">
        <f t="shared" ca="1" si="135"/>
        <v>P283</v>
      </c>
      <c r="C955" s="1081" t="str">
        <f t="shared" ca="1" si="136"/>
        <v>P284</v>
      </c>
      <c r="D955" s="1081" t="s">
        <v>1448</v>
      </c>
      <c r="E955" s="1081" t="s">
        <v>1618</v>
      </c>
      <c r="I955" s="1018" t="str">
        <f t="shared" si="128"/>
        <v>Qualifying Cycle</v>
      </c>
      <c r="J955" s="1436" t="str">
        <f t="shared" si="130"/>
        <v>938</v>
      </c>
      <c r="K955" s="1436" t="str">
        <f t="shared" si="129"/>
        <v>Incentives Worksheet</v>
      </c>
      <c r="L955" s="1081" t="s">
        <v>1588</v>
      </c>
      <c r="M955" s="1436">
        <v>938</v>
      </c>
      <c r="N955" s="1436"/>
      <c r="R955" s="1436" t="s">
        <v>397</v>
      </c>
    </row>
    <row r="956" spans="1:18" s="1431" customFormat="1" x14ac:dyDescent="0.25">
      <c r="A956" s="1269" t="s">
        <v>1589</v>
      </c>
      <c r="B956" s="1081" t="str">
        <f t="shared" ca="1" si="135"/>
        <v>R283</v>
      </c>
      <c r="C956" s="1081" t="str">
        <f t="shared" ca="1" si="136"/>
        <v>R284</v>
      </c>
      <c r="D956" s="1081" t="s">
        <v>1448</v>
      </c>
      <c r="E956" s="1081" t="s">
        <v>1618</v>
      </c>
      <c r="I956" s="1018" t="str">
        <f t="shared" si="128"/>
        <v>Incentive Calendar</v>
      </c>
      <c r="J956" s="1436" t="str">
        <f t="shared" si="130"/>
        <v>939</v>
      </c>
      <c r="K956" s="1436" t="str">
        <f t="shared" si="129"/>
        <v>Incentives Worksheet</v>
      </c>
      <c r="L956" s="1081" t="s">
        <v>1589</v>
      </c>
      <c r="M956" s="1436">
        <v>939</v>
      </c>
      <c r="N956" s="1436"/>
      <c r="R956" s="1436" t="s">
        <v>397</v>
      </c>
    </row>
    <row r="957" spans="1:18" s="1431"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36" t="str">
        <f t="shared" si="130"/>
        <v>940</v>
      </c>
      <c r="K957" s="1436" t="str">
        <f t="shared" si="129"/>
        <v>Incentives Worksheet</v>
      </c>
      <c r="L957" s="1081" t="s">
        <v>1590</v>
      </c>
      <c r="M957" s="1436">
        <v>940</v>
      </c>
      <c r="N957" s="1436"/>
      <c r="R957" s="1436" t="s">
        <v>397</v>
      </c>
    </row>
    <row r="958" spans="1:18" s="1431"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6"/>
      <c r="K958" s="1436" t="str">
        <f t="shared" si="129"/>
        <v/>
      </c>
      <c r="L958" s="1081" t="s">
        <v>1484</v>
      </c>
      <c r="M958" s="1436">
        <v>941</v>
      </c>
      <c r="N958" s="1436"/>
      <c r="R958" s="1436" t="s">
        <v>397</v>
      </c>
    </row>
    <row r="959" spans="1:18" s="1431"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6"/>
      <c r="K959" s="1436" t="str">
        <f t="shared" si="129"/>
        <v/>
      </c>
      <c r="L959" s="1081" t="s">
        <v>1485</v>
      </c>
      <c r="M959" s="1436">
        <v>942</v>
      </c>
      <c r="N959" s="1436"/>
      <c r="R959" s="1436" t="s">
        <v>397</v>
      </c>
    </row>
    <row r="960" spans="1:18" s="1431"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6" t="str">
        <f t="shared" si="130"/>
        <v>943</v>
      </c>
      <c r="K960" s="1436" t="str">
        <f t="shared" si="129"/>
        <v>Incentives Worksheet</v>
      </c>
      <c r="L960" s="1082" t="s">
        <v>1597</v>
      </c>
      <c r="M960" s="1436">
        <v>943</v>
      </c>
      <c r="N960" s="1436"/>
      <c r="R960" s="1436" t="s">
        <v>397</v>
      </c>
    </row>
    <row r="961" spans="1:18" s="1431"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6" t="str">
        <f t="shared" si="130"/>
        <v>944</v>
      </c>
      <c r="K961" s="1436" t="str">
        <f t="shared" si="129"/>
        <v>Incentives Worksheet</v>
      </c>
      <c r="L961" s="1081" t="s">
        <v>1594</v>
      </c>
      <c r="M961" s="1436">
        <v>944</v>
      </c>
      <c r="N961" s="1436"/>
      <c r="R961" s="1436" t="s">
        <v>397</v>
      </c>
    </row>
    <row r="962" spans="1:18" s="1431"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6" t="str">
        <f t="shared" si="130"/>
        <v>945</v>
      </c>
      <c r="K962" s="1436" t="str">
        <f t="shared" si="129"/>
        <v>Incentives Worksheet</v>
      </c>
      <c r="L962" s="1081" t="s">
        <v>1608</v>
      </c>
      <c r="M962" s="1436">
        <v>945</v>
      </c>
      <c r="N962" s="1436"/>
      <c r="R962" s="1436" t="s">
        <v>397</v>
      </c>
    </row>
    <row r="963" spans="1:18" s="1431"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6"/>
      <c r="K963" s="1436" t="str">
        <f t="shared" si="129"/>
        <v/>
      </c>
      <c r="L963" s="1081" t="s">
        <v>1486</v>
      </c>
      <c r="M963" s="1436">
        <v>946</v>
      </c>
      <c r="N963" s="1436"/>
      <c r="R963" s="1436" t="s">
        <v>397</v>
      </c>
    </row>
    <row r="964" spans="1:18" s="1431"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6"/>
      <c r="K964" s="1436" t="str">
        <f t="shared" ref="K964:K1027" si="138">IF(J964&lt;&gt;"",E964,"")</f>
        <v/>
      </c>
      <c r="L964" s="1081" t="s">
        <v>1487</v>
      </c>
      <c r="M964" s="1436">
        <v>947</v>
      </c>
      <c r="N964" s="1436"/>
      <c r="R964" s="1436" t="s">
        <v>397</v>
      </c>
    </row>
    <row r="965" spans="1:18" s="1431"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6"/>
      <c r="K965" s="1436" t="str">
        <f t="shared" si="138"/>
        <v/>
      </c>
      <c r="L965" s="1081" t="s">
        <v>1488</v>
      </c>
      <c r="M965" s="1436">
        <v>948</v>
      </c>
      <c r="N965" s="1436"/>
      <c r="R965" s="1436" t="s">
        <v>397</v>
      </c>
    </row>
    <row r="966" spans="1:18" s="1431"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6" t="str">
        <f t="shared" ref="J966:J1024" si="139">IF(M966&lt;&gt;"",Q$1&amp;M966,"")</f>
        <v>949</v>
      </c>
      <c r="K966" s="1436" t="str">
        <f t="shared" si="138"/>
        <v>Incentives Worksheet</v>
      </c>
      <c r="L966" s="1081" t="s">
        <v>1610</v>
      </c>
      <c r="M966" s="1436">
        <v>949</v>
      </c>
      <c r="N966" s="1436"/>
      <c r="R966" s="1436" t="s">
        <v>397</v>
      </c>
    </row>
    <row r="967" spans="1:18" s="1431"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6"/>
      <c r="K967" s="1436" t="str">
        <f t="shared" si="138"/>
        <v/>
      </c>
      <c r="L967" s="1081" t="s">
        <v>1593</v>
      </c>
      <c r="M967" s="1436">
        <v>950</v>
      </c>
      <c r="N967" s="1436"/>
      <c r="O967" s="1431" t="s">
        <v>742</v>
      </c>
      <c r="R967" s="1436" t="s">
        <v>397</v>
      </c>
    </row>
    <row r="968" spans="1:18" s="1431"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6"/>
      <c r="K968" s="1436" t="str">
        <f t="shared" si="138"/>
        <v/>
      </c>
      <c r="L968" s="1081" t="s">
        <v>1809</v>
      </c>
      <c r="M968" s="1436">
        <v>951</v>
      </c>
      <c r="N968" s="1436"/>
      <c r="O968" s="1431">
        <f>'Configurable Tab'!H23</f>
        <v>295</v>
      </c>
      <c r="Q968" s="1431" t="s">
        <v>653</v>
      </c>
      <c r="R968" s="1436" t="s">
        <v>397</v>
      </c>
    </row>
    <row r="969" spans="1:18" s="1431"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6"/>
      <c r="K969" s="1436" t="str">
        <f t="shared" si="138"/>
        <v/>
      </c>
      <c r="L969" s="1081" t="s">
        <v>1482</v>
      </c>
      <c r="M969" s="1436">
        <v>952</v>
      </c>
      <c r="N969" s="1436"/>
      <c r="O969" s="1431" t="s">
        <v>743</v>
      </c>
      <c r="R969" s="1436" t="s">
        <v>397</v>
      </c>
    </row>
    <row r="970" spans="1:18" s="1431"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6"/>
      <c r="K970" s="1436" t="str">
        <f t="shared" si="138"/>
        <v/>
      </c>
      <c r="L970" s="1081" t="s">
        <v>1479</v>
      </c>
      <c r="M970" s="1436">
        <v>953</v>
      </c>
      <c r="N970" s="1436"/>
      <c r="O970" s="1431">
        <f>'Configurable Tab'!I23</f>
        <v>308</v>
      </c>
      <c r="R970" s="1436" t="s">
        <v>397</v>
      </c>
    </row>
    <row r="971" spans="1:18" s="1431" customFormat="1" x14ac:dyDescent="0.25">
      <c r="A971" s="1293" t="s">
        <v>1480</v>
      </c>
      <c r="B971" s="1081" t="str">
        <f t="shared" ca="1" si="140"/>
        <v>J297</v>
      </c>
      <c r="C971" s="1081" t="str">
        <f t="shared" ca="1" si="141"/>
        <v>J298</v>
      </c>
      <c r="D971" s="1081" t="s">
        <v>1448</v>
      </c>
      <c r="E971" s="1081" t="s">
        <v>1618</v>
      </c>
      <c r="I971" s="1018" t="str">
        <f t="shared" si="137"/>
        <v/>
      </c>
      <c r="J971" s="1436"/>
      <c r="K971" s="1436" t="str">
        <f t="shared" si="138"/>
        <v/>
      </c>
      <c r="L971" s="1081" t="s">
        <v>1480</v>
      </c>
      <c r="M971" s="1436">
        <v>954</v>
      </c>
      <c r="N971" s="1436"/>
      <c r="O971" s="1431" t="s">
        <v>1813</v>
      </c>
      <c r="R971" s="1436" t="s">
        <v>397</v>
      </c>
    </row>
    <row r="972" spans="1:18" s="1431" customFormat="1" x14ac:dyDescent="0.25">
      <c r="A972" s="1293" t="s">
        <v>1496</v>
      </c>
      <c r="B972" s="1081" t="str">
        <f t="shared" ca="1" si="140"/>
        <v>L297</v>
      </c>
      <c r="C972" s="1081" t="str">
        <f t="shared" ca="1" si="141"/>
        <v>L298</v>
      </c>
      <c r="D972" s="1081" t="s">
        <v>1448</v>
      </c>
      <c r="E972" s="1081" t="s">
        <v>1618</v>
      </c>
      <c r="I972" s="1018" t="str">
        <f t="shared" si="137"/>
        <v/>
      </c>
      <c r="J972" s="1436"/>
      <c r="K972" s="1436" t="str">
        <f t="shared" si="138"/>
        <v/>
      </c>
      <c r="L972" s="1081" t="s">
        <v>1496</v>
      </c>
      <c r="M972" s="1436">
        <v>955</v>
      </c>
      <c r="N972" s="1436"/>
      <c r="R972" s="1436" t="s">
        <v>397</v>
      </c>
    </row>
    <row r="973" spans="1:18" s="1431" customFormat="1" x14ac:dyDescent="0.25">
      <c r="A973" s="1293" t="s">
        <v>1481</v>
      </c>
      <c r="B973" s="1081" t="str">
        <f t="shared" ca="1" si="140"/>
        <v>N297</v>
      </c>
      <c r="C973" s="1081" t="str">
        <f t="shared" ca="1" si="141"/>
        <v>N298</v>
      </c>
      <c r="D973" s="1081" t="s">
        <v>1448</v>
      </c>
      <c r="E973" s="1081" t="s">
        <v>1618</v>
      </c>
      <c r="I973" s="1018" t="str">
        <f t="shared" si="137"/>
        <v/>
      </c>
      <c r="J973" s="1436"/>
      <c r="K973" s="1436" t="str">
        <f t="shared" si="138"/>
        <v/>
      </c>
      <c r="L973" s="1081" t="s">
        <v>1481</v>
      </c>
      <c r="M973" s="1436">
        <v>956</v>
      </c>
      <c r="N973" s="1436"/>
      <c r="R973" s="1436" t="s">
        <v>397</v>
      </c>
    </row>
    <row r="974" spans="1:18" s="1431" customFormat="1" x14ac:dyDescent="0.25">
      <c r="A974" s="1293" t="s">
        <v>1588</v>
      </c>
      <c r="B974" s="1081" t="str">
        <f t="shared" ca="1" si="140"/>
        <v>P297</v>
      </c>
      <c r="C974" s="1081" t="str">
        <f t="shared" ca="1" si="141"/>
        <v>P298</v>
      </c>
      <c r="D974" s="1081" t="s">
        <v>1448</v>
      </c>
      <c r="E974" s="1081" t="s">
        <v>1618</v>
      </c>
      <c r="I974" s="1018" t="str">
        <f t="shared" si="137"/>
        <v>Qualifying Cycle</v>
      </c>
      <c r="J974" s="1436" t="str">
        <f t="shared" si="139"/>
        <v>957</v>
      </c>
      <c r="K974" s="1436" t="str">
        <f t="shared" si="138"/>
        <v>Incentives Worksheet</v>
      </c>
      <c r="L974" s="1081" t="s">
        <v>1588</v>
      </c>
      <c r="M974" s="1436">
        <v>957</v>
      </c>
      <c r="N974" s="1436"/>
      <c r="R974" s="1436" t="s">
        <v>397</v>
      </c>
    </row>
    <row r="975" spans="1:18" s="1431" customFormat="1" x14ac:dyDescent="0.25">
      <c r="A975" s="1293" t="s">
        <v>1589</v>
      </c>
      <c r="B975" s="1081" t="str">
        <f t="shared" ca="1" si="140"/>
        <v>R297</v>
      </c>
      <c r="C975" s="1081" t="str">
        <f t="shared" ca="1" si="141"/>
        <v>R298</v>
      </c>
      <c r="D975" s="1081" t="s">
        <v>1448</v>
      </c>
      <c r="E975" s="1081" t="s">
        <v>1618</v>
      </c>
      <c r="I975" s="1018" t="str">
        <f t="shared" si="137"/>
        <v>Incentive Calendar</v>
      </c>
      <c r="J975" s="1436" t="str">
        <f t="shared" si="139"/>
        <v>958</v>
      </c>
      <c r="K975" s="1436" t="str">
        <f t="shared" si="138"/>
        <v>Incentives Worksheet</v>
      </c>
      <c r="L975" s="1081" t="s">
        <v>1589</v>
      </c>
      <c r="M975" s="1436">
        <v>958</v>
      </c>
      <c r="N975" s="1436"/>
      <c r="R975" s="1436" t="s">
        <v>397</v>
      </c>
    </row>
    <row r="976" spans="1:18" s="1431"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36" t="str">
        <f t="shared" si="139"/>
        <v>959</v>
      </c>
      <c r="K976" s="1436" t="str">
        <f t="shared" si="138"/>
        <v>Incentives Worksheet</v>
      </c>
      <c r="L976" s="1081" t="s">
        <v>1590</v>
      </c>
      <c r="M976" s="1436">
        <v>959</v>
      </c>
      <c r="N976" s="1436"/>
      <c r="R976" s="1436" t="s">
        <v>397</v>
      </c>
    </row>
    <row r="977" spans="1:18" s="1431"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6"/>
      <c r="K977" s="1436" t="str">
        <f t="shared" si="138"/>
        <v/>
      </c>
      <c r="L977" s="1081" t="s">
        <v>1484</v>
      </c>
      <c r="M977" s="1436">
        <v>960</v>
      </c>
      <c r="N977" s="1436"/>
      <c r="R977" s="1436" t="s">
        <v>397</v>
      </c>
    </row>
    <row r="978" spans="1:18" s="1431"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6"/>
      <c r="K978" s="1436" t="str">
        <f t="shared" si="138"/>
        <v/>
      </c>
      <c r="L978" s="1081" t="s">
        <v>1485</v>
      </c>
      <c r="M978" s="1436">
        <v>961</v>
      </c>
      <c r="N978" s="1436"/>
      <c r="R978" s="1436" t="s">
        <v>397</v>
      </c>
    </row>
    <row r="979" spans="1:18" s="1431"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6" t="str">
        <f t="shared" si="139"/>
        <v>962</v>
      </c>
      <c r="K979" s="1436" t="str">
        <f t="shared" si="138"/>
        <v>Incentives Worksheet</v>
      </c>
      <c r="L979" s="1081" t="s">
        <v>1597</v>
      </c>
      <c r="M979" s="1436">
        <v>962</v>
      </c>
      <c r="N979" s="1436"/>
      <c r="R979" s="1436" t="s">
        <v>397</v>
      </c>
    </row>
    <row r="980" spans="1:18" s="1431"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6" t="str">
        <f t="shared" si="139"/>
        <v>963</v>
      </c>
      <c r="K980" s="1436" t="str">
        <f t="shared" si="138"/>
        <v>Incentives Worksheet</v>
      </c>
      <c r="L980" s="1081" t="s">
        <v>1594</v>
      </c>
      <c r="M980" s="1436">
        <v>963</v>
      </c>
      <c r="N980" s="1436"/>
      <c r="R980" s="1436" t="s">
        <v>397</v>
      </c>
    </row>
    <row r="981" spans="1:18" s="1431"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6" t="str">
        <f t="shared" si="139"/>
        <v>964</v>
      </c>
      <c r="K981" s="1436" t="str">
        <f t="shared" si="138"/>
        <v>Incentives Worksheet</v>
      </c>
      <c r="L981" s="1081" t="s">
        <v>1608</v>
      </c>
      <c r="M981" s="1436">
        <v>964</v>
      </c>
      <c r="N981" s="1436"/>
      <c r="R981" s="1436" t="s">
        <v>397</v>
      </c>
    </row>
    <row r="982" spans="1:18" s="1431"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6"/>
      <c r="K982" s="1436" t="str">
        <f t="shared" si="138"/>
        <v/>
      </c>
      <c r="L982" s="1081" t="s">
        <v>1486</v>
      </c>
      <c r="M982" s="1436">
        <v>965</v>
      </c>
      <c r="N982" s="1436"/>
      <c r="R982" s="1436" t="s">
        <v>397</v>
      </c>
    </row>
    <row r="983" spans="1:18" s="1431"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6"/>
      <c r="K983" s="1436" t="str">
        <f t="shared" si="138"/>
        <v/>
      </c>
      <c r="L983" s="1081" t="s">
        <v>1487</v>
      </c>
      <c r="M983" s="1436">
        <v>966</v>
      </c>
      <c r="N983" s="1436"/>
      <c r="R983" s="1436" t="s">
        <v>397</v>
      </c>
    </row>
    <row r="984" spans="1:18" s="1431"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6"/>
      <c r="K984" s="1436" t="str">
        <f t="shared" si="138"/>
        <v/>
      </c>
      <c r="L984" s="1081" t="s">
        <v>1488</v>
      </c>
      <c r="M984" s="1436">
        <v>967</v>
      </c>
      <c r="N984" s="1436"/>
      <c r="R984" s="1436" t="s">
        <v>397</v>
      </c>
    </row>
    <row r="985" spans="1:18" s="1431"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6" t="str">
        <f t="shared" si="139"/>
        <v>968</v>
      </c>
      <c r="K985" s="1436" t="str">
        <f t="shared" si="138"/>
        <v>Incentives Worksheet</v>
      </c>
      <c r="L985" s="1081" t="s">
        <v>1610</v>
      </c>
      <c r="M985" s="1436">
        <v>968</v>
      </c>
      <c r="N985" s="1436"/>
      <c r="R985" s="1436" t="s">
        <v>397</v>
      </c>
    </row>
    <row r="986" spans="1:18" s="1431"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6"/>
      <c r="K986" s="1436" t="str">
        <f t="shared" si="138"/>
        <v/>
      </c>
      <c r="L986" s="1081" t="s">
        <v>1593</v>
      </c>
      <c r="M986" s="1436">
        <v>969</v>
      </c>
      <c r="N986" s="1436"/>
      <c r="O986" s="1431" t="s">
        <v>742</v>
      </c>
      <c r="R986" s="1436" t="s">
        <v>1800</v>
      </c>
    </row>
    <row r="987" spans="1:18" s="1431"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6"/>
      <c r="K987" s="1436" t="str">
        <f t="shared" si="138"/>
        <v/>
      </c>
      <c r="L987" s="1081" t="s">
        <v>1809</v>
      </c>
      <c r="M987" s="1436">
        <v>970</v>
      </c>
      <c r="N987" s="1436"/>
      <c r="O987" s="1431">
        <f>'Configurable Tab'!H24</f>
        <v>309</v>
      </c>
      <c r="Q987" s="1431" t="s">
        <v>653</v>
      </c>
      <c r="R987" s="1436" t="s">
        <v>1800</v>
      </c>
    </row>
    <row r="988" spans="1:18" s="1431"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6"/>
      <c r="K988" s="1436" t="str">
        <f t="shared" si="138"/>
        <v/>
      </c>
      <c r="L988" s="1081" t="s">
        <v>1482</v>
      </c>
      <c r="M988" s="1436">
        <v>971</v>
      </c>
      <c r="N988" s="1436"/>
      <c r="O988" s="1431" t="s">
        <v>743</v>
      </c>
      <c r="R988" s="1436" t="s">
        <v>1800</v>
      </c>
    </row>
    <row r="989" spans="1:18" s="1431"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6"/>
      <c r="K989" s="1436" t="str">
        <f t="shared" si="138"/>
        <v/>
      </c>
      <c r="L989" s="1081" t="s">
        <v>1479</v>
      </c>
      <c r="M989" s="1436">
        <v>972</v>
      </c>
      <c r="N989" s="1436"/>
      <c r="O989" s="1431">
        <f>'Configurable Tab'!I24</f>
        <v>322</v>
      </c>
      <c r="R989" s="1436" t="s">
        <v>1800</v>
      </c>
    </row>
    <row r="990" spans="1:18" s="1431" customFormat="1" x14ac:dyDescent="0.25">
      <c r="A990" s="1113" t="s">
        <v>1480</v>
      </c>
      <c r="B990" s="1081" t="str">
        <f t="shared" ca="1" si="142"/>
        <v>J311</v>
      </c>
      <c r="C990" s="1081" t="str">
        <f t="shared" ca="1" si="143"/>
        <v>J312</v>
      </c>
      <c r="D990" s="1081" t="s">
        <v>1448</v>
      </c>
      <c r="E990" s="1081" t="s">
        <v>1618</v>
      </c>
      <c r="I990" s="1018" t="str">
        <f t="shared" si="137"/>
        <v/>
      </c>
      <c r="J990" s="1436"/>
      <c r="K990" s="1436" t="str">
        <f t="shared" si="138"/>
        <v/>
      </c>
      <c r="L990" s="1081" t="s">
        <v>1480</v>
      </c>
      <c r="M990" s="1436">
        <v>973</v>
      </c>
      <c r="N990" s="1436"/>
      <c r="O990" s="1431" t="s">
        <v>1753</v>
      </c>
      <c r="R990" s="1436" t="s">
        <v>1800</v>
      </c>
    </row>
    <row r="991" spans="1:18" s="1431" customFormat="1" x14ac:dyDescent="0.25">
      <c r="A991" s="1113" t="s">
        <v>1496</v>
      </c>
      <c r="B991" s="1081" t="str">
        <f t="shared" ca="1" si="142"/>
        <v>L311</v>
      </c>
      <c r="C991" s="1081" t="str">
        <f t="shared" ca="1" si="143"/>
        <v>L312</v>
      </c>
      <c r="D991" s="1081" t="s">
        <v>1448</v>
      </c>
      <c r="E991" s="1081" t="s">
        <v>1618</v>
      </c>
      <c r="I991" s="1018" t="str">
        <f t="shared" si="137"/>
        <v/>
      </c>
      <c r="J991" s="1436"/>
      <c r="K991" s="1436" t="str">
        <f t="shared" si="138"/>
        <v/>
      </c>
      <c r="L991" s="1081" t="s">
        <v>1496</v>
      </c>
      <c r="M991" s="1436">
        <v>974</v>
      </c>
      <c r="N991" s="1436"/>
      <c r="R991" s="1436" t="s">
        <v>1800</v>
      </c>
    </row>
    <row r="992" spans="1:18" s="1431" customFormat="1" x14ac:dyDescent="0.25">
      <c r="A992" s="1113" t="s">
        <v>1481</v>
      </c>
      <c r="B992" s="1081" t="str">
        <f t="shared" ca="1" si="142"/>
        <v>N311</v>
      </c>
      <c r="C992" s="1081" t="str">
        <f t="shared" ca="1" si="143"/>
        <v>N312</v>
      </c>
      <c r="D992" s="1081" t="s">
        <v>1448</v>
      </c>
      <c r="E992" s="1081" t="s">
        <v>1618</v>
      </c>
      <c r="I992" s="1018" t="str">
        <f t="shared" si="137"/>
        <v/>
      </c>
      <c r="J992" s="1436"/>
      <c r="K992" s="1436" t="str">
        <f t="shared" si="138"/>
        <v/>
      </c>
      <c r="L992" s="1081" t="s">
        <v>1481</v>
      </c>
      <c r="M992" s="1436">
        <v>975</v>
      </c>
      <c r="N992" s="1436"/>
      <c r="R992" s="1436" t="s">
        <v>1800</v>
      </c>
    </row>
    <row r="993" spans="1:18" s="1431" customFormat="1" x14ac:dyDescent="0.25">
      <c r="A993" s="1113" t="s">
        <v>1588</v>
      </c>
      <c r="B993" s="1081" t="str">
        <f t="shared" ca="1" si="142"/>
        <v>P311</v>
      </c>
      <c r="C993" s="1081" t="str">
        <f t="shared" ca="1" si="143"/>
        <v>P312</v>
      </c>
      <c r="D993" s="1081" t="s">
        <v>1448</v>
      </c>
      <c r="E993" s="1081" t="s">
        <v>1618</v>
      </c>
      <c r="I993" s="1018" t="str">
        <f t="shared" si="137"/>
        <v>Qualifying Cycle</v>
      </c>
      <c r="J993" s="1436" t="str">
        <f t="shared" si="139"/>
        <v>976</v>
      </c>
      <c r="K993" s="1436" t="str">
        <f t="shared" si="138"/>
        <v>Incentives Worksheet</v>
      </c>
      <c r="L993" s="1081" t="s">
        <v>1588</v>
      </c>
      <c r="M993" s="1436">
        <v>976</v>
      </c>
      <c r="N993" s="1436"/>
      <c r="R993" s="1436" t="s">
        <v>1800</v>
      </c>
    </row>
    <row r="994" spans="1:18" s="1431" customFormat="1" x14ac:dyDescent="0.25">
      <c r="A994" s="1113" t="s">
        <v>1589</v>
      </c>
      <c r="B994" s="1081" t="str">
        <f t="shared" ca="1" si="142"/>
        <v>R311</v>
      </c>
      <c r="C994" s="1081" t="str">
        <f t="shared" ca="1" si="143"/>
        <v>R312</v>
      </c>
      <c r="D994" s="1081" t="s">
        <v>1448</v>
      </c>
      <c r="E994" s="1081" t="s">
        <v>1618</v>
      </c>
      <c r="I994" s="1018" t="str">
        <f t="shared" si="137"/>
        <v>Incentive Calendar</v>
      </c>
      <c r="J994" s="1436" t="str">
        <f t="shared" si="139"/>
        <v>977</v>
      </c>
      <c r="K994" s="1436" t="str">
        <f t="shared" si="138"/>
        <v>Incentives Worksheet</v>
      </c>
      <c r="L994" s="1081" t="s">
        <v>1589</v>
      </c>
      <c r="M994" s="1436">
        <v>977</v>
      </c>
      <c r="N994" s="1436"/>
      <c r="R994" s="1436" t="s">
        <v>1800</v>
      </c>
    </row>
    <row r="995" spans="1:18" s="1431"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6" t="str">
        <f t="shared" si="139"/>
        <v>978</v>
      </c>
      <c r="K995" s="1436" t="str">
        <f t="shared" si="138"/>
        <v>Incentives Worksheet</v>
      </c>
      <c r="L995" s="1081" t="s">
        <v>1590</v>
      </c>
      <c r="M995" s="1436">
        <v>978</v>
      </c>
      <c r="N995" s="1436"/>
      <c r="R995" s="1436" t="s">
        <v>1800</v>
      </c>
    </row>
    <row r="996" spans="1:18" s="1431"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6"/>
      <c r="K996" s="1436" t="str">
        <f t="shared" si="138"/>
        <v/>
      </c>
      <c r="L996" s="1081" t="s">
        <v>1484</v>
      </c>
      <c r="M996" s="1436">
        <v>979</v>
      </c>
      <c r="N996" s="1436"/>
      <c r="R996" s="1436" t="s">
        <v>1800</v>
      </c>
    </row>
    <row r="997" spans="1:18" s="1431"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6"/>
      <c r="K997" s="1436" t="str">
        <f t="shared" si="138"/>
        <v/>
      </c>
      <c r="L997" s="1081" t="s">
        <v>1485</v>
      </c>
      <c r="M997" s="1436">
        <v>980</v>
      </c>
      <c r="N997" s="1436"/>
      <c r="R997" s="1436" t="s">
        <v>1800</v>
      </c>
    </row>
    <row r="998" spans="1:18" s="1431"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6" t="str">
        <f t="shared" si="139"/>
        <v>981</v>
      </c>
      <c r="K998" s="1436" t="str">
        <f t="shared" si="138"/>
        <v>Incentives Worksheet</v>
      </c>
      <c r="L998" s="1081" t="s">
        <v>1597</v>
      </c>
      <c r="M998" s="1436">
        <v>981</v>
      </c>
      <c r="N998" s="1436"/>
      <c r="R998" s="1436" t="s">
        <v>1800</v>
      </c>
    </row>
    <row r="999" spans="1:18" s="1431"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6" t="str">
        <f t="shared" si="139"/>
        <v>982</v>
      </c>
      <c r="K999" s="1436" t="str">
        <f t="shared" si="138"/>
        <v>Incentives Worksheet</v>
      </c>
      <c r="L999" s="1081" t="s">
        <v>1594</v>
      </c>
      <c r="M999" s="1436">
        <v>982</v>
      </c>
      <c r="N999" s="1436"/>
      <c r="R999" s="1436" t="s">
        <v>1800</v>
      </c>
    </row>
    <row r="1000" spans="1:18" s="1431"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6" t="str">
        <f t="shared" si="139"/>
        <v>983</v>
      </c>
      <c r="K1000" s="1436" t="str">
        <f t="shared" si="138"/>
        <v>Incentives Worksheet</v>
      </c>
      <c r="L1000" s="1081" t="s">
        <v>1608</v>
      </c>
      <c r="M1000" s="1436">
        <v>983</v>
      </c>
      <c r="N1000" s="1436"/>
      <c r="R1000" s="1436" t="s">
        <v>1800</v>
      </c>
    </row>
    <row r="1001" spans="1:18" s="1431"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6"/>
      <c r="K1001" s="1436" t="str">
        <f t="shared" si="138"/>
        <v/>
      </c>
      <c r="L1001" s="1081" t="s">
        <v>1486</v>
      </c>
      <c r="M1001" s="1436">
        <v>984</v>
      </c>
      <c r="N1001" s="1436"/>
      <c r="R1001" s="1436" t="s">
        <v>1800</v>
      </c>
    </row>
    <row r="1002" spans="1:18" s="1431"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6"/>
      <c r="K1002" s="1436" t="str">
        <f t="shared" si="138"/>
        <v/>
      </c>
      <c r="L1002" s="1081" t="s">
        <v>1487</v>
      </c>
      <c r="M1002" s="1436">
        <v>985</v>
      </c>
      <c r="N1002" s="1436"/>
      <c r="R1002" s="1436" t="s">
        <v>1800</v>
      </c>
    </row>
    <row r="1003" spans="1:18" s="1431"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6"/>
      <c r="K1003" s="1436" t="str">
        <f t="shared" si="138"/>
        <v/>
      </c>
      <c r="L1003" s="1081" t="s">
        <v>1488</v>
      </c>
      <c r="M1003" s="1436">
        <v>986</v>
      </c>
      <c r="N1003" s="1436"/>
      <c r="R1003" s="1436" t="s">
        <v>1800</v>
      </c>
    </row>
    <row r="1004" spans="1:18" s="1431"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6"/>
      <c r="K1004" s="1436" t="str">
        <f t="shared" si="138"/>
        <v/>
      </c>
      <c r="L1004" s="1081" t="s">
        <v>1593</v>
      </c>
      <c r="M1004" s="1436">
        <v>987</v>
      </c>
      <c r="N1004" s="1436"/>
      <c r="O1004" s="1431" t="s">
        <v>742</v>
      </c>
      <c r="R1004" s="1436" t="s">
        <v>484</v>
      </c>
    </row>
    <row r="1005" spans="1:18" s="1431"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6"/>
      <c r="K1005" s="1436" t="str">
        <f t="shared" si="138"/>
        <v/>
      </c>
      <c r="L1005" s="1081" t="s">
        <v>1809</v>
      </c>
      <c r="M1005" s="1436">
        <v>988</v>
      </c>
      <c r="N1005" s="1436"/>
      <c r="O1005" s="1431">
        <f>'Configurable Tab'!H25</f>
        <v>323</v>
      </c>
      <c r="Q1005" s="1431" t="s">
        <v>653</v>
      </c>
      <c r="R1005" s="1436" t="s">
        <v>484</v>
      </c>
    </row>
    <row r="1006" spans="1:18" s="1431"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6"/>
      <c r="K1006" s="1436" t="str">
        <f t="shared" si="138"/>
        <v/>
      </c>
      <c r="L1006" s="1081" t="s">
        <v>1482</v>
      </c>
      <c r="M1006" s="1436">
        <v>989</v>
      </c>
      <c r="N1006" s="1436"/>
      <c r="O1006" s="1431" t="s">
        <v>743</v>
      </c>
      <c r="R1006" s="1436" t="s">
        <v>484</v>
      </c>
    </row>
    <row r="1007" spans="1:18" s="1431"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6"/>
      <c r="K1007" s="1436" t="str">
        <f t="shared" si="138"/>
        <v/>
      </c>
      <c r="L1007" s="1081" t="s">
        <v>1480</v>
      </c>
      <c r="M1007" s="1436">
        <v>990</v>
      </c>
      <c r="N1007" s="1436"/>
      <c r="O1007" s="1431">
        <f>'Configurable Tab'!I25</f>
        <v>336</v>
      </c>
      <c r="R1007" s="1436" t="s">
        <v>484</v>
      </c>
    </row>
    <row r="1008" spans="1:18" s="1431"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6"/>
      <c r="K1008" s="1436" t="str">
        <f t="shared" si="138"/>
        <v/>
      </c>
      <c r="L1008" s="1081" t="s">
        <v>1496</v>
      </c>
      <c r="M1008" s="1436">
        <v>991</v>
      </c>
      <c r="N1008" s="1436"/>
      <c r="O1008" s="1431" t="s">
        <v>1754</v>
      </c>
      <c r="R1008" s="1436" t="s">
        <v>484</v>
      </c>
    </row>
    <row r="1009" spans="1:18" s="1431"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6"/>
      <c r="K1009" s="1436" t="str">
        <f t="shared" si="138"/>
        <v/>
      </c>
      <c r="L1009" s="1081" t="s">
        <v>1481</v>
      </c>
      <c r="M1009" s="1436">
        <v>992</v>
      </c>
      <c r="N1009" s="1436"/>
      <c r="R1009" s="1436" t="s">
        <v>484</v>
      </c>
    </row>
    <row r="1010" spans="1:18" s="1431"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6"/>
      <c r="K1010" s="1436" t="str">
        <f t="shared" si="138"/>
        <v/>
      </c>
      <c r="L1010" s="1081" t="s">
        <v>1484</v>
      </c>
      <c r="M1010" s="1436">
        <v>993</v>
      </c>
      <c r="N1010" s="1436"/>
      <c r="R1010" s="1436" t="s">
        <v>484</v>
      </c>
    </row>
    <row r="1011" spans="1:18" s="1431"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6"/>
      <c r="K1011" s="1436" t="str">
        <f t="shared" si="138"/>
        <v/>
      </c>
      <c r="L1011" s="1081" t="s">
        <v>1485</v>
      </c>
      <c r="M1011" s="1436">
        <v>994</v>
      </c>
      <c r="N1011" s="1436"/>
      <c r="R1011" s="1436" t="s">
        <v>484</v>
      </c>
    </row>
    <row r="1012" spans="1:18" s="1431"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6" t="str">
        <f t="shared" si="139"/>
        <v>995</v>
      </c>
      <c r="K1012" s="1436" t="str">
        <f t="shared" si="138"/>
        <v>Incentives Worksheet</v>
      </c>
      <c r="L1012" s="1081" t="s">
        <v>1597</v>
      </c>
      <c r="M1012" s="1436">
        <v>995</v>
      </c>
      <c r="N1012" s="1436"/>
      <c r="R1012" s="1436" t="s">
        <v>484</v>
      </c>
    </row>
    <row r="1013" spans="1:18" s="1431"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6" t="str">
        <f t="shared" si="139"/>
        <v>996</v>
      </c>
      <c r="K1013" s="1436" t="str">
        <f t="shared" si="138"/>
        <v>Incentives Worksheet</v>
      </c>
      <c r="L1013" s="1081" t="s">
        <v>1594</v>
      </c>
      <c r="M1013" s="1436">
        <v>996</v>
      </c>
      <c r="N1013" s="1436"/>
      <c r="R1013" s="1436" t="s">
        <v>484</v>
      </c>
    </row>
    <row r="1014" spans="1:18" s="1431"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6"/>
      <c r="K1014" s="1436" t="str">
        <f t="shared" si="138"/>
        <v/>
      </c>
      <c r="L1014" s="1081" t="s">
        <v>1495</v>
      </c>
      <c r="M1014" s="1436">
        <v>997</v>
      </c>
      <c r="N1014" s="1436"/>
      <c r="R1014" s="1436" t="s">
        <v>484</v>
      </c>
    </row>
    <row r="1015" spans="1:18" s="1431"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6"/>
      <c r="K1015" s="1436" t="str">
        <f t="shared" si="138"/>
        <v/>
      </c>
      <c r="L1015" s="1081" t="s">
        <v>1593</v>
      </c>
      <c r="M1015" s="1436">
        <v>998</v>
      </c>
      <c r="N1015" s="1436"/>
      <c r="O1015" s="1431" t="s">
        <v>742</v>
      </c>
      <c r="R1015" s="1436" t="s">
        <v>484</v>
      </c>
    </row>
    <row r="1016" spans="1:18" s="1431"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6"/>
      <c r="K1016" s="1436" t="str">
        <f t="shared" si="138"/>
        <v/>
      </c>
      <c r="L1016" s="1081" t="s">
        <v>1809</v>
      </c>
      <c r="M1016" s="1436">
        <v>999</v>
      </c>
      <c r="N1016" s="1436"/>
      <c r="O1016" s="1431">
        <f>'Configurable Tab'!H26</f>
        <v>337</v>
      </c>
      <c r="Q1016" s="1431" t="s">
        <v>653</v>
      </c>
      <c r="R1016" s="1436" t="s">
        <v>484</v>
      </c>
    </row>
    <row r="1017" spans="1:18" s="1431"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6"/>
      <c r="K1017" s="1436" t="str">
        <f t="shared" si="138"/>
        <v/>
      </c>
      <c r="L1017" s="1081" t="s">
        <v>1482</v>
      </c>
      <c r="M1017" s="1436">
        <v>1000</v>
      </c>
      <c r="N1017" s="1436"/>
      <c r="O1017" s="1431" t="s">
        <v>743</v>
      </c>
      <c r="R1017" s="1436" t="s">
        <v>484</v>
      </c>
    </row>
    <row r="1018" spans="1:18" s="1431"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6"/>
      <c r="K1018" s="1436" t="str">
        <f t="shared" si="138"/>
        <v/>
      </c>
      <c r="L1018" s="1081" t="s">
        <v>1480</v>
      </c>
      <c r="M1018" s="1436">
        <v>1001</v>
      </c>
      <c r="N1018" s="1436"/>
      <c r="O1018" s="1431">
        <f>'Configurable Tab'!I26</f>
        <v>350</v>
      </c>
      <c r="R1018" s="1436" t="s">
        <v>484</v>
      </c>
    </row>
    <row r="1019" spans="1:18" s="1431"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6"/>
      <c r="K1019" s="1436" t="str">
        <f t="shared" si="138"/>
        <v/>
      </c>
      <c r="L1019" s="1081" t="s">
        <v>1496</v>
      </c>
      <c r="M1019" s="1436">
        <v>1002</v>
      </c>
      <c r="N1019" s="1436"/>
      <c r="O1019" s="1431" t="s">
        <v>1755</v>
      </c>
      <c r="R1019" s="1436" t="s">
        <v>484</v>
      </c>
    </row>
    <row r="1020" spans="1:18" s="1431"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6"/>
      <c r="K1020" s="1436" t="str">
        <f t="shared" si="138"/>
        <v/>
      </c>
      <c r="L1020" s="1081" t="s">
        <v>1481</v>
      </c>
      <c r="M1020" s="1436">
        <v>1003</v>
      </c>
      <c r="N1020" s="1436"/>
      <c r="R1020" s="1436" t="s">
        <v>484</v>
      </c>
    </row>
    <row r="1021" spans="1:18" s="1431"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6"/>
      <c r="K1021" s="1436" t="str">
        <f t="shared" si="138"/>
        <v/>
      </c>
      <c r="L1021" s="1081" t="s">
        <v>1484</v>
      </c>
      <c r="M1021" s="1436">
        <v>1004</v>
      </c>
      <c r="N1021" s="1436"/>
      <c r="R1021" s="1436" t="s">
        <v>484</v>
      </c>
    </row>
    <row r="1022" spans="1:18" s="1431"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6"/>
      <c r="K1022" s="1436" t="str">
        <f t="shared" si="138"/>
        <v/>
      </c>
      <c r="L1022" s="1081" t="s">
        <v>1485</v>
      </c>
      <c r="M1022" s="1436">
        <v>1005</v>
      </c>
      <c r="N1022" s="1436"/>
      <c r="R1022" s="1436" t="s">
        <v>484</v>
      </c>
    </row>
    <row r="1023" spans="1:18" s="1431"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6" t="str">
        <f t="shared" si="139"/>
        <v>1006</v>
      </c>
      <c r="K1023" s="1436" t="str">
        <f t="shared" si="138"/>
        <v>Incentives Worksheet</v>
      </c>
      <c r="L1023" s="1081" t="s">
        <v>1597</v>
      </c>
      <c r="M1023" s="1436">
        <v>1006</v>
      </c>
      <c r="N1023" s="1436"/>
      <c r="R1023" s="1436" t="s">
        <v>484</v>
      </c>
    </row>
    <row r="1024" spans="1:18" s="1431"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6" t="str">
        <f t="shared" si="139"/>
        <v>1007</v>
      </c>
      <c r="K1024" s="1436" t="str">
        <f t="shared" si="138"/>
        <v>Incentives Worksheet</v>
      </c>
      <c r="L1024" s="1081" t="s">
        <v>1594</v>
      </c>
      <c r="M1024" s="1436">
        <v>1007</v>
      </c>
      <c r="N1024" s="1436"/>
      <c r="R1024" s="1436" t="s">
        <v>484</v>
      </c>
    </row>
    <row r="1025" spans="1:18" s="1431"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6"/>
      <c r="K1025" s="1436" t="str">
        <f t="shared" si="138"/>
        <v/>
      </c>
      <c r="L1025" s="1081" t="s">
        <v>1495</v>
      </c>
      <c r="M1025" s="1436">
        <v>1008</v>
      </c>
      <c r="N1025" s="1436"/>
      <c r="R1025" s="1436" t="s">
        <v>484</v>
      </c>
    </row>
    <row r="1026" spans="1:18" s="1431"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6"/>
      <c r="K1026" s="1436" t="str">
        <f t="shared" si="138"/>
        <v/>
      </c>
      <c r="L1026" s="1081" t="s">
        <v>1593</v>
      </c>
      <c r="M1026" s="1436">
        <v>1009</v>
      </c>
      <c r="N1026" s="1436"/>
      <c r="O1026" s="1431" t="s">
        <v>742</v>
      </c>
      <c r="R1026" s="1436" t="s">
        <v>484</v>
      </c>
    </row>
    <row r="1027" spans="1:18" s="1431"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6"/>
      <c r="K1027" s="1436" t="str">
        <f t="shared" si="138"/>
        <v/>
      </c>
      <c r="L1027" s="1081" t="s">
        <v>1809</v>
      </c>
      <c r="M1027" s="1436">
        <v>1010</v>
      </c>
      <c r="N1027" s="1436"/>
      <c r="O1027" s="1431">
        <f>'Configurable Tab'!H27</f>
        <v>351</v>
      </c>
      <c r="Q1027" s="1431" t="s">
        <v>653</v>
      </c>
      <c r="R1027" s="1436" t="s">
        <v>484</v>
      </c>
    </row>
    <row r="1028" spans="1:18" s="1431"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6"/>
      <c r="K1028" s="1436" t="str">
        <f t="shared" ref="K1028:K1091" si="145">IF(J1028&lt;&gt;"",E1028,"")</f>
        <v/>
      </c>
      <c r="L1028" s="1081" t="s">
        <v>1482</v>
      </c>
      <c r="M1028" s="1436">
        <v>1011</v>
      </c>
      <c r="N1028" s="1436"/>
      <c r="O1028" s="1431" t="s">
        <v>743</v>
      </c>
      <c r="R1028" s="1436" t="s">
        <v>484</v>
      </c>
    </row>
    <row r="1029" spans="1:18" s="1431"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6"/>
      <c r="K1029" s="1436" t="str">
        <f t="shared" si="145"/>
        <v/>
      </c>
      <c r="L1029" s="1081" t="s">
        <v>1480</v>
      </c>
      <c r="M1029" s="1436">
        <v>1012</v>
      </c>
      <c r="N1029" s="1436"/>
      <c r="O1029" s="1431">
        <f>'Configurable Tab'!I27</f>
        <v>364</v>
      </c>
      <c r="R1029" s="1436" t="s">
        <v>484</v>
      </c>
    </row>
    <row r="1030" spans="1:18" s="1431"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6"/>
      <c r="K1030" s="1436" t="str">
        <f t="shared" si="145"/>
        <v/>
      </c>
      <c r="L1030" s="1081" t="s">
        <v>1496</v>
      </c>
      <c r="M1030" s="1436">
        <v>1013</v>
      </c>
      <c r="N1030" s="1436"/>
      <c r="O1030" s="1431" t="s">
        <v>1756</v>
      </c>
      <c r="R1030" s="1436" t="s">
        <v>484</v>
      </c>
    </row>
    <row r="1031" spans="1:18" s="1431"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6"/>
      <c r="K1031" s="1436" t="str">
        <f t="shared" si="145"/>
        <v/>
      </c>
      <c r="L1031" s="1081" t="s">
        <v>1481</v>
      </c>
      <c r="M1031" s="1436">
        <v>1014</v>
      </c>
      <c r="N1031" s="1436"/>
      <c r="R1031" s="1436" t="s">
        <v>484</v>
      </c>
    </row>
    <row r="1032" spans="1:18" s="1431"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6"/>
      <c r="K1032" s="1436" t="str">
        <f t="shared" si="145"/>
        <v/>
      </c>
      <c r="L1032" s="1081" t="s">
        <v>1484</v>
      </c>
      <c r="M1032" s="1436">
        <v>1015</v>
      </c>
      <c r="N1032" s="1436"/>
      <c r="R1032" s="1436" t="s">
        <v>484</v>
      </c>
    </row>
    <row r="1033" spans="1:18" s="1431"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6"/>
      <c r="K1033" s="1436" t="str">
        <f t="shared" si="145"/>
        <v/>
      </c>
      <c r="L1033" s="1081" t="s">
        <v>1485</v>
      </c>
      <c r="M1033" s="1436">
        <v>1016</v>
      </c>
      <c r="N1033" s="1436"/>
      <c r="R1033" s="1436" t="s">
        <v>484</v>
      </c>
    </row>
    <row r="1034" spans="1:18" s="1431"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6" t="str">
        <f t="shared" ref="J1034:J1076" si="146">IF(M1034&lt;&gt;"",Q$1&amp;M1034,"")</f>
        <v>1017</v>
      </c>
      <c r="K1034" s="1436" t="str">
        <f t="shared" si="145"/>
        <v>Incentives Worksheet</v>
      </c>
      <c r="L1034" s="1081" t="s">
        <v>1597</v>
      </c>
      <c r="M1034" s="1436">
        <v>1017</v>
      </c>
      <c r="N1034" s="1436"/>
      <c r="R1034" s="1436" t="s">
        <v>484</v>
      </c>
    </row>
    <row r="1035" spans="1:18" s="1431"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6" t="str">
        <f t="shared" si="146"/>
        <v>1018</v>
      </c>
      <c r="K1035" s="1436" t="str">
        <f t="shared" si="145"/>
        <v>Incentives Worksheet</v>
      </c>
      <c r="L1035" s="1081" t="s">
        <v>1594</v>
      </c>
      <c r="M1035" s="1436">
        <v>1018</v>
      </c>
      <c r="N1035" s="1436"/>
      <c r="R1035" s="1436" t="s">
        <v>484</v>
      </c>
    </row>
    <row r="1036" spans="1:18" s="1431"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6"/>
      <c r="K1036" s="1436" t="str">
        <f t="shared" si="145"/>
        <v/>
      </c>
      <c r="L1036" s="1081" t="s">
        <v>1495</v>
      </c>
      <c r="M1036" s="1436">
        <v>1019</v>
      </c>
      <c r="N1036" s="1436"/>
      <c r="R1036" s="1436" t="s">
        <v>484</v>
      </c>
    </row>
    <row r="1037" spans="1:18" s="1431"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6"/>
      <c r="K1037" s="1436" t="str">
        <f t="shared" si="145"/>
        <v/>
      </c>
      <c r="L1037" s="1081" t="s">
        <v>1593</v>
      </c>
      <c r="M1037" s="1436">
        <v>1020</v>
      </c>
      <c r="N1037" s="1436"/>
      <c r="O1037" s="1431" t="s">
        <v>742</v>
      </c>
      <c r="R1037" s="1436" t="s">
        <v>1224</v>
      </c>
    </row>
    <row r="1038" spans="1:18" s="1431"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6"/>
      <c r="K1038" s="1436" t="str">
        <f t="shared" si="145"/>
        <v/>
      </c>
      <c r="L1038" s="1081" t="s">
        <v>1809</v>
      </c>
      <c r="M1038" s="1436">
        <v>1021</v>
      </c>
      <c r="N1038" s="1436"/>
      <c r="O1038" s="1431">
        <f>'Configurable Tab'!H28</f>
        <v>365</v>
      </c>
      <c r="Q1038" s="1431" t="s">
        <v>653</v>
      </c>
      <c r="R1038" s="1436" t="s">
        <v>1224</v>
      </c>
    </row>
    <row r="1039" spans="1:18" s="1431"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6"/>
      <c r="K1039" s="1436" t="str">
        <f t="shared" si="145"/>
        <v/>
      </c>
      <c r="L1039" s="1081" t="s">
        <v>1482</v>
      </c>
      <c r="M1039" s="1436">
        <v>1022</v>
      </c>
      <c r="N1039" s="1436"/>
      <c r="O1039" s="1431" t="s">
        <v>743</v>
      </c>
      <c r="R1039" s="1436" t="s">
        <v>1224</v>
      </c>
    </row>
    <row r="1040" spans="1:18" s="1431"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6"/>
      <c r="K1040" s="1436" t="str">
        <f t="shared" si="145"/>
        <v/>
      </c>
      <c r="L1040" s="1081" t="s">
        <v>1480</v>
      </c>
      <c r="M1040" s="1436">
        <v>1023</v>
      </c>
      <c r="N1040" s="1436"/>
      <c r="O1040" s="1431">
        <f>'Configurable Tab'!I28</f>
        <v>378</v>
      </c>
      <c r="R1040" s="1436" t="s">
        <v>1224</v>
      </c>
    </row>
    <row r="1041" spans="1:18" s="1431" customFormat="1" x14ac:dyDescent="0.25">
      <c r="A1041" s="1113" t="s">
        <v>1496</v>
      </c>
      <c r="B1041" s="1081" t="str">
        <f t="shared" ca="1" si="147"/>
        <v>L367</v>
      </c>
      <c r="C1041" s="1081" t="str">
        <f t="shared" ca="1" si="148"/>
        <v>L368</v>
      </c>
      <c r="D1041" s="1081" t="s">
        <v>1448</v>
      </c>
      <c r="E1041" s="1081" t="s">
        <v>1618</v>
      </c>
      <c r="I1041" s="1018" t="str">
        <f t="shared" si="144"/>
        <v/>
      </c>
      <c r="J1041" s="1436"/>
      <c r="K1041" s="1436" t="str">
        <f t="shared" si="145"/>
        <v/>
      </c>
      <c r="L1041" s="1081" t="s">
        <v>1496</v>
      </c>
      <c r="M1041" s="1436">
        <v>1024</v>
      </c>
      <c r="N1041" s="1436"/>
      <c r="O1041" s="1431" t="s">
        <v>1757</v>
      </c>
      <c r="R1041" s="1436" t="s">
        <v>1224</v>
      </c>
    </row>
    <row r="1042" spans="1:18" s="1431" customFormat="1" x14ac:dyDescent="0.25">
      <c r="A1042" s="1113" t="s">
        <v>1481</v>
      </c>
      <c r="B1042" s="1081" t="str">
        <f t="shared" ca="1" si="147"/>
        <v>N367</v>
      </c>
      <c r="C1042" s="1081" t="str">
        <f t="shared" ca="1" si="148"/>
        <v>N368</v>
      </c>
      <c r="D1042" s="1081" t="s">
        <v>1448</v>
      </c>
      <c r="E1042" s="1081" t="s">
        <v>1618</v>
      </c>
      <c r="I1042" s="1018" t="str">
        <f t="shared" si="144"/>
        <v/>
      </c>
      <c r="J1042" s="1436"/>
      <c r="K1042" s="1436" t="str">
        <f t="shared" si="145"/>
        <v/>
      </c>
      <c r="L1042" s="1081" t="s">
        <v>1481</v>
      </c>
      <c r="M1042" s="1436">
        <v>1025</v>
      </c>
      <c r="N1042" s="1436"/>
      <c r="R1042" s="1436" t="s">
        <v>1224</v>
      </c>
    </row>
    <row r="1043" spans="1:18" s="1431"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6" t="str">
        <f t="shared" si="146"/>
        <v>1026</v>
      </c>
      <c r="K1043" s="1436" t="str">
        <f t="shared" si="145"/>
        <v>Incentives Worksheet</v>
      </c>
      <c r="L1043" s="1081" t="s">
        <v>1588</v>
      </c>
      <c r="M1043" s="1436">
        <v>1026</v>
      </c>
      <c r="N1043" s="1436"/>
      <c r="R1043" s="1436" t="s">
        <v>1224</v>
      </c>
    </row>
    <row r="1044" spans="1:18" s="1431"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6" t="str">
        <f t="shared" si="146"/>
        <v>1027</v>
      </c>
      <c r="K1044" s="1436" t="str">
        <f t="shared" si="145"/>
        <v>Incentives Worksheet</v>
      </c>
      <c r="L1044" s="1081" t="s">
        <v>1589</v>
      </c>
      <c r="M1044" s="1436">
        <v>1027</v>
      </c>
      <c r="N1044" s="1436"/>
      <c r="R1044" s="1436" t="s">
        <v>1224</v>
      </c>
    </row>
    <row r="1045" spans="1:18" s="1431"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6" t="str">
        <f t="shared" si="146"/>
        <v>1028</v>
      </c>
      <c r="K1045" s="1436" t="str">
        <f t="shared" si="145"/>
        <v>Incentives Worksheet</v>
      </c>
      <c r="L1045" s="1081" t="s">
        <v>1590</v>
      </c>
      <c r="M1045" s="1436">
        <v>1028</v>
      </c>
      <c r="N1045" s="1436"/>
      <c r="R1045" s="1436" t="s">
        <v>1224</v>
      </c>
    </row>
    <row r="1046" spans="1:18" s="1431"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6"/>
      <c r="K1046" s="1436" t="str">
        <f t="shared" si="145"/>
        <v/>
      </c>
      <c r="L1046" s="1081" t="s">
        <v>1484</v>
      </c>
      <c r="M1046" s="1436">
        <v>1029</v>
      </c>
      <c r="N1046" s="1436"/>
      <c r="R1046" s="1436" t="s">
        <v>1224</v>
      </c>
    </row>
    <row r="1047" spans="1:18" s="1431"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6"/>
      <c r="K1047" s="1436" t="str">
        <f t="shared" si="145"/>
        <v/>
      </c>
      <c r="L1047" s="1081" t="s">
        <v>1485</v>
      </c>
      <c r="M1047" s="1436">
        <v>1030</v>
      </c>
      <c r="N1047" s="1436"/>
      <c r="R1047" s="1436" t="s">
        <v>1224</v>
      </c>
    </row>
    <row r="1048" spans="1:18" s="1431"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6" t="str">
        <f t="shared" si="146"/>
        <v>1031</v>
      </c>
      <c r="K1048" s="1436" t="str">
        <f t="shared" si="145"/>
        <v>Incentives Worksheet</v>
      </c>
      <c r="L1048" s="1081" t="s">
        <v>1597</v>
      </c>
      <c r="M1048" s="1436">
        <v>1031</v>
      </c>
      <c r="N1048" s="1436"/>
      <c r="R1048" s="1436" t="s">
        <v>1224</v>
      </c>
    </row>
    <row r="1049" spans="1:18" s="1431"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6" t="str">
        <f t="shared" si="146"/>
        <v>1032</v>
      </c>
      <c r="K1049" s="1436" t="str">
        <f t="shared" si="145"/>
        <v>Incentives Worksheet</v>
      </c>
      <c r="L1049" s="1081" t="s">
        <v>1594</v>
      </c>
      <c r="M1049" s="1436">
        <v>1032</v>
      </c>
      <c r="N1049" s="1436"/>
      <c r="R1049" s="1436" t="s">
        <v>1224</v>
      </c>
    </row>
    <row r="1050" spans="1:18" s="1431"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6"/>
      <c r="K1050" s="1436" t="str">
        <f t="shared" si="145"/>
        <v/>
      </c>
      <c r="L1050" s="1081" t="s">
        <v>1488</v>
      </c>
      <c r="M1050" s="1436">
        <v>1033</v>
      </c>
      <c r="N1050" s="1436"/>
      <c r="R1050" s="1436" t="s">
        <v>1224</v>
      </c>
    </row>
    <row r="1051" spans="1:18" s="1431"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6"/>
      <c r="K1051" s="1436" t="str">
        <f t="shared" si="145"/>
        <v/>
      </c>
      <c r="L1051" s="1081" t="s">
        <v>1593</v>
      </c>
      <c r="M1051" s="1436">
        <v>1034</v>
      </c>
      <c r="N1051" s="1436"/>
      <c r="O1051" s="1431" t="s">
        <v>742</v>
      </c>
      <c r="R1051" s="1436" t="s">
        <v>1804</v>
      </c>
    </row>
    <row r="1052" spans="1:18" s="1431"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6"/>
      <c r="K1052" s="1436" t="str">
        <f t="shared" si="145"/>
        <v/>
      </c>
      <c r="L1052" s="1081" t="s">
        <v>1809</v>
      </c>
      <c r="M1052" s="1436">
        <v>1035</v>
      </c>
      <c r="N1052" s="1436"/>
      <c r="O1052" s="1431">
        <f>'Configurable Tab'!H29</f>
        <v>379</v>
      </c>
      <c r="Q1052" s="1431" t="s">
        <v>653</v>
      </c>
      <c r="R1052" s="1436" t="s">
        <v>1804</v>
      </c>
    </row>
    <row r="1053" spans="1:18" s="1431"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6"/>
      <c r="K1053" s="1436" t="str">
        <f t="shared" si="145"/>
        <v/>
      </c>
      <c r="L1053" s="1081" t="s">
        <v>1482</v>
      </c>
      <c r="M1053" s="1436">
        <v>1036</v>
      </c>
      <c r="N1053" s="1436"/>
      <c r="O1053" s="1431" t="s">
        <v>743</v>
      </c>
      <c r="R1053" s="1436" t="s">
        <v>1804</v>
      </c>
    </row>
    <row r="1054" spans="1:18" s="1431"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6"/>
      <c r="K1054" s="1436" t="str">
        <f t="shared" si="145"/>
        <v/>
      </c>
      <c r="L1054" s="1081" t="s">
        <v>1480</v>
      </c>
      <c r="M1054" s="1436">
        <v>1037</v>
      </c>
      <c r="N1054" s="1436"/>
      <c r="O1054" s="1431">
        <f>'Configurable Tab'!I29</f>
        <v>392</v>
      </c>
      <c r="R1054" s="1436" t="s">
        <v>1804</v>
      </c>
    </row>
    <row r="1055" spans="1:18" s="1431"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6"/>
      <c r="K1055" s="1436" t="str">
        <f t="shared" si="145"/>
        <v/>
      </c>
      <c r="L1055" s="1081" t="s">
        <v>1481</v>
      </c>
      <c r="M1055" s="1436">
        <v>1038</v>
      </c>
      <c r="N1055" s="1436"/>
      <c r="O1055" s="1431" t="s">
        <v>1758</v>
      </c>
      <c r="R1055" s="1436" t="s">
        <v>1804</v>
      </c>
    </row>
    <row r="1056" spans="1:18" s="1431"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6"/>
      <c r="K1056" s="1436" t="str">
        <f t="shared" si="145"/>
        <v/>
      </c>
      <c r="L1056" s="1081" t="s">
        <v>1484</v>
      </c>
      <c r="M1056" s="1436">
        <v>1039</v>
      </c>
      <c r="N1056" s="1436"/>
      <c r="R1056" s="1436" t="s">
        <v>1804</v>
      </c>
    </row>
    <row r="1057" spans="1:18" s="1431"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6"/>
      <c r="K1057" s="1436" t="str">
        <f t="shared" si="145"/>
        <v/>
      </c>
      <c r="L1057" s="1081" t="s">
        <v>1485</v>
      </c>
      <c r="M1057" s="1436">
        <v>1040</v>
      </c>
      <c r="N1057" s="1436"/>
      <c r="R1057" s="1436" t="s">
        <v>1804</v>
      </c>
    </row>
    <row r="1058" spans="1:18" s="1431"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6" t="str">
        <f t="shared" si="146"/>
        <v>1041</v>
      </c>
      <c r="K1058" s="1436" t="str">
        <f t="shared" si="145"/>
        <v>Incentives Worksheet</v>
      </c>
      <c r="L1058" s="1081" t="s">
        <v>1597</v>
      </c>
      <c r="M1058" s="1436">
        <v>1041</v>
      </c>
      <c r="N1058" s="1436"/>
      <c r="R1058" s="1436" t="s">
        <v>1804</v>
      </c>
    </row>
    <row r="1059" spans="1:18" s="1431"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6" t="str">
        <f t="shared" si="146"/>
        <v>1042</v>
      </c>
      <c r="K1059" s="1436" t="str">
        <f t="shared" si="145"/>
        <v>Incentives Worksheet</v>
      </c>
      <c r="L1059" s="1081" t="s">
        <v>1594</v>
      </c>
      <c r="M1059" s="1436">
        <v>1042</v>
      </c>
      <c r="N1059" s="1436"/>
      <c r="R1059" s="1436" t="s">
        <v>1804</v>
      </c>
    </row>
    <row r="1060" spans="1:18" s="1431"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6"/>
      <c r="K1060" s="1436" t="str">
        <f t="shared" si="145"/>
        <v/>
      </c>
      <c r="L1060" s="1081" t="s">
        <v>1495</v>
      </c>
      <c r="M1060" s="1436">
        <v>1043</v>
      </c>
      <c r="N1060" s="1436"/>
      <c r="R1060" s="1436" t="s">
        <v>1804</v>
      </c>
    </row>
    <row r="1061" spans="1:18" s="1431"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6"/>
      <c r="K1061" s="1436" t="str">
        <f t="shared" si="145"/>
        <v/>
      </c>
      <c r="L1061" s="1081" t="s">
        <v>1576</v>
      </c>
      <c r="M1061" s="1436">
        <v>1044</v>
      </c>
      <c r="N1061" s="1436"/>
      <c r="R1061" s="1436" t="s">
        <v>1804</v>
      </c>
    </row>
    <row r="1062" spans="1:18" s="1431"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6"/>
      <c r="K1062" s="1436" t="str">
        <f t="shared" si="145"/>
        <v/>
      </c>
      <c r="L1062" s="1081" t="s">
        <v>1577</v>
      </c>
      <c r="M1062" s="1436">
        <v>1045</v>
      </c>
      <c r="N1062" s="1436"/>
      <c r="R1062" s="1436" t="s">
        <v>1804</v>
      </c>
    </row>
    <row r="1063" spans="1:18" s="1431"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6"/>
      <c r="K1063" s="1436" t="str">
        <f t="shared" si="145"/>
        <v/>
      </c>
      <c r="L1063" s="1082" t="s">
        <v>1581</v>
      </c>
      <c r="M1063" s="1436">
        <v>1046</v>
      </c>
      <c r="N1063" s="1436"/>
      <c r="R1063" s="1436" t="s">
        <v>1804</v>
      </c>
    </row>
    <row r="1064" spans="1:18" s="1431"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6"/>
      <c r="K1064" s="1436" t="str">
        <f t="shared" si="145"/>
        <v/>
      </c>
      <c r="L1064" s="1081" t="s">
        <v>1212</v>
      </c>
      <c r="M1064" s="1436">
        <v>1047</v>
      </c>
      <c r="N1064" s="1436"/>
      <c r="R1064" s="1436" t="s">
        <v>1804</v>
      </c>
    </row>
    <row r="1065" spans="1:18" s="1431"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6"/>
      <c r="K1065" s="1436" t="str">
        <f t="shared" si="145"/>
        <v/>
      </c>
      <c r="L1065" s="1081" t="s">
        <v>1501</v>
      </c>
      <c r="M1065" s="1436">
        <v>1048</v>
      </c>
      <c r="N1065" s="1436"/>
      <c r="R1065" s="1436" t="s">
        <v>1804</v>
      </c>
    </row>
    <row r="1066" spans="1:18" s="1431"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6"/>
      <c r="K1066" s="1436" t="str">
        <f t="shared" si="145"/>
        <v/>
      </c>
      <c r="L1066" s="1081" t="s">
        <v>1582</v>
      </c>
      <c r="M1066" s="1436">
        <v>1049</v>
      </c>
      <c r="N1066" s="1436"/>
      <c r="R1066" s="1436" t="s">
        <v>1804</v>
      </c>
    </row>
    <row r="1067" spans="1:18" s="1431"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6"/>
      <c r="K1067" s="1436" t="str">
        <f t="shared" si="145"/>
        <v/>
      </c>
      <c r="L1067" s="1081" t="s">
        <v>1211</v>
      </c>
      <c r="M1067" s="1436">
        <v>1050</v>
      </c>
      <c r="N1067" s="1436"/>
      <c r="R1067" s="1436" t="s">
        <v>1804</v>
      </c>
    </row>
    <row r="1068" spans="1:18" s="1431"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6"/>
      <c r="K1068" s="1436" t="str">
        <f t="shared" si="145"/>
        <v/>
      </c>
      <c r="L1068" s="1081" t="s">
        <v>1593</v>
      </c>
      <c r="M1068" s="1436">
        <v>1051</v>
      </c>
      <c r="N1068" s="1436"/>
      <c r="O1068" s="1431" t="s">
        <v>742</v>
      </c>
      <c r="R1068" s="1436" t="s">
        <v>1804</v>
      </c>
    </row>
    <row r="1069" spans="1:18" s="1431"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6"/>
      <c r="K1069" s="1436" t="str">
        <f t="shared" si="145"/>
        <v/>
      </c>
      <c r="L1069" s="1081" t="s">
        <v>1809</v>
      </c>
      <c r="M1069" s="1436">
        <v>1052</v>
      </c>
      <c r="N1069" s="1436"/>
      <c r="O1069" s="1431">
        <f>'Configurable Tab'!H30</f>
        <v>393</v>
      </c>
      <c r="Q1069" s="1431" t="s">
        <v>653</v>
      </c>
      <c r="R1069" s="1436" t="s">
        <v>1804</v>
      </c>
    </row>
    <row r="1070" spans="1:18" s="1431"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6"/>
      <c r="K1070" s="1436" t="str">
        <f t="shared" si="145"/>
        <v/>
      </c>
      <c r="L1070" s="1081" t="s">
        <v>1482</v>
      </c>
      <c r="M1070" s="1436">
        <v>1053</v>
      </c>
      <c r="N1070" s="1436"/>
      <c r="O1070" s="1431" t="s">
        <v>743</v>
      </c>
      <c r="R1070" s="1436" t="s">
        <v>1804</v>
      </c>
    </row>
    <row r="1071" spans="1:18" s="1431"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6"/>
      <c r="K1071" s="1436" t="str">
        <f t="shared" si="145"/>
        <v/>
      </c>
      <c r="L1071" s="1081" t="s">
        <v>1480</v>
      </c>
      <c r="M1071" s="1436">
        <v>1054</v>
      </c>
      <c r="N1071" s="1436"/>
      <c r="O1071" s="1431">
        <f>'Configurable Tab'!I30</f>
        <v>406</v>
      </c>
      <c r="R1071" s="1436" t="s">
        <v>1804</v>
      </c>
    </row>
    <row r="1072" spans="1:18" s="1431"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6"/>
      <c r="K1072" s="1436" t="str">
        <f t="shared" si="145"/>
        <v/>
      </c>
      <c r="L1072" s="1081" t="s">
        <v>1481</v>
      </c>
      <c r="M1072" s="1436">
        <v>1055</v>
      </c>
      <c r="N1072" s="1436"/>
      <c r="O1072" s="1431" t="s">
        <v>1759</v>
      </c>
      <c r="R1072" s="1436" t="s">
        <v>1804</v>
      </c>
    </row>
    <row r="1073" spans="1:18" s="1431"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6"/>
      <c r="K1073" s="1436" t="str">
        <f t="shared" si="145"/>
        <v/>
      </c>
      <c r="L1073" s="1081" t="s">
        <v>1484</v>
      </c>
      <c r="M1073" s="1436">
        <v>1056</v>
      </c>
      <c r="N1073" s="1436"/>
      <c r="R1073" s="1436" t="s">
        <v>1804</v>
      </c>
    </row>
    <row r="1074" spans="1:18" s="1431"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6"/>
      <c r="K1074" s="1436" t="str">
        <f t="shared" si="145"/>
        <v/>
      </c>
      <c r="L1074" s="1081" t="s">
        <v>1485</v>
      </c>
      <c r="M1074" s="1436">
        <v>1057</v>
      </c>
      <c r="N1074" s="1436"/>
      <c r="R1074" s="1436" t="s">
        <v>1804</v>
      </c>
    </row>
    <row r="1075" spans="1:18" s="1431"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6" t="str">
        <f t="shared" si="146"/>
        <v>1058</v>
      </c>
      <c r="K1075" s="1436" t="str">
        <f t="shared" si="145"/>
        <v>Incentives Worksheet</v>
      </c>
      <c r="L1075" s="1081" t="s">
        <v>1597</v>
      </c>
      <c r="M1075" s="1436">
        <v>1058</v>
      </c>
      <c r="N1075" s="1436"/>
      <c r="R1075" s="1436" t="s">
        <v>1804</v>
      </c>
    </row>
    <row r="1076" spans="1:18" s="1431"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6" t="str">
        <f t="shared" si="146"/>
        <v>1059</v>
      </c>
      <c r="K1076" s="1436" t="str">
        <f t="shared" si="145"/>
        <v>Incentives Worksheet</v>
      </c>
      <c r="L1076" s="1081" t="s">
        <v>1594</v>
      </c>
      <c r="M1076" s="1436">
        <v>1059</v>
      </c>
      <c r="N1076" s="1436"/>
      <c r="R1076" s="1436" t="s">
        <v>1804</v>
      </c>
    </row>
    <row r="1077" spans="1:18" s="1431"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6"/>
      <c r="K1077" s="1436" t="str">
        <f t="shared" si="145"/>
        <v/>
      </c>
      <c r="L1077" s="1081" t="s">
        <v>1495</v>
      </c>
      <c r="M1077" s="1436">
        <v>1060</v>
      </c>
      <c r="N1077" s="1436"/>
      <c r="R1077" s="1436" t="s">
        <v>1804</v>
      </c>
    </row>
    <row r="1078" spans="1:18" s="1431"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6"/>
      <c r="K1078" s="1436" t="str">
        <f t="shared" si="145"/>
        <v/>
      </c>
      <c r="L1078" s="1081" t="s">
        <v>1576</v>
      </c>
      <c r="M1078" s="1436">
        <v>1061</v>
      </c>
      <c r="N1078" s="1436"/>
      <c r="R1078" s="1436" t="s">
        <v>1804</v>
      </c>
    </row>
    <row r="1079" spans="1:18" s="1431"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6"/>
      <c r="K1079" s="1436" t="str">
        <f t="shared" si="145"/>
        <v/>
      </c>
      <c r="L1079" s="1082" t="s">
        <v>1581</v>
      </c>
      <c r="M1079" s="1436">
        <v>1062</v>
      </c>
      <c r="N1079" s="1436"/>
      <c r="R1079" s="1436" t="s">
        <v>1804</v>
      </c>
    </row>
    <row r="1080" spans="1:18" s="1431"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6"/>
      <c r="K1080" s="1436" t="str">
        <f t="shared" si="145"/>
        <v/>
      </c>
      <c r="L1080" s="1081" t="s">
        <v>1212</v>
      </c>
      <c r="M1080" s="1436">
        <v>1063</v>
      </c>
      <c r="N1080" s="1436"/>
      <c r="R1080" s="1436" t="s">
        <v>1804</v>
      </c>
    </row>
    <row r="1081" spans="1:18" s="1431"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6"/>
      <c r="K1081" s="1436" t="str">
        <f t="shared" si="145"/>
        <v/>
      </c>
      <c r="L1081" s="1081" t="s">
        <v>1501</v>
      </c>
      <c r="M1081" s="1436">
        <v>1064</v>
      </c>
      <c r="N1081" s="1436"/>
      <c r="R1081" s="1436" t="s">
        <v>1804</v>
      </c>
    </row>
    <row r="1082" spans="1:18" s="1431"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6"/>
      <c r="K1082" s="1436" t="str">
        <f t="shared" si="145"/>
        <v/>
      </c>
      <c r="L1082" s="1081" t="s">
        <v>1582</v>
      </c>
      <c r="M1082" s="1436">
        <v>1065</v>
      </c>
      <c r="N1082" s="1436"/>
      <c r="R1082" s="1436" t="s">
        <v>1804</v>
      </c>
    </row>
    <row r="1083" spans="1:18" s="1431"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6"/>
      <c r="K1083" s="1436" t="str">
        <f t="shared" si="145"/>
        <v/>
      </c>
      <c r="L1083" s="1081" t="s">
        <v>1211</v>
      </c>
      <c r="M1083" s="1436">
        <v>1066</v>
      </c>
      <c r="N1083" s="1436"/>
      <c r="R1083" s="1436" t="s">
        <v>1804</v>
      </c>
    </row>
    <row r="1084" spans="1:18" s="1431"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6"/>
      <c r="K1084" s="1436" t="str">
        <f t="shared" si="145"/>
        <v/>
      </c>
      <c r="L1084" s="1081" t="s">
        <v>1593</v>
      </c>
      <c r="M1084" s="1436">
        <v>1067</v>
      </c>
      <c r="N1084" s="1436"/>
      <c r="O1084" s="1431" t="s">
        <v>742</v>
      </c>
      <c r="R1084" s="1436" t="s">
        <v>1168</v>
      </c>
    </row>
    <row r="1085" spans="1:18" s="1431"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6"/>
      <c r="K1085" s="1436" t="str">
        <f t="shared" si="145"/>
        <v/>
      </c>
      <c r="L1085" s="1081" t="s">
        <v>1809</v>
      </c>
      <c r="M1085" s="1436">
        <v>1068</v>
      </c>
      <c r="N1085" s="1436"/>
      <c r="O1085" s="1431">
        <f>'Configurable Tab'!H31</f>
        <v>407</v>
      </c>
      <c r="Q1085" s="1431" t="s">
        <v>653</v>
      </c>
      <c r="R1085" s="1436" t="s">
        <v>1168</v>
      </c>
    </row>
    <row r="1086" spans="1:18" s="1431"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6"/>
      <c r="K1086" s="1436" t="str">
        <f t="shared" si="145"/>
        <v/>
      </c>
      <c r="L1086" s="1081" t="s">
        <v>1482</v>
      </c>
      <c r="M1086" s="1436">
        <v>1069</v>
      </c>
      <c r="N1086" s="1436"/>
      <c r="O1086" s="1431" t="s">
        <v>743</v>
      </c>
      <c r="R1086" s="1436" t="s">
        <v>1168</v>
      </c>
    </row>
    <row r="1087" spans="1:18" s="1431"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6"/>
      <c r="K1087" s="1436" t="str">
        <f t="shared" si="145"/>
        <v/>
      </c>
      <c r="L1087" s="1081" t="s">
        <v>1480</v>
      </c>
      <c r="M1087" s="1436">
        <v>1070</v>
      </c>
      <c r="N1087" s="1436"/>
      <c r="O1087" s="1431">
        <f>'Configurable Tab'!I31</f>
        <v>420</v>
      </c>
      <c r="R1087" s="1436" t="s">
        <v>1168</v>
      </c>
    </row>
    <row r="1088" spans="1:18" s="1431"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6"/>
      <c r="K1088" s="1436" t="str">
        <f t="shared" si="145"/>
        <v/>
      </c>
      <c r="L1088" s="1081" t="s">
        <v>1481</v>
      </c>
      <c r="M1088" s="1436">
        <v>1071</v>
      </c>
      <c r="N1088" s="1436"/>
      <c r="O1088" s="1431" t="s">
        <v>1760</v>
      </c>
      <c r="R1088" s="1436" t="s">
        <v>1168</v>
      </c>
    </row>
    <row r="1089" spans="1:18" s="1431"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6"/>
      <c r="K1089" s="1436" t="str">
        <f t="shared" si="145"/>
        <v/>
      </c>
      <c r="L1089" s="1081" t="s">
        <v>1484</v>
      </c>
      <c r="M1089" s="1436">
        <v>1072</v>
      </c>
      <c r="N1089" s="1436"/>
      <c r="R1089" s="1436" t="s">
        <v>1168</v>
      </c>
    </row>
    <row r="1090" spans="1:18" s="1431"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6"/>
      <c r="K1090" s="1436" t="str">
        <f t="shared" si="145"/>
        <v/>
      </c>
      <c r="L1090" s="1081" t="s">
        <v>1485</v>
      </c>
      <c r="M1090" s="1436">
        <v>1073</v>
      </c>
      <c r="N1090" s="1436"/>
      <c r="R1090" s="1436" t="s">
        <v>1168</v>
      </c>
    </row>
    <row r="1091" spans="1:18" s="1431"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6" t="str">
        <f t="shared" ref="J1091:J1144" si="149">IF(M1091&lt;&gt;"",Q$1&amp;M1091,"")</f>
        <v>1074</v>
      </c>
      <c r="K1091" s="1436" t="str">
        <f t="shared" si="145"/>
        <v>Incentives Worksheet</v>
      </c>
      <c r="L1091" s="1081" t="s">
        <v>1597</v>
      </c>
      <c r="M1091" s="1436">
        <v>1074</v>
      </c>
      <c r="N1091" s="1436"/>
      <c r="R1091" s="1436" t="s">
        <v>1168</v>
      </c>
    </row>
    <row r="1092" spans="1:18" s="1431"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6" t="str">
        <f t="shared" si="149"/>
        <v>1075</v>
      </c>
      <c r="K1092" s="1436" t="str">
        <f t="shared" ref="K1092:K1155" si="151">IF(J1092&lt;&gt;"",E1092,"")</f>
        <v>Incentives Worksheet</v>
      </c>
      <c r="L1092" s="1081" t="s">
        <v>1594</v>
      </c>
      <c r="M1092" s="1436">
        <v>1075</v>
      </c>
      <c r="N1092" s="1436"/>
      <c r="R1092" s="1436" t="s">
        <v>1168</v>
      </c>
    </row>
    <row r="1093" spans="1:18" s="1431"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6"/>
      <c r="K1093" s="1436" t="str">
        <f t="shared" si="151"/>
        <v/>
      </c>
      <c r="L1093" s="1081" t="s">
        <v>1495</v>
      </c>
      <c r="M1093" s="1436">
        <v>1076</v>
      </c>
      <c r="N1093" s="1436"/>
      <c r="R1093" s="1436" t="s">
        <v>1168</v>
      </c>
    </row>
    <row r="1094" spans="1:18" s="1431"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6"/>
      <c r="K1094" s="1436" t="str">
        <f t="shared" si="151"/>
        <v/>
      </c>
      <c r="L1094" s="1081" t="s">
        <v>1593</v>
      </c>
      <c r="M1094" s="1436">
        <v>1077</v>
      </c>
      <c r="N1094" s="1436"/>
      <c r="O1094" s="1431" t="s">
        <v>742</v>
      </c>
      <c r="R1094" s="1436" t="s">
        <v>1168</v>
      </c>
    </row>
    <row r="1095" spans="1:18" s="1431"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6"/>
      <c r="K1095" s="1436" t="str">
        <f t="shared" si="151"/>
        <v/>
      </c>
      <c r="L1095" s="1081" t="s">
        <v>1809</v>
      </c>
      <c r="M1095" s="1436">
        <v>1078</v>
      </c>
      <c r="N1095" s="1436"/>
      <c r="O1095" s="1431">
        <f>'Configurable Tab'!H32</f>
        <v>421</v>
      </c>
      <c r="Q1095" s="1431" t="s">
        <v>653</v>
      </c>
      <c r="R1095" s="1436" t="s">
        <v>1168</v>
      </c>
    </row>
    <row r="1096" spans="1:18" s="1431"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6"/>
      <c r="K1096" s="1436" t="str">
        <f t="shared" si="151"/>
        <v/>
      </c>
      <c r="L1096" s="1081" t="s">
        <v>1482</v>
      </c>
      <c r="M1096" s="1436">
        <v>1079</v>
      </c>
      <c r="N1096" s="1436"/>
      <c r="O1096" s="1431" t="s">
        <v>743</v>
      </c>
      <c r="R1096" s="1436" t="s">
        <v>1168</v>
      </c>
    </row>
    <row r="1097" spans="1:18" s="1431"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6"/>
      <c r="K1097" s="1436" t="str">
        <f t="shared" si="151"/>
        <v/>
      </c>
      <c r="L1097" s="1081" t="s">
        <v>1480</v>
      </c>
      <c r="M1097" s="1436">
        <v>1080</v>
      </c>
      <c r="N1097" s="1436"/>
      <c r="O1097" s="1431">
        <f>'Configurable Tab'!I32</f>
        <v>434</v>
      </c>
      <c r="R1097" s="1436" t="s">
        <v>1168</v>
      </c>
    </row>
    <row r="1098" spans="1:18" s="1431"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6"/>
      <c r="K1098" s="1436" t="str">
        <f t="shared" si="151"/>
        <v/>
      </c>
      <c r="L1098" s="1081" t="s">
        <v>1481</v>
      </c>
      <c r="M1098" s="1436">
        <v>1081</v>
      </c>
      <c r="N1098" s="1436"/>
      <c r="O1098" s="1431" t="s">
        <v>1761</v>
      </c>
      <c r="R1098" s="1436" t="s">
        <v>1168</v>
      </c>
    </row>
    <row r="1099" spans="1:18" s="1431"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6"/>
      <c r="K1099" s="1436" t="str">
        <f t="shared" si="151"/>
        <v/>
      </c>
      <c r="L1099" s="1081" t="s">
        <v>1484</v>
      </c>
      <c r="M1099" s="1436">
        <v>1082</v>
      </c>
      <c r="N1099" s="1436"/>
      <c r="R1099" s="1436" t="s">
        <v>1168</v>
      </c>
    </row>
    <row r="1100" spans="1:18" s="1431"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6"/>
      <c r="K1100" s="1436" t="str">
        <f t="shared" si="151"/>
        <v/>
      </c>
      <c r="L1100" s="1081" t="s">
        <v>1485</v>
      </c>
      <c r="M1100" s="1436">
        <v>1083</v>
      </c>
      <c r="N1100" s="1436"/>
      <c r="R1100" s="1436" t="s">
        <v>1168</v>
      </c>
    </row>
    <row r="1101" spans="1:18" s="1431"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6" t="str">
        <f t="shared" si="149"/>
        <v>1084</v>
      </c>
      <c r="K1101" s="1436" t="str">
        <f t="shared" si="151"/>
        <v>Incentives Worksheet</v>
      </c>
      <c r="L1101" s="1081" t="s">
        <v>1597</v>
      </c>
      <c r="M1101" s="1436">
        <v>1084</v>
      </c>
      <c r="N1101" s="1436"/>
      <c r="R1101" s="1436" t="s">
        <v>1168</v>
      </c>
    </row>
    <row r="1102" spans="1:18" s="1431"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6" t="str">
        <f t="shared" si="149"/>
        <v>1085</v>
      </c>
      <c r="K1102" s="1436" t="str">
        <f t="shared" si="151"/>
        <v>Incentives Worksheet</v>
      </c>
      <c r="L1102" s="1081" t="s">
        <v>1594</v>
      </c>
      <c r="M1102" s="1436">
        <v>1085</v>
      </c>
      <c r="N1102" s="1436"/>
      <c r="R1102" s="1436" t="s">
        <v>1168</v>
      </c>
    </row>
    <row r="1103" spans="1:18" s="1431"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6"/>
      <c r="K1103" s="1436" t="str">
        <f t="shared" si="151"/>
        <v/>
      </c>
      <c r="L1103" s="1081" t="s">
        <v>1495</v>
      </c>
      <c r="M1103" s="1436">
        <v>1086</v>
      </c>
      <c r="N1103" s="1436"/>
      <c r="R1103" s="1436" t="s">
        <v>1168</v>
      </c>
    </row>
    <row r="1104" spans="1:18" s="1431"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6"/>
      <c r="K1104" s="1436" t="str">
        <f t="shared" si="151"/>
        <v/>
      </c>
      <c r="L1104" s="1081" t="s">
        <v>1593</v>
      </c>
      <c r="M1104" s="1436">
        <v>1087</v>
      </c>
      <c r="N1104" s="1436"/>
      <c r="O1104" s="1431" t="s">
        <v>742</v>
      </c>
      <c r="R1104" s="1436" t="s">
        <v>1168</v>
      </c>
    </row>
    <row r="1105" spans="1:18" s="1431"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6"/>
      <c r="K1105" s="1436" t="str">
        <f t="shared" si="151"/>
        <v/>
      </c>
      <c r="L1105" s="1081" t="s">
        <v>1809</v>
      </c>
      <c r="M1105" s="1436">
        <v>1088</v>
      </c>
      <c r="N1105" s="1436"/>
      <c r="O1105" s="1431">
        <f>'Configurable Tab'!H33</f>
        <v>435</v>
      </c>
      <c r="Q1105" s="1431" t="s">
        <v>653</v>
      </c>
      <c r="R1105" s="1436" t="s">
        <v>1168</v>
      </c>
    </row>
    <row r="1106" spans="1:18" s="1431"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6"/>
      <c r="K1106" s="1436" t="str">
        <f t="shared" si="151"/>
        <v/>
      </c>
      <c r="L1106" s="1081" t="s">
        <v>1482</v>
      </c>
      <c r="M1106" s="1436">
        <v>1089</v>
      </c>
      <c r="N1106" s="1436"/>
      <c r="O1106" s="1431" t="s">
        <v>743</v>
      </c>
      <c r="R1106" s="1436" t="s">
        <v>1168</v>
      </c>
    </row>
    <row r="1107" spans="1:18" s="1431"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6"/>
      <c r="K1107" s="1436" t="str">
        <f t="shared" si="151"/>
        <v/>
      </c>
      <c r="L1107" s="1081" t="s">
        <v>1479</v>
      </c>
      <c r="M1107" s="1436">
        <v>1090</v>
      </c>
      <c r="N1107" s="1436"/>
      <c r="O1107" s="1431">
        <f>'Configurable Tab'!I33</f>
        <v>448</v>
      </c>
      <c r="R1107" s="1436" t="s">
        <v>1168</v>
      </c>
    </row>
    <row r="1108" spans="1:18" s="1431"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6"/>
      <c r="K1108" s="1436" t="str">
        <f t="shared" si="151"/>
        <v/>
      </c>
      <c r="L1108" s="1081" t="s">
        <v>1480</v>
      </c>
      <c r="M1108" s="1436">
        <v>1091</v>
      </c>
      <c r="N1108" s="1436"/>
      <c r="O1108" s="1431" t="s">
        <v>1762</v>
      </c>
      <c r="R1108" s="1436" t="s">
        <v>1168</v>
      </c>
    </row>
    <row r="1109" spans="1:18" s="1431"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6"/>
      <c r="K1109" s="1436" t="str">
        <f t="shared" si="151"/>
        <v/>
      </c>
      <c r="L1109" s="1081" t="s">
        <v>1481</v>
      </c>
      <c r="M1109" s="1436">
        <v>1092</v>
      </c>
      <c r="N1109" s="1436"/>
      <c r="R1109" s="1436" t="s">
        <v>1168</v>
      </c>
    </row>
    <row r="1110" spans="1:18" s="1431"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6" t="str">
        <f t="shared" si="149"/>
        <v>1093</v>
      </c>
      <c r="K1110" s="1436" t="str">
        <f t="shared" si="151"/>
        <v>Incentives Worksheet</v>
      </c>
      <c r="L1110" s="1081" t="s">
        <v>1589</v>
      </c>
      <c r="M1110" s="1436">
        <v>1093</v>
      </c>
      <c r="N1110" s="1436"/>
      <c r="R1110" s="1436" t="s">
        <v>1168</v>
      </c>
    </row>
    <row r="1111" spans="1:18" s="1431"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6" t="str">
        <f t="shared" si="149"/>
        <v>1094</v>
      </c>
      <c r="K1111" s="1436" t="str">
        <f t="shared" si="151"/>
        <v>Incentives Worksheet</v>
      </c>
      <c r="L1111" s="1081" t="s">
        <v>1590</v>
      </c>
      <c r="M1111" s="1436">
        <v>1094</v>
      </c>
      <c r="N1111" s="1436"/>
      <c r="R1111" s="1436" t="s">
        <v>1168</v>
      </c>
    </row>
    <row r="1112" spans="1:18" s="1431"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6"/>
      <c r="K1112" s="1436" t="str">
        <f t="shared" si="151"/>
        <v/>
      </c>
      <c r="L1112" s="1081" t="s">
        <v>1484</v>
      </c>
      <c r="M1112" s="1436">
        <v>1095</v>
      </c>
      <c r="N1112" s="1436"/>
      <c r="R1112" s="1436" t="s">
        <v>1168</v>
      </c>
    </row>
    <row r="1113" spans="1:18" s="1431"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6"/>
      <c r="K1113" s="1436" t="str">
        <f t="shared" si="151"/>
        <v/>
      </c>
      <c r="L1113" s="1081" t="s">
        <v>1485</v>
      </c>
      <c r="M1113" s="1436">
        <v>1096</v>
      </c>
      <c r="N1113" s="1436"/>
      <c r="R1113" s="1436" t="s">
        <v>1168</v>
      </c>
    </row>
    <row r="1114" spans="1:18" s="1431"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6" t="str">
        <f t="shared" si="149"/>
        <v>1097</v>
      </c>
      <c r="K1114" s="1436" t="str">
        <f t="shared" si="151"/>
        <v>Incentives Worksheet</v>
      </c>
      <c r="L1114" s="1081" t="s">
        <v>1597</v>
      </c>
      <c r="M1114" s="1436">
        <v>1097</v>
      </c>
      <c r="N1114" s="1436"/>
      <c r="R1114" s="1436" t="s">
        <v>1168</v>
      </c>
    </row>
    <row r="1115" spans="1:18" s="1431"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6" t="str">
        <f t="shared" si="149"/>
        <v>1098</v>
      </c>
      <c r="K1115" s="1436" t="str">
        <f t="shared" si="151"/>
        <v>Incentives Worksheet</v>
      </c>
      <c r="L1115" s="1081" t="s">
        <v>1594</v>
      </c>
      <c r="M1115" s="1436">
        <v>1098</v>
      </c>
      <c r="N1115" s="1436"/>
      <c r="R1115" s="1436" t="s">
        <v>1168</v>
      </c>
    </row>
    <row r="1116" spans="1:18" s="1431"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6"/>
      <c r="K1116" s="1436" t="str">
        <f t="shared" si="151"/>
        <v/>
      </c>
      <c r="L1116" s="1081" t="s">
        <v>1488</v>
      </c>
      <c r="M1116" s="1436">
        <v>1099</v>
      </c>
      <c r="N1116" s="1436"/>
      <c r="R1116" s="1436" t="s">
        <v>1168</v>
      </c>
    </row>
    <row r="1117" spans="1:18" s="1431"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6"/>
      <c r="K1117" s="1436" t="str">
        <f t="shared" si="151"/>
        <v/>
      </c>
      <c r="L1117" s="1081" t="s">
        <v>1495</v>
      </c>
      <c r="M1117" s="1436">
        <v>1100</v>
      </c>
      <c r="N1117" s="1436"/>
      <c r="R1117" s="1436" t="s">
        <v>1168</v>
      </c>
    </row>
    <row r="1118" spans="1:18" s="1431"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6"/>
      <c r="K1118" s="1436" t="str">
        <f t="shared" si="151"/>
        <v/>
      </c>
      <c r="L1118" s="1081" t="s">
        <v>1583</v>
      </c>
      <c r="M1118" s="1436">
        <v>1101</v>
      </c>
      <c r="N1118" s="1436"/>
      <c r="R1118" s="1436" t="s">
        <v>1168</v>
      </c>
    </row>
    <row r="1119" spans="1:18" s="1431"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6"/>
      <c r="K1119" s="1436" t="str">
        <f t="shared" si="151"/>
        <v/>
      </c>
      <c r="L1119" s="1081" t="s">
        <v>751</v>
      </c>
      <c r="M1119" s="1436">
        <v>1102</v>
      </c>
      <c r="N1119" s="1436"/>
      <c r="R1119" s="1436" t="s">
        <v>1168</v>
      </c>
    </row>
    <row r="1120" spans="1:18" s="1431"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6"/>
      <c r="K1120" s="1436" t="str">
        <f t="shared" si="151"/>
        <v/>
      </c>
      <c r="L1120" s="1081" t="s">
        <v>1584</v>
      </c>
      <c r="M1120" s="1436">
        <v>1103</v>
      </c>
      <c r="N1120" s="1436"/>
      <c r="R1120" s="1436" t="s">
        <v>1168</v>
      </c>
    </row>
    <row r="1121" spans="1:18" s="1431"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6"/>
      <c r="K1121" s="1436" t="str">
        <f t="shared" si="151"/>
        <v/>
      </c>
      <c r="L1121" s="1081" t="s">
        <v>1583</v>
      </c>
      <c r="M1121" s="1436">
        <v>1104</v>
      </c>
      <c r="N1121" s="1436"/>
      <c r="R1121" s="1436" t="s">
        <v>1168</v>
      </c>
    </row>
    <row r="1122" spans="1:18" s="1431"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6"/>
      <c r="K1122" s="1436" t="str">
        <f t="shared" si="151"/>
        <v/>
      </c>
      <c r="L1122" s="1081" t="s">
        <v>751</v>
      </c>
      <c r="M1122" s="1436">
        <v>1105</v>
      </c>
      <c r="N1122" s="1436"/>
      <c r="R1122" s="1436" t="s">
        <v>1168</v>
      </c>
    </row>
    <row r="1123" spans="1:18" s="1431"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6"/>
      <c r="K1123" s="1436" t="str">
        <f t="shared" si="151"/>
        <v/>
      </c>
      <c r="L1123" s="1081" t="s">
        <v>1584</v>
      </c>
      <c r="M1123" s="1436">
        <v>1106</v>
      </c>
      <c r="N1123" s="1436"/>
      <c r="R1123" s="1436" t="s">
        <v>1168</v>
      </c>
    </row>
    <row r="1124" spans="1:18" s="1431"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6"/>
      <c r="K1124" s="1436" t="str">
        <f t="shared" si="151"/>
        <v/>
      </c>
      <c r="L1124" s="1081" t="s">
        <v>1583</v>
      </c>
      <c r="M1124" s="1436">
        <v>1107</v>
      </c>
      <c r="N1124" s="1436"/>
      <c r="R1124" s="1436" t="s">
        <v>1168</v>
      </c>
    </row>
    <row r="1125" spans="1:18" s="1431"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6"/>
      <c r="K1125" s="1436" t="str">
        <f t="shared" si="151"/>
        <v/>
      </c>
      <c r="L1125" s="1081" t="s">
        <v>751</v>
      </c>
      <c r="M1125" s="1436">
        <v>1108</v>
      </c>
      <c r="N1125" s="1436"/>
      <c r="R1125" s="1436" t="s">
        <v>1168</v>
      </c>
    </row>
    <row r="1126" spans="1:18" s="1431"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6"/>
      <c r="K1126" s="1436" t="str">
        <f t="shared" si="151"/>
        <v/>
      </c>
      <c r="L1126" s="1081" t="s">
        <v>1584</v>
      </c>
      <c r="M1126" s="1436">
        <v>1109</v>
      </c>
      <c r="N1126" s="1436"/>
      <c r="R1126" s="1436" t="s">
        <v>1168</v>
      </c>
    </row>
    <row r="1127" spans="1:18" s="1431"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6"/>
      <c r="K1127" s="1436" t="str">
        <f t="shared" si="151"/>
        <v/>
      </c>
      <c r="L1127" s="1081" t="s">
        <v>1583</v>
      </c>
      <c r="M1127" s="1436">
        <v>1110</v>
      </c>
      <c r="N1127" s="1436"/>
      <c r="R1127" s="1436" t="s">
        <v>1168</v>
      </c>
    </row>
    <row r="1128" spans="1:18" s="1431"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6"/>
      <c r="K1128" s="1436" t="str">
        <f t="shared" si="151"/>
        <v/>
      </c>
      <c r="L1128" s="1081" t="s">
        <v>751</v>
      </c>
      <c r="M1128" s="1436">
        <v>1111</v>
      </c>
      <c r="N1128" s="1436"/>
      <c r="R1128" s="1436" t="s">
        <v>1168</v>
      </c>
    </row>
    <row r="1129" spans="1:18" s="1431"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6"/>
      <c r="K1129" s="1436" t="str">
        <f t="shared" si="151"/>
        <v/>
      </c>
      <c r="L1129" s="1081" t="s">
        <v>1584</v>
      </c>
      <c r="M1129" s="1436">
        <v>1112</v>
      </c>
      <c r="N1129" s="1436"/>
      <c r="R1129" s="1436" t="s">
        <v>1168</v>
      </c>
    </row>
    <row r="1130" spans="1:18" s="1431"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6"/>
      <c r="K1130" s="1436" t="str">
        <f t="shared" si="151"/>
        <v/>
      </c>
      <c r="L1130" s="1081" t="s">
        <v>1583</v>
      </c>
      <c r="M1130" s="1436">
        <v>1113</v>
      </c>
      <c r="N1130" s="1436"/>
      <c r="R1130" s="1436" t="s">
        <v>1168</v>
      </c>
    </row>
    <row r="1131" spans="1:18" s="1431"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6"/>
      <c r="K1131" s="1436" t="str">
        <f t="shared" si="151"/>
        <v/>
      </c>
      <c r="L1131" s="1081" t="s">
        <v>751</v>
      </c>
      <c r="M1131" s="1436">
        <v>1114</v>
      </c>
      <c r="N1131" s="1436"/>
      <c r="R1131" s="1436" t="s">
        <v>1168</v>
      </c>
    </row>
    <row r="1132" spans="1:18" s="1431"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6"/>
      <c r="K1132" s="1436" t="str">
        <f t="shared" si="151"/>
        <v/>
      </c>
      <c r="L1132" s="1081" t="s">
        <v>1584</v>
      </c>
      <c r="M1132" s="1436">
        <v>1115</v>
      </c>
      <c r="N1132" s="1436"/>
      <c r="R1132" s="1436" t="s">
        <v>1168</v>
      </c>
    </row>
    <row r="1133" spans="1:18" s="1431"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6"/>
      <c r="K1133" s="1436" t="str">
        <f t="shared" si="151"/>
        <v/>
      </c>
      <c r="L1133" s="1081" t="s">
        <v>1593</v>
      </c>
      <c r="M1133" s="1436">
        <v>1116</v>
      </c>
      <c r="N1133" s="1436"/>
      <c r="O1133" s="1431" t="s">
        <v>742</v>
      </c>
      <c r="R1133" s="1436" t="s">
        <v>1168</v>
      </c>
    </row>
    <row r="1134" spans="1:18" s="1431"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6"/>
      <c r="K1134" s="1436" t="str">
        <f t="shared" si="151"/>
        <v/>
      </c>
      <c r="L1134" s="1081" t="s">
        <v>1809</v>
      </c>
      <c r="M1134" s="1436">
        <v>1117</v>
      </c>
      <c r="N1134" s="1436"/>
      <c r="O1134" s="1431">
        <f>'Configurable Tab'!H34</f>
        <v>449</v>
      </c>
      <c r="Q1134" s="1431" t="s">
        <v>653</v>
      </c>
      <c r="R1134" s="1436" t="s">
        <v>1168</v>
      </c>
    </row>
    <row r="1135" spans="1:18" s="1431"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6"/>
      <c r="K1135" s="1436" t="str">
        <f t="shared" si="151"/>
        <v/>
      </c>
      <c r="L1135" s="1081" t="s">
        <v>1482</v>
      </c>
      <c r="M1135" s="1436">
        <v>1118</v>
      </c>
      <c r="N1135" s="1436"/>
      <c r="O1135" s="1431" t="s">
        <v>743</v>
      </c>
      <c r="R1135" s="1436" t="s">
        <v>1168</v>
      </c>
    </row>
    <row r="1136" spans="1:18" s="1431"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6"/>
      <c r="K1136" s="1436" t="str">
        <f t="shared" si="151"/>
        <v/>
      </c>
      <c r="L1136" s="1081" t="s">
        <v>1479</v>
      </c>
      <c r="M1136" s="1436">
        <v>1119</v>
      </c>
      <c r="N1136" s="1436"/>
      <c r="O1136" s="1431">
        <f>'Configurable Tab'!I34</f>
        <v>462</v>
      </c>
      <c r="R1136" s="1436" t="s">
        <v>1168</v>
      </c>
    </row>
    <row r="1137" spans="1:18" s="1431"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6"/>
      <c r="K1137" s="1436" t="str">
        <f t="shared" si="151"/>
        <v/>
      </c>
      <c r="L1137" s="1081" t="s">
        <v>1480</v>
      </c>
      <c r="M1137" s="1436">
        <v>1120</v>
      </c>
      <c r="N1137" s="1436"/>
      <c r="O1137" s="1431" t="s">
        <v>1763</v>
      </c>
      <c r="R1137" s="1436" t="s">
        <v>1168</v>
      </c>
    </row>
    <row r="1138" spans="1:18" s="1431"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6"/>
      <c r="K1138" s="1436" t="str">
        <f t="shared" si="151"/>
        <v/>
      </c>
      <c r="L1138" s="1081" t="s">
        <v>1481</v>
      </c>
      <c r="M1138" s="1436">
        <v>1121</v>
      </c>
      <c r="N1138" s="1436"/>
      <c r="R1138" s="1436" t="s">
        <v>1168</v>
      </c>
    </row>
    <row r="1139" spans="1:18" s="1431"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6" t="str">
        <f t="shared" si="149"/>
        <v>1122</v>
      </c>
      <c r="K1139" s="1436" t="str">
        <f t="shared" si="151"/>
        <v>Incentives Worksheet</v>
      </c>
      <c r="L1139" s="1081" t="s">
        <v>1589</v>
      </c>
      <c r="M1139" s="1436">
        <v>1122</v>
      </c>
      <c r="N1139" s="1436"/>
      <c r="R1139" s="1436" t="s">
        <v>1168</v>
      </c>
    </row>
    <row r="1140" spans="1:18" s="1431"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6" t="str">
        <f t="shared" si="149"/>
        <v>1123</v>
      </c>
      <c r="K1140" s="1436" t="str">
        <f t="shared" si="151"/>
        <v>Incentives Worksheet</v>
      </c>
      <c r="L1140" s="1081" t="s">
        <v>1590</v>
      </c>
      <c r="M1140" s="1436">
        <v>1123</v>
      </c>
      <c r="N1140" s="1436"/>
      <c r="R1140" s="1436" t="s">
        <v>1168</v>
      </c>
    </row>
    <row r="1141" spans="1:18" s="1431"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6"/>
      <c r="K1141" s="1436" t="str">
        <f t="shared" si="151"/>
        <v/>
      </c>
      <c r="L1141" s="1081" t="s">
        <v>1484</v>
      </c>
      <c r="M1141" s="1436">
        <v>1124</v>
      </c>
      <c r="N1141" s="1436"/>
      <c r="R1141" s="1436" t="s">
        <v>1168</v>
      </c>
    </row>
    <row r="1142" spans="1:18" s="1431"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6"/>
      <c r="K1142" s="1436" t="str">
        <f t="shared" si="151"/>
        <v/>
      </c>
      <c r="L1142" s="1081" t="s">
        <v>1485</v>
      </c>
      <c r="M1142" s="1436">
        <v>1125</v>
      </c>
      <c r="N1142" s="1436"/>
      <c r="R1142" s="1436" t="s">
        <v>1168</v>
      </c>
    </row>
    <row r="1143" spans="1:18" s="1431"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6" t="str">
        <f t="shared" si="149"/>
        <v>1126</v>
      </c>
      <c r="K1143" s="1436" t="str">
        <f t="shared" si="151"/>
        <v>Incentives Worksheet</v>
      </c>
      <c r="L1143" s="1081" t="s">
        <v>1597</v>
      </c>
      <c r="M1143" s="1436">
        <v>1126</v>
      </c>
      <c r="N1143" s="1436"/>
      <c r="R1143" s="1436" t="s">
        <v>1168</v>
      </c>
    </row>
    <row r="1144" spans="1:18" s="1431"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6" t="str">
        <f t="shared" si="149"/>
        <v>1127</v>
      </c>
      <c r="K1144" s="1436" t="str">
        <f t="shared" si="151"/>
        <v>Incentives Worksheet</v>
      </c>
      <c r="L1144" s="1081" t="s">
        <v>1594</v>
      </c>
      <c r="M1144" s="1436">
        <v>1127</v>
      </c>
      <c r="N1144" s="1436"/>
      <c r="R1144" s="1436" t="s">
        <v>1168</v>
      </c>
    </row>
    <row r="1145" spans="1:18" s="1431"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6"/>
      <c r="K1145" s="1436" t="str">
        <f t="shared" si="151"/>
        <v/>
      </c>
      <c r="L1145" s="1081" t="s">
        <v>1488</v>
      </c>
      <c r="M1145" s="1436">
        <v>1128</v>
      </c>
      <c r="N1145" s="1436"/>
      <c r="R1145" s="1436" t="s">
        <v>1168</v>
      </c>
    </row>
    <row r="1146" spans="1:18" s="1431"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6"/>
      <c r="K1146" s="1436" t="str">
        <f t="shared" si="151"/>
        <v/>
      </c>
      <c r="L1146" s="1081" t="s">
        <v>1495</v>
      </c>
      <c r="M1146" s="1436">
        <v>1129</v>
      </c>
      <c r="N1146" s="1436"/>
      <c r="R1146" s="1436" t="s">
        <v>1168</v>
      </c>
    </row>
    <row r="1147" spans="1:18" s="1431"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6"/>
      <c r="K1147" s="1436" t="str">
        <f t="shared" si="151"/>
        <v/>
      </c>
      <c r="L1147" s="1081" t="s">
        <v>1583</v>
      </c>
      <c r="M1147" s="1436">
        <v>1130</v>
      </c>
      <c r="N1147" s="1436"/>
      <c r="R1147" s="1436" t="s">
        <v>1168</v>
      </c>
    </row>
    <row r="1148" spans="1:18" s="1431"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6"/>
      <c r="K1148" s="1436" t="str">
        <f t="shared" si="151"/>
        <v/>
      </c>
      <c r="L1148" s="1081" t="s">
        <v>751</v>
      </c>
      <c r="M1148" s="1436">
        <v>1131</v>
      </c>
      <c r="N1148" s="1436"/>
      <c r="R1148" s="1436" t="s">
        <v>1168</v>
      </c>
    </row>
    <row r="1149" spans="1:18" s="1431"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6"/>
      <c r="K1149" s="1436" t="str">
        <f t="shared" si="151"/>
        <v/>
      </c>
      <c r="L1149" s="1081" t="s">
        <v>1584</v>
      </c>
      <c r="M1149" s="1436">
        <v>1132</v>
      </c>
      <c r="N1149" s="1436"/>
      <c r="R1149" s="1436" t="s">
        <v>1168</v>
      </c>
    </row>
    <row r="1150" spans="1:18" s="1431"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6"/>
      <c r="K1150" s="1436" t="str">
        <f t="shared" si="151"/>
        <v/>
      </c>
      <c r="L1150" s="1081" t="s">
        <v>1583</v>
      </c>
      <c r="M1150" s="1436">
        <v>1133</v>
      </c>
      <c r="N1150" s="1436"/>
      <c r="R1150" s="1436" t="s">
        <v>1168</v>
      </c>
    </row>
    <row r="1151" spans="1:18" s="1431"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6"/>
      <c r="K1151" s="1436" t="str">
        <f t="shared" si="151"/>
        <v/>
      </c>
      <c r="L1151" s="1081" t="s">
        <v>751</v>
      </c>
      <c r="M1151" s="1436">
        <v>1134</v>
      </c>
      <c r="N1151" s="1436"/>
      <c r="R1151" s="1436" t="s">
        <v>1168</v>
      </c>
    </row>
    <row r="1152" spans="1:18" s="1431"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6"/>
      <c r="K1152" s="1436" t="str">
        <f t="shared" si="151"/>
        <v/>
      </c>
      <c r="L1152" s="1081" t="s">
        <v>1584</v>
      </c>
      <c r="M1152" s="1436">
        <v>1135</v>
      </c>
      <c r="N1152" s="1436"/>
      <c r="R1152" s="1436" t="s">
        <v>1168</v>
      </c>
    </row>
    <row r="1153" spans="1:18" s="1431"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6"/>
      <c r="K1153" s="1436" t="str">
        <f t="shared" si="151"/>
        <v/>
      </c>
      <c r="L1153" s="1081" t="s">
        <v>1583</v>
      </c>
      <c r="M1153" s="1436">
        <v>1136</v>
      </c>
      <c r="N1153" s="1436"/>
      <c r="R1153" s="1436" t="s">
        <v>1168</v>
      </c>
    </row>
    <row r="1154" spans="1:18" s="1431"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6"/>
      <c r="K1154" s="1436" t="str">
        <f t="shared" si="151"/>
        <v/>
      </c>
      <c r="L1154" s="1081" t="s">
        <v>751</v>
      </c>
      <c r="M1154" s="1436">
        <v>1137</v>
      </c>
      <c r="N1154" s="1436"/>
      <c r="R1154" s="1436" t="s">
        <v>1168</v>
      </c>
    </row>
    <row r="1155" spans="1:18" s="1431"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6"/>
      <c r="K1155" s="1436" t="str">
        <f t="shared" si="151"/>
        <v/>
      </c>
      <c r="L1155" s="1081" t="s">
        <v>1584</v>
      </c>
      <c r="M1155" s="1436">
        <v>1138</v>
      </c>
      <c r="N1155" s="1436"/>
      <c r="R1155" s="1436" t="s">
        <v>1168</v>
      </c>
    </row>
    <row r="1156" spans="1:18" s="1431"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6"/>
      <c r="K1156" s="1436" t="str">
        <f t="shared" ref="K1156:K1219" si="155">IF(J1156&lt;&gt;"",E1156,"")</f>
        <v/>
      </c>
      <c r="L1156" s="1081" t="s">
        <v>1583</v>
      </c>
      <c r="M1156" s="1436">
        <v>1139</v>
      </c>
      <c r="N1156" s="1436"/>
      <c r="R1156" s="1436" t="s">
        <v>1168</v>
      </c>
    </row>
    <row r="1157" spans="1:18" s="1431"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6"/>
      <c r="K1157" s="1436" t="str">
        <f t="shared" si="155"/>
        <v/>
      </c>
      <c r="L1157" s="1081" t="s">
        <v>751</v>
      </c>
      <c r="M1157" s="1436">
        <v>1140</v>
      </c>
      <c r="N1157" s="1436"/>
      <c r="R1157" s="1436" t="s">
        <v>1168</v>
      </c>
    </row>
    <row r="1158" spans="1:18" s="1431"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6"/>
      <c r="K1158" s="1436" t="str">
        <f t="shared" si="155"/>
        <v/>
      </c>
      <c r="L1158" s="1081" t="s">
        <v>1584</v>
      </c>
      <c r="M1158" s="1436">
        <v>1141</v>
      </c>
      <c r="N1158" s="1436"/>
      <c r="R1158" s="1436" t="s">
        <v>1168</v>
      </c>
    </row>
    <row r="1159" spans="1:18" s="1431"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6"/>
      <c r="K1159" s="1436" t="str">
        <f t="shared" si="155"/>
        <v/>
      </c>
      <c r="L1159" s="1081" t="s">
        <v>1583</v>
      </c>
      <c r="M1159" s="1436">
        <v>1142</v>
      </c>
      <c r="N1159" s="1436"/>
      <c r="R1159" s="1436" t="s">
        <v>1168</v>
      </c>
    </row>
    <row r="1160" spans="1:18" s="1431"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6"/>
      <c r="K1160" s="1436" t="str">
        <f t="shared" si="155"/>
        <v/>
      </c>
      <c r="L1160" s="1081" t="s">
        <v>751</v>
      </c>
      <c r="M1160" s="1436">
        <v>1143</v>
      </c>
      <c r="N1160" s="1436"/>
      <c r="R1160" s="1436" t="s">
        <v>1168</v>
      </c>
    </row>
    <row r="1161" spans="1:18" s="1431"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6"/>
      <c r="K1161" s="1436" t="str">
        <f t="shared" si="155"/>
        <v/>
      </c>
      <c r="L1161" s="1081" t="s">
        <v>1584</v>
      </c>
      <c r="M1161" s="1436">
        <v>1144</v>
      </c>
      <c r="N1161" s="1436"/>
      <c r="R1161" s="1436" t="s">
        <v>1168</v>
      </c>
    </row>
    <row r="1162" spans="1:18" s="1431"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6"/>
      <c r="K1162" s="1436" t="str">
        <f t="shared" si="155"/>
        <v/>
      </c>
      <c r="L1162" s="1081" t="s">
        <v>1593</v>
      </c>
      <c r="M1162" s="1436">
        <v>1145</v>
      </c>
      <c r="N1162" s="1436"/>
      <c r="O1162" s="1431" t="s">
        <v>742</v>
      </c>
      <c r="R1162" s="1436" t="s">
        <v>1168</v>
      </c>
    </row>
    <row r="1163" spans="1:18" s="1431"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6"/>
      <c r="K1163" s="1436" t="str">
        <f t="shared" si="155"/>
        <v/>
      </c>
      <c r="L1163" s="1081" t="s">
        <v>1809</v>
      </c>
      <c r="M1163" s="1436">
        <v>1146</v>
      </c>
      <c r="N1163" s="1436"/>
      <c r="O1163" s="1431">
        <f>'Configurable Tab'!H35</f>
        <v>463</v>
      </c>
      <c r="Q1163" s="1431" t="s">
        <v>653</v>
      </c>
      <c r="R1163" s="1436" t="s">
        <v>1168</v>
      </c>
    </row>
    <row r="1164" spans="1:18" s="1431"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6"/>
      <c r="K1164" s="1436" t="str">
        <f t="shared" si="155"/>
        <v/>
      </c>
      <c r="L1164" s="1081" t="s">
        <v>1482</v>
      </c>
      <c r="M1164" s="1436">
        <v>1147</v>
      </c>
      <c r="N1164" s="1436"/>
      <c r="O1164" s="1431" t="s">
        <v>743</v>
      </c>
      <c r="R1164" s="1436" t="s">
        <v>1168</v>
      </c>
    </row>
    <row r="1165" spans="1:18" s="1431"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6"/>
      <c r="K1165" s="1436" t="str">
        <f t="shared" si="155"/>
        <v/>
      </c>
      <c r="L1165" s="1081" t="s">
        <v>1480</v>
      </c>
      <c r="M1165" s="1436">
        <v>1148</v>
      </c>
      <c r="N1165" s="1436"/>
      <c r="O1165" s="1431">
        <f>'Configurable Tab'!I35</f>
        <v>476</v>
      </c>
      <c r="R1165" s="1436" t="s">
        <v>1168</v>
      </c>
    </row>
    <row r="1166" spans="1:18" s="1431"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6"/>
      <c r="K1166" s="1436" t="str">
        <f t="shared" si="155"/>
        <v/>
      </c>
      <c r="L1166" s="1081" t="s">
        <v>1481</v>
      </c>
      <c r="M1166" s="1436">
        <v>1149</v>
      </c>
      <c r="N1166" s="1436"/>
      <c r="O1166" s="1431" t="s">
        <v>1764</v>
      </c>
      <c r="R1166" s="1436" t="s">
        <v>1168</v>
      </c>
    </row>
    <row r="1167" spans="1:18" s="1431"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6"/>
      <c r="K1167" s="1436" t="str">
        <f t="shared" si="155"/>
        <v/>
      </c>
      <c r="L1167" s="1081" t="s">
        <v>1484</v>
      </c>
      <c r="M1167" s="1436">
        <v>1150</v>
      </c>
      <c r="N1167" s="1436"/>
      <c r="R1167" s="1436" t="s">
        <v>1168</v>
      </c>
    </row>
    <row r="1168" spans="1:18" s="1431"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6"/>
      <c r="K1168" s="1436" t="str">
        <f t="shared" si="155"/>
        <v/>
      </c>
      <c r="L1168" s="1081" t="s">
        <v>1485</v>
      </c>
      <c r="M1168" s="1436">
        <v>1151</v>
      </c>
      <c r="N1168" s="1436"/>
      <c r="R1168" s="1436" t="s">
        <v>1168</v>
      </c>
    </row>
    <row r="1169" spans="1:18" s="1431"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6" t="str">
        <f t="shared" ref="J1169:J1195" si="156">IF(M1169&lt;&gt;"",Q$1&amp;M1169,"")</f>
        <v>1152</v>
      </c>
      <c r="K1169" s="1436" t="str">
        <f t="shared" si="155"/>
        <v>Incentives Worksheet</v>
      </c>
      <c r="L1169" s="1081" t="s">
        <v>1597</v>
      </c>
      <c r="M1169" s="1436">
        <v>1152</v>
      </c>
      <c r="N1169" s="1436"/>
      <c r="R1169" s="1436" t="s">
        <v>1168</v>
      </c>
    </row>
    <row r="1170" spans="1:18" s="1431"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6" t="str">
        <f t="shared" si="156"/>
        <v>1153</v>
      </c>
      <c r="K1170" s="1436" t="str">
        <f t="shared" si="155"/>
        <v>Incentives Worksheet</v>
      </c>
      <c r="L1170" s="1081" t="s">
        <v>1594</v>
      </c>
      <c r="M1170" s="1436">
        <v>1153</v>
      </c>
      <c r="N1170" s="1436"/>
      <c r="R1170" s="1436" t="s">
        <v>1168</v>
      </c>
    </row>
    <row r="1171" spans="1:18" s="1431"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6"/>
      <c r="K1171" s="1436" t="str">
        <f t="shared" si="155"/>
        <v/>
      </c>
      <c r="L1171" s="1081" t="s">
        <v>1495</v>
      </c>
      <c r="M1171" s="1436">
        <v>1154</v>
      </c>
      <c r="N1171" s="1436"/>
      <c r="R1171" s="1436" t="s">
        <v>1168</v>
      </c>
    </row>
    <row r="1172" spans="1:18" s="1431"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6"/>
      <c r="K1172" s="1436" t="str">
        <f t="shared" si="155"/>
        <v/>
      </c>
      <c r="L1172" s="1081" t="s">
        <v>1583</v>
      </c>
      <c r="M1172" s="1436">
        <v>1155</v>
      </c>
      <c r="N1172" s="1436"/>
      <c r="R1172" s="1436" t="s">
        <v>1168</v>
      </c>
    </row>
    <row r="1173" spans="1:18" s="1431"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6"/>
      <c r="K1173" s="1436" t="str">
        <f t="shared" si="155"/>
        <v/>
      </c>
      <c r="L1173" s="1081" t="s">
        <v>751</v>
      </c>
      <c r="M1173" s="1436">
        <v>1156</v>
      </c>
      <c r="N1173" s="1436"/>
      <c r="R1173" s="1436" t="s">
        <v>1168</v>
      </c>
    </row>
    <row r="1174" spans="1:18" s="1431"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6"/>
      <c r="K1174" s="1436" t="str">
        <f t="shared" si="155"/>
        <v/>
      </c>
      <c r="L1174" s="1081" t="s">
        <v>1725</v>
      </c>
      <c r="M1174" s="1436">
        <v>1157</v>
      </c>
      <c r="N1174" s="1436"/>
      <c r="R1174" s="1436" t="s">
        <v>1168</v>
      </c>
    </row>
    <row r="1175" spans="1:18" s="1431"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6"/>
      <c r="K1175" s="1436" t="str">
        <f t="shared" si="155"/>
        <v/>
      </c>
      <c r="L1175" s="1081" t="s">
        <v>1583</v>
      </c>
      <c r="M1175" s="1436">
        <v>1158</v>
      </c>
      <c r="N1175" s="1436"/>
      <c r="R1175" s="1436" t="s">
        <v>1168</v>
      </c>
    </row>
    <row r="1176" spans="1:18" s="1431"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6"/>
      <c r="K1176" s="1436" t="str">
        <f t="shared" si="155"/>
        <v/>
      </c>
      <c r="L1176" s="1081" t="s">
        <v>751</v>
      </c>
      <c r="M1176" s="1436">
        <v>1159</v>
      </c>
      <c r="N1176" s="1436"/>
      <c r="R1176" s="1436" t="s">
        <v>1168</v>
      </c>
    </row>
    <row r="1177" spans="1:18" s="1431"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6"/>
      <c r="K1177" s="1436" t="str">
        <f t="shared" si="155"/>
        <v/>
      </c>
      <c r="L1177" s="1081" t="s">
        <v>1725</v>
      </c>
      <c r="M1177" s="1436">
        <v>1160</v>
      </c>
      <c r="N1177" s="1436"/>
      <c r="R1177" s="1436" t="s">
        <v>1168</v>
      </c>
    </row>
    <row r="1178" spans="1:18" s="1431"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6"/>
      <c r="K1178" s="1436" t="str">
        <f t="shared" si="155"/>
        <v/>
      </c>
      <c r="L1178" s="1081" t="s">
        <v>1583</v>
      </c>
      <c r="M1178" s="1436">
        <v>1161</v>
      </c>
      <c r="N1178" s="1436"/>
      <c r="R1178" s="1436" t="s">
        <v>1168</v>
      </c>
    </row>
    <row r="1179" spans="1:18" s="1431"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6"/>
      <c r="K1179" s="1436" t="str">
        <f t="shared" si="155"/>
        <v/>
      </c>
      <c r="L1179" s="1081" t="s">
        <v>751</v>
      </c>
      <c r="M1179" s="1436">
        <v>1162</v>
      </c>
      <c r="N1179" s="1436"/>
      <c r="R1179" s="1436" t="s">
        <v>1168</v>
      </c>
    </row>
    <row r="1180" spans="1:18" s="1431"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6"/>
      <c r="K1180" s="1436" t="str">
        <f t="shared" si="155"/>
        <v/>
      </c>
      <c r="L1180" s="1081" t="s">
        <v>1725</v>
      </c>
      <c r="M1180" s="1436">
        <v>1163</v>
      </c>
      <c r="N1180" s="1436"/>
      <c r="R1180" s="1436" t="s">
        <v>1168</v>
      </c>
    </row>
    <row r="1181" spans="1:18" s="1431"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6"/>
      <c r="K1181" s="1436" t="str">
        <f t="shared" si="155"/>
        <v/>
      </c>
      <c r="L1181" s="1081" t="s">
        <v>1583</v>
      </c>
      <c r="M1181" s="1436">
        <v>1164</v>
      </c>
      <c r="N1181" s="1436"/>
      <c r="R1181" s="1436" t="s">
        <v>1168</v>
      </c>
    </row>
    <row r="1182" spans="1:18" s="1431"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6"/>
      <c r="K1182" s="1436" t="str">
        <f t="shared" si="155"/>
        <v/>
      </c>
      <c r="L1182" s="1081" t="s">
        <v>751</v>
      </c>
      <c r="M1182" s="1436">
        <v>1165</v>
      </c>
      <c r="N1182" s="1436"/>
      <c r="R1182" s="1436" t="s">
        <v>1168</v>
      </c>
    </row>
    <row r="1183" spans="1:18" s="1431"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6"/>
      <c r="K1183" s="1436" t="str">
        <f t="shared" si="155"/>
        <v/>
      </c>
      <c r="L1183" s="1081" t="s">
        <v>1725</v>
      </c>
      <c r="M1183" s="1436">
        <v>1166</v>
      </c>
      <c r="N1183" s="1436"/>
      <c r="R1183" s="1436" t="s">
        <v>1168</v>
      </c>
    </row>
    <row r="1184" spans="1:18" s="1431"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6"/>
      <c r="K1184" s="1436" t="str">
        <f t="shared" si="155"/>
        <v/>
      </c>
      <c r="L1184" s="1081" t="s">
        <v>1583</v>
      </c>
      <c r="M1184" s="1436">
        <v>1167</v>
      </c>
      <c r="N1184" s="1436"/>
      <c r="R1184" s="1436" t="s">
        <v>1168</v>
      </c>
    </row>
    <row r="1185" spans="1:18" s="1431"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6"/>
      <c r="K1185" s="1436" t="str">
        <f t="shared" si="155"/>
        <v/>
      </c>
      <c r="L1185" s="1081" t="s">
        <v>751</v>
      </c>
      <c r="M1185" s="1436">
        <v>1168</v>
      </c>
      <c r="N1185" s="1436"/>
      <c r="R1185" s="1436" t="s">
        <v>1168</v>
      </c>
    </row>
    <row r="1186" spans="1:18" s="1431"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6"/>
      <c r="K1186" s="1436" t="str">
        <f t="shared" si="155"/>
        <v/>
      </c>
      <c r="L1186" s="1081" t="s">
        <v>1725</v>
      </c>
      <c r="M1186" s="1436">
        <v>1169</v>
      </c>
      <c r="N1186" s="1436"/>
      <c r="R1186" s="1436" t="s">
        <v>1168</v>
      </c>
    </row>
    <row r="1187" spans="1:18" s="1431"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6"/>
      <c r="K1187" s="1436" t="str">
        <f t="shared" si="155"/>
        <v/>
      </c>
      <c r="L1187" s="1081" t="s">
        <v>1593</v>
      </c>
      <c r="M1187" s="1436">
        <v>1170</v>
      </c>
      <c r="N1187" s="1436"/>
      <c r="O1187" s="1431" t="s">
        <v>742</v>
      </c>
      <c r="R1187" s="1436" t="s">
        <v>1168</v>
      </c>
    </row>
    <row r="1188" spans="1:18" s="1431"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6"/>
      <c r="K1188" s="1436" t="str">
        <f t="shared" si="155"/>
        <v/>
      </c>
      <c r="L1188" s="1081" t="s">
        <v>1809</v>
      </c>
      <c r="M1188" s="1436">
        <v>1171</v>
      </c>
      <c r="N1188" s="1436"/>
      <c r="O1188" s="1431">
        <f>'Configurable Tab'!H36</f>
        <v>477</v>
      </c>
      <c r="Q1188" s="1431" t="s">
        <v>653</v>
      </c>
      <c r="R1188" s="1436" t="s">
        <v>1168</v>
      </c>
    </row>
    <row r="1189" spans="1:18" s="1431"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6"/>
      <c r="K1189" s="1436" t="str">
        <f t="shared" si="155"/>
        <v/>
      </c>
      <c r="L1189" s="1081" t="s">
        <v>1482</v>
      </c>
      <c r="M1189" s="1436">
        <v>1172</v>
      </c>
      <c r="N1189" s="1436"/>
      <c r="O1189" s="1431" t="s">
        <v>743</v>
      </c>
      <c r="R1189" s="1436" t="s">
        <v>1168</v>
      </c>
    </row>
    <row r="1190" spans="1:18" s="1431"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6"/>
      <c r="K1190" s="1436" t="str">
        <f t="shared" si="155"/>
        <v/>
      </c>
      <c r="L1190" s="1081" t="s">
        <v>1480</v>
      </c>
      <c r="M1190" s="1436">
        <v>1173</v>
      </c>
      <c r="N1190" s="1436"/>
      <c r="O1190" s="1431">
        <f>'Configurable Tab'!I36</f>
        <v>490</v>
      </c>
      <c r="R1190" s="1436" t="s">
        <v>1168</v>
      </c>
    </row>
    <row r="1191" spans="1:18" s="1431"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6"/>
      <c r="K1191" s="1436" t="str">
        <f t="shared" si="155"/>
        <v/>
      </c>
      <c r="L1191" s="1081" t="s">
        <v>1481</v>
      </c>
      <c r="M1191" s="1436">
        <v>1174</v>
      </c>
      <c r="N1191" s="1436"/>
      <c r="O1191" s="1431" t="s">
        <v>1765</v>
      </c>
      <c r="R1191" s="1436" t="s">
        <v>1168</v>
      </c>
    </row>
    <row r="1192" spans="1:18" s="1431"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6"/>
      <c r="K1192" s="1436" t="str">
        <f t="shared" si="155"/>
        <v/>
      </c>
      <c r="L1192" s="1081" t="s">
        <v>1484</v>
      </c>
      <c r="M1192" s="1436">
        <v>1175</v>
      </c>
      <c r="N1192" s="1436"/>
      <c r="R1192" s="1436" t="s">
        <v>1168</v>
      </c>
    </row>
    <row r="1193" spans="1:18" s="1431"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6"/>
      <c r="K1193" s="1436" t="str">
        <f t="shared" si="155"/>
        <v/>
      </c>
      <c r="L1193" s="1081" t="s">
        <v>1485</v>
      </c>
      <c r="M1193" s="1436">
        <v>1176</v>
      </c>
      <c r="N1193" s="1436"/>
      <c r="R1193" s="1436" t="s">
        <v>1168</v>
      </c>
    </row>
    <row r="1194" spans="1:18" s="1431"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6" t="str">
        <f t="shared" si="156"/>
        <v>1177</v>
      </c>
      <c r="K1194" s="1436" t="str">
        <f t="shared" si="155"/>
        <v>Incentives Worksheet</v>
      </c>
      <c r="L1194" s="1081" t="s">
        <v>1597</v>
      </c>
      <c r="M1194" s="1436">
        <v>1177</v>
      </c>
      <c r="N1194" s="1436"/>
      <c r="R1194" s="1436" t="s">
        <v>1168</v>
      </c>
    </row>
    <row r="1195" spans="1:18" s="1431"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6" t="str">
        <f t="shared" si="156"/>
        <v>1178</v>
      </c>
      <c r="K1195" s="1436" t="str">
        <f t="shared" si="155"/>
        <v>Incentives Worksheet</v>
      </c>
      <c r="L1195" s="1081" t="s">
        <v>1594</v>
      </c>
      <c r="M1195" s="1436">
        <v>1178</v>
      </c>
      <c r="N1195" s="1436"/>
      <c r="R1195" s="1436" t="s">
        <v>1168</v>
      </c>
    </row>
    <row r="1196" spans="1:18" s="1431"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6"/>
      <c r="K1196" s="1436" t="str">
        <f t="shared" si="155"/>
        <v/>
      </c>
      <c r="L1196" s="1081" t="s">
        <v>1495</v>
      </c>
      <c r="M1196" s="1436">
        <v>1179</v>
      </c>
      <c r="N1196" s="1436"/>
      <c r="R1196" s="1436" t="s">
        <v>1168</v>
      </c>
    </row>
    <row r="1197" spans="1:18" s="1431"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6"/>
      <c r="K1197" s="1436" t="str">
        <f t="shared" si="155"/>
        <v/>
      </c>
      <c r="L1197" s="1081" t="s">
        <v>1583</v>
      </c>
      <c r="M1197" s="1436">
        <v>1180</v>
      </c>
      <c r="N1197" s="1436"/>
      <c r="R1197" s="1436" t="s">
        <v>1168</v>
      </c>
    </row>
    <row r="1198" spans="1:18" s="1431"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6"/>
      <c r="K1198" s="1436" t="str">
        <f t="shared" si="155"/>
        <v/>
      </c>
      <c r="L1198" s="1081" t="s">
        <v>751</v>
      </c>
      <c r="M1198" s="1436">
        <v>1181</v>
      </c>
      <c r="N1198" s="1436"/>
      <c r="R1198" s="1436" t="s">
        <v>1168</v>
      </c>
    </row>
    <row r="1199" spans="1:18" s="1431"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6"/>
      <c r="K1199" s="1436" t="str">
        <f t="shared" si="155"/>
        <v/>
      </c>
      <c r="L1199" s="1081" t="s">
        <v>1725</v>
      </c>
      <c r="M1199" s="1436">
        <v>1182</v>
      </c>
      <c r="N1199" s="1436"/>
      <c r="R1199" s="1436" t="s">
        <v>1168</v>
      </c>
    </row>
    <row r="1200" spans="1:18" s="1431"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6"/>
      <c r="K1200" s="1436" t="str">
        <f t="shared" si="155"/>
        <v/>
      </c>
      <c r="L1200" s="1081" t="s">
        <v>1583</v>
      </c>
      <c r="M1200" s="1436">
        <v>1183</v>
      </c>
      <c r="N1200" s="1436"/>
      <c r="R1200" s="1436" t="s">
        <v>1168</v>
      </c>
    </row>
    <row r="1201" spans="1:18" s="1431"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6"/>
      <c r="K1201" s="1436" t="str">
        <f t="shared" si="155"/>
        <v/>
      </c>
      <c r="L1201" s="1081" t="s">
        <v>751</v>
      </c>
      <c r="M1201" s="1436">
        <v>1184</v>
      </c>
      <c r="N1201" s="1436"/>
      <c r="R1201" s="1436" t="s">
        <v>1168</v>
      </c>
    </row>
    <row r="1202" spans="1:18" s="1431"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6"/>
      <c r="K1202" s="1436" t="str">
        <f t="shared" si="155"/>
        <v/>
      </c>
      <c r="L1202" s="1081" t="s">
        <v>1725</v>
      </c>
      <c r="M1202" s="1436">
        <v>1185</v>
      </c>
      <c r="N1202" s="1436"/>
      <c r="R1202" s="1436" t="s">
        <v>1168</v>
      </c>
    </row>
    <row r="1203" spans="1:18" s="1431"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6"/>
      <c r="K1203" s="1436" t="str">
        <f t="shared" si="155"/>
        <v/>
      </c>
      <c r="L1203" s="1081" t="s">
        <v>1583</v>
      </c>
      <c r="M1203" s="1436">
        <v>1186</v>
      </c>
      <c r="N1203" s="1436"/>
      <c r="R1203" s="1436" t="s">
        <v>1168</v>
      </c>
    </row>
    <row r="1204" spans="1:18" s="1431"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6"/>
      <c r="K1204" s="1436" t="str">
        <f t="shared" si="155"/>
        <v/>
      </c>
      <c r="L1204" s="1081" t="s">
        <v>751</v>
      </c>
      <c r="M1204" s="1436">
        <v>1187</v>
      </c>
      <c r="N1204" s="1436"/>
      <c r="R1204" s="1436" t="s">
        <v>1168</v>
      </c>
    </row>
    <row r="1205" spans="1:18" s="1431"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6"/>
      <c r="K1205" s="1436" t="str">
        <f t="shared" si="155"/>
        <v/>
      </c>
      <c r="L1205" s="1081" t="s">
        <v>1725</v>
      </c>
      <c r="M1205" s="1436">
        <v>1188</v>
      </c>
      <c r="N1205" s="1436"/>
      <c r="R1205" s="1436" t="s">
        <v>1168</v>
      </c>
    </row>
    <row r="1206" spans="1:18" s="1431"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6"/>
      <c r="K1206" s="1436" t="str">
        <f t="shared" si="155"/>
        <v/>
      </c>
      <c r="L1206" s="1081" t="s">
        <v>1583</v>
      </c>
      <c r="M1206" s="1436">
        <v>1189</v>
      </c>
      <c r="N1206" s="1436"/>
      <c r="R1206" s="1436" t="s">
        <v>1168</v>
      </c>
    </row>
    <row r="1207" spans="1:18" s="1431"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6"/>
      <c r="K1207" s="1436" t="str">
        <f t="shared" si="155"/>
        <v/>
      </c>
      <c r="L1207" s="1081" t="s">
        <v>751</v>
      </c>
      <c r="M1207" s="1436">
        <v>1190</v>
      </c>
      <c r="N1207" s="1436"/>
      <c r="R1207" s="1436" t="s">
        <v>1168</v>
      </c>
    </row>
    <row r="1208" spans="1:18" s="1431"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6"/>
      <c r="K1208" s="1436" t="str">
        <f t="shared" si="155"/>
        <v/>
      </c>
      <c r="L1208" s="1081" t="s">
        <v>1725</v>
      </c>
      <c r="M1208" s="1436">
        <v>1191</v>
      </c>
      <c r="N1208" s="1436"/>
      <c r="R1208" s="1436" t="s">
        <v>1168</v>
      </c>
    </row>
    <row r="1209" spans="1:18" s="1431"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6"/>
      <c r="K1209" s="1436" t="str">
        <f t="shared" si="155"/>
        <v/>
      </c>
      <c r="L1209" s="1081" t="s">
        <v>1583</v>
      </c>
      <c r="M1209" s="1436">
        <v>1192</v>
      </c>
      <c r="N1209" s="1436"/>
      <c r="R1209" s="1436" t="s">
        <v>1168</v>
      </c>
    </row>
    <row r="1210" spans="1:18" s="1431"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6"/>
      <c r="K1210" s="1436" t="str">
        <f t="shared" si="155"/>
        <v/>
      </c>
      <c r="L1210" s="1081" t="s">
        <v>751</v>
      </c>
      <c r="M1210" s="1436">
        <v>1193</v>
      </c>
      <c r="N1210" s="1436"/>
      <c r="R1210" s="1436" t="s">
        <v>1168</v>
      </c>
    </row>
    <row r="1211" spans="1:18" s="1431"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6"/>
      <c r="K1211" s="1436" t="str">
        <f t="shared" si="155"/>
        <v/>
      </c>
      <c r="L1211" s="1081" t="s">
        <v>1725</v>
      </c>
      <c r="M1211" s="1436">
        <v>1194</v>
      </c>
      <c r="N1211" s="1436"/>
      <c r="R1211" s="1436" t="s">
        <v>1168</v>
      </c>
    </row>
    <row r="1212" spans="1:18" s="1431"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6"/>
      <c r="K1212" s="1436" t="str">
        <f t="shared" si="155"/>
        <v/>
      </c>
      <c r="L1212" s="1081" t="s">
        <v>1593</v>
      </c>
      <c r="M1212" s="1436">
        <v>1195</v>
      </c>
      <c r="N1212" s="1436"/>
      <c r="O1212" s="1431" t="s">
        <v>742</v>
      </c>
      <c r="R1212" s="1436" t="s">
        <v>1245</v>
      </c>
    </row>
    <row r="1213" spans="1:18" s="1431"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6"/>
      <c r="K1213" s="1436" t="str">
        <f t="shared" si="155"/>
        <v/>
      </c>
      <c r="L1213" s="1081" t="s">
        <v>1809</v>
      </c>
      <c r="M1213" s="1436">
        <v>1196</v>
      </c>
      <c r="N1213" s="1436"/>
      <c r="O1213" s="1431">
        <f>'Configurable Tab'!H37</f>
        <v>491</v>
      </c>
      <c r="Q1213" s="1431" t="s">
        <v>653</v>
      </c>
      <c r="R1213" s="1436" t="s">
        <v>1245</v>
      </c>
    </row>
    <row r="1214" spans="1:18" s="1431"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6"/>
      <c r="K1214" s="1436" t="str">
        <f t="shared" si="155"/>
        <v/>
      </c>
      <c r="L1214" s="1081" t="s">
        <v>1482</v>
      </c>
      <c r="M1214" s="1436">
        <v>1197</v>
      </c>
      <c r="N1214" s="1436"/>
      <c r="O1214" s="1431" t="s">
        <v>743</v>
      </c>
      <c r="R1214" s="1436" t="s">
        <v>1245</v>
      </c>
    </row>
    <row r="1215" spans="1:18" s="1431"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6"/>
      <c r="K1215" s="1436" t="str">
        <f t="shared" si="155"/>
        <v/>
      </c>
      <c r="L1215" s="1081" t="s">
        <v>1480</v>
      </c>
      <c r="M1215" s="1436">
        <v>1198</v>
      </c>
      <c r="N1215" s="1436"/>
      <c r="O1215" s="1431">
        <f>'Configurable Tab'!I37</f>
        <v>502</v>
      </c>
      <c r="R1215" s="1436" t="s">
        <v>1245</v>
      </c>
    </row>
    <row r="1216" spans="1:18" s="1431"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6"/>
      <c r="K1216" s="1436" t="str">
        <f t="shared" si="155"/>
        <v/>
      </c>
      <c r="L1216" s="1081" t="s">
        <v>1484</v>
      </c>
      <c r="M1216" s="1436">
        <v>1199</v>
      </c>
      <c r="N1216" s="1436"/>
      <c r="O1216" s="1431" t="s">
        <v>1766</v>
      </c>
      <c r="R1216" s="1436" t="s">
        <v>1245</v>
      </c>
    </row>
    <row r="1217" spans="1:18" s="1431"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6"/>
      <c r="K1217" s="1436" t="str">
        <f t="shared" si="155"/>
        <v/>
      </c>
      <c r="L1217" s="1081" t="s">
        <v>1485</v>
      </c>
      <c r="M1217" s="1436">
        <v>1200</v>
      </c>
      <c r="N1217" s="1436"/>
      <c r="R1217" s="1436" t="s">
        <v>1245</v>
      </c>
    </row>
    <row r="1218" spans="1:18" s="1431"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6" t="str">
        <f>IF(M1218&lt;&gt;"",Q$1&amp;M1218,"")</f>
        <v>1201</v>
      </c>
      <c r="K1218" s="1436" t="str">
        <f t="shared" si="155"/>
        <v>Incentives Worksheet</v>
      </c>
      <c r="L1218" s="1081" t="s">
        <v>1597</v>
      </c>
      <c r="M1218" s="1436">
        <v>1201</v>
      </c>
      <c r="N1218" s="1436"/>
      <c r="R1218" s="1436" t="s">
        <v>1245</v>
      </c>
    </row>
    <row r="1219" spans="1:18" s="1431"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6"/>
      <c r="K1219" s="1436" t="str">
        <f t="shared" si="155"/>
        <v/>
      </c>
      <c r="L1219" s="1081" t="s">
        <v>1488</v>
      </c>
      <c r="M1219" s="1436">
        <v>1202</v>
      </c>
      <c r="N1219" s="1436"/>
      <c r="R1219" s="1436" t="s">
        <v>1245</v>
      </c>
    </row>
    <row r="1220" spans="1:18" s="1431" customFormat="1" x14ac:dyDescent="0.25">
      <c r="A1220" s="1436" t="s">
        <v>1923</v>
      </c>
      <c r="B1220" s="1018" t="str">
        <f>IFERROR(_xlfn.CONCAT("C",MATCH(A1220,Welcome!C$1:C$60,0)),"")</f>
        <v>C12</v>
      </c>
      <c r="C1220" s="1018" t="str">
        <f>IFERROR(_xlfn.CONCAT("D",MATCH(A1220,Welcome!C$1:C$61,0)),"")</f>
        <v>D12</v>
      </c>
      <c r="D1220" s="1021" t="s">
        <v>1448</v>
      </c>
      <c r="E1220" s="1021" t="s">
        <v>1472</v>
      </c>
      <c r="I1220" s="1436" t="s">
        <v>1923</v>
      </c>
      <c r="J1220" s="1436" t="str">
        <f>Q$1&amp;M159</f>
        <v>8</v>
      </c>
      <c r="K1220" s="1436" t="str">
        <f t="shared" ref="K1220:K1283" si="159">IF(J1220&lt;&gt;"",E1220,"")</f>
        <v>Welcome</v>
      </c>
      <c r="L1220" s="1436"/>
      <c r="M1220" s="1436"/>
      <c r="N1220" s="1436"/>
    </row>
    <row r="1221" spans="1:18" s="1431"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6" t="s">
        <v>1455</v>
      </c>
      <c r="E1221" s="1021" t="s">
        <v>917</v>
      </c>
      <c r="I1221" s="1018" t="str">
        <f t="shared" ref="I1221:I1282" si="161">IF(J1221&lt;&gt;"",A1221,"")</f>
        <v>Shipping Location Number</v>
      </c>
      <c r="J1221" s="1436" t="str">
        <f>IFERROR(Q$1&amp;M167,"")</f>
        <v>34</v>
      </c>
      <c r="K1221" s="1436" t="str">
        <f t="shared" si="159"/>
        <v>Customer Inputs</v>
      </c>
      <c r="L1221" s="1436"/>
      <c r="M1221" s="1436"/>
      <c r="N1221" s="1436"/>
      <c r="P1221" s="1436" t="str">
        <f>IFERROR(VLOOKUP(Q$167,'Existing Customers'!$A:$F,1,FALSE),"")</f>
        <v/>
      </c>
    </row>
    <row r="1222" spans="1:18" s="1431" customFormat="1" x14ac:dyDescent="0.25">
      <c r="A1222" s="1104" t="s">
        <v>1270</v>
      </c>
      <c r="B1222" s="1021" t="str">
        <f ca="1">_xlfn.IFNA(_xlfn.CONCAT(SUBSTITUTE(ADDRESS(1,MATCH(A1222,INDIRECT("'"&amp;E1222&amp;"'"&amp;"!A5:Z5"),0),4),1,""),7),"")</f>
        <v>G7</v>
      </c>
      <c r="C1222" s="1021" t="str">
        <f t="shared" ca="1" si="160"/>
        <v>G</v>
      </c>
      <c r="D1222" s="1436" t="s">
        <v>1455</v>
      </c>
      <c r="E1222" s="1021" t="s">
        <v>917</v>
      </c>
      <c r="I1222" s="1018" t="str">
        <f t="shared" si="161"/>
        <v>Shipping Location Number</v>
      </c>
      <c r="J1222" s="1436" t="str">
        <f>IFERROR(Q$1&amp;M178,"")</f>
        <v>55</v>
      </c>
      <c r="K1222" s="1436" t="str">
        <f t="shared" si="159"/>
        <v>Customer Inputs</v>
      </c>
      <c r="L1222" s="1436"/>
      <c r="M1222" s="1436"/>
      <c r="N1222" s="1436"/>
      <c r="P1222" s="1436" t="str">
        <f>IFERROR(VLOOKUP(Q$178,'Existing Customers'!$A:$F,1,FALSE),"")</f>
        <v/>
      </c>
    </row>
    <row r="1223" spans="1:18" s="1431" customFormat="1" x14ac:dyDescent="0.25">
      <c r="A1223" s="1106" t="s">
        <v>1270</v>
      </c>
      <c r="B1223" s="1021" t="str">
        <f ca="1">_xlfn.IFNA(_xlfn.CONCAT(SUBSTITUTE(ADDRESS(1,MATCH(A1223,INDIRECT("'"&amp;E1223&amp;"'"&amp;"!A5:Z5"),0),4),1,""),8),"")</f>
        <v>G8</v>
      </c>
      <c r="C1223" s="1021" t="str">
        <f t="shared" ca="1" si="160"/>
        <v>G</v>
      </c>
      <c r="D1223" s="1436" t="s">
        <v>1455</v>
      </c>
      <c r="E1223" s="1021" t="s">
        <v>917</v>
      </c>
      <c r="I1223" s="1018" t="str">
        <f t="shared" si="161"/>
        <v>Shipping Location Number</v>
      </c>
      <c r="J1223" s="1436" t="str">
        <f>IFERROR(Q$1&amp;M189,"")</f>
        <v>76</v>
      </c>
      <c r="K1223" s="1436" t="str">
        <f t="shared" si="159"/>
        <v>Customer Inputs</v>
      </c>
      <c r="L1223" s="1436"/>
      <c r="M1223" s="1436"/>
      <c r="N1223" s="1436"/>
      <c r="P1223" s="1436" t="str">
        <f>IFERROR(VLOOKUP(Q$189,'Existing Customers'!$A:$F,1,FALSE),"")</f>
        <v/>
      </c>
    </row>
    <row r="1224" spans="1:18" s="1431" customFormat="1" x14ac:dyDescent="0.25">
      <c r="A1224" s="1104" t="s">
        <v>1270</v>
      </c>
      <c r="B1224" s="1021" t="str">
        <f ca="1">_xlfn.IFNA(_xlfn.CONCAT(SUBSTITUTE(ADDRESS(1,MATCH(A1224,INDIRECT("'"&amp;E1224&amp;"'"&amp;"!A5:Z5"),0),4),1,""),9),"")</f>
        <v>G9</v>
      </c>
      <c r="C1224" s="1021" t="str">
        <f t="shared" ca="1" si="160"/>
        <v>G</v>
      </c>
      <c r="D1224" s="1436" t="s">
        <v>1455</v>
      </c>
      <c r="E1224" s="1021" t="s">
        <v>917</v>
      </c>
      <c r="I1224" s="1018" t="str">
        <f t="shared" si="161"/>
        <v>Shipping Location Number</v>
      </c>
      <c r="J1224" s="1436" t="str">
        <f>IFERROR(Q$1&amp;M200,"")</f>
        <v>97</v>
      </c>
      <c r="K1224" s="1436" t="str">
        <f t="shared" si="159"/>
        <v>Customer Inputs</v>
      </c>
      <c r="L1224" s="1436"/>
      <c r="M1224" s="1436"/>
      <c r="N1224" s="1436"/>
      <c r="P1224" s="1436" t="str">
        <f>IFERROR(VLOOKUP(Q$200,'Existing Customers'!$A:$F,1,FALSE),"")</f>
        <v/>
      </c>
    </row>
    <row r="1225" spans="1:18" s="1431" customFormat="1" x14ac:dyDescent="0.25">
      <c r="A1225" s="1106" t="s">
        <v>1270</v>
      </c>
      <c r="B1225" s="1021" t="str">
        <f ca="1">_xlfn.IFNA(_xlfn.CONCAT(SUBSTITUTE(ADDRESS(1,MATCH(A1225,INDIRECT("'"&amp;E1225&amp;"'"&amp;"!A5:Z5"),0),4),1,""),10),"")</f>
        <v>G10</v>
      </c>
      <c r="C1225" s="1021" t="str">
        <f t="shared" ca="1" si="160"/>
        <v>G</v>
      </c>
      <c r="D1225" s="1436" t="s">
        <v>1455</v>
      </c>
      <c r="E1225" s="1021" t="s">
        <v>917</v>
      </c>
      <c r="I1225" s="1018" t="str">
        <f t="shared" si="161"/>
        <v>Shipping Location Number</v>
      </c>
      <c r="J1225" s="1436" t="str">
        <f>IFERROR(Q$1&amp;M211,"")</f>
        <v>118</v>
      </c>
      <c r="K1225" s="1436" t="str">
        <f t="shared" si="159"/>
        <v>Customer Inputs</v>
      </c>
      <c r="L1225" s="1436"/>
      <c r="M1225" s="1436"/>
      <c r="N1225" s="1436"/>
      <c r="P1225" s="1436" t="str">
        <f>IFERROR(VLOOKUP(Q$211,'Existing Customers'!$A:$F,1,FALSE),"")</f>
        <v/>
      </c>
    </row>
    <row r="1226" spans="1:18" s="1431" customFormat="1" x14ac:dyDescent="0.25">
      <c r="A1226" s="1104" t="s">
        <v>1270</v>
      </c>
      <c r="B1226" s="1021" t="str">
        <f ca="1">_xlfn.IFNA(_xlfn.CONCAT(SUBSTITUTE(ADDRESS(1,MATCH(A1226,INDIRECT("'"&amp;E1226&amp;"'"&amp;"!A5:Z5"),0),4),1,""),11),"")</f>
        <v>G11</v>
      </c>
      <c r="C1226" s="1021" t="str">
        <f t="shared" ca="1" si="160"/>
        <v>G</v>
      </c>
      <c r="D1226" s="1436" t="s">
        <v>1455</v>
      </c>
      <c r="E1226" s="1021" t="s">
        <v>917</v>
      </c>
      <c r="I1226" s="1018" t="str">
        <f t="shared" si="161"/>
        <v>Shipping Location Number</v>
      </c>
      <c r="J1226" s="1436" t="str">
        <f>IFERROR(Q$1&amp;M222,"")</f>
        <v>139</v>
      </c>
      <c r="K1226" s="1436" t="str">
        <f t="shared" si="159"/>
        <v>Customer Inputs</v>
      </c>
      <c r="L1226" s="1436"/>
      <c r="M1226" s="1436"/>
      <c r="N1226" s="1436"/>
      <c r="P1226" s="1436" t="str">
        <f>IFERROR(VLOOKUP(Q$222,'Existing Customers'!$A:$F,1,FALSE),"")</f>
        <v/>
      </c>
    </row>
    <row r="1227" spans="1:18" s="1431" customFormat="1" x14ac:dyDescent="0.25">
      <c r="A1227" s="1106" t="s">
        <v>1270</v>
      </c>
      <c r="B1227" s="1021" t="str">
        <f ca="1">_xlfn.IFNA(_xlfn.CONCAT(SUBSTITUTE(ADDRESS(1,MATCH(A1227,INDIRECT("'"&amp;E1227&amp;"'"&amp;"!A5:Z5"),0),4),1,""),12),"")</f>
        <v>G12</v>
      </c>
      <c r="C1227" s="1021" t="str">
        <f t="shared" ca="1" si="160"/>
        <v>G</v>
      </c>
      <c r="D1227" s="1436" t="s">
        <v>1455</v>
      </c>
      <c r="E1227" s="1021" t="s">
        <v>917</v>
      </c>
      <c r="I1227" s="1018" t="str">
        <f t="shared" si="161"/>
        <v>Shipping Location Number</v>
      </c>
      <c r="J1227" s="1436" t="str">
        <f>IFERROR(Q$1&amp;M233,"")</f>
        <v>160</v>
      </c>
      <c r="K1227" s="1436" t="str">
        <f t="shared" si="159"/>
        <v>Customer Inputs</v>
      </c>
      <c r="L1227" s="1436"/>
      <c r="M1227" s="1436"/>
      <c r="N1227" s="1436"/>
      <c r="P1227" s="1436" t="s">
        <v>1155</v>
      </c>
    </row>
    <row r="1228" spans="1:18" s="1431" customFormat="1" x14ac:dyDescent="0.25">
      <c r="A1228" s="1104" t="s">
        <v>1270</v>
      </c>
      <c r="B1228" s="1021" t="str">
        <f ca="1">_xlfn.IFNA(_xlfn.CONCAT(SUBSTITUTE(ADDRESS(1,MATCH(A1228,INDIRECT("'"&amp;E1228&amp;"'"&amp;"!A5:Z5"),0),4),1,""),13),"")</f>
        <v>G13</v>
      </c>
      <c r="C1228" s="1021" t="str">
        <f t="shared" ca="1" si="160"/>
        <v>G</v>
      </c>
      <c r="D1228" s="1436" t="s">
        <v>1455</v>
      </c>
      <c r="E1228" s="1021" t="s">
        <v>917</v>
      </c>
      <c r="I1228" s="1018" t="str">
        <f t="shared" si="161"/>
        <v>Shipping Location Number</v>
      </c>
      <c r="J1228" s="1436" t="str">
        <f>IFERROR(Q$1&amp;M244,"")</f>
        <v>181</v>
      </c>
      <c r="K1228" s="1436" t="str">
        <f t="shared" si="159"/>
        <v>Customer Inputs</v>
      </c>
      <c r="L1228" s="1436"/>
      <c r="M1228" s="1436"/>
      <c r="N1228" s="1436"/>
      <c r="P1228" s="1436" t="str">
        <f>IFERROR(VLOOKUP(Q$244,'Existing Customers'!$A:$F,1,FALSE),"")</f>
        <v/>
      </c>
    </row>
    <row r="1229" spans="1:18" s="1431" customFormat="1" x14ac:dyDescent="0.25">
      <c r="A1229" s="1106" t="s">
        <v>1270</v>
      </c>
      <c r="B1229" s="1021" t="str">
        <f ca="1">_xlfn.IFNA(_xlfn.CONCAT(SUBSTITUTE(ADDRESS(1,MATCH(A1229,INDIRECT("'"&amp;E1229&amp;"'"&amp;"!A5:Z5"),0),4),1,""),14),"")</f>
        <v>G14</v>
      </c>
      <c r="C1229" s="1021" t="str">
        <f t="shared" ca="1" si="160"/>
        <v>G</v>
      </c>
      <c r="D1229" s="1436" t="s">
        <v>1455</v>
      </c>
      <c r="E1229" s="1021" t="s">
        <v>917</v>
      </c>
      <c r="I1229" s="1018" t="str">
        <f t="shared" si="161"/>
        <v>Shipping Location Number</v>
      </c>
      <c r="J1229" s="1436" t="str">
        <f>IFERROR(Q$1&amp;M255,"")</f>
        <v>202</v>
      </c>
      <c r="K1229" s="1436" t="str">
        <f t="shared" si="159"/>
        <v>Customer Inputs</v>
      </c>
      <c r="L1229" s="1436"/>
      <c r="M1229" s="1436"/>
      <c r="N1229" s="1436"/>
      <c r="P1229" s="1436" t="str">
        <f>IFERROR(VLOOKUP(Q$255,'Existing Customers'!$A:$F,1,FALSE),"")</f>
        <v/>
      </c>
    </row>
    <row r="1230" spans="1:18" s="1431" customFormat="1" x14ac:dyDescent="0.25">
      <c r="A1230" s="1104" t="s">
        <v>1270</v>
      </c>
      <c r="B1230" s="1021" t="str">
        <f ca="1">_xlfn.IFNA(_xlfn.CONCAT(SUBSTITUTE(ADDRESS(1,MATCH(A1230,INDIRECT("'"&amp;E1230&amp;"'"&amp;"!A5:Z5"),0),4),1,""),15),"")</f>
        <v>G15</v>
      </c>
      <c r="C1230" s="1021" t="str">
        <f t="shared" ca="1" si="160"/>
        <v>G</v>
      </c>
      <c r="D1230" s="1436" t="s">
        <v>1455</v>
      </c>
      <c r="E1230" s="1021" t="s">
        <v>917</v>
      </c>
      <c r="I1230" s="1018" t="str">
        <f t="shared" si="161"/>
        <v>Shipping Location Number</v>
      </c>
      <c r="J1230" s="1436" t="str">
        <f>IFERROR(Q$1&amp;M266,"")</f>
        <v>223</v>
      </c>
      <c r="K1230" s="1436" t="str">
        <f t="shared" si="159"/>
        <v>Customer Inputs</v>
      </c>
      <c r="L1230" s="1436"/>
      <c r="M1230" s="1436"/>
      <c r="N1230" s="1436"/>
      <c r="P1230" s="1436" t="str">
        <f>IFERROR(VLOOKUP(Q$266,'Existing Customers'!$A:$F,1,FALSE),"")</f>
        <v/>
      </c>
    </row>
    <row r="1231" spans="1:18" s="1431" customFormat="1" x14ac:dyDescent="0.25">
      <c r="A1231" s="1107" t="s">
        <v>204</v>
      </c>
      <c r="B1231" s="1021" t="str">
        <f t="shared" ref="B1231:B1240" ca="1" si="162">_xlfn.IFNA(_xlfn.CONCAT(SUBSTITUTE(ADDRESS(1,MATCH(A1231,INDIRECT("'"&amp;E1231&amp;"'"&amp;"!A5:Z5"),0),4),1,""),15),"")</f>
        <v>S15</v>
      </c>
      <c r="C1231" s="1021" t="str">
        <f t="shared" ca="1" si="160"/>
        <v>S</v>
      </c>
      <c r="D1231" s="1436" t="s">
        <v>1455</v>
      </c>
      <c r="E1231" s="1021" t="s">
        <v>917</v>
      </c>
      <c r="I1231" s="1018" t="str">
        <f t="shared" si="161"/>
        <v>Zip Code</v>
      </c>
      <c r="J1231" s="1436" t="str">
        <f>IF(P1221="",Q$1&amp;M177,"")</f>
        <v>54</v>
      </c>
      <c r="K1231" s="1436" t="str">
        <f t="shared" si="159"/>
        <v>Customer Inputs</v>
      </c>
      <c r="L1231" s="1436"/>
      <c r="M1231" s="1436"/>
      <c r="N1231" s="1436"/>
    </row>
    <row r="1232" spans="1:18" s="1431" customFormat="1" x14ac:dyDescent="0.25">
      <c r="A1232" s="1104" t="s">
        <v>204</v>
      </c>
      <c r="B1232" s="1021" t="str">
        <f t="shared" ca="1" si="162"/>
        <v>S15</v>
      </c>
      <c r="C1232" s="1021" t="str">
        <f t="shared" ca="1" si="160"/>
        <v>S</v>
      </c>
      <c r="D1232" s="1436" t="s">
        <v>1455</v>
      </c>
      <c r="E1232" s="1021" t="s">
        <v>917</v>
      </c>
      <c r="I1232" s="1018" t="str">
        <f t="shared" si="161"/>
        <v>Zip Code</v>
      </c>
      <c r="J1232" s="1436" t="str">
        <f>IF(P1222="",Q$1&amp;M188,"")</f>
        <v>75</v>
      </c>
      <c r="K1232" s="1436" t="str">
        <f t="shared" si="159"/>
        <v>Customer Inputs</v>
      </c>
      <c r="L1232" s="1436"/>
      <c r="M1232" s="1436"/>
      <c r="N1232" s="1436"/>
    </row>
    <row r="1233" spans="1:14" s="1431" customFormat="1" x14ac:dyDescent="0.25">
      <c r="A1233" s="1107" t="s">
        <v>204</v>
      </c>
      <c r="B1233" s="1021" t="str">
        <f t="shared" ca="1" si="162"/>
        <v>S15</v>
      </c>
      <c r="C1233" s="1021" t="str">
        <f t="shared" ca="1" si="160"/>
        <v>S</v>
      </c>
      <c r="D1233" s="1436" t="s">
        <v>1455</v>
      </c>
      <c r="E1233" s="1021" t="s">
        <v>917</v>
      </c>
      <c r="I1233" s="1018" t="str">
        <f t="shared" si="161"/>
        <v>Zip Code</v>
      </c>
      <c r="J1233" s="1436" t="str">
        <f>IF(P1223="",Q$1&amp;M199,"")</f>
        <v>96</v>
      </c>
      <c r="K1233" s="1436" t="str">
        <f t="shared" si="159"/>
        <v>Customer Inputs</v>
      </c>
      <c r="L1233" s="1436"/>
      <c r="M1233" s="1436"/>
      <c r="N1233" s="1436"/>
    </row>
    <row r="1234" spans="1:14" s="1431" customFormat="1" x14ac:dyDescent="0.25">
      <c r="A1234" s="1104" t="s">
        <v>204</v>
      </c>
      <c r="B1234" s="1021" t="str">
        <f t="shared" ca="1" si="162"/>
        <v>S15</v>
      </c>
      <c r="C1234" s="1021" t="str">
        <f t="shared" ca="1" si="160"/>
        <v>S</v>
      </c>
      <c r="D1234" s="1436" t="s">
        <v>1455</v>
      </c>
      <c r="E1234" s="1021" t="s">
        <v>917</v>
      </c>
      <c r="I1234" s="1018" t="str">
        <f t="shared" si="161"/>
        <v>Zip Code</v>
      </c>
      <c r="J1234" s="1436" t="str">
        <f>IF(P1224="",Q$1&amp;M210,"")</f>
        <v>117</v>
      </c>
      <c r="K1234" s="1436" t="str">
        <f t="shared" si="159"/>
        <v>Customer Inputs</v>
      </c>
      <c r="L1234" s="1436"/>
      <c r="M1234" s="1436"/>
      <c r="N1234" s="1436"/>
    </row>
    <row r="1235" spans="1:14" s="1431" customFormat="1" x14ac:dyDescent="0.25">
      <c r="A1235" s="1107" t="s">
        <v>204</v>
      </c>
      <c r="B1235" s="1021" t="str">
        <f t="shared" ca="1" si="162"/>
        <v>S15</v>
      </c>
      <c r="C1235" s="1021" t="str">
        <f t="shared" ca="1" si="160"/>
        <v>S</v>
      </c>
      <c r="D1235" s="1436" t="s">
        <v>1455</v>
      </c>
      <c r="E1235" s="1021" t="s">
        <v>917</v>
      </c>
      <c r="I1235" s="1018" t="str">
        <f t="shared" si="161"/>
        <v>Zip Code</v>
      </c>
      <c r="J1235" s="1436" t="str">
        <f>IF(P1225="",Q$1&amp;M221,"")</f>
        <v>138</v>
      </c>
      <c r="K1235" s="1436" t="str">
        <f t="shared" si="159"/>
        <v>Customer Inputs</v>
      </c>
      <c r="L1235" s="1436"/>
      <c r="M1235" s="1436"/>
      <c r="N1235" s="1436"/>
    </row>
    <row r="1236" spans="1:14" s="1431" customFormat="1" x14ac:dyDescent="0.25">
      <c r="A1236" s="1104" t="s">
        <v>204</v>
      </c>
      <c r="B1236" s="1021" t="str">
        <f t="shared" ca="1" si="162"/>
        <v>S15</v>
      </c>
      <c r="C1236" s="1021" t="str">
        <f t="shared" ca="1" si="160"/>
        <v>S</v>
      </c>
      <c r="D1236" s="1436" t="s">
        <v>1455</v>
      </c>
      <c r="E1236" s="1021" t="s">
        <v>917</v>
      </c>
      <c r="I1236" s="1018" t="str">
        <f t="shared" si="161"/>
        <v>Zip Code</v>
      </c>
      <c r="J1236" s="1436" t="str">
        <f>IF(P1226="",Q$1&amp;M232,"")</f>
        <v>159</v>
      </c>
      <c r="K1236" s="1436" t="str">
        <f t="shared" si="159"/>
        <v>Customer Inputs</v>
      </c>
      <c r="L1236" s="1436"/>
      <c r="M1236" s="1436"/>
      <c r="N1236" s="1436"/>
    </row>
    <row r="1237" spans="1:14" s="1431" customFormat="1" x14ac:dyDescent="0.25">
      <c r="A1237" s="1107" t="s">
        <v>204</v>
      </c>
      <c r="B1237" s="1021" t="str">
        <f t="shared" ca="1" si="162"/>
        <v>S15</v>
      </c>
      <c r="C1237" s="1021" t="str">
        <f t="shared" ca="1" si="160"/>
        <v>S</v>
      </c>
      <c r="D1237" s="1436" t="s">
        <v>1455</v>
      </c>
      <c r="E1237" s="1021" t="s">
        <v>917</v>
      </c>
      <c r="I1237" s="1018" t="str">
        <f t="shared" si="161"/>
        <v>Zip Code</v>
      </c>
      <c r="J1237" s="1436" t="str">
        <f>IF(P1227="",Q$1&amp;M243,"")</f>
        <v>180</v>
      </c>
      <c r="K1237" s="1436" t="str">
        <f t="shared" si="159"/>
        <v>Customer Inputs</v>
      </c>
      <c r="L1237" s="1436"/>
      <c r="M1237" s="1436"/>
      <c r="N1237" s="1436"/>
    </row>
    <row r="1238" spans="1:14" s="1431" customFormat="1" x14ac:dyDescent="0.25">
      <c r="A1238" s="1104" t="s">
        <v>204</v>
      </c>
      <c r="B1238" s="1021" t="str">
        <f t="shared" ca="1" si="162"/>
        <v>S15</v>
      </c>
      <c r="C1238" s="1021" t="str">
        <f t="shared" ca="1" si="160"/>
        <v>S</v>
      </c>
      <c r="D1238" s="1436" t="s">
        <v>1455</v>
      </c>
      <c r="E1238" s="1021" t="s">
        <v>917</v>
      </c>
      <c r="I1238" s="1018" t="str">
        <f t="shared" si="161"/>
        <v>Zip Code</v>
      </c>
      <c r="J1238" s="1436" t="str">
        <f>IF(P1228="",Q$1&amp;M254,"")</f>
        <v>201</v>
      </c>
      <c r="K1238" s="1436" t="str">
        <f t="shared" si="159"/>
        <v>Customer Inputs</v>
      </c>
      <c r="L1238" s="1436"/>
      <c r="M1238" s="1436"/>
      <c r="N1238" s="1436"/>
    </row>
    <row r="1239" spans="1:14" s="1431" customFormat="1" x14ac:dyDescent="0.25">
      <c r="A1239" s="1107" t="s">
        <v>204</v>
      </c>
      <c r="B1239" s="1021" t="str">
        <f t="shared" ca="1" si="162"/>
        <v>S15</v>
      </c>
      <c r="C1239" s="1021" t="str">
        <f t="shared" ca="1" si="160"/>
        <v>S</v>
      </c>
      <c r="D1239" s="1436" t="s">
        <v>1455</v>
      </c>
      <c r="E1239" s="1021" t="s">
        <v>917</v>
      </c>
      <c r="I1239" s="1018" t="str">
        <f t="shared" si="161"/>
        <v>Zip Code</v>
      </c>
      <c r="J1239" s="1436" t="str">
        <f>IF(P1229="",Q$1&amp;M265,"")</f>
        <v>222</v>
      </c>
      <c r="K1239" s="1436" t="str">
        <f t="shared" si="159"/>
        <v>Customer Inputs</v>
      </c>
      <c r="L1239" s="1436"/>
      <c r="M1239" s="1436"/>
      <c r="N1239" s="1436"/>
    </row>
    <row r="1240" spans="1:14" s="1431" customFormat="1" x14ac:dyDescent="0.25">
      <c r="A1240" s="1104" t="s">
        <v>204</v>
      </c>
      <c r="B1240" s="1021" t="str">
        <f t="shared" ca="1" si="162"/>
        <v>S15</v>
      </c>
      <c r="C1240" s="1021" t="str">
        <f t="shared" ca="1" si="160"/>
        <v>S</v>
      </c>
      <c r="D1240" s="1436" t="s">
        <v>1455</v>
      </c>
      <c r="E1240" s="1021" t="s">
        <v>917</v>
      </c>
      <c r="I1240" s="1018" t="str">
        <f t="shared" si="161"/>
        <v>Zip Code</v>
      </c>
      <c r="J1240" s="1436" t="str">
        <f>IF(P1230="",Q$1&amp;M276,"")</f>
        <v>243</v>
      </c>
      <c r="K1240" s="1436" t="str">
        <f t="shared" si="159"/>
        <v>Customer Inputs</v>
      </c>
      <c r="L1240" s="1436"/>
      <c r="M1240" s="1436"/>
      <c r="N1240" s="1436"/>
    </row>
    <row r="1241" spans="1:14" s="1431"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6" t="s">
        <v>1455</v>
      </c>
      <c r="E1241" s="1021" t="s">
        <v>208</v>
      </c>
      <c r="I1241" s="1018" t="str">
        <f t="shared" si="161"/>
        <v>Per</v>
      </c>
      <c r="J1241" s="1436" t="str">
        <f>IFERROR(Q$1&amp;M280,"")</f>
        <v>249</v>
      </c>
      <c r="K1241" s="1436" t="str">
        <f t="shared" si="159"/>
        <v>PIM Model</v>
      </c>
      <c r="L1241" s="1436"/>
      <c r="M1241" s="1436"/>
      <c r="N1241" s="1436"/>
    </row>
    <row r="1242" spans="1:14" s="1431"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6" t="s">
        <v>1455</v>
      </c>
      <c r="E1242" s="1021" t="s">
        <v>208</v>
      </c>
      <c r="I1242" s="1018" t="str">
        <f t="shared" si="161"/>
        <v>Per</v>
      </c>
      <c r="J1242" s="1436" t="str">
        <f>IFERROR(Q$1&amp;M292,"")</f>
        <v>261</v>
      </c>
      <c r="K1242" s="1436" t="str">
        <f t="shared" si="159"/>
        <v>PIM Model</v>
      </c>
      <c r="L1242" s="1436"/>
      <c r="M1242" s="1436"/>
      <c r="N1242" s="1436"/>
    </row>
    <row r="1243" spans="1:14" s="1431" customFormat="1" x14ac:dyDescent="0.25">
      <c r="A1243" s="1110" t="s">
        <v>1338</v>
      </c>
      <c r="B1243" s="1018" t="str">
        <f ca="1">_xlfn.CONCAT(IFERROR(SUBSTITUTE(ADDRESS(1,MATCH(A1243,INDIRECT("'"&amp;E1243&amp;"'"&amp;"!A9:Z9"),0),4),1,""),""),12)</f>
        <v>D12</v>
      </c>
      <c r="C1243" s="1018" t="str">
        <f t="shared" ca="1" si="163"/>
        <v>D</v>
      </c>
      <c r="D1243" s="1436" t="s">
        <v>1455</v>
      </c>
      <c r="E1243" s="1021" t="s">
        <v>208</v>
      </c>
      <c r="I1243" s="1018" t="str">
        <f t="shared" si="161"/>
        <v>Per</v>
      </c>
      <c r="J1243" s="1436" t="str">
        <f>IFERROR(Q$1&amp;M304,"")</f>
        <v>273</v>
      </c>
      <c r="K1243" s="1436" t="str">
        <f t="shared" si="159"/>
        <v>PIM Model</v>
      </c>
      <c r="L1243" s="1436"/>
      <c r="M1243" s="1436"/>
      <c r="N1243" s="1436"/>
    </row>
    <row r="1244" spans="1:14" s="1431" customFormat="1" x14ac:dyDescent="0.25">
      <c r="A1244" s="1113" t="s">
        <v>1338</v>
      </c>
      <c r="B1244" s="1018" t="str">
        <f ca="1">_xlfn.CONCAT(IFERROR(SUBSTITUTE(ADDRESS(1,MATCH(A1244,INDIRECT("'"&amp;E1244&amp;"'"&amp;"!A9:Z9"),0),4),1,""),""),13)</f>
        <v>D13</v>
      </c>
      <c r="C1244" s="1018" t="str">
        <f t="shared" ca="1" si="163"/>
        <v>D</v>
      </c>
      <c r="D1244" s="1436" t="s">
        <v>1455</v>
      </c>
      <c r="E1244" s="1021" t="s">
        <v>208</v>
      </c>
      <c r="I1244" s="1018" t="str">
        <f t="shared" si="161"/>
        <v>Per</v>
      </c>
      <c r="J1244" s="1436" t="str">
        <f>IFERROR(Q$1&amp;M316,"")</f>
        <v>285</v>
      </c>
      <c r="K1244" s="1436" t="str">
        <f t="shared" si="159"/>
        <v>PIM Model</v>
      </c>
      <c r="L1244" s="1436"/>
      <c r="M1244" s="1436"/>
      <c r="N1244" s="1436"/>
    </row>
    <row r="1245" spans="1:14" s="1431" customFormat="1" x14ac:dyDescent="0.25">
      <c r="A1245" s="1110" t="s">
        <v>1338</v>
      </c>
      <c r="B1245" s="1018" t="str">
        <f ca="1">_xlfn.CONCAT(IFERROR(SUBSTITUTE(ADDRESS(1,MATCH(A1245,INDIRECT("'"&amp;E1245&amp;"'"&amp;"!A9:Z9"),0),4),1,""),""),14)</f>
        <v>D14</v>
      </c>
      <c r="C1245" s="1018" t="str">
        <f t="shared" ca="1" si="163"/>
        <v>D</v>
      </c>
      <c r="D1245" s="1436" t="s">
        <v>1455</v>
      </c>
      <c r="E1245" s="1021" t="s">
        <v>208</v>
      </c>
      <c r="I1245" s="1018" t="str">
        <f t="shared" si="161"/>
        <v>Per</v>
      </c>
      <c r="J1245" s="1436" t="str">
        <f>IFERROR(Q$1&amp;M328,"")</f>
        <v>297</v>
      </c>
      <c r="K1245" s="1436" t="str">
        <f t="shared" si="159"/>
        <v>PIM Model</v>
      </c>
      <c r="L1245" s="1436"/>
      <c r="M1245" s="1436"/>
      <c r="N1245" s="1436"/>
    </row>
    <row r="1246" spans="1:14" s="1431" customFormat="1" x14ac:dyDescent="0.25">
      <c r="A1246" s="1113" t="s">
        <v>1338</v>
      </c>
      <c r="B1246" s="1018" t="str">
        <f ca="1">_xlfn.CONCAT(IFERROR(SUBSTITUTE(ADDRESS(1,MATCH(A1246,INDIRECT("'"&amp;E1246&amp;"'"&amp;"!A9:Z9"),0),4),1,""),""),15)</f>
        <v>D15</v>
      </c>
      <c r="C1246" s="1018" t="str">
        <f t="shared" ca="1" si="163"/>
        <v>D</v>
      </c>
      <c r="D1246" s="1436" t="s">
        <v>1455</v>
      </c>
      <c r="E1246" s="1021" t="s">
        <v>208</v>
      </c>
      <c r="I1246" s="1018" t="str">
        <f t="shared" si="161"/>
        <v>Per</v>
      </c>
      <c r="J1246" s="1436" t="str">
        <f>IFERROR(Q$1&amp;M340,"")</f>
        <v>309</v>
      </c>
      <c r="K1246" s="1436" t="str">
        <f t="shared" si="159"/>
        <v>PIM Model</v>
      </c>
      <c r="L1246" s="1436"/>
      <c r="M1246" s="1436"/>
      <c r="N1246" s="1436"/>
    </row>
    <row r="1247" spans="1:14" s="1431" customFormat="1" x14ac:dyDescent="0.25">
      <c r="A1247" s="1110" t="s">
        <v>1338</v>
      </c>
      <c r="B1247" s="1018" t="str">
        <f ca="1">_xlfn.CONCAT(IFERROR(SUBSTITUTE(ADDRESS(1,MATCH(A1247,INDIRECT("'"&amp;E1247&amp;"'"&amp;"!A9:Z9"),0),4),1,""),""),16)</f>
        <v>D16</v>
      </c>
      <c r="C1247" s="1018" t="str">
        <f t="shared" ca="1" si="163"/>
        <v>D</v>
      </c>
      <c r="D1247" s="1436" t="s">
        <v>1455</v>
      </c>
      <c r="E1247" s="1021" t="s">
        <v>208</v>
      </c>
      <c r="I1247" s="1018" t="str">
        <f t="shared" si="161"/>
        <v>Per</v>
      </c>
      <c r="J1247" s="1436" t="str">
        <f>IFERROR(Q$1&amp;M352,"")</f>
        <v>321</v>
      </c>
      <c r="K1247" s="1436" t="str">
        <f t="shared" si="159"/>
        <v>PIM Model</v>
      </c>
      <c r="L1247" s="1436"/>
      <c r="M1247" s="1436"/>
      <c r="N1247" s="1436"/>
    </row>
    <row r="1248" spans="1:14" s="1431" customFormat="1" x14ac:dyDescent="0.25">
      <c r="A1248" s="1113" t="s">
        <v>1338</v>
      </c>
      <c r="B1248" s="1018" t="str">
        <f ca="1">_xlfn.CONCAT(IFERROR(SUBSTITUTE(ADDRESS(1,MATCH(A1248,INDIRECT("'"&amp;E1248&amp;"'"&amp;"!A9:Z9"),0),4),1,""),""),17)</f>
        <v>D17</v>
      </c>
      <c r="C1248" s="1018" t="str">
        <f t="shared" ca="1" si="163"/>
        <v>D</v>
      </c>
      <c r="D1248" s="1436" t="s">
        <v>1455</v>
      </c>
      <c r="E1248" s="1021" t="s">
        <v>208</v>
      </c>
      <c r="I1248" s="1018" t="str">
        <f t="shared" si="161"/>
        <v>Per</v>
      </c>
      <c r="J1248" s="1436" t="str">
        <f>IFERROR(Q$1&amp;M364,"")</f>
        <v>333</v>
      </c>
      <c r="K1248" s="1436" t="str">
        <f t="shared" si="159"/>
        <v>PIM Model</v>
      </c>
      <c r="L1248" s="1436"/>
      <c r="M1248" s="1436"/>
      <c r="N1248" s="1436"/>
    </row>
    <row r="1249" spans="1:14" s="1431" customFormat="1" x14ac:dyDescent="0.25">
      <c r="A1249" s="1110" t="s">
        <v>1338</v>
      </c>
      <c r="B1249" s="1018" t="str">
        <f ca="1">_xlfn.CONCAT(IFERROR(SUBSTITUTE(ADDRESS(1,MATCH(A1249,INDIRECT("'"&amp;E1249&amp;"'"&amp;"!A9:Z9"),0),4),1,""),""),18)</f>
        <v>D18</v>
      </c>
      <c r="C1249" s="1018" t="str">
        <f t="shared" ca="1" si="163"/>
        <v>D</v>
      </c>
      <c r="D1249" s="1436" t="s">
        <v>1455</v>
      </c>
      <c r="E1249" s="1021" t="s">
        <v>208</v>
      </c>
      <c r="I1249" s="1018" t="str">
        <f t="shared" si="161"/>
        <v>Per</v>
      </c>
      <c r="J1249" s="1436" t="str">
        <f>IFERROR(Q$1&amp;M376,"")</f>
        <v>345</v>
      </c>
      <c r="K1249" s="1436" t="str">
        <f t="shared" si="159"/>
        <v>PIM Model</v>
      </c>
      <c r="L1249" s="1436"/>
      <c r="M1249" s="1436"/>
      <c r="N1249" s="1436"/>
    </row>
    <row r="1250" spans="1:14" s="1431" customFormat="1" x14ac:dyDescent="0.25">
      <c r="A1250" s="1113" t="s">
        <v>1338</v>
      </c>
      <c r="B1250" s="1018" t="str">
        <f ca="1">_xlfn.CONCAT(IFERROR(SUBSTITUTE(ADDRESS(1,MATCH(A1250,INDIRECT("'"&amp;E1250&amp;"'"&amp;"!A9:Z9"),0),4),1,""),""),19)</f>
        <v>D19</v>
      </c>
      <c r="C1250" s="1018" t="str">
        <f t="shared" ca="1" si="163"/>
        <v>D</v>
      </c>
      <c r="D1250" s="1436" t="s">
        <v>1455</v>
      </c>
      <c r="E1250" s="1021" t="s">
        <v>208</v>
      </c>
      <c r="I1250" s="1018" t="str">
        <f t="shared" si="161"/>
        <v>Per</v>
      </c>
      <c r="J1250" s="1436" t="str">
        <f>IFERROR(Q$1&amp;M388,"")</f>
        <v>357</v>
      </c>
      <c r="K1250" s="1436" t="str">
        <f t="shared" si="159"/>
        <v>PIM Model</v>
      </c>
      <c r="L1250" s="1436"/>
      <c r="M1250" s="1436"/>
      <c r="N1250" s="1436"/>
    </row>
    <row r="1251" spans="1:14" s="1431" customFormat="1" x14ac:dyDescent="0.25">
      <c r="A1251" s="1110" t="s">
        <v>1338</v>
      </c>
      <c r="B1251" s="1018" t="str">
        <f ca="1">_xlfn.CONCAT(IFERROR(SUBSTITUTE(ADDRESS(1,MATCH(A1251,INDIRECT("'"&amp;E1251&amp;"'"&amp;"!A9:Z9"),0),4),1,""),""),20)</f>
        <v>D20</v>
      </c>
      <c r="C1251" s="1018" t="str">
        <f t="shared" ca="1" si="163"/>
        <v>D</v>
      </c>
      <c r="D1251" s="1436" t="s">
        <v>1455</v>
      </c>
      <c r="E1251" s="1021" t="s">
        <v>208</v>
      </c>
      <c r="I1251" s="1018" t="str">
        <f t="shared" si="161"/>
        <v>Per</v>
      </c>
      <c r="J1251" s="1436" t="str">
        <f>IFERROR(Q$1&amp;M400,"")</f>
        <v>369</v>
      </c>
      <c r="K1251" s="1436" t="str">
        <f t="shared" si="159"/>
        <v>PIM Model</v>
      </c>
      <c r="L1251" s="1436"/>
      <c r="M1251" s="1436"/>
      <c r="N1251" s="1436"/>
    </row>
    <row r="1252" spans="1:14" s="1431" customFormat="1" x14ac:dyDescent="0.25">
      <c r="A1252" s="1113" t="s">
        <v>1338</v>
      </c>
      <c r="B1252" s="1018" t="str">
        <f ca="1">_xlfn.CONCAT(IFERROR(SUBSTITUTE(ADDRESS(1,MATCH(A1252,INDIRECT("'"&amp;E1252&amp;"'"&amp;"!A9:Z9"),0),4),1,""),""),21)</f>
        <v>D21</v>
      </c>
      <c r="C1252" s="1018" t="str">
        <f t="shared" ca="1" si="163"/>
        <v>D</v>
      </c>
      <c r="D1252" s="1436" t="s">
        <v>1455</v>
      </c>
      <c r="E1252" s="1021" t="s">
        <v>208</v>
      </c>
      <c r="I1252" s="1018" t="str">
        <f t="shared" si="161"/>
        <v>Per</v>
      </c>
      <c r="J1252" s="1436" t="str">
        <f>IFERROR(Q$1&amp;M412,"")</f>
        <v>381</v>
      </c>
      <c r="K1252" s="1436" t="str">
        <f t="shared" si="159"/>
        <v>PIM Model</v>
      </c>
      <c r="L1252" s="1436"/>
      <c r="M1252" s="1436"/>
      <c r="N1252" s="1436"/>
    </row>
    <row r="1253" spans="1:14" s="1431" customFormat="1" x14ac:dyDescent="0.25">
      <c r="A1253" s="1110" t="s">
        <v>1338</v>
      </c>
      <c r="B1253" s="1018" t="str">
        <f ca="1">_xlfn.CONCAT(IFERROR(SUBSTITUTE(ADDRESS(1,MATCH(A1253,INDIRECT("'"&amp;E1253&amp;"'"&amp;"!A9:Z9"),0),4),1,""),""),22)</f>
        <v>D22</v>
      </c>
      <c r="C1253" s="1018" t="str">
        <f t="shared" ca="1" si="163"/>
        <v>D</v>
      </c>
      <c r="D1253" s="1436" t="s">
        <v>1455</v>
      </c>
      <c r="E1253" s="1021" t="s">
        <v>208</v>
      </c>
      <c r="I1253" s="1018" t="str">
        <f t="shared" si="161"/>
        <v>Per</v>
      </c>
      <c r="J1253" s="1436" t="str">
        <f>IFERROR(Q$1&amp;M424,"")</f>
        <v>393</v>
      </c>
      <c r="K1253" s="1436" t="str">
        <f t="shared" si="159"/>
        <v>PIM Model</v>
      </c>
      <c r="L1253" s="1436"/>
      <c r="M1253" s="1436"/>
      <c r="N1253" s="1436"/>
    </row>
    <row r="1254" spans="1:14" s="1431" customFormat="1" x14ac:dyDescent="0.25">
      <c r="A1254" s="1113" t="s">
        <v>1338</v>
      </c>
      <c r="B1254" s="1018" t="str">
        <f ca="1">_xlfn.CONCAT(IFERROR(SUBSTITUTE(ADDRESS(1,MATCH(A1254,INDIRECT("'"&amp;E1254&amp;"'"&amp;"!A9:Z9"),0),4),1,""),""),23)</f>
        <v>D23</v>
      </c>
      <c r="C1254" s="1018" t="str">
        <f t="shared" ca="1" si="163"/>
        <v>D</v>
      </c>
      <c r="D1254" s="1436" t="s">
        <v>1455</v>
      </c>
      <c r="E1254" s="1021" t="s">
        <v>208</v>
      </c>
      <c r="I1254" s="1018" t="str">
        <f t="shared" si="161"/>
        <v>Per</v>
      </c>
      <c r="J1254" s="1436" t="str">
        <f>IFERROR(Q$1&amp;M436,"")</f>
        <v>405</v>
      </c>
      <c r="K1254" s="1436" t="str">
        <f t="shared" si="159"/>
        <v>PIM Model</v>
      </c>
      <c r="L1254" s="1436"/>
      <c r="M1254" s="1436"/>
      <c r="N1254" s="1436"/>
    </row>
    <row r="1255" spans="1:14" s="1431" customFormat="1" x14ac:dyDescent="0.25">
      <c r="A1255" s="1110" t="s">
        <v>1338</v>
      </c>
      <c r="B1255" s="1018" t="str">
        <f ca="1">_xlfn.CONCAT(IFERROR(SUBSTITUTE(ADDRESS(1,MATCH(A1255,INDIRECT("'"&amp;E1255&amp;"'"&amp;"!A9:Z9"),0),4),1,""),""),24)</f>
        <v>D24</v>
      </c>
      <c r="C1255" s="1018" t="str">
        <f t="shared" ca="1" si="163"/>
        <v>D</v>
      </c>
      <c r="D1255" s="1436" t="s">
        <v>1455</v>
      </c>
      <c r="E1255" s="1021" t="s">
        <v>208</v>
      </c>
      <c r="I1255" s="1018" t="str">
        <f t="shared" si="161"/>
        <v>Per</v>
      </c>
      <c r="J1255" s="1436" t="str">
        <f>IFERROR(Q$1&amp;M448,"")</f>
        <v>417</v>
      </c>
      <c r="K1255" s="1436" t="str">
        <f t="shared" si="159"/>
        <v>PIM Model</v>
      </c>
      <c r="L1255" s="1436"/>
      <c r="M1255" s="1436"/>
      <c r="N1255" s="1436"/>
    </row>
    <row r="1256" spans="1:14" s="1431" customFormat="1" x14ac:dyDescent="0.25">
      <c r="A1256" s="1113" t="s">
        <v>1338</v>
      </c>
      <c r="B1256" s="1018" t="str">
        <f ca="1">_xlfn.CONCAT(IFERROR(SUBSTITUTE(ADDRESS(1,MATCH(A1256,INDIRECT("'"&amp;E1256&amp;"'"&amp;"!A9:Z9"),0),4),1,""),""),25)</f>
        <v>D25</v>
      </c>
      <c r="C1256" s="1018" t="str">
        <f t="shared" ca="1" si="163"/>
        <v>D</v>
      </c>
      <c r="D1256" s="1436" t="s">
        <v>1455</v>
      </c>
      <c r="E1256" s="1021" t="s">
        <v>208</v>
      </c>
      <c r="I1256" s="1018" t="str">
        <f t="shared" si="161"/>
        <v>Per</v>
      </c>
      <c r="J1256" s="1436" t="str">
        <f>IFERROR(Q$1&amp;M460,"")</f>
        <v>429</v>
      </c>
      <c r="K1256" s="1436" t="str">
        <f t="shared" si="159"/>
        <v>PIM Model</v>
      </c>
      <c r="L1256" s="1436"/>
      <c r="M1256" s="1436"/>
      <c r="N1256" s="1436"/>
    </row>
    <row r="1257" spans="1:14" s="1431" customFormat="1" x14ac:dyDescent="0.25">
      <c r="A1257" s="1110" t="s">
        <v>1338</v>
      </c>
      <c r="B1257" s="1018" t="str">
        <f ca="1">_xlfn.CONCAT(IFERROR(SUBSTITUTE(ADDRESS(1,MATCH(A1257,INDIRECT("'"&amp;E1257&amp;"'"&amp;"!A9:Z9"),0),4),1,""),""),26)</f>
        <v>D26</v>
      </c>
      <c r="C1257" s="1018" t="str">
        <f t="shared" ca="1" si="163"/>
        <v>D</v>
      </c>
      <c r="D1257" s="1436" t="s">
        <v>1455</v>
      </c>
      <c r="E1257" s="1021" t="s">
        <v>208</v>
      </c>
      <c r="I1257" s="1018" t="str">
        <f t="shared" si="161"/>
        <v>Per</v>
      </c>
      <c r="J1257" s="1436" t="str">
        <f>IFERROR(Q$1&amp;M472,"")</f>
        <v>441</v>
      </c>
      <c r="K1257" s="1436" t="str">
        <f t="shared" si="159"/>
        <v>PIM Model</v>
      </c>
      <c r="L1257" s="1436"/>
      <c r="M1257" s="1436"/>
      <c r="N1257" s="1436"/>
    </row>
    <row r="1258" spans="1:14" s="1431" customFormat="1" x14ac:dyDescent="0.25">
      <c r="A1258" s="1113" t="s">
        <v>1338</v>
      </c>
      <c r="B1258" s="1018" t="str">
        <f ca="1">_xlfn.CONCAT(IFERROR(SUBSTITUTE(ADDRESS(1,MATCH(A1258,INDIRECT("'"&amp;E1258&amp;"'"&amp;"!A9:Z9"),0),4),1,""),""),27)</f>
        <v>D27</v>
      </c>
      <c r="C1258" s="1018" t="str">
        <f t="shared" ca="1" si="163"/>
        <v>D</v>
      </c>
      <c r="D1258" s="1436" t="s">
        <v>1455</v>
      </c>
      <c r="E1258" s="1021" t="s">
        <v>208</v>
      </c>
      <c r="I1258" s="1018" t="str">
        <f t="shared" si="161"/>
        <v>Per</v>
      </c>
      <c r="J1258" s="1436" t="str">
        <f>IFERROR(Q$1&amp;M484,"")</f>
        <v>453</v>
      </c>
      <c r="K1258" s="1436" t="str">
        <f t="shared" si="159"/>
        <v>PIM Model</v>
      </c>
      <c r="L1258" s="1436"/>
      <c r="M1258" s="1436"/>
      <c r="N1258" s="1436"/>
    </row>
    <row r="1259" spans="1:14" s="1431" customFormat="1" x14ac:dyDescent="0.25">
      <c r="A1259" s="1110" t="s">
        <v>1338</v>
      </c>
      <c r="B1259" s="1018" t="str">
        <f ca="1">_xlfn.CONCAT(IFERROR(SUBSTITUTE(ADDRESS(1,MATCH(A1259,INDIRECT("'"&amp;E1259&amp;"'"&amp;"!A9:Z9"),0),4),1,""),""),28)</f>
        <v>D28</v>
      </c>
      <c r="C1259" s="1018" t="str">
        <f t="shared" ca="1" si="163"/>
        <v>D</v>
      </c>
      <c r="D1259" s="1436" t="s">
        <v>1455</v>
      </c>
      <c r="E1259" s="1021" t="s">
        <v>208</v>
      </c>
      <c r="I1259" s="1018" t="str">
        <f t="shared" si="161"/>
        <v>Per</v>
      </c>
      <c r="J1259" s="1436" t="str">
        <f>IFERROR(Q$1&amp;M496,"")</f>
        <v>465</v>
      </c>
      <c r="K1259" s="1436" t="str">
        <f t="shared" si="159"/>
        <v>PIM Model</v>
      </c>
      <c r="L1259" s="1436"/>
      <c r="M1259" s="1436"/>
      <c r="N1259" s="1436"/>
    </row>
    <row r="1260" spans="1:14" s="1431" customFormat="1" x14ac:dyDescent="0.25">
      <c r="A1260" s="1113" t="s">
        <v>1338</v>
      </c>
      <c r="B1260" s="1018" t="str">
        <f ca="1">_xlfn.CONCAT(IFERROR(SUBSTITUTE(ADDRESS(1,MATCH(A1260,INDIRECT("'"&amp;E1260&amp;"'"&amp;"!A9:Z9"),0),4),1,""),""),29)</f>
        <v>D29</v>
      </c>
      <c r="C1260" s="1018" t="str">
        <f t="shared" ca="1" si="163"/>
        <v>D</v>
      </c>
      <c r="D1260" s="1436" t="s">
        <v>1455</v>
      </c>
      <c r="E1260" s="1021" t="s">
        <v>208</v>
      </c>
      <c r="I1260" s="1018" t="str">
        <f t="shared" si="161"/>
        <v>Per</v>
      </c>
      <c r="J1260" s="1436" t="str">
        <f>IFERROR(Q$1&amp;M508,"")</f>
        <v>477</v>
      </c>
      <c r="K1260" s="1436" t="str">
        <f t="shared" si="159"/>
        <v>PIM Model</v>
      </c>
      <c r="L1260" s="1436"/>
      <c r="M1260" s="1436"/>
      <c r="N1260" s="1436"/>
    </row>
    <row r="1261" spans="1:14" s="1431" customFormat="1" x14ac:dyDescent="0.25">
      <c r="A1261" s="1110" t="s">
        <v>1338</v>
      </c>
      <c r="B1261" s="1018" t="str">
        <f ca="1">_xlfn.CONCAT(IFERROR(SUBSTITUTE(ADDRESS(1,MATCH(A1261,INDIRECT("'"&amp;E1261&amp;"'"&amp;"!A9:Z9"),0),4),1,""),""),30)</f>
        <v>D30</v>
      </c>
      <c r="C1261" s="1018" t="str">
        <f t="shared" ca="1" si="163"/>
        <v>D</v>
      </c>
      <c r="D1261" s="1436" t="s">
        <v>1455</v>
      </c>
      <c r="E1261" s="1021" t="s">
        <v>208</v>
      </c>
      <c r="I1261" s="1018" t="str">
        <f t="shared" si="161"/>
        <v>Per</v>
      </c>
      <c r="J1261" s="1436" t="str">
        <f>IFERROR(Q$1&amp;M520,"")</f>
        <v>489</v>
      </c>
      <c r="K1261" s="1436" t="str">
        <f t="shared" si="159"/>
        <v>PIM Model</v>
      </c>
      <c r="L1261" s="1436"/>
      <c r="M1261" s="1436"/>
      <c r="N1261" s="1436"/>
    </row>
    <row r="1262" spans="1:14" s="1431"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6" t="s">
        <v>1455</v>
      </c>
      <c r="E1262" s="1021" t="s">
        <v>208</v>
      </c>
      <c r="I1262" s="1018" t="str">
        <f t="shared" si="161"/>
        <v>Enter Margin</v>
      </c>
      <c r="J1262" s="1436" t="str">
        <f>IFERROR(Q$1&amp;M281,"")</f>
        <v>250</v>
      </c>
      <c r="K1262" s="1436" t="str">
        <f t="shared" si="159"/>
        <v>PIM Model</v>
      </c>
      <c r="L1262" s="1436"/>
      <c r="M1262" s="1436"/>
      <c r="N1262" s="1436"/>
    </row>
    <row r="1263" spans="1:14" s="1431"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6" t="s">
        <v>1455</v>
      </c>
      <c r="E1263" s="1021" t="s">
        <v>208</v>
      </c>
      <c r="I1263" s="1018" t="str">
        <f t="shared" si="161"/>
        <v>Enter Margin</v>
      </c>
      <c r="J1263" s="1436" t="str">
        <f>IFERROR(Q$1&amp;M293,"")</f>
        <v>262</v>
      </c>
      <c r="K1263" s="1436" t="str">
        <f t="shared" si="159"/>
        <v>PIM Model</v>
      </c>
      <c r="L1263" s="1436"/>
      <c r="M1263" s="1436"/>
      <c r="N1263" s="1436"/>
    </row>
    <row r="1264" spans="1:14" s="1431" customFormat="1" x14ac:dyDescent="0.25">
      <c r="A1264" s="1110" t="s">
        <v>225</v>
      </c>
      <c r="B1264" s="1018" t="str">
        <f ca="1">_xlfn.CONCAT(IFERROR(SUBSTITUTE(ADDRESS(1,MATCH(A1264,INDIRECT("'"&amp;E1264&amp;"'"&amp;"!A9:Z9"),0),4),1,""),""),12)</f>
        <v>K12</v>
      </c>
      <c r="C1264" s="1018" t="str">
        <f t="shared" ca="1" si="164"/>
        <v>K</v>
      </c>
      <c r="D1264" s="1436" t="s">
        <v>1455</v>
      </c>
      <c r="E1264" s="1021" t="s">
        <v>208</v>
      </c>
      <c r="I1264" s="1018" t="str">
        <f t="shared" si="161"/>
        <v>Enter Margin</v>
      </c>
      <c r="J1264" s="1436" t="str">
        <f>IFERROR(Q$1&amp;M305,"")</f>
        <v>274</v>
      </c>
      <c r="K1264" s="1436" t="str">
        <f t="shared" si="159"/>
        <v>PIM Model</v>
      </c>
      <c r="L1264" s="1436"/>
      <c r="M1264" s="1436"/>
      <c r="N1264" s="1436"/>
    </row>
    <row r="1265" spans="1:14" s="1431" customFormat="1" x14ac:dyDescent="0.25">
      <c r="A1265" s="1113" t="s">
        <v>225</v>
      </c>
      <c r="B1265" s="1018" t="str">
        <f ca="1">_xlfn.CONCAT(IFERROR(SUBSTITUTE(ADDRESS(1,MATCH(A1265,INDIRECT("'"&amp;E1265&amp;"'"&amp;"!A9:Z9"),0),4),1,""),""),13)</f>
        <v>K13</v>
      </c>
      <c r="C1265" s="1018" t="str">
        <f t="shared" ca="1" si="164"/>
        <v>K</v>
      </c>
      <c r="D1265" s="1436" t="s">
        <v>1455</v>
      </c>
      <c r="E1265" s="1021" t="s">
        <v>208</v>
      </c>
      <c r="I1265" s="1018" t="str">
        <f t="shared" si="161"/>
        <v>Enter Margin</v>
      </c>
      <c r="J1265" s="1436" t="str">
        <f>IFERROR(Q$1&amp;M317,"")</f>
        <v>286</v>
      </c>
      <c r="K1265" s="1436" t="str">
        <f t="shared" si="159"/>
        <v>PIM Model</v>
      </c>
      <c r="L1265" s="1436"/>
      <c r="M1265" s="1436"/>
      <c r="N1265" s="1436"/>
    </row>
    <row r="1266" spans="1:14" s="1431" customFormat="1" x14ac:dyDescent="0.25">
      <c r="A1266" s="1110" t="s">
        <v>225</v>
      </c>
      <c r="B1266" s="1018" t="str">
        <f ca="1">_xlfn.CONCAT(IFERROR(SUBSTITUTE(ADDRESS(1,MATCH(A1266,INDIRECT("'"&amp;E1266&amp;"'"&amp;"!A9:Z9"),0),4),1,""),""),14)</f>
        <v>K14</v>
      </c>
      <c r="C1266" s="1018" t="str">
        <f t="shared" ca="1" si="164"/>
        <v>K</v>
      </c>
      <c r="D1266" s="1436" t="s">
        <v>1455</v>
      </c>
      <c r="E1266" s="1021" t="s">
        <v>208</v>
      </c>
      <c r="I1266" s="1018" t="str">
        <f t="shared" si="161"/>
        <v>Enter Margin</v>
      </c>
      <c r="J1266" s="1436" t="str">
        <f>IFERROR(Q$1&amp;M329,"")</f>
        <v>298</v>
      </c>
      <c r="K1266" s="1436" t="str">
        <f t="shared" si="159"/>
        <v>PIM Model</v>
      </c>
      <c r="L1266" s="1436"/>
      <c r="M1266" s="1436"/>
      <c r="N1266" s="1436"/>
    </row>
    <row r="1267" spans="1:14" s="1431" customFormat="1" x14ac:dyDescent="0.25">
      <c r="A1267" s="1113" t="s">
        <v>225</v>
      </c>
      <c r="B1267" s="1018" t="str">
        <f ca="1">_xlfn.CONCAT(IFERROR(SUBSTITUTE(ADDRESS(1,MATCH(A1267,INDIRECT("'"&amp;E1267&amp;"'"&amp;"!A9:Z9"),0),4),1,""),""),15)</f>
        <v>K15</v>
      </c>
      <c r="C1267" s="1018" t="str">
        <f t="shared" ca="1" si="164"/>
        <v>K</v>
      </c>
      <c r="D1267" s="1436" t="s">
        <v>1455</v>
      </c>
      <c r="E1267" s="1021" t="s">
        <v>208</v>
      </c>
      <c r="I1267" s="1018" t="str">
        <f t="shared" si="161"/>
        <v>Enter Margin</v>
      </c>
      <c r="J1267" s="1436" t="str">
        <f>IFERROR(Q$1&amp;M341,"")</f>
        <v>310</v>
      </c>
      <c r="K1267" s="1436" t="str">
        <f t="shared" si="159"/>
        <v>PIM Model</v>
      </c>
      <c r="L1267" s="1436"/>
      <c r="M1267" s="1436"/>
      <c r="N1267" s="1436"/>
    </row>
    <row r="1268" spans="1:14" s="1431" customFormat="1" x14ac:dyDescent="0.25">
      <c r="A1268" s="1110" t="s">
        <v>225</v>
      </c>
      <c r="B1268" s="1018" t="str">
        <f ca="1">_xlfn.CONCAT(IFERROR(SUBSTITUTE(ADDRESS(1,MATCH(A1268,INDIRECT("'"&amp;E1268&amp;"'"&amp;"!A9:Z9"),0),4),1,""),""),16)</f>
        <v>K16</v>
      </c>
      <c r="C1268" s="1018" t="str">
        <f t="shared" ca="1" si="164"/>
        <v>K</v>
      </c>
      <c r="D1268" s="1436" t="s">
        <v>1455</v>
      </c>
      <c r="E1268" s="1021" t="s">
        <v>208</v>
      </c>
      <c r="I1268" s="1018" t="str">
        <f t="shared" si="161"/>
        <v>Enter Margin</v>
      </c>
      <c r="J1268" s="1436" t="str">
        <f>IFERROR(Q$1&amp;M353,"")</f>
        <v>322</v>
      </c>
      <c r="K1268" s="1436" t="str">
        <f t="shared" si="159"/>
        <v>PIM Model</v>
      </c>
      <c r="L1268" s="1436"/>
      <c r="M1268" s="1436"/>
      <c r="N1268" s="1436"/>
    </row>
    <row r="1269" spans="1:14" s="1431" customFormat="1" x14ac:dyDescent="0.25">
      <c r="A1269" s="1113" t="s">
        <v>225</v>
      </c>
      <c r="B1269" s="1018" t="str">
        <f ca="1">_xlfn.CONCAT(IFERROR(SUBSTITUTE(ADDRESS(1,MATCH(A1269,INDIRECT("'"&amp;E1269&amp;"'"&amp;"!A9:Z9"),0),4),1,""),""),17)</f>
        <v>K17</v>
      </c>
      <c r="C1269" s="1018" t="str">
        <f t="shared" ca="1" si="164"/>
        <v>K</v>
      </c>
      <c r="D1269" s="1436" t="s">
        <v>1455</v>
      </c>
      <c r="E1269" s="1021" t="s">
        <v>208</v>
      </c>
      <c r="I1269" s="1018" t="str">
        <f t="shared" si="161"/>
        <v>Enter Margin</v>
      </c>
      <c r="J1269" s="1436" t="str">
        <f>IFERROR(Q$1&amp;M365,"")</f>
        <v>334</v>
      </c>
      <c r="K1269" s="1436" t="str">
        <f t="shared" si="159"/>
        <v>PIM Model</v>
      </c>
      <c r="L1269" s="1436"/>
      <c r="M1269" s="1436"/>
      <c r="N1269" s="1436"/>
    </row>
    <row r="1270" spans="1:14" s="1431" customFormat="1" x14ac:dyDescent="0.25">
      <c r="A1270" s="1110" t="s">
        <v>225</v>
      </c>
      <c r="B1270" s="1018" t="str">
        <f ca="1">_xlfn.CONCAT(IFERROR(SUBSTITUTE(ADDRESS(1,MATCH(A1270,INDIRECT("'"&amp;E1270&amp;"'"&amp;"!A9:Z9"),0),4),1,""),""),18)</f>
        <v>K18</v>
      </c>
      <c r="C1270" s="1018" t="str">
        <f t="shared" ca="1" si="164"/>
        <v>K</v>
      </c>
      <c r="D1270" s="1436" t="s">
        <v>1455</v>
      </c>
      <c r="E1270" s="1021" t="s">
        <v>208</v>
      </c>
      <c r="I1270" s="1018" t="str">
        <f t="shared" si="161"/>
        <v>Enter Margin</v>
      </c>
      <c r="J1270" s="1436" t="str">
        <f>IFERROR(Q$1&amp;M377,"")</f>
        <v>346</v>
      </c>
      <c r="K1270" s="1436" t="str">
        <f t="shared" si="159"/>
        <v>PIM Model</v>
      </c>
      <c r="L1270" s="1436"/>
      <c r="M1270" s="1436"/>
      <c r="N1270" s="1436"/>
    </row>
    <row r="1271" spans="1:14" s="1431" customFormat="1" x14ac:dyDescent="0.25">
      <c r="A1271" s="1113" t="s">
        <v>225</v>
      </c>
      <c r="B1271" s="1018" t="str">
        <f ca="1">_xlfn.CONCAT(IFERROR(SUBSTITUTE(ADDRESS(1,MATCH(A1271,INDIRECT("'"&amp;E1271&amp;"'"&amp;"!A9:Z9"),0),4),1,""),""),19)</f>
        <v>K19</v>
      </c>
      <c r="C1271" s="1018" t="str">
        <f t="shared" ca="1" si="164"/>
        <v>K</v>
      </c>
      <c r="D1271" s="1436" t="s">
        <v>1455</v>
      </c>
      <c r="E1271" s="1021" t="s">
        <v>208</v>
      </c>
      <c r="I1271" s="1018" t="str">
        <f t="shared" si="161"/>
        <v>Enter Margin</v>
      </c>
      <c r="J1271" s="1436" t="str">
        <f>IFERROR(Q$1&amp;M389,"")</f>
        <v>358</v>
      </c>
      <c r="K1271" s="1436" t="str">
        <f t="shared" si="159"/>
        <v>PIM Model</v>
      </c>
      <c r="L1271" s="1436"/>
      <c r="M1271" s="1436"/>
      <c r="N1271" s="1436"/>
    </row>
    <row r="1272" spans="1:14" s="1431" customFormat="1" x14ac:dyDescent="0.25">
      <c r="A1272" s="1110" t="s">
        <v>225</v>
      </c>
      <c r="B1272" s="1018" t="str">
        <f ca="1">_xlfn.CONCAT(IFERROR(SUBSTITUTE(ADDRESS(1,MATCH(A1272,INDIRECT("'"&amp;E1272&amp;"'"&amp;"!A9:Z9"),0),4),1,""),""),20)</f>
        <v>K20</v>
      </c>
      <c r="C1272" s="1018" t="str">
        <f t="shared" ca="1" si="164"/>
        <v>K</v>
      </c>
      <c r="D1272" s="1436" t="s">
        <v>1455</v>
      </c>
      <c r="E1272" s="1021" t="s">
        <v>208</v>
      </c>
      <c r="I1272" s="1018" t="str">
        <f t="shared" si="161"/>
        <v>Enter Margin</v>
      </c>
      <c r="J1272" s="1436" t="str">
        <f>IFERROR(Q$1&amp;M401,"")</f>
        <v>370</v>
      </c>
      <c r="K1272" s="1436" t="str">
        <f t="shared" si="159"/>
        <v>PIM Model</v>
      </c>
      <c r="L1272" s="1436"/>
      <c r="M1272" s="1436"/>
      <c r="N1272" s="1436"/>
    </row>
    <row r="1273" spans="1:14" s="1431" customFormat="1" x14ac:dyDescent="0.25">
      <c r="A1273" s="1113" t="s">
        <v>225</v>
      </c>
      <c r="B1273" s="1018" t="str">
        <f ca="1">_xlfn.CONCAT(IFERROR(SUBSTITUTE(ADDRESS(1,MATCH(A1273,INDIRECT("'"&amp;E1273&amp;"'"&amp;"!A9:Z9"),0),4),1,""),""),21)</f>
        <v>K21</v>
      </c>
      <c r="C1273" s="1018" t="str">
        <f t="shared" ca="1" si="164"/>
        <v>K</v>
      </c>
      <c r="D1273" s="1436" t="s">
        <v>1455</v>
      </c>
      <c r="E1273" s="1021" t="s">
        <v>208</v>
      </c>
      <c r="I1273" s="1018" t="str">
        <f t="shared" si="161"/>
        <v>Enter Margin</v>
      </c>
      <c r="J1273" s="1436" t="str">
        <f>IFERROR(Q$1&amp;M413,"")</f>
        <v>382</v>
      </c>
      <c r="K1273" s="1436" t="str">
        <f t="shared" si="159"/>
        <v>PIM Model</v>
      </c>
      <c r="L1273" s="1436"/>
      <c r="M1273" s="1436"/>
      <c r="N1273" s="1436"/>
    </row>
    <row r="1274" spans="1:14" s="1431" customFormat="1" x14ac:dyDescent="0.25">
      <c r="A1274" s="1110" t="s">
        <v>225</v>
      </c>
      <c r="B1274" s="1018" t="str">
        <f ca="1">_xlfn.CONCAT(IFERROR(SUBSTITUTE(ADDRESS(1,MATCH(A1274,INDIRECT("'"&amp;E1274&amp;"'"&amp;"!A9:Z9"),0),4),1,""),""),22)</f>
        <v>K22</v>
      </c>
      <c r="C1274" s="1018" t="str">
        <f t="shared" ca="1" si="164"/>
        <v>K</v>
      </c>
      <c r="D1274" s="1436" t="s">
        <v>1455</v>
      </c>
      <c r="E1274" s="1021" t="s">
        <v>208</v>
      </c>
      <c r="I1274" s="1018" t="str">
        <f t="shared" si="161"/>
        <v>Enter Margin</v>
      </c>
      <c r="J1274" s="1436" t="str">
        <f>IFERROR(Q$1&amp;M425,"")</f>
        <v>394</v>
      </c>
      <c r="K1274" s="1436" t="str">
        <f t="shared" si="159"/>
        <v>PIM Model</v>
      </c>
      <c r="L1274" s="1436"/>
      <c r="M1274" s="1436"/>
      <c r="N1274" s="1436"/>
    </row>
    <row r="1275" spans="1:14" s="1431" customFormat="1" x14ac:dyDescent="0.25">
      <c r="A1275" s="1113" t="s">
        <v>225</v>
      </c>
      <c r="B1275" s="1018" t="str">
        <f ca="1">_xlfn.CONCAT(IFERROR(SUBSTITUTE(ADDRESS(1,MATCH(A1275,INDIRECT("'"&amp;E1275&amp;"'"&amp;"!A9:Z9"),0),4),1,""),""),23)</f>
        <v>K23</v>
      </c>
      <c r="C1275" s="1018" t="str">
        <f t="shared" ca="1" si="164"/>
        <v>K</v>
      </c>
      <c r="D1275" s="1436" t="s">
        <v>1455</v>
      </c>
      <c r="E1275" s="1021" t="s">
        <v>208</v>
      </c>
      <c r="I1275" s="1018" t="str">
        <f t="shared" si="161"/>
        <v>Enter Margin</v>
      </c>
      <c r="J1275" s="1436" t="str">
        <f>IFERROR(Q$1&amp;M437,"")</f>
        <v>406</v>
      </c>
      <c r="K1275" s="1436" t="str">
        <f t="shared" si="159"/>
        <v>PIM Model</v>
      </c>
      <c r="L1275" s="1436"/>
      <c r="M1275" s="1436"/>
      <c r="N1275" s="1436"/>
    </row>
    <row r="1276" spans="1:14" s="1431" customFormat="1" x14ac:dyDescent="0.25">
      <c r="A1276" s="1110" t="s">
        <v>225</v>
      </c>
      <c r="B1276" s="1018" t="str">
        <f ca="1">_xlfn.CONCAT(IFERROR(SUBSTITUTE(ADDRESS(1,MATCH(A1276,INDIRECT("'"&amp;E1276&amp;"'"&amp;"!A9:Z9"),0),4),1,""),""),24)</f>
        <v>K24</v>
      </c>
      <c r="C1276" s="1018" t="str">
        <f t="shared" ca="1" si="164"/>
        <v>K</v>
      </c>
      <c r="D1276" s="1436" t="s">
        <v>1455</v>
      </c>
      <c r="E1276" s="1021" t="s">
        <v>208</v>
      </c>
      <c r="I1276" s="1018" t="str">
        <f t="shared" si="161"/>
        <v>Enter Margin</v>
      </c>
      <c r="J1276" s="1436" t="str">
        <f>IFERROR(Q$1&amp;M449,"")</f>
        <v>418</v>
      </c>
      <c r="K1276" s="1436" t="str">
        <f t="shared" si="159"/>
        <v>PIM Model</v>
      </c>
      <c r="L1276" s="1436"/>
      <c r="M1276" s="1436"/>
      <c r="N1276" s="1436"/>
    </row>
    <row r="1277" spans="1:14" s="1431" customFormat="1" x14ac:dyDescent="0.25">
      <c r="A1277" s="1113" t="s">
        <v>225</v>
      </c>
      <c r="B1277" s="1018" t="str">
        <f ca="1">_xlfn.CONCAT(IFERROR(SUBSTITUTE(ADDRESS(1,MATCH(A1277,INDIRECT("'"&amp;E1277&amp;"'"&amp;"!A9:Z9"),0),4),1,""),""),25)</f>
        <v>K25</v>
      </c>
      <c r="C1277" s="1018" t="str">
        <f t="shared" ca="1" si="164"/>
        <v>K</v>
      </c>
      <c r="D1277" s="1436" t="s">
        <v>1455</v>
      </c>
      <c r="E1277" s="1021" t="s">
        <v>208</v>
      </c>
      <c r="I1277" s="1018" t="str">
        <f t="shared" si="161"/>
        <v>Enter Margin</v>
      </c>
      <c r="J1277" s="1436" t="str">
        <f>IFERROR(Q$1&amp;M461,"")</f>
        <v>430</v>
      </c>
      <c r="K1277" s="1436" t="str">
        <f t="shared" si="159"/>
        <v>PIM Model</v>
      </c>
      <c r="L1277" s="1436"/>
      <c r="M1277" s="1436"/>
      <c r="N1277" s="1436"/>
    </row>
    <row r="1278" spans="1:14" s="1431" customFormat="1" x14ac:dyDescent="0.25">
      <c r="A1278" s="1110" t="s">
        <v>225</v>
      </c>
      <c r="B1278" s="1018" t="str">
        <f ca="1">_xlfn.CONCAT(IFERROR(SUBSTITUTE(ADDRESS(1,MATCH(A1278,INDIRECT("'"&amp;E1278&amp;"'"&amp;"!A9:Z9"),0),4),1,""),""),26)</f>
        <v>K26</v>
      </c>
      <c r="C1278" s="1018" t="str">
        <f t="shared" ca="1" si="164"/>
        <v>K</v>
      </c>
      <c r="D1278" s="1436" t="s">
        <v>1455</v>
      </c>
      <c r="E1278" s="1021" t="s">
        <v>208</v>
      </c>
      <c r="I1278" s="1018" t="str">
        <f t="shared" si="161"/>
        <v>Enter Margin</v>
      </c>
      <c r="J1278" s="1436" t="str">
        <f>IFERROR(Q$1&amp;M473,"")</f>
        <v>442</v>
      </c>
      <c r="K1278" s="1436" t="str">
        <f t="shared" si="159"/>
        <v>PIM Model</v>
      </c>
      <c r="L1278" s="1436"/>
      <c r="M1278" s="1436"/>
      <c r="N1278" s="1436"/>
    </row>
    <row r="1279" spans="1:14" s="1431" customFormat="1" x14ac:dyDescent="0.25">
      <c r="A1279" s="1113" t="s">
        <v>225</v>
      </c>
      <c r="B1279" s="1018" t="str">
        <f ca="1">_xlfn.CONCAT(IFERROR(SUBSTITUTE(ADDRESS(1,MATCH(A1279,INDIRECT("'"&amp;E1279&amp;"'"&amp;"!A9:Z9"),0),4),1,""),""),27)</f>
        <v>K27</v>
      </c>
      <c r="C1279" s="1018" t="str">
        <f t="shared" ca="1" si="164"/>
        <v>K</v>
      </c>
      <c r="D1279" s="1436" t="s">
        <v>1455</v>
      </c>
      <c r="E1279" s="1021" t="s">
        <v>208</v>
      </c>
      <c r="I1279" s="1018" t="str">
        <f t="shared" si="161"/>
        <v>Enter Margin</v>
      </c>
      <c r="J1279" s="1436" t="str">
        <f>IFERROR(Q$1&amp;M485,"")</f>
        <v>454</v>
      </c>
      <c r="K1279" s="1436" t="str">
        <f t="shared" si="159"/>
        <v>PIM Model</v>
      </c>
      <c r="L1279" s="1436"/>
      <c r="M1279" s="1436"/>
      <c r="N1279" s="1436"/>
    </row>
    <row r="1280" spans="1:14" s="1431" customFormat="1" x14ac:dyDescent="0.25">
      <c r="A1280" s="1110" t="s">
        <v>225</v>
      </c>
      <c r="B1280" s="1018" t="str">
        <f ca="1">_xlfn.CONCAT(IFERROR(SUBSTITUTE(ADDRESS(1,MATCH(A1280,INDIRECT("'"&amp;E1280&amp;"'"&amp;"!A9:Z9"),0),4),1,""),""),28)</f>
        <v>K28</v>
      </c>
      <c r="C1280" s="1018" t="str">
        <f t="shared" ca="1" si="164"/>
        <v>K</v>
      </c>
      <c r="D1280" s="1436" t="s">
        <v>1455</v>
      </c>
      <c r="E1280" s="1021" t="s">
        <v>208</v>
      </c>
      <c r="I1280" s="1018" t="str">
        <f t="shared" si="161"/>
        <v>Enter Margin</v>
      </c>
      <c r="J1280" s="1436" t="str">
        <f>IFERROR(Q$1&amp;M497,"")</f>
        <v>466</v>
      </c>
      <c r="K1280" s="1436" t="str">
        <f t="shared" si="159"/>
        <v>PIM Model</v>
      </c>
      <c r="L1280" s="1436"/>
      <c r="M1280" s="1436"/>
      <c r="N1280" s="1436"/>
    </row>
    <row r="1281" spans="1:22" s="1431" customFormat="1" x14ac:dyDescent="0.25">
      <c r="A1281" s="1113" t="s">
        <v>225</v>
      </c>
      <c r="B1281" s="1018" t="str">
        <f ca="1">_xlfn.CONCAT(IFERROR(SUBSTITUTE(ADDRESS(1,MATCH(A1281,INDIRECT("'"&amp;E1281&amp;"'"&amp;"!A9:Z9"),0),4),1,""),""),29)</f>
        <v>K29</v>
      </c>
      <c r="C1281" s="1018" t="str">
        <f t="shared" ca="1" si="164"/>
        <v>K</v>
      </c>
      <c r="D1281" s="1436" t="s">
        <v>1455</v>
      </c>
      <c r="E1281" s="1021" t="s">
        <v>208</v>
      </c>
      <c r="I1281" s="1018" t="str">
        <f t="shared" si="161"/>
        <v>Enter Margin</v>
      </c>
      <c r="J1281" s="1436" t="str">
        <f>IFERROR(Q$1&amp;M509,"")</f>
        <v>478</v>
      </c>
      <c r="K1281" s="1436" t="str">
        <f t="shared" si="159"/>
        <v>PIM Model</v>
      </c>
      <c r="L1281" s="1436"/>
      <c r="M1281" s="1436"/>
      <c r="N1281" s="1436"/>
    </row>
    <row r="1282" spans="1:22" s="1431" customFormat="1" x14ac:dyDescent="0.25">
      <c r="A1282" s="1110" t="s">
        <v>225</v>
      </c>
      <c r="B1282" s="1018" t="str">
        <f ca="1">_xlfn.CONCAT(IFERROR(SUBSTITUTE(ADDRESS(1,MATCH(A1282,INDIRECT("'"&amp;E1282&amp;"'"&amp;"!A9:Z9"),0),4),1,""),""),30)</f>
        <v>K30</v>
      </c>
      <c r="C1282" s="1018" t="str">
        <f t="shared" ca="1" si="164"/>
        <v>K</v>
      </c>
      <c r="D1282" s="1436" t="s">
        <v>1455</v>
      </c>
      <c r="E1282" s="1021" t="s">
        <v>208</v>
      </c>
      <c r="I1282" s="1018" t="str">
        <f t="shared" si="161"/>
        <v>Enter Margin</v>
      </c>
      <c r="J1282" s="1436" t="str">
        <f>IFERROR(Q$1&amp;M521,"")</f>
        <v>490</v>
      </c>
      <c r="K1282" s="1436" t="str">
        <f t="shared" si="159"/>
        <v>PIM Model</v>
      </c>
      <c r="L1282" s="1436"/>
      <c r="M1282" s="1436"/>
      <c r="N1282" s="1436"/>
    </row>
    <row r="1283" spans="1:22" s="1431" customFormat="1" x14ac:dyDescent="0.25">
      <c r="A1283" s="1436" t="s">
        <v>1574</v>
      </c>
      <c r="B1283" s="1018" t="str">
        <f>IFERROR(_xlfn.CONCAT("D",MATCH(A1283,Incentives!D$1:D$60,0)),"")</f>
        <v>D4</v>
      </c>
      <c r="C1283" s="1018" t="str">
        <f>IFERROR(_xlfn.CONCAT("E",MATCH(A1283,Incentives!D$1:D$60,0)),"")</f>
        <v>E4</v>
      </c>
      <c r="D1283" s="1436" t="s">
        <v>1448</v>
      </c>
      <c r="E1283" s="1021" t="s">
        <v>1892</v>
      </c>
      <c r="I1283" s="1436" t="s">
        <v>1574</v>
      </c>
      <c r="J1283" s="1436" t="str">
        <f>IFERROR(Q$1&amp;M1283,"")</f>
        <v>1203</v>
      </c>
      <c r="K1283" s="1436" t="str">
        <f t="shared" si="159"/>
        <v>Incentives</v>
      </c>
      <c r="L1283" s="1436" t="s">
        <v>1918</v>
      </c>
      <c r="M1283" s="1436">
        <v>1203</v>
      </c>
      <c r="N1283" s="1436"/>
      <c r="R1283" s="1436" t="s">
        <v>1245</v>
      </c>
    </row>
    <row r="1284" spans="1:22" s="1431" customFormat="1" x14ac:dyDescent="0.25">
      <c r="A1284" s="1436" t="s">
        <v>1573</v>
      </c>
      <c r="B1284" s="1018" t="str">
        <f>IFERROR(_xlfn.CONCAT("D",MATCH(A1284,Incentives!D$1:D$60,0)),"")</f>
        <v>D6</v>
      </c>
      <c r="C1284" s="1018" t="str">
        <f>IFERROR(_xlfn.CONCAT("E",MATCH(A1284,Incentives!D$1:D$60,0)),"")</f>
        <v>E6</v>
      </c>
      <c r="D1284" s="1436" t="s">
        <v>1448</v>
      </c>
      <c r="E1284" s="1021" t="s">
        <v>1892</v>
      </c>
      <c r="I1284" s="1436" t="s">
        <v>1573</v>
      </c>
      <c r="J1284" s="1436" t="str">
        <f>IFERROR(Q$1&amp;M1284,"")</f>
        <v>1204</v>
      </c>
      <c r="K1284" s="1436" t="str">
        <f t="shared" ref="K1284:K1348" si="165">IF(J1284&lt;&gt;"",E1284,"")</f>
        <v>Incentives</v>
      </c>
      <c r="L1284" s="1436" t="s">
        <v>1919</v>
      </c>
      <c r="M1284" s="1436">
        <v>1204</v>
      </c>
      <c r="N1284" s="1436"/>
      <c r="R1284" s="1436" t="s">
        <v>1245</v>
      </c>
    </row>
    <row r="1285" spans="1:22" s="1431"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6" t="str">
        <f>IFERROR(Q$1&amp;M1285,"")</f>
        <v/>
      </c>
      <c r="K1285" s="1436" t="str">
        <f t="shared" si="165"/>
        <v/>
      </c>
      <c r="L1285" s="692"/>
      <c r="M1285" s="1436"/>
      <c r="N1285" s="692"/>
      <c r="R1285" s="1436" t="s">
        <v>1245</v>
      </c>
    </row>
    <row r="1286" spans="1:22" s="1431" customFormat="1" x14ac:dyDescent="0.25">
      <c r="A1286" s="1291" t="s">
        <v>528</v>
      </c>
      <c r="B1286" s="1019" t="str">
        <f>IFERROR(_xlfn.CONCAT("D",('Configurable Tab'!$C$3+1)),"")</f>
        <v>D13</v>
      </c>
      <c r="C1286" s="1019" t="str">
        <f>IFERROR(_xlfn.CONCAT("E",('Configurable Tab'!$C$3+1)),"")</f>
        <v>E13</v>
      </c>
      <c r="D1286" s="692" t="s">
        <v>1448</v>
      </c>
      <c r="E1286" s="1022" t="s">
        <v>1892</v>
      </c>
      <c r="F1286" s="1436"/>
      <c r="G1286" s="1436"/>
      <c r="H1286" s="1436"/>
      <c r="I1286" s="1018" t="str">
        <f t="shared" ref="I1286:I1349" si="166">IF(J1286&lt;&gt;"",A1286,"")</f>
        <v>Offer this Incentive?</v>
      </c>
      <c r="J1286" s="1436" t="str">
        <f>$Q$1&amp;IF(T$1286&lt;&gt;0,U1286,IF(T$1304&lt;&gt;0,U1304,IF(T$1322&lt;&gt;0,U1322,"")))</f>
        <v>523</v>
      </c>
      <c r="K1286" s="1436" t="str">
        <f t="shared" si="165"/>
        <v>Incentives</v>
      </c>
      <c r="L1286" s="1436"/>
      <c r="M1286" s="1436"/>
      <c r="N1286" s="1436"/>
      <c r="O1286" s="1431" t="s">
        <v>1894</v>
      </c>
      <c r="R1286" s="1436" t="s">
        <v>898</v>
      </c>
      <c r="S1286" s="1436" t="s">
        <v>1895</v>
      </c>
      <c r="T1286" s="1433">
        <f>IF(Q$540="Yes",IF(Q$555="Yes",2,1),0)</f>
        <v>1</v>
      </c>
      <c r="U1286" s="1436">
        <f>IF(Q$540="Yes",M540,"")</f>
        <v>523</v>
      </c>
      <c r="V1286" s="1436" t="str">
        <f>IF(Q$555="Yes",M555,"")</f>
        <v/>
      </c>
    </row>
    <row r="1287" spans="1:22" s="1431" customFormat="1" x14ac:dyDescent="0.25">
      <c r="A1287" s="1292" t="s">
        <v>1482</v>
      </c>
      <c r="B1287" s="1019" t="str">
        <f>IFERROR(_xlfn.CONCAT("D",('Configurable Tab'!$C$3+2)),"")</f>
        <v>D14</v>
      </c>
      <c r="C1287" s="1019" t="str">
        <f>IFERROR(_xlfn.CONCAT("E",('Configurable Tab'!$C$3+2)),"")</f>
        <v>E14</v>
      </c>
      <c r="D1287" s="692" t="s">
        <v>1448</v>
      </c>
      <c r="E1287" s="1022" t="s">
        <v>1892</v>
      </c>
      <c r="F1287" s="1436"/>
      <c r="G1287" s="1436"/>
      <c r="H1287" s="1436"/>
      <c r="I1287" s="1018" t="str">
        <f t="shared" si="166"/>
        <v>Incentive Type</v>
      </c>
      <c r="J1287" s="1436" t="str">
        <f t="shared" ref="J1287:J1303" si="167">$Q$1&amp;IF(T$1286&lt;&gt;0,U1287,IF(T$1304&lt;&gt;0,U1305,IF(T$1322&lt;&gt;0,U1323,"")))</f>
        <v>524</v>
      </c>
      <c r="K1287" s="1436" t="str">
        <f t="shared" si="165"/>
        <v>Incentives</v>
      </c>
      <c r="L1287" s="1436"/>
      <c r="M1287" s="1436"/>
      <c r="N1287" s="1436"/>
      <c r="R1287" s="1436" t="s">
        <v>898</v>
      </c>
      <c r="S1287" s="1436" t="s">
        <v>1895</v>
      </c>
      <c r="U1287" s="1436">
        <f t="shared" ref="U1287:U1289" si="168">IF(Q$540="Yes",M541,"")</f>
        <v>524</v>
      </c>
      <c r="V1287" s="1436" t="str">
        <f t="shared" ref="V1287:V1289" si="169">IF(Q$555="Yes",M556,"")</f>
        <v/>
      </c>
    </row>
    <row r="1288" spans="1:22" s="1431" customFormat="1" x14ac:dyDescent="0.25">
      <c r="A1288" s="1292" t="s">
        <v>1484</v>
      </c>
      <c r="B1288" s="1019" t="str">
        <f>IFERROR(_xlfn.CONCAT("D",('Configurable Tab'!$C$3+4)),"")</f>
        <v>D16</v>
      </c>
      <c r="C1288" s="1019" t="str">
        <f>IFERROR(_xlfn.CONCAT("E",('Configurable Tab'!$C$3+4)),"")</f>
        <v>E16</v>
      </c>
      <c r="D1288" s="692" t="s">
        <v>1448</v>
      </c>
      <c r="E1288" s="1022" t="s">
        <v>1892</v>
      </c>
      <c r="F1288" s="1436"/>
      <c r="G1288" s="1436"/>
      <c r="H1288" s="1436"/>
      <c r="I1288" s="1018" t="str">
        <f t="shared" si="166"/>
        <v>Incentive Effective Date</v>
      </c>
      <c r="J1288" s="1436" t="str">
        <f t="shared" si="167"/>
        <v>525</v>
      </c>
      <c r="K1288" s="1436" t="str">
        <f t="shared" si="165"/>
        <v>Incentives</v>
      </c>
      <c r="L1288" s="1436"/>
      <c r="M1288" s="1436"/>
      <c r="N1288" s="1436"/>
      <c r="R1288" s="1436" t="s">
        <v>898</v>
      </c>
      <c r="S1288" s="1436" t="s">
        <v>1895</v>
      </c>
      <c r="U1288" s="1436">
        <f t="shared" si="168"/>
        <v>525</v>
      </c>
      <c r="V1288" s="1436" t="str">
        <f t="shared" si="169"/>
        <v/>
      </c>
    </row>
    <row r="1289" spans="1:22" s="1431" customFormat="1" x14ac:dyDescent="0.25">
      <c r="A1289" s="1366" t="s">
        <v>1485</v>
      </c>
      <c r="B1289" s="1019" t="str">
        <f>IFERROR(_xlfn.CONCAT("D",('Configurable Tab'!$C$3+5)),"")</f>
        <v>D17</v>
      </c>
      <c r="C1289" s="1019" t="str">
        <f>IFERROR(_xlfn.CONCAT("E",('Configurable Tab'!$C$3+5)),"")</f>
        <v>E17</v>
      </c>
      <c r="D1289" s="692" t="s">
        <v>1448</v>
      </c>
      <c r="E1289" s="1022" t="s">
        <v>1892</v>
      </c>
      <c r="F1289" s="1436"/>
      <c r="G1289" s="1436"/>
      <c r="H1289" s="1436"/>
      <c r="I1289" s="1018" t="str">
        <f t="shared" si="166"/>
        <v>Incentive Expiration Date</v>
      </c>
      <c r="J1289" s="1436" t="str">
        <f t="shared" si="167"/>
        <v>526</v>
      </c>
      <c r="K1289" s="1436" t="str">
        <f t="shared" si="165"/>
        <v>Incentives</v>
      </c>
      <c r="L1289" s="1436"/>
      <c r="M1289" s="1436"/>
      <c r="N1289" s="1436"/>
      <c r="R1289" s="1436" t="s">
        <v>898</v>
      </c>
      <c r="S1289" s="1436" t="s">
        <v>1895</v>
      </c>
      <c r="U1289" s="1436">
        <f t="shared" si="168"/>
        <v>526</v>
      </c>
      <c r="V1289" s="1436" t="str">
        <f t="shared" si="169"/>
        <v/>
      </c>
    </row>
    <row r="1290" spans="1:22" s="1431" customFormat="1" x14ac:dyDescent="0.25">
      <c r="A1290" s="1292" t="s">
        <v>1479</v>
      </c>
      <c r="B1290" s="1019" t="str">
        <f>IFERROR(_xlfn.CONCAT("G",('Configurable Tab'!$C$3+1)),"")</f>
        <v>G13</v>
      </c>
      <c r="C1290" s="1019" t="str">
        <f>IFERROR(_xlfn.CONCAT("G",('Configurable Tab'!$C$3+2)),"")</f>
        <v>G14</v>
      </c>
      <c r="D1290" s="692" t="s">
        <v>1448</v>
      </c>
      <c r="E1290" s="1022" t="s">
        <v>1892</v>
      </c>
      <c r="F1290" s="1430"/>
      <c r="G1290" s="1367"/>
      <c r="H1290" s="1436"/>
      <c r="I1290" s="1018" t="str">
        <f t="shared" si="166"/>
        <v>Incentive Period</v>
      </c>
      <c r="J1290" s="1436" t="str">
        <f t="shared" si="167"/>
        <v>528</v>
      </c>
      <c r="K1290" s="1436" t="str">
        <f t="shared" si="165"/>
        <v>Incentives</v>
      </c>
      <c r="L1290" s="1436"/>
      <c r="M1290" s="1436"/>
      <c r="N1290" s="1436"/>
      <c r="R1290" s="1436" t="s">
        <v>898</v>
      </c>
      <c r="S1290" s="1434" t="s">
        <v>1895</v>
      </c>
      <c r="U1290" s="1436">
        <f>IF(Q$540="Yes",M545,"")</f>
        <v>528</v>
      </c>
      <c r="V1290" s="1436" t="str">
        <f>IF(Q$555="Yes",M560,"")</f>
        <v/>
      </c>
    </row>
    <row r="1291" spans="1:22" s="1431" customFormat="1" x14ac:dyDescent="0.25">
      <c r="A1291" s="1292" t="s">
        <v>1480</v>
      </c>
      <c r="B1291" s="1019" t="str">
        <f>IFERROR(_xlfn.CONCAT("I",('Configurable Tab'!$C$3+1)),"")</f>
        <v>I13</v>
      </c>
      <c r="C1291" s="1019" t="str">
        <f>IFERROR(_xlfn.CONCAT("I",('Configurable Tab'!$C$3+2)),"")</f>
        <v>I14</v>
      </c>
      <c r="D1291" s="692" t="s">
        <v>1448</v>
      </c>
      <c r="E1291" s="1022" t="s">
        <v>1892</v>
      </c>
      <c r="F1291" s="1436"/>
      <c r="G1291" s="1436"/>
      <c r="H1291" s="1436"/>
      <c r="I1291" s="1018" t="str">
        <f t="shared" si="166"/>
        <v>Payment Method</v>
      </c>
      <c r="J1291" s="1436" t="str">
        <f t="shared" si="167"/>
        <v>529</v>
      </c>
      <c r="K1291" s="1436" t="str">
        <f t="shared" si="165"/>
        <v>Incentives</v>
      </c>
      <c r="L1291" s="1436"/>
      <c r="M1291" s="1436"/>
      <c r="N1291" s="1436"/>
      <c r="R1291" s="1436" t="s">
        <v>898</v>
      </c>
      <c r="S1291" s="1434" t="s">
        <v>1895</v>
      </c>
      <c r="U1291" s="1436">
        <f t="shared" ref="U1291:U1293" si="170">IF(Q$540="Yes",M546,"")</f>
        <v>529</v>
      </c>
      <c r="V1291" s="1436" t="str">
        <f t="shared" ref="V1291:V1293" si="171">IF(Q$555="Yes",M561,"")</f>
        <v/>
      </c>
    </row>
    <row r="1292" spans="1:22" s="1431" customFormat="1" x14ac:dyDescent="0.25">
      <c r="A1292" s="1292" t="s">
        <v>871</v>
      </c>
      <c r="B1292" s="1019" t="str">
        <f>IFERROR(_xlfn.CONCAT("K",('Configurable Tab'!$C$3+1)),"")</f>
        <v>K13</v>
      </c>
      <c r="C1292" s="1019" t="str">
        <f>IFERROR(_xlfn.CONCAT("K",('Configurable Tab'!$C$3+2)),"")</f>
        <v>K14</v>
      </c>
      <c r="D1292" s="692" t="s">
        <v>1448</v>
      </c>
      <c r="E1292" s="1022" t="s">
        <v>1892</v>
      </c>
      <c r="F1292" s="1436"/>
      <c r="G1292" s="1436"/>
      <c r="H1292" s="1436"/>
      <c r="I1292" s="1018" t="str">
        <f t="shared" si="166"/>
        <v>Paid to:</v>
      </c>
      <c r="J1292" s="1436" t="str">
        <f t="shared" si="167"/>
        <v>530</v>
      </c>
      <c r="K1292" s="1436" t="str">
        <f t="shared" si="165"/>
        <v>Incentives</v>
      </c>
      <c r="L1292" s="1436"/>
      <c r="M1292" s="1436"/>
      <c r="N1292" s="1436"/>
      <c r="R1292" s="1436" t="s">
        <v>898</v>
      </c>
      <c r="S1292" s="1434" t="s">
        <v>1895</v>
      </c>
      <c r="U1292" s="1436">
        <f t="shared" si="170"/>
        <v>530</v>
      </c>
      <c r="V1292" s="1436" t="str">
        <f t="shared" si="171"/>
        <v/>
      </c>
    </row>
    <row r="1293" spans="1:22" s="1431" customFormat="1" x14ac:dyDescent="0.25">
      <c r="A1293" s="1292" t="s">
        <v>1481</v>
      </c>
      <c r="B1293" s="1019" t="str">
        <f>IFERROR(_xlfn.CONCAT("M",('Configurable Tab'!$C$3+1)),"")</f>
        <v>M13</v>
      </c>
      <c r="C1293" s="1019" t="str">
        <f>IFERROR(_xlfn.CONCAT("M",('Configurable Tab'!$C$3+2)),"")</f>
        <v>M14</v>
      </c>
      <c r="D1293" s="692" t="s">
        <v>1448</v>
      </c>
      <c r="E1293" s="1022" t="s">
        <v>1892</v>
      </c>
      <c r="F1293" s="1436"/>
      <c r="G1293" s="1436"/>
      <c r="H1293" s="1436"/>
      <c r="I1293" s="1018" t="str">
        <f t="shared" si="166"/>
        <v>AP/AR Vendor Number</v>
      </c>
      <c r="J1293" s="1436" t="str">
        <f t="shared" si="167"/>
        <v>531</v>
      </c>
      <c r="K1293" s="1436" t="str">
        <f t="shared" si="165"/>
        <v>Incentives</v>
      </c>
      <c r="L1293" s="1436"/>
      <c r="M1293" s="1436"/>
      <c r="N1293" s="1436"/>
      <c r="R1293" s="1436" t="s">
        <v>898</v>
      </c>
      <c r="S1293" s="1434" t="s">
        <v>1895</v>
      </c>
      <c r="U1293" s="1436">
        <f t="shared" si="170"/>
        <v>531</v>
      </c>
      <c r="V1293" s="1436" t="str">
        <f t="shared" si="171"/>
        <v/>
      </c>
    </row>
    <row r="1294" spans="1:22" s="1431" customFormat="1" x14ac:dyDescent="0.25">
      <c r="A1294" s="1292" t="s">
        <v>1486</v>
      </c>
      <c r="B1294" s="1019" t="str">
        <f>IFERROR(_xlfn.CONCAT("G",('Configurable Tab'!$C$3+6)),"")</f>
        <v>G18</v>
      </c>
      <c r="C1294" s="1019" t="str">
        <f>IFERROR(_xlfn.CONCAT("G",('Configurable Tab'!$C$3+7)),"")</f>
        <v>G19</v>
      </c>
      <c r="D1294" s="692" t="s">
        <v>1448</v>
      </c>
      <c r="E1294" s="1022" t="s">
        <v>1892</v>
      </c>
      <c r="F1294" s="1436"/>
      <c r="G1294" s="1436"/>
      <c r="H1294" s="1436"/>
      <c r="I1294" s="1018" t="str">
        <f t="shared" si="166"/>
        <v/>
      </c>
      <c r="J1294" s="1436" t="str">
        <f t="shared" si="167"/>
        <v/>
      </c>
      <c r="K1294" s="1436" t="str">
        <f t="shared" si="165"/>
        <v/>
      </c>
      <c r="L1294" s="1436"/>
      <c r="M1294" s="1436"/>
      <c r="N1294" s="1436"/>
      <c r="R1294" s="1436" t="s">
        <v>898</v>
      </c>
    </row>
    <row r="1295" spans="1:22" s="1431" customFormat="1" x14ac:dyDescent="0.25">
      <c r="A1295" s="1292" t="s">
        <v>1486</v>
      </c>
      <c r="B1295" s="1019" t="str">
        <f>IFERROR(_xlfn.CONCAT("G",('Configurable Tab'!$C$3+6)),"")</f>
        <v>G18</v>
      </c>
      <c r="C1295" s="1019" t="str">
        <f>IFERROR(_xlfn.CONCAT("G",('Configurable Tab'!$C$3+8)),"")</f>
        <v>G20</v>
      </c>
      <c r="D1295" s="692" t="s">
        <v>1448</v>
      </c>
      <c r="E1295" s="1022" t="s">
        <v>1892</v>
      </c>
      <c r="F1295" s="1436"/>
      <c r="G1295" s="1436"/>
      <c r="H1295" s="1436"/>
      <c r="I1295" s="1018" t="str">
        <f t="shared" si="166"/>
        <v/>
      </c>
      <c r="J1295" s="1436" t="str">
        <f t="shared" si="167"/>
        <v/>
      </c>
      <c r="K1295" s="1436" t="str">
        <f t="shared" si="165"/>
        <v/>
      </c>
      <c r="L1295" s="1436"/>
      <c r="M1295" s="1436"/>
      <c r="N1295" s="1436"/>
      <c r="R1295" s="1436" t="s">
        <v>898</v>
      </c>
    </row>
    <row r="1296" spans="1:22" s="1431" customFormat="1" x14ac:dyDescent="0.25">
      <c r="A1296" s="1292" t="s">
        <v>1486</v>
      </c>
      <c r="B1296" s="1019" t="str">
        <f>IFERROR(_xlfn.CONCAT("G",('Configurable Tab'!$C$3+6)),"")</f>
        <v>G18</v>
      </c>
      <c r="C1296" s="1019" t="str">
        <f>IFERROR(_xlfn.CONCAT("G",('Configurable Tab'!$C$3+9)),"")</f>
        <v>G21</v>
      </c>
      <c r="D1296" s="692" t="s">
        <v>1448</v>
      </c>
      <c r="E1296" s="1022" t="s">
        <v>1892</v>
      </c>
      <c r="F1296" s="1436"/>
      <c r="G1296" s="1436"/>
      <c r="H1296" s="1436"/>
      <c r="I1296" s="1018" t="str">
        <f t="shared" si="166"/>
        <v/>
      </c>
      <c r="J1296" s="1436" t="str">
        <f t="shared" si="167"/>
        <v/>
      </c>
      <c r="K1296" s="1436" t="str">
        <f t="shared" si="165"/>
        <v/>
      </c>
      <c r="L1296" s="1436"/>
      <c r="M1296" s="1436"/>
      <c r="N1296" s="1436"/>
      <c r="R1296" s="1436" t="s">
        <v>898</v>
      </c>
    </row>
    <row r="1297" spans="1:22" s="1431" customFormat="1" x14ac:dyDescent="0.25">
      <c r="A1297" s="1292" t="s">
        <v>1486</v>
      </c>
      <c r="B1297" s="1019" t="str">
        <f>IFERROR(_xlfn.CONCAT("G",('Configurable Tab'!$C$3+6)),"")</f>
        <v>G18</v>
      </c>
      <c r="C1297" s="1019" t="str">
        <f>IFERROR(_xlfn.CONCAT("G",('Configurable Tab'!$C$3+10)),"")</f>
        <v>G22</v>
      </c>
      <c r="D1297" s="692" t="s">
        <v>1448</v>
      </c>
      <c r="E1297" s="1022" t="s">
        <v>1892</v>
      </c>
      <c r="F1297" s="1436"/>
      <c r="G1297" s="1436"/>
      <c r="H1297" s="1436"/>
      <c r="I1297" s="1018" t="str">
        <f t="shared" si="166"/>
        <v/>
      </c>
      <c r="J1297" s="1436" t="str">
        <f t="shared" si="167"/>
        <v/>
      </c>
      <c r="K1297" s="1436" t="str">
        <f t="shared" si="165"/>
        <v/>
      </c>
      <c r="L1297" s="1436"/>
      <c r="M1297" s="1436"/>
      <c r="N1297" s="1436"/>
      <c r="R1297" s="1436" t="s">
        <v>898</v>
      </c>
    </row>
    <row r="1298" spans="1:22" s="1431" customFormat="1" x14ac:dyDescent="0.25">
      <c r="A1298" s="1292" t="s">
        <v>1486</v>
      </c>
      <c r="B1298" s="1019" t="str">
        <f>IFERROR(_xlfn.CONCAT("G",('Configurable Tab'!$C$3+6)),"")</f>
        <v>G18</v>
      </c>
      <c r="C1298" s="1019" t="str">
        <f>IFERROR(_xlfn.CONCAT("G",('Configurable Tab'!$C$3+11)),"")</f>
        <v>G23</v>
      </c>
      <c r="D1298" s="692" t="s">
        <v>1448</v>
      </c>
      <c r="E1298" s="1022" t="s">
        <v>1892</v>
      </c>
      <c r="F1298" s="1436"/>
      <c r="G1298" s="1436"/>
      <c r="H1298" s="1436"/>
      <c r="I1298" s="1018" t="str">
        <f t="shared" si="166"/>
        <v/>
      </c>
      <c r="J1298" s="1436" t="str">
        <f t="shared" si="167"/>
        <v/>
      </c>
      <c r="K1298" s="1436" t="str">
        <f t="shared" si="165"/>
        <v/>
      </c>
      <c r="L1298" s="1436"/>
      <c r="M1298" s="1436"/>
      <c r="N1298" s="1436"/>
      <c r="R1298" s="1436" t="s">
        <v>898</v>
      </c>
    </row>
    <row r="1299" spans="1:22" s="1431" customFormat="1" x14ac:dyDescent="0.25">
      <c r="A1299" s="1292" t="s">
        <v>1488</v>
      </c>
      <c r="B1299" s="1019" t="str">
        <f>IFERROR(_xlfn.CONCAT("K",('Configurable Tab'!$C$3+6)),"")</f>
        <v>K18</v>
      </c>
      <c r="C1299" s="1019" t="str">
        <f>IFERROR(_xlfn.CONCAT("K",('Configurable Tab'!$C$3+7)),"")</f>
        <v>K19</v>
      </c>
      <c r="D1299" s="692" t="s">
        <v>1448</v>
      </c>
      <c r="E1299" s="1022" t="s">
        <v>1892</v>
      </c>
      <c r="F1299" s="1436"/>
      <c r="G1299" s="1436"/>
      <c r="H1299" s="1436"/>
      <c r="I1299" s="1018" t="str">
        <f t="shared" si="166"/>
        <v/>
      </c>
      <c r="J1299" s="1436" t="str">
        <f t="shared" si="167"/>
        <v/>
      </c>
      <c r="K1299" s="1436" t="str">
        <f t="shared" si="165"/>
        <v/>
      </c>
      <c r="L1299" s="1436"/>
      <c r="M1299" s="1436"/>
      <c r="N1299" s="1436"/>
      <c r="R1299" s="1436" t="s">
        <v>898</v>
      </c>
    </row>
    <row r="1300" spans="1:22" s="1431" customFormat="1" x14ac:dyDescent="0.25">
      <c r="A1300" s="1292" t="s">
        <v>1488</v>
      </c>
      <c r="B1300" s="1019" t="str">
        <f>IFERROR(_xlfn.CONCAT("K",('Configurable Tab'!$C$3+6)),"")</f>
        <v>K18</v>
      </c>
      <c r="C1300" s="1019" t="str">
        <f>IFERROR(_xlfn.CONCAT("K",('Configurable Tab'!$C$3+8)),"")</f>
        <v>K20</v>
      </c>
      <c r="D1300" s="692" t="s">
        <v>1448</v>
      </c>
      <c r="E1300" s="1022" t="s">
        <v>1892</v>
      </c>
      <c r="F1300" s="1436"/>
      <c r="G1300" s="1436"/>
      <c r="H1300" s="1436"/>
      <c r="I1300" s="1018" t="str">
        <f t="shared" si="166"/>
        <v/>
      </c>
      <c r="J1300" s="1436" t="str">
        <f t="shared" si="167"/>
        <v/>
      </c>
      <c r="K1300" s="1436" t="str">
        <f t="shared" si="165"/>
        <v/>
      </c>
      <c r="L1300" s="1436"/>
      <c r="M1300" s="1436"/>
      <c r="N1300" s="1436"/>
      <c r="R1300" s="1436" t="s">
        <v>898</v>
      </c>
    </row>
    <row r="1301" spans="1:22" s="1431" customFormat="1" x14ac:dyDescent="0.25">
      <c r="A1301" s="1292" t="s">
        <v>1488</v>
      </c>
      <c r="B1301" s="1019" t="str">
        <f>IFERROR(_xlfn.CONCAT("K",('Configurable Tab'!$C$3+6)),"")</f>
        <v>K18</v>
      </c>
      <c r="C1301" s="1019" t="str">
        <f>IFERROR(_xlfn.CONCAT("K",('Configurable Tab'!$C$3+9)),"")</f>
        <v>K21</v>
      </c>
      <c r="D1301" s="692" t="s">
        <v>1448</v>
      </c>
      <c r="E1301" s="1022" t="s">
        <v>1892</v>
      </c>
      <c r="F1301" s="1436"/>
      <c r="G1301" s="1436"/>
      <c r="H1301" s="1436"/>
      <c r="I1301" s="1018" t="str">
        <f t="shared" si="166"/>
        <v/>
      </c>
      <c r="J1301" s="1436" t="str">
        <f t="shared" si="167"/>
        <v/>
      </c>
      <c r="K1301" s="1436" t="str">
        <f t="shared" si="165"/>
        <v/>
      </c>
      <c r="L1301" s="1436"/>
      <c r="M1301" s="1436"/>
      <c r="N1301" s="1436"/>
      <c r="R1301" s="1436" t="s">
        <v>898</v>
      </c>
    </row>
    <row r="1302" spans="1:22" s="1431" customFormat="1" x14ac:dyDescent="0.25">
      <c r="A1302" s="1292" t="s">
        <v>1488</v>
      </c>
      <c r="B1302" s="1019" t="str">
        <f>IFERROR(_xlfn.CONCAT("K",('Configurable Tab'!$C$3+6)),"")</f>
        <v>K18</v>
      </c>
      <c r="C1302" s="1019" t="str">
        <f>IFERROR(_xlfn.CONCAT("K",('Configurable Tab'!$C$3+10)),"")</f>
        <v>K22</v>
      </c>
      <c r="D1302" s="692" t="s">
        <v>1448</v>
      </c>
      <c r="E1302" s="1022" t="s">
        <v>1892</v>
      </c>
      <c r="F1302" s="1436"/>
      <c r="G1302" s="1436"/>
      <c r="H1302" s="1436"/>
      <c r="I1302" s="1018" t="str">
        <f t="shared" si="166"/>
        <v/>
      </c>
      <c r="J1302" s="1436" t="str">
        <f t="shared" si="167"/>
        <v/>
      </c>
      <c r="K1302" s="1436" t="str">
        <f t="shared" si="165"/>
        <v/>
      </c>
      <c r="L1302" s="1436"/>
      <c r="M1302" s="1436"/>
      <c r="N1302" s="1436"/>
      <c r="R1302" s="1436" t="s">
        <v>898</v>
      </c>
    </row>
    <row r="1303" spans="1:22" s="1431" customFormat="1" x14ac:dyDescent="0.25">
      <c r="A1303" s="1292" t="s">
        <v>1488</v>
      </c>
      <c r="B1303" s="1019" t="str">
        <f>IFERROR(_xlfn.CONCAT("K",('Configurable Tab'!$C$3+6)),"")</f>
        <v>K18</v>
      </c>
      <c r="C1303" s="1019" t="str">
        <f>IFERROR(_xlfn.CONCAT("K",('Configurable Tab'!$C$3+11)),"")</f>
        <v>K23</v>
      </c>
      <c r="D1303" s="692" t="s">
        <v>1448</v>
      </c>
      <c r="E1303" s="1022" t="s">
        <v>1892</v>
      </c>
      <c r="F1303" s="1436"/>
      <c r="G1303" s="1436"/>
      <c r="H1303" s="1436"/>
      <c r="I1303" s="1018" t="str">
        <f t="shared" si="166"/>
        <v/>
      </c>
      <c r="J1303" s="1436" t="str">
        <f t="shared" si="167"/>
        <v/>
      </c>
      <c r="K1303" s="1436" t="str">
        <f t="shared" si="165"/>
        <v/>
      </c>
      <c r="L1303" s="1436"/>
      <c r="M1303" s="1436"/>
      <c r="N1303" s="1436"/>
      <c r="R1303" s="1436" t="s">
        <v>898</v>
      </c>
    </row>
    <row r="1304" spans="1:22" s="1431" customFormat="1" x14ac:dyDescent="0.25">
      <c r="A1304" s="1110" t="s">
        <v>528</v>
      </c>
      <c r="B1304" s="1019" t="str">
        <f>IFERROR(_xlfn.CONCAT("D",('Configurable Tab'!$C$4+1)),"")</f>
        <v>D27</v>
      </c>
      <c r="C1304" s="1019" t="str">
        <f>IFERROR(_xlfn.CONCAT("E",('Configurable Tab'!$C$4+1)),"")</f>
        <v>E27</v>
      </c>
      <c r="D1304" s="692" t="s">
        <v>1448</v>
      </c>
      <c r="E1304" s="1022" t="s">
        <v>1892</v>
      </c>
      <c r="F1304" s="1436"/>
      <c r="G1304" s="1436"/>
      <c r="H1304" s="1436"/>
      <c r="I1304" s="1018" t="str">
        <f t="shared" si="166"/>
        <v/>
      </c>
      <c r="J1304" s="1436" t="str">
        <f>$Q$1&amp;IF(T$1286=2,V1286,IF(T$1286=1,IF(T$1304&lt;&gt;0,U1304,IF(T$1322&lt;&gt;0,U1322,"")),IF(T$1304=2,V1304,IF(T$1304=1,IF(T$1322&lt;&gt;0,U1322,""),IF(T$1322=2,V1322,"")))))</f>
        <v/>
      </c>
      <c r="K1304" s="1436" t="str">
        <f t="shared" si="165"/>
        <v/>
      </c>
      <c r="L1304" s="1436"/>
      <c r="M1304" s="1436"/>
      <c r="N1304" s="1436"/>
      <c r="O1304" s="1431" t="s">
        <v>1896</v>
      </c>
      <c r="R1304" s="1436" t="s">
        <v>898</v>
      </c>
      <c r="S1304" s="1436" t="s">
        <v>1897</v>
      </c>
      <c r="T1304" s="1436">
        <f>IF(Q$570="Yes",IF(Q$589="Yes",2,1),0)</f>
        <v>0</v>
      </c>
      <c r="U1304" s="1436" t="str">
        <f>IF(Q$570="Yes",M570,"")</f>
        <v/>
      </c>
      <c r="V1304" s="1436" t="str">
        <f>IF(Q$589="Yes",M589,"")</f>
        <v/>
      </c>
    </row>
    <row r="1305" spans="1:22" s="1431" customFormat="1" x14ac:dyDescent="0.25">
      <c r="A1305" s="1104" t="s">
        <v>1482</v>
      </c>
      <c r="B1305" s="1019" t="str">
        <f>IFERROR(_xlfn.CONCAT("D",('Configurable Tab'!$C$4+2)),"")</f>
        <v>D28</v>
      </c>
      <c r="C1305" s="1019" t="str">
        <f>IFERROR(_xlfn.CONCAT("E",('Configurable Tab'!$C$4+2)),"")</f>
        <v>E28</v>
      </c>
      <c r="D1305" s="692" t="s">
        <v>1448</v>
      </c>
      <c r="E1305" s="1022" t="s">
        <v>1892</v>
      </c>
      <c r="F1305" s="1436"/>
      <c r="G1305" s="1436"/>
      <c r="H1305" s="1436"/>
      <c r="I1305" s="1018" t="str">
        <f t="shared" si="166"/>
        <v/>
      </c>
      <c r="J1305" s="1436" t="str">
        <f t="shared" ref="J1305:J1321" si="172">$Q$1&amp;IF(T$1286=2,V1287,IF(T$1286=1,IF(T$1304&lt;&gt;0,U1305,IF(T$1322&lt;&gt;0,U1323,"")),IF(T$1304=2,V1305,IF(T$1304=1,IF(T$1322&lt;&gt;0,U1323,""),IF(T$1322=2,V1323,"")))))</f>
        <v/>
      </c>
      <c r="K1305" s="1436" t="str">
        <f t="shared" si="165"/>
        <v/>
      </c>
      <c r="L1305" s="1436"/>
      <c r="M1305" s="1436"/>
      <c r="N1305" s="1436"/>
      <c r="R1305" s="1436" t="s">
        <v>898</v>
      </c>
      <c r="S1305" s="1436" t="s">
        <v>1897</v>
      </c>
      <c r="U1305" s="1436" t="str">
        <f t="shared" ref="U1305:U1307" si="173">IF(Q$570="Yes",M571,"")</f>
        <v/>
      </c>
      <c r="V1305" s="1436" t="str">
        <f t="shared" ref="V1305:V1307" si="174">IF(Q$589="Yes",M590,"")</f>
        <v/>
      </c>
    </row>
    <row r="1306" spans="1:22" s="1431" customFormat="1" x14ac:dyDescent="0.25">
      <c r="A1306" s="1104" t="s">
        <v>1484</v>
      </c>
      <c r="B1306" s="1019" t="str">
        <f>IFERROR(_xlfn.CONCAT("D",('Configurable Tab'!$C$4+4)),"")</f>
        <v>D30</v>
      </c>
      <c r="C1306" s="1019" t="str">
        <f>IFERROR(_xlfn.CONCAT("E",('Configurable Tab'!$C$4+4)),"")</f>
        <v>E30</v>
      </c>
      <c r="D1306" s="692" t="s">
        <v>1448</v>
      </c>
      <c r="E1306" s="1022" t="s">
        <v>1892</v>
      </c>
      <c r="F1306" s="1436"/>
      <c r="G1306" s="1436"/>
      <c r="H1306" s="1436"/>
      <c r="I1306" s="1018" t="str">
        <f t="shared" si="166"/>
        <v/>
      </c>
      <c r="J1306" s="1436" t="str">
        <f t="shared" si="172"/>
        <v/>
      </c>
      <c r="K1306" s="1436" t="str">
        <f t="shared" si="165"/>
        <v/>
      </c>
      <c r="L1306" s="1436"/>
      <c r="M1306" s="1436"/>
      <c r="N1306" s="1436"/>
      <c r="R1306" s="1436" t="s">
        <v>898</v>
      </c>
      <c r="S1306" s="1436" t="s">
        <v>1897</v>
      </c>
      <c r="U1306" s="1436" t="str">
        <f t="shared" si="173"/>
        <v/>
      </c>
      <c r="V1306" s="1436" t="str">
        <f t="shared" si="174"/>
        <v/>
      </c>
    </row>
    <row r="1307" spans="1:22" s="1431" customFormat="1" x14ac:dyDescent="0.25">
      <c r="A1307" s="1368" t="s">
        <v>1485</v>
      </c>
      <c r="B1307" s="1019" t="str">
        <f>IFERROR(_xlfn.CONCAT("D",('Configurable Tab'!$C$4+5)),"")</f>
        <v>D31</v>
      </c>
      <c r="C1307" s="1019" t="str">
        <f>IFERROR(_xlfn.CONCAT("E",('Configurable Tab'!$C$4+5)),"")</f>
        <v>E31</v>
      </c>
      <c r="D1307" s="692" t="s">
        <v>1448</v>
      </c>
      <c r="E1307" s="1022" t="s">
        <v>1892</v>
      </c>
      <c r="F1307" s="1436"/>
      <c r="G1307" s="1436"/>
      <c r="H1307" s="1436"/>
      <c r="I1307" s="1018" t="str">
        <f t="shared" si="166"/>
        <v/>
      </c>
      <c r="J1307" s="1436" t="str">
        <f t="shared" si="172"/>
        <v/>
      </c>
      <c r="K1307" s="1436" t="str">
        <f t="shared" si="165"/>
        <v/>
      </c>
      <c r="L1307" s="1436"/>
      <c r="M1307" s="1436"/>
      <c r="N1307" s="1436"/>
      <c r="R1307" s="1436" t="s">
        <v>898</v>
      </c>
      <c r="S1307" s="1436" t="s">
        <v>1897</v>
      </c>
      <c r="U1307" s="1436" t="str">
        <f t="shared" si="173"/>
        <v/>
      </c>
      <c r="V1307" s="1436" t="str">
        <f t="shared" si="174"/>
        <v/>
      </c>
    </row>
    <row r="1308" spans="1:22" s="1431" customFormat="1" x14ac:dyDescent="0.25">
      <c r="A1308" s="1104" t="s">
        <v>1479</v>
      </c>
      <c r="B1308" s="1019" t="str">
        <f>IFERROR(_xlfn.CONCAT("G",('Configurable Tab'!$C$4+1)),"")</f>
        <v>G27</v>
      </c>
      <c r="C1308" s="1019" t="str">
        <f>IFERROR(_xlfn.CONCAT("G",('Configurable Tab'!$C$4+2)),"")</f>
        <v>G28</v>
      </c>
      <c r="D1308" s="692" t="s">
        <v>1448</v>
      </c>
      <c r="E1308" s="1022" t="s">
        <v>1892</v>
      </c>
      <c r="F1308" s="1436"/>
      <c r="G1308" s="1436"/>
      <c r="H1308" s="1436"/>
      <c r="I1308" s="1018" t="str">
        <f t="shared" si="166"/>
        <v/>
      </c>
      <c r="J1308" s="1436" t="str">
        <f t="shared" si="172"/>
        <v/>
      </c>
      <c r="K1308" s="1436" t="str">
        <f t="shared" si="165"/>
        <v/>
      </c>
      <c r="L1308" s="1436"/>
      <c r="M1308" s="1436"/>
      <c r="N1308" s="1436"/>
      <c r="R1308" s="1436" t="s">
        <v>898</v>
      </c>
      <c r="S1308" s="1436" t="s">
        <v>1897</v>
      </c>
      <c r="U1308" s="1436" t="str">
        <f>IF(Q$570="Yes",M575,"")</f>
        <v/>
      </c>
      <c r="V1308" s="1436" t="str">
        <f>IF(Q$589="Yes",M592,"")</f>
        <v/>
      </c>
    </row>
    <row r="1309" spans="1:22" s="1431" customFormat="1" x14ac:dyDescent="0.25">
      <c r="A1309" s="1104" t="s">
        <v>1480</v>
      </c>
      <c r="B1309" s="1019" t="str">
        <f>IFERROR(_xlfn.CONCAT("I",('Configurable Tab'!$C$4+1)),"")</f>
        <v>I27</v>
      </c>
      <c r="C1309" s="1019" t="str">
        <f>IFERROR(_xlfn.CONCAT("I",('Configurable Tab'!$C$4+2)),"")</f>
        <v>I28</v>
      </c>
      <c r="D1309" s="692" t="s">
        <v>1448</v>
      </c>
      <c r="E1309" s="1022" t="s">
        <v>1892</v>
      </c>
      <c r="F1309" s="1436"/>
      <c r="G1309" s="1436"/>
      <c r="H1309" s="1436"/>
      <c r="I1309" s="1018" t="str">
        <f t="shared" si="166"/>
        <v/>
      </c>
      <c r="J1309" s="1436" t="str">
        <f t="shared" si="172"/>
        <v/>
      </c>
      <c r="K1309" s="1436" t="str">
        <f t="shared" si="165"/>
        <v/>
      </c>
      <c r="L1309" s="1436"/>
      <c r="M1309" s="1436"/>
      <c r="N1309" s="1436"/>
      <c r="R1309" s="1436" t="s">
        <v>898</v>
      </c>
      <c r="S1309" s="1436" t="s">
        <v>1897</v>
      </c>
      <c r="U1309" s="1436" t="str">
        <f t="shared" ref="U1309:U1311" si="175">IF(Q$570="Yes",M576,"")</f>
        <v/>
      </c>
      <c r="V1309" s="1436" t="str">
        <f t="shared" ref="V1309:V1311" si="176">IF(Q$589="Yes",M593,"")</f>
        <v/>
      </c>
    </row>
    <row r="1310" spans="1:22" s="1431" customFormat="1" x14ac:dyDescent="0.25">
      <c r="A1310" s="1104" t="s">
        <v>871</v>
      </c>
      <c r="B1310" s="1019" t="str">
        <f>IFERROR(_xlfn.CONCAT("K",('Configurable Tab'!$C$4+1)),"")</f>
        <v>K27</v>
      </c>
      <c r="C1310" s="1019" t="str">
        <f>IFERROR(_xlfn.CONCAT("K",('Configurable Tab'!$C$4+2)),"")</f>
        <v>K28</v>
      </c>
      <c r="D1310" s="692" t="s">
        <v>1448</v>
      </c>
      <c r="E1310" s="1022" t="s">
        <v>1892</v>
      </c>
      <c r="F1310" s="1436"/>
      <c r="G1310" s="1436"/>
      <c r="H1310" s="1436"/>
      <c r="I1310" s="1018" t="str">
        <f t="shared" si="166"/>
        <v/>
      </c>
      <c r="J1310" s="1436" t="str">
        <f t="shared" si="172"/>
        <v/>
      </c>
      <c r="K1310" s="1436" t="str">
        <f t="shared" si="165"/>
        <v/>
      </c>
      <c r="L1310" s="1436"/>
      <c r="M1310" s="1436"/>
      <c r="N1310" s="1436"/>
      <c r="R1310" s="1436" t="s">
        <v>898</v>
      </c>
      <c r="S1310" s="1436" t="s">
        <v>1897</v>
      </c>
      <c r="U1310" s="1436" t="str">
        <f t="shared" si="175"/>
        <v/>
      </c>
      <c r="V1310" s="1436" t="str">
        <f t="shared" si="176"/>
        <v/>
      </c>
    </row>
    <row r="1311" spans="1:22" s="1431" customFormat="1" x14ac:dyDescent="0.25">
      <c r="A1311" s="1104" t="s">
        <v>1481</v>
      </c>
      <c r="B1311" s="1019" t="str">
        <f>IFERROR(_xlfn.CONCAT("M",('Configurable Tab'!$C$4+1)),"")</f>
        <v>M27</v>
      </c>
      <c r="C1311" s="1019" t="str">
        <f>IFERROR(_xlfn.CONCAT("M",('Configurable Tab'!$C$4+2)),"")</f>
        <v>M28</v>
      </c>
      <c r="D1311" s="692" t="s">
        <v>1448</v>
      </c>
      <c r="E1311" s="1022" t="s">
        <v>1892</v>
      </c>
      <c r="F1311" s="1436"/>
      <c r="G1311" s="1436"/>
      <c r="H1311" s="1436"/>
      <c r="I1311" s="1018" t="str">
        <f t="shared" si="166"/>
        <v/>
      </c>
      <c r="J1311" s="1436" t="str">
        <f t="shared" si="172"/>
        <v/>
      </c>
      <c r="K1311" s="1436" t="str">
        <f t="shared" si="165"/>
        <v/>
      </c>
      <c r="L1311" s="1436"/>
      <c r="M1311" s="1436"/>
      <c r="N1311" s="1436"/>
      <c r="R1311" s="1436" t="s">
        <v>898</v>
      </c>
      <c r="S1311" s="1436" t="s">
        <v>1897</v>
      </c>
      <c r="U1311" s="1436" t="str">
        <f t="shared" si="175"/>
        <v/>
      </c>
      <c r="V1311" s="1436" t="str">
        <f t="shared" si="176"/>
        <v/>
      </c>
    </row>
    <row r="1312" spans="1:22" s="1431" customFormat="1" x14ac:dyDescent="0.25">
      <c r="A1312" s="1104" t="s">
        <v>1486</v>
      </c>
      <c r="B1312" s="1019" t="str">
        <f>IFERROR(_xlfn.CONCAT("G",('Configurable Tab'!$C$4+6)),"")</f>
        <v>G32</v>
      </c>
      <c r="C1312" s="1019" t="str">
        <f>IFERROR(_xlfn.CONCAT("G",('Configurable Tab'!$C$4+7)),"")</f>
        <v>G33</v>
      </c>
      <c r="D1312" s="692" t="s">
        <v>1448</v>
      </c>
      <c r="E1312" s="1022" t="s">
        <v>1892</v>
      </c>
      <c r="F1312" s="1436"/>
      <c r="G1312" s="1436"/>
      <c r="H1312" s="1436"/>
      <c r="I1312" s="1018" t="str">
        <f t="shared" si="166"/>
        <v/>
      </c>
      <c r="J1312" s="1436" t="str">
        <f t="shared" si="172"/>
        <v/>
      </c>
      <c r="K1312" s="1436" t="str">
        <f t="shared" si="165"/>
        <v/>
      </c>
      <c r="L1312" s="1436"/>
      <c r="M1312" s="1436"/>
      <c r="N1312" s="1436"/>
      <c r="R1312" s="1436" t="s">
        <v>898</v>
      </c>
      <c r="S1312" s="1436" t="s">
        <v>1897</v>
      </c>
      <c r="U1312" s="1436" t="str">
        <f>IF(Q$570="Yes",M585,"")</f>
        <v/>
      </c>
      <c r="V1312" s="1436" t="str">
        <f>IF(Q$589="Yes",M604,"")</f>
        <v/>
      </c>
    </row>
    <row r="1313" spans="1:22" s="1431" customFormat="1" x14ac:dyDescent="0.25">
      <c r="A1313" s="1104" t="s">
        <v>1486</v>
      </c>
      <c r="B1313" s="1019" t="str">
        <f>IFERROR(_xlfn.CONCAT("G",('Configurable Tab'!$C$4+6)),"")</f>
        <v>G32</v>
      </c>
      <c r="C1313" s="1019" t="str">
        <f>IFERROR(_xlfn.CONCAT("G",('Configurable Tab'!$C$4+8)),"")</f>
        <v>G34</v>
      </c>
      <c r="D1313" s="692" t="s">
        <v>1448</v>
      </c>
      <c r="E1313" s="1022" t="s">
        <v>1892</v>
      </c>
      <c r="F1313" s="1436"/>
      <c r="G1313" s="1436"/>
      <c r="H1313" s="1436"/>
      <c r="I1313" s="1018" t="str">
        <f t="shared" si="166"/>
        <v/>
      </c>
      <c r="J1313" s="1436" t="str">
        <f t="shared" si="172"/>
        <v/>
      </c>
      <c r="K1313" s="1436" t="str">
        <f t="shared" si="165"/>
        <v/>
      </c>
      <c r="L1313" s="1436"/>
      <c r="M1313" s="1436"/>
      <c r="N1313" s="1436"/>
      <c r="R1313" s="1436" t="s">
        <v>898</v>
      </c>
    </row>
    <row r="1314" spans="1:22" s="1431" customFormat="1" x14ac:dyDescent="0.25">
      <c r="A1314" s="1104" t="s">
        <v>1486</v>
      </c>
      <c r="B1314" s="1019" t="str">
        <f>IFERROR(_xlfn.CONCAT("G",('Configurable Tab'!$C$4+6)),"")</f>
        <v>G32</v>
      </c>
      <c r="C1314" s="1019" t="str">
        <f>IFERROR(_xlfn.CONCAT("G",('Configurable Tab'!$C$4+9)),"")</f>
        <v>G35</v>
      </c>
      <c r="D1314" s="692" t="s">
        <v>1448</v>
      </c>
      <c r="E1314" s="1022" t="s">
        <v>1892</v>
      </c>
      <c r="F1314" s="1436"/>
      <c r="G1314" s="1436"/>
      <c r="H1314" s="1436"/>
      <c r="I1314" s="1018" t="str">
        <f t="shared" si="166"/>
        <v/>
      </c>
      <c r="J1314" s="1436" t="str">
        <f t="shared" si="172"/>
        <v/>
      </c>
      <c r="K1314" s="1436" t="str">
        <f t="shared" si="165"/>
        <v/>
      </c>
      <c r="L1314" s="1436"/>
      <c r="M1314" s="1436"/>
      <c r="N1314" s="1436"/>
      <c r="R1314" s="1436" t="s">
        <v>898</v>
      </c>
    </row>
    <row r="1315" spans="1:22" s="1431" customFormat="1" x14ac:dyDescent="0.25">
      <c r="A1315" s="1104" t="s">
        <v>1486</v>
      </c>
      <c r="B1315" s="1019" t="str">
        <f>IFERROR(_xlfn.CONCAT("G",('Configurable Tab'!$C$4+6)),"")</f>
        <v>G32</v>
      </c>
      <c r="C1315" s="1019" t="str">
        <f>IFERROR(_xlfn.CONCAT("G",('Configurable Tab'!$C$4+10)),"")</f>
        <v>G36</v>
      </c>
      <c r="D1315" s="692" t="s">
        <v>1448</v>
      </c>
      <c r="E1315" s="1022" t="s">
        <v>1892</v>
      </c>
      <c r="F1315" s="1436"/>
      <c r="G1315" s="1436"/>
      <c r="H1315" s="1436"/>
      <c r="I1315" s="1018" t="str">
        <f t="shared" si="166"/>
        <v/>
      </c>
      <c r="J1315" s="1436" t="str">
        <f t="shared" si="172"/>
        <v/>
      </c>
      <c r="K1315" s="1436" t="str">
        <f t="shared" si="165"/>
        <v/>
      </c>
      <c r="L1315" s="1436"/>
      <c r="M1315" s="1436"/>
      <c r="N1315" s="1436"/>
      <c r="R1315" s="1436" t="s">
        <v>898</v>
      </c>
    </row>
    <row r="1316" spans="1:22" s="1431" customFormat="1" x14ac:dyDescent="0.25">
      <c r="A1316" s="1104" t="s">
        <v>1486</v>
      </c>
      <c r="B1316" s="1019" t="str">
        <f>IFERROR(_xlfn.CONCAT("G",('Configurable Tab'!$C$4+6)),"")</f>
        <v>G32</v>
      </c>
      <c r="C1316" s="1019" t="str">
        <f>IFERROR(_xlfn.CONCAT("G",('Configurable Tab'!$C$4+11)),"")</f>
        <v>G37</v>
      </c>
      <c r="D1316" s="692" t="s">
        <v>1448</v>
      </c>
      <c r="E1316" s="1022" t="s">
        <v>1892</v>
      </c>
      <c r="F1316" s="1436"/>
      <c r="G1316" s="1436"/>
      <c r="H1316" s="1436"/>
      <c r="I1316" s="1018" t="str">
        <f t="shared" si="166"/>
        <v/>
      </c>
      <c r="J1316" s="1436" t="str">
        <f t="shared" si="172"/>
        <v/>
      </c>
      <c r="K1316" s="1436" t="str">
        <f t="shared" si="165"/>
        <v/>
      </c>
      <c r="L1316" s="1436"/>
      <c r="M1316" s="1436"/>
      <c r="N1316" s="1436"/>
      <c r="R1316" s="1436" t="s">
        <v>898</v>
      </c>
    </row>
    <row r="1317" spans="1:22" s="1431" customFormat="1" x14ac:dyDescent="0.25">
      <c r="A1317" s="1104" t="s">
        <v>1488</v>
      </c>
      <c r="B1317" s="1019" t="str">
        <f>IFERROR(_xlfn.CONCAT("K",('Configurable Tab'!$C$4+6)),"")</f>
        <v>K32</v>
      </c>
      <c r="C1317" s="1019" t="str">
        <f>IFERROR(_xlfn.CONCAT("K",('Configurable Tab'!$C$4+7)),"")</f>
        <v>K33</v>
      </c>
      <c r="D1317" s="692" t="s">
        <v>1448</v>
      </c>
      <c r="E1317" s="1022" t="s">
        <v>1892</v>
      </c>
      <c r="F1317" s="1436"/>
      <c r="G1317" s="1436"/>
      <c r="H1317" s="1436"/>
      <c r="I1317" s="1018" t="str">
        <f t="shared" si="166"/>
        <v/>
      </c>
      <c r="J1317" s="1436" t="str">
        <f t="shared" si="172"/>
        <v/>
      </c>
      <c r="K1317" s="1436" t="str">
        <f t="shared" si="165"/>
        <v/>
      </c>
      <c r="L1317" s="1436"/>
      <c r="M1317" s="1436"/>
      <c r="N1317" s="1436"/>
      <c r="R1317" s="1436" t="s">
        <v>898</v>
      </c>
      <c r="S1317" s="1436" t="s">
        <v>1897</v>
      </c>
      <c r="U1317" s="1436" t="str">
        <f>IF(Q$570="Yes",M587,"")</f>
        <v/>
      </c>
      <c r="V1317" s="1436" t="str">
        <f>IF(Q$589="Yes",M606,"")</f>
        <v/>
      </c>
    </row>
    <row r="1318" spans="1:22" s="1431" customFormat="1" x14ac:dyDescent="0.25">
      <c r="A1318" s="1104" t="s">
        <v>1488</v>
      </c>
      <c r="B1318" s="1019" t="str">
        <f>IFERROR(_xlfn.CONCAT("K",('Configurable Tab'!$C$4+6)),"")</f>
        <v>K32</v>
      </c>
      <c r="C1318" s="1019" t="str">
        <f>IFERROR(_xlfn.CONCAT("K",('Configurable Tab'!$C$4+8)),"")</f>
        <v>K34</v>
      </c>
      <c r="D1318" s="692" t="s">
        <v>1448</v>
      </c>
      <c r="E1318" s="1022" t="s">
        <v>1892</v>
      </c>
      <c r="F1318" s="1436"/>
      <c r="G1318" s="1436"/>
      <c r="H1318" s="1436"/>
      <c r="I1318" s="1018" t="str">
        <f t="shared" si="166"/>
        <v/>
      </c>
      <c r="J1318" s="1436" t="str">
        <f t="shared" si="172"/>
        <v/>
      </c>
      <c r="K1318" s="1436" t="str">
        <f t="shared" si="165"/>
        <v/>
      </c>
      <c r="L1318" s="1436"/>
      <c r="M1318" s="1436"/>
      <c r="N1318" s="1436"/>
      <c r="R1318" s="1436" t="s">
        <v>898</v>
      </c>
    </row>
    <row r="1319" spans="1:22" s="1431" customFormat="1" x14ac:dyDescent="0.25">
      <c r="A1319" s="1104" t="s">
        <v>1488</v>
      </c>
      <c r="B1319" s="1019" t="str">
        <f>IFERROR(_xlfn.CONCAT("K",('Configurable Tab'!$C$4+6)),"")</f>
        <v>K32</v>
      </c>
      <c r="C1319" s="1019" t="str">
        <f>IFERROR(_xlfn.CONCAT("K",('Configurable Tab'!$C$4+9)),"")</f>
        <v>K35</v>
      </c>
      <c r="D1319" s="692" t="s">
        <v>1448</v>
      </c>
      <c r="E1319" s="1022" t="s">
        <v>1892</v>
      </c>
      <c r="F1319" s="1436"/>
      <c r="G1319" s="1436"/>
      <c r="H1319" s="1436"/>
      <c r="I1319" s="1018" t="str">
        <f t="shared" si="166"/>
        <v/>
      </c>
      <c r="J1319" s="1436" t="str">
        <f t="shared" si="172"/>
        <v/>
      </c>
      <c r="K1319" s="1436" t="str">
        <f t="shared" si="165"/>
        <v/>
      </c>
      <c r="L1319" s="1436"/>
      <c r="M1319" s="1436"/>
      <c r="N1319" s="1436"/>
      <c r="R1319" s="1436" t="s">
        <v>898</v>
      </c>
    </row>
    <row r="1320" spans="1:22" s="1431" customFormat="1" x14ac:dyDescent="0.25">
      <c r="A1320" s="1104" t="s">
        <v>1488</v>
      </c>
      <c r="B1320" s="1019" t="str">
        <f>IFERROR(_xlfn.CONCAT("K",('Configurable Tab'!$C$4+6)),"")</f>
        <v>K32</v>
      </c>
      <c r="C1320" s="1019" t="str">
        <f>IFERROR(_xlfn.CONCAT("K",('Configurable Tab'!$C$4+10)),"")</f>
        <v>K36</v>
      </c>
      <c r="D1320" s="692" t="s">
        <v>1448</v>
      </c>
      <c r="E1320" s="1022" t="s">
        <v>1892</v>
      </c>
      <c r="F1320" s="1436"/>
      <c r="G1320" s="1436"/>
      <c r="H1320" s="1436"/>
      <c r="I1320" s="1018" t="str">
        <f t="shared" si="166"/>
        <v/>
      </c>
      <c r="J1320" s="1436" t="str">
        <f t="shared" si="172"/>
        <v/>
      </c>
      <c r="K1320" s="1436" t="str">
        <f t="shared" si="165"/>
        <v/>
      </c>
      <c r="L1320" s="1436"/>
      <c r="M1320" s="1436"/>
      <c r="N1320" s="1436"/>
      <c r="R1320" s="1436" t="s">
        <v>898</v>
      </c>
    </row>
    <row r="1321" spans="1:22" s="1431" customFormat="1" x14ac:dyDescent="0.25">
      <c r="A1321" s="1104" t="s">
        <v>1488</v>
      </c>
      <c r="B1321" s="1019" t="str">
        <f>IFERROR(_xlfn.CONCAT("K",('Configurable Tab'!$C$4+6)),"")</f>
        <v>K32</v>
      </c>
      <c r="C1321" s="1019" t="str">
        <f>IFERROR(_xlfn.CONCAT("K",('Configurable Tab'!$C$4+11)),"")</f>
        <v>K37</v>
      </c>
      <c r="D1321" s="692" t="s">
        <v>1448</v>
      </c>
      <c r="E1321" s="1022" t="s">
        <v>1892</v>
      </c>
      <c r="F1321" s="1436"/>
      <c r="G1321" s="1436"/>
      <c r="H1321" s="1436"/>
      <c r="I1321" s="1018" t="str">
        <f t="shared" si="166"/>
        <v/>
      </c>
      <c r="J1321" s="1436" t="str">
        <f t="shared" si="172"/>
        <v/>
      </c>
      <c r="K1321" s="1436" t="str">
        <f t="shared" si="165"/>
        <v/>
      </c>
      <c r="L1321" s="1436"/>
      <c r="M1321" s="1436"/>
      <c r="N1321" s="1436"/>
      <c r="R1321" s="1436" t="s">
        <v>898</v>
      </c>
    </row>
    <row r="1322" spans="1:22" s="1431" customFormat="1" x14ac:dyDescent="0.25">
      <c r="A1322" s="1291" t="s">
        <v>528</v>
      </c>
      <c r="B1322" s="1019" t="str">
        <f>IFERROR(_xlfn.CONCAT("D",('Configurable Tab'!$C$5+1)),"")</f>
        <v>D41</v>
      </c>
      <c r="C1322" s="1019" t="str">
        <f>IFERROR(_xlfn.CONCAT("E",('Configurable Tab'!$C$5+1)),"")</f>
        <v>E41</v>
      </c>
      <c r="D1322" s="692" t="s">
        <v>1448</v>
      </c>
      <c r="E1322" s="1022" t="s">
        <v>1892</v>
      </c>
      <c r="F1322" s="1436"/>
      <c r="G1322" s="1436"/>
      <c r="H1322" s="1436"/>
      <c r="I1322" s="1018" t="str">
        <f t="shared" si="166"/>
        <v/>
      </c>
      <c r="J1322" s="1436" t="str">
        <f>$Q$1&amp;IF(T$1286 = 2,IF(AND(T$1304=1,T$1304&lt;&gt;0),U1304,IF(AND(T$1322=1,T$1322&lt;&gt;0),U1322,"")),IF(T$1286=1,IF(T$1304=2,V1304,IF(T$1304=1,IF(AND(T$1322=1,T$1322&lt;&gt;0),U1322,""),IF(T$1322=2,V1322,""))),IF(T$1304=2,IF(AND(T$1322=1,T$1322&lt;&gt;0),U1322,""),IF(T$1304=1,IF(T$1322 = 2,V1322,""),""))))</f>
        <v/>
      </c>
      <c r="K1322" s="1436" t="str">
        <f t="shared" si="165"/>
        <v/>
      </c>
      <c r="L1322" s="1436"/>
      <c r="M1322" s="1436"/>
      <c r="N1322" s="1436"/>
      <c r="O1322" s="1431" t="s">
        <v>1898</v>
      </c>
      <c r="R1322" s="1436" t="s">
        <v>898</v>
      </c>
      <c r="S1322" s="1434" t="s">
        <v>1899</v>
      </c>
      <c r="T1322" s="1436">
        <f>IF(Q$608="Yes",IF(Q$639="Yes",2,1),0)</f>
        <v>0</v>
      </c>
      <c r="U1322" s="1436" t="str">
        <f>IF(Q$608="Yes",M608,"")</f>
        <v/>
      </c>
      <c r="V1322" s="1436" t="str">
        <f>IF(Q$639="Yes",M639,"")</f>
        <v/>
      </c>
    </row>
    <row r="1323" spans="1:22" s="1431" customFormat="1" x14ac:dyDescent="0.25">
      <c r="A1323" s="1292" t="s">
        <v>1482</v>
      </c>
      <c r="B1323" s="1019" t="str">
        <f>IFERROR(_xlfn.CONCAT("D",('Configurable Tab'!$C$5+2)),"")</f>
        <v>D42</v>
      </c>
      <c r="C1323" s="1019" t="str">
        <f>IFERROR(_xlfn.CONCAT("E",('Configurable Tab'!$C$5+2)),"")</f>
        <v>E42</v>
      </c>
      <c r="D1323" s="692" t="s">
        <v>1448</v>
      </c>
      <c r="E1323" s="1022" t="s">
        <v>1892</v>
      </c>
      <c r="F1323" s="1436"/>
      <c r="G1323" s="1436"/>
      <c r="H1323" s="1436"/>
      <c r="I1323" s="1018" t="str">
        <f t="shared" si="166"/>
        <v/>
      </c>
      <c r="J1323" s="1436" t="str">
        <f t="shared" ref="J1323:J1339" si="177">$Q$1&amp;IF(T$1286 = 2,IF(AND(T$1304=1,T$1304&lt;&gt;0),U1305,IF(AND(T$1322=1,T$1322&lt;&gt;0),U1323,"")),IF(T$1286=1,IF(T$1304=2,V1305,IF(T$1304=1,IF(AND(T$1322=1,T$1322&lt;&gt;0),U1323,""),IF(T$1322=2,V1323,""))),IF(T$1304=2,IF(AND(T$1322=1,T$1322&lt;&gt;0),U1323,""),IF(T$1304=1,IF(T$1322 = 2,V1323,""),""))))</f>
        <v/>
      </c>
      <c r="K1323" s="1436" t="str">
        <f t="shared" si="165"/>
        <v/>
      </c>
      <c r="L1323" s="1436"/>
      <c r="M1323" s="1436"/>
      <c r="N1323" s="1436"/>
      <c r="R1323" s="1436" t="s">
        <v>898</v>
      </c>
      <c r="S1323" s="1434" t="s">
        <v>1899</v>
      </c>
      <c r="U1323" s="1436" t="str">
        <f t="shared" ref="U1323" si="178">IF(Q$608="Yes",M609,"")</f>
        <v/>
      </c>
      <c r="V1323" s="1436" t="str">
        <f t="shared" ref="V1323" si="179">IF(Q$639="Yes",M640,"")</f>
        <v/>
      </c>
    </row>
    <row r="1324" spans="1:22" s="1431" customFormat="1" x14ac:dyDescent="0.25">
      <c r="A1324" s="1292" t="s">
        <v>1484</v>
      </c>
      <c r="B1324" s="1019" t="str">
        <f>IFERROR(_xlfn.CONCAT("D",('Configurable Tab'!$C$5+4)),"")</f>
        <v>D44</v>
      </c>
      <c r="C1324" s="1019" t="str">
        <f>IFERROR(_xlfn.CONCAT("E",('Configurable Tab'!$C$5+4)),"")</f>
        <v>E44</v>
      </c>
      <c r="D1324" s="692" t="s">
        <v>1448</v>
      </c>
      <c r="E1324" s="1022" t="s">
        <v>1892</v>
      </c>
      <c r="F1324" s="1436"/>
      <c r="G1324" s="1436"/>
      <c r="H1324" s="1436"/>
      <c r="I1324" s="1018" t="str">
        <f t="shared" si="166"/>
        <v/>
      </c>
      <c r="J1324" s="1436" t="str">
        <f t="shared" si="177"/>
        <v/>
      </c>
      <c r="K1324" s="1436" t="str">
        <f t="shared" si="165"/>
        <v/>
      </c>
      <c r="L1324" s="1436"/>
      <c r="M1324" s="1436"/>
      <c r="N1324" s="1436"/>
      <c r="R1324" s="1436" t="s">
        <v>898</v>
      </c>
      <c r="S1324" s="1434" t="s">
        <v>1899</v>
      </c>
      <c r="U1324" s="1436" t="str">
        <f>IF(Q$608="Yes",M617,"")</f>
        <v/>
      </c>
      <c r="V1324" s="1436" t="str">
        <f>IF(Q$639="Yes",M648,"")</f>
        <v/>
      </c>
    </row>
    <row r="1325" spans="1:22" s="1431" customFormat="1" x14ac:dyDescent="0.25">
      <c r="A1325" s="1366" t="s">
        <v>1485</v>
      </c>
      <c r="B1325" s="1019" t="str">
        <f>IFERROR(_xlfn.CONCAT("D",('Configurable Tab'!$C$5+5)),"")</f>
        <v>D45</v>
      </c>
      <c r="C1325" s="1019" t="str">
        <f>IFERROR(_xlfn.CONCAT("E",('Configurable Tab'!$C$5+5)),"")</f>
        <v>E45</v>
      </c>
      <c r="D1325" s="692" t="s">
        <v>1448</v>
      </c>
      <c r="E1325" s="1022" t="s">
        <v>1892</v>
      </c>
      <c r="F1325" s="1436"/>
      <c r="G1325" s="1436"/>
      <c r="H1325" s="1436"/>
      <c r="I1325" s="1018" t="str">
        <f t="shared" si="166"/>
        <v/>
      </c>
      <c r="J1325" s="1436" t="str">
        <f t="shared" si="177"/>
        <v/>
      </c>
      <c r="K1325" s="1436" t="str">
        <f t="shared" si="165"/>
        <v/>
      </c>
      <c r="L1325" s="1436"/>
      <c r="M1325" s="1436"/>
      <c r="N1325" s="1436"/>
      <c r="R1325" s="1436" t="s">
        <v>898</v>
      </c>
      <c r="S1325" s="1434" t="s">
        <v>1899</v>
      </c>
      <c r="U1325" s="1436" t="str">
        <f>IF(Q$608="Yes",M618,"")</f>
        <v/>
      </c>
      <c r="V1325" s="1436" t="str">
        <f>IF(Q$639="Yes",M649,"")</f>
        <v/>
      </c>
    </row>
    <row r="1326" spans="1:22" s="1431" customFormat="1" x14ac:dyDescent="0.25">
      <c r="A1326" s="1292" t="s">
        <v>1479</v>
      </c>
      <c r="B1326" s="1019" t="str">
        <f>IFERROR(_xlfn.CONCAT("G",('Configurable Tab'!$C$5+1)),"")</f>
        <v>G41</v>
      </c>
      <c r="C1326" s="1019" t="str">
        <f>IFERROR(_xlfn.CONCAT("G",('Configurable Tab'!$C$5+2)),"")</f>
        <v>G42</v>
      </c>
      <c r="D1326" s="692" t="s">
        <v>1448</v>
      </c>
      <c r="E1326" s="1022" t="s">
        <v>1892</v>
      </c>
      <c r="F1326" s="1436"/>
      <c r="G1326" s="1436"/>
      <c r="H1326" s="1436"/>
      <c r="I1326" s="1018" t="str">
        <f t="shared" si="166"/>
        <v/>
      </c>
      <c r="J1326" s="1436" t="str">
        <f t="shared" si="177"/>
        <v/>
      </c>
      <c r="K1326" s="1436" t="str">
        <f t="shared" si="165"/>
        <v/>
      </c>
      <c r="L1326" s="1436"/>
      <c r="M1326" s="1436"/>
      <c r="N1326" s="1436"/>
      <c r="R1326" s="1436" t="s">
        <v>898</v>
      </c>
      <c r="S1326" s="1434" t="s">
        <v>1899</v>
      </c>
      <c r="U1326" s="1436" t="str">
        <f>IF(Q$608="Yes",M610,"")</f>
        <v/>
      </c>
      <c r="V1326" s="1436" t="str">
        <f>IF(Q$639="Yes",M641,"")</f>
        <v/>
      </c>
    </row>
    <row r="1327" spans="1:22" s="1431" customFormat="1" x14ac:dyDescent="0.25">
      <c r="A1327" s="1292" t="s">
        <v>1480</v>
      </c>
      <c r="B1327" s="1019" t="str">
        <f>IFERROR(_xlfn.CONCAT("I",('Configurable Tab'!$C$5+1)),"")</f>
        <v>I41</v>
      </c>
      <c r="C1327" s="1019" t="str">
        <f>IFERROR(_xlfn.CONCAT("I",('Configurable Tab'!$C$5+2)),"")</f>
        <v>I42</v>
      </c>
      <c r="D1327" s="692" t="s">
        <v>1448</v>
      </c>
      <c r="E1327" s="1022" t="s">
        <v>1892</v>
      </c>
      <c r="F1327" s="1436"/>
      <c r="G1327" s="1436"/>
      <c r="H1327" s="1436"/>
      <c r="I1327" s="1018" t="str">
        <f t="shared" si="166"/>
        <v/>
      </c>
      <c r="J1327" s="1436" t="str">
        <f t="shared" si="177"/>
        <v/>
      </c>
      <c r="K1327" s="1436" t="str">
        <f t="shared" si="165"/>
        <v/>
      </c>
      <c r="L1327" s="1436"/>
      <c r="M1327" s="1436"/>
      <c r="N1327" s="1436"/>
      <c r="R1327" s="1436" t="s">
        <v>898</v>
      </c>
      <c r="S1327" s="1434" t="s">
        <v>1899</v>
      </c>
      <c r="U1327" s="1436" t="str">
        <f>IF(Q$608="Yes",M611,"")</f>
        <v/>
      </c>
      <c r="V1327" s="1436" t="str">
        <f>IF(Q$639="Yes",M642,"")</f>
        <v/>
      </c>
    </row>
    <row r="1328" spans="1:22" s="1431" customFormat="1" x14ac:dyDescent="0.25">
      <c r="A1328" s="1292" t="s">
        <v>871</v>
      </c>
      <c r="B1328" s="1019" t="str">
        <f>IFERROR(_xlfn.CONCAT("K",('Configurable Tab'!$C$5+1)),"")</f>
        <v>K41</v>
      </c>
      <c r="C1328" s="1019" t="str">
        <f>IFERROR(_xlfn.CONCAT("K",('Configurable Tab'!$C$5+2)),"")</f>
        <v>K42</v>
      </c>
      <c r="D1328" s="692" t="s">
        <v>1448</v>
      </c>
      <c r="E1328" s="1022" t="s">
        <v>1892</v>
      </c>
      <c r="F1328" s="1436"/>
      <c r="G1328" s="1436"/>
      <c r="H1328" s="1436"/>
      <c r="I1328" s="1018" t="str">
        <f t="shared" si="166"/>
        <v/>
      </c>
      <c r="J1328" s="1436" t="str">
        <f t="shared" si="177"/>
        <v/>
      </c>
      <c r="K1328" s="1436" t="str">
        <f t="shared" si="165"/>
        <v/>
      </c>
      <c r="L1328" s="1436"/>
      <c r="M1328" s="1436"/>
      <c r="N1328" s="1436"/>
      <c r="R1328" s="1436" t="s">
        <v>898</v>
      </c>
      <c r="S1328" s="1434" t="s">
        <v>1899</v>
      </c>
      <c r="U1328" s="1436" t="str">
        <f>IF(Q$608="Yes",M612,"")</f>
        <v/>
      </c>
      <c r="V1328" s="1436" t="str">
        <f>IF(Q$639="Yes",M643,"")</f>
        <v/>
      </c>
    </row>
    <row r="1329" spans="1:22" s="1431" customFormat="1" x14ac:dyDescent="0.25">
      <c r="A1329" s="1292" t="s">
        <v>1481</v>
      </c>
      <c r="B1329" s="1019" t="str">
        <f>IFERROR(_xlfn.CONCAT("M",('Configurable Tab'!$C$5+1)),"")</f>
        <v>M41</v>
      </c>
      <c r="C1329" s="1019" t="str">
        <f>IFERROR(_xlfn.CONCAT("M",('Configurable Tab'!$C$5+2)),"")</f>
        <v>M42</v>
      </c>
      <c r="D1329" s="692" t="s">
        <v>1448</v>
      </c>
      <c r="E1329" s="1022" t="s">
        <v>1892</v>
      </c>
      <c r="F1329" s="1436"/>
      <c r="G1329" s="1436"/>
      <c r="H1329" s="1436"/>
      <c r="I1329" s="1018" t="str">
        <f t="shared" si="166"/>
        <v/>
      </c>
      <c r="J1329" s="1436" t="str">
        <f t="shared" si="177"/>
        <v/>
      </c>
      <c r="K1329" s="1436" t="str">
        <f t="shared" si="165"/>
        <v/>
      </c>
      <c r="L1329" s="1436"/>
      <c r="M1329" s="1436"/>
      <c r="N1329" s="1436"/>
      <c r="R1329" s="1436" t="s">
        <v>898</v>
      </c>
      <c r="S1329" s="1434" t="s">
        <v>1899</v>
      </c>
      <c r="U1329" s="1436" t="str">
        <f>IF(Q$608="Yes",M613,"")</f>
        <v/>
      </c>
      <c r="V1329" s="1436" t="str">
        <f>IF(Q$639="Yes",M644,"")</f>
        <v/>
      </c>
    </row>
    <row r="1330" spans="1:22" s="1431" customFormat="1" x14ac:dyDescent="0.25">
      <c r="A1330" s="1292" t="s">
        <v>1486</v>
      </c>
      <c r="B1330" s="1019" t="str">
        <f>IFERROR(_xlfn.CONCAT("G",('Configurable Tab'!$C$5+6)),"")</f>
        <v>G46</v>
      </c>
      <c r="C1330" s="1019" t="str">
        <f>IFERROR(_xlfn.CONCAT("G",('Configurable Tab'!$C$5+7)),"")</f>
        <v>G47</v>
      </c>
      <c r="D1330" s="692" t="s">
        <v>1448</v>
      </c>
      <c r="E1330" s="1022" t="s">
        <v>1892</v>
      </c>
      <c r="F1330" s="1436"/>
      <c r="G1330" s="1436"/>
      <c r="H1330" s="1436"/>
      <c r="I1330" s="1018" t="str">
        <f t="shared" si="166"/>
        <v/>
      </c>
      <c r="J1330" s="1436" t="str">
        <f t="shared" si="177"/>
        <v/>
      </c>
      <c r="K1330" s="1436" t="str">
        <f t="shared" si="165"/>
        <v/>
      </c>
      <c r="L1330" s="1436"/>
      <c r="M1330" s="1436"/>
      <c r="N1330" s="1436"/>
      <c r="R1330" s="1436" t="s">
        <v>898</v>
      </c>
      <c r="S1330" s="1434" t="s">
        <v>1899</v>
      </c>
      <c r="U1330" s="1436" t="str">
        <f>IF(Q$608="Yes",M622,"")</f>
        <v/>
      </c>
      <c r="V1330" s="1436" t="str">
        <f>IF(Q$639="Yes",M653,"")</f>
        <v/>
      </c>
    </row>
    <row r="1331" spans="1:22" s="1431" customFormat="1" x14ac:dyDescent="0.25">
      <c r="A1331" s="1292" t="s">
        <v>1486</v>
      </c>
      <c r="B1331" s="1019" t="str">
        <f>IFERROR(_xlfn.CONCAT("G",('Configurable Tab'!$C$5+6)),"")</f>
        <v>G46</v>
      </c>
      <c r="C1331" s="1019" t="str">
        <f>IFERROR(_xlfn.CONCAT("G",('Configurable Tab'!$C$5+8)),"")</f>
        <v>G48</v>
      </c>
      <c r="D1331" s="692" t="s">
        <v>1448</v>
      </c>
      <c r="E1331" s="1022" t="s">
        <v>1892</v>
      </c>
      <c r="F1331" s="1436"/>
      <c r="G1331" s="1436"/>
      <c r="H1331" s="1436"/>
      <c r="I1331" s="1018" t="str">
        <f t="shared" si="166"/>
        <v/>
      </c>
      <c r="J1331" s="1436" t="str">
        <f t="shared" si="177"/>
        <v/>
      </c>
      <c r="K1331" s="1436" t="str">
        <f t="shared" si="165"/>
        <v/>
      </c>
      <c r="L1331" s="1436"/>
      <c r="M1331" s="1436"/>
      <c r="N1331" s="1436"/>
      <c r="R1331" s="1436" t="s">
        <v>898</v>
      </c>
      <c r="S1331" s="1434" t="s">
        <v>1899</v>
      </c>
      <c r="U1331" s="1436" t="str">
        <f>IF(Q$608="Yes",M625,"")</f>
        <v/>
      </c>
      <c r="V1331" s="1436" t="str">
        <f>IF(Q$639="Yes",M656,"")</f>
        <v/>
      </c>
    </row>
    <row r="1332" spans="1:22" s="1431"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36" t="str">
        <f t="shared" si="177"/>
        <v/>
      </c>
      <c r="K1332" s="1436" t="str">
        <f t="shared" si="165"/>
        <v/>
      </c>
      <c r="L1332" s="1436"/>
      <c r="M1332" s="1436"/>
      <c r="N1332" s="1436"/>
      <c r="R1332" s="1436" t="s">
        <v>898</v>
      </c>
      <c r="S1332" s="1434" t="s">
        <v>1899</v>
      </c>
      <c r="U1332" s="1436" t="str">
        <f>IF(Q$608="Yes",M628,"")</f>
        <v/>
      </c>
      <c r="V1332" s="1436" t="str">
        <f>IF(Q$639="Yes",M659,"")</f>
        <v/>
      </c>
    </row>
    <row r="1333" spans="1:22" s="1431"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36" t="str">
        <f t="shared" si="177"/>
        <v/>
      </c>
      <c r="K1333" s="1436" t="str">
        <f t="shared" si="165"/>
        <v/>
      </c>
      <c r="L1333" s="1436"/>
      <c r="M1333" s="1436"/>
      <c r="N1333" s="1436"/>
      <c r="R1333" s="1436" t="s">
        <v>898</v>
      </c>
      <c r="S1333" s="1434" t="s">
        <v>1899</v>
      </c>
      <c r="U1333" s="1436" t="str">
        <f>IF(Q$608="Yes",M631,"")</f>
        <v/>
      </c>
      <c r="V1333" s="1436" t="str">
        <f>IF(Q$639="Yes",M662,"")</f>
        <v/>
      </c>
    </row>
    <row r="1334" spans="1:22" s="1431"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36" t="str">
        <f t="shared" si="177"/>
        <v/>
      </c>
      <c r="K1334" s="1436" t="str">
        <f t="shared" si="165"/>
        <v/>
      </c>
      <c r="L1334" s="1436"/>
      <c r="M1334" s="1436"/>
      <c r="N1334" s="1436"/>
      <c r="R1334" s="1436" t="s">
        <v>898</v>
      </c>
      <c r="S1334" s="1434" t="s">
        <v>1899</v>
      </c>
      <c r="U1334" s="1436" t="str">
        <f>IF(Q$608="Yes",M634,"")</f>
        <v/>
      </c>
      <c r="V1334" s="1436" t="str">
        <f>IF(Q$639="Yes",M665,"")</f>
        <v/>
      </c>
    </row>
    <row r="1335" spans="1:22" s="1431"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36" t="str">
        <f t="shared" si="177"/>
        <v/>
      </c>
      <c r="K1335" s="1436" t="str">
        <f t="shared" si="165"/>
        <v/>
      </c>
      <c r="L1335" s="1436"/>
      <c r="M1335" s="1436"/>
      <c r="N1335" s="1436"/>
      <c r="R1335" s="1436" t="s">
        <v>898</v>
      </c>
      <c r="S1335" s="1434" t="s">
        <v>1899</v>
      </c>
      <c r="U1335" s="1436" t="str">
        <f>IF(Q$608="Yes",M624,"")</f>
        <v/>
      </c>
      <c r="V1335" s="1436" t="str">
        <f>IF(Q$639="Yes",M655,"")</f>
        <v/>
      </c>
    </row>
    <row r="1336" spans="1:22" s="1431"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36" t="str">
        <f t="shared" si="177"/>
        <v/>
      </c>
      <c r="K1336" s="1436" t="str">
        <f t="shared" si="165"/>
        <v/>
      </c>
      <c r="L1336" s="1436"/>
      <c r="M1336" s="1436"/>
      <c r="N1336" s="1436"/>
      <c r="R1336" s="1436" t="s">
        <v>898</v>
      </c>
      <c r="S1336" s="1434" t="s">
        <v>1899</v>
      </c>
      <c r="U1336" s="1436" t="str">
        <f>IF(Q$608="Yes",M627,"")</f>
        <v/>
      </c>
      <c r="V1336" s="1436" t="str">
        <f>IF(Q$639="Yes",M658,"")</f>
        <v/>
      </c>
    </row>
    <row r="1337" spans="1:22" s="1431"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36" t="str">
        <f t="shared" si="177"/>
        <v/>
      </c>
      <c r="K1337" s="1436" t="str">
        <f t="shared" si="165"/>
        <v/>
      </c>
      <c r="L1337" s="1436"/>
      <c r="M1337" s="1436"/>
      <c r="N1337" s="1436"/>
      <c r="R1337" s="1436" t="s">
        <v>898</v>
      </c>
      <c r="S1337" s="1434" t="s">
        <v>1899</v>
      </c>
      <c r="U1337" s="1436" t="str">
        <f>IF(Q$608="Yes",M630,"")</f>
        <v/>
      </c>
      <c r="V1337" s="1436" t="str">
        <f>IF(Q$639="Yes",M661,"")</f>
        <v/>
      </c>
    </row>
    <row r="1338" spans="1:22" s="1431"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36" t="str">
        <f t="shared" si="177"/>
        <v/>
      </c>
      <c r="K1338" s="1436" t="str">
        <f t="shared" si="165"/>
        <v/>
      </c>
      <c r="L1338" s="1436"/>
      <c r="M1338" s="1436"/>
      <c r="N1338" s="1436"/>
      <c r="R1338" s="1436" t="s">
        <v>898</v>
      </c>
      <c r="S1338" s="1434" t="s">
        <v>1899</v>
      </c>
      <c r="U1338" s="1436" t="str">
        <f>IF(Q$608="Yes",M633,"")</f>
        <v/>
      </c>
      <c r="V1338" s="1436" t="str">
        <f>IF(Q$639="Yes",M664,"")</f>
        <v/>
      </c>
    </row>
    <row r="1339" spans="1:22" s="1431" customFormat="1" x14ac:dyDescent="0.25">
      <c r="A1339" s="1292" t="s">
        <v>1488</v>
      </c>
      <c r="B1339" s="1018" t="str">
        <f>IFERROR(_xlfn.CONCAT("K",('Configurable Tab'!$C$5+6)),"")</f>
        <v>K46</v>
      </c>
      <c r="C1339" s="1018" t="str">
        <f>IFERROR(_xlfn.CONCAT("K",('Configurable Tab'!$C$5+11)),"")</f>
        <v>K51</v>
      </c>
      <c r="D1339" s="1436" t="s">
        <v>1448</v>
      </c>
      <c r="E1339" s="1021" t="s">
        <v>1892</v>
      </c>
      <c r="I1339" s="1018" t="str">
        <f t="shared" si="166"/>
        <v/>
      </c>
      <c r="J1339" s="1436" t="str">
        <f t="shared" si="177"/>
        <v/>
      </c>
      <c r="K1339" s="1436" t="str">
        <f t="shared" si="165"/>
        <v/>
      </c>
      <c r="L1339" s="1436"/>
      <c r="M1339" s="1436"/>
      <c r="N1339" s="1436"/>
      <c r="R1339" s="1436" t="s">
        <v>898</v>
      </c>
      <c r="S1339" s="1434" t="s">
        <v>1899</v>
      </c>
      <c r="U1339" s="1436" t="str">
        <f>IF(Q$608="Yes",M636,"")</f>
        <v/>
      </c>
      <c r="V1339" s="1436" t="str">
        <f>IF(Q$639="Yes",M667,"")</f>
        <v/>
      </c>
    </row>
    <row r="1340" spans="1:22" s="1431" customFormat="1" x14ac:dyDescent="0.25">
      <c r="A1340" s="1369" t="s">
        <v>528</v>
      </c>
      <c r="B1340" s="1019" t="str">
        <f>IFERROR(_xlfn.CONCAT("D",('Configurable Tab'!$C$6+1)),"")</f>
        <v>D55</v>
      </c>
      <c r="C1340" s="1019" t="str">
        <f>IFERROR(_xlfn.CONCAT("E",('Configurable Tab'!$C$6+1)),"")</f>
        <v>E55</v>
      </c>
      <c r="D1340" s="692" t="s">
        <v>1448</v>
      </c>
      <c r="E1340" s="1022" t="s">
        <v>1892</v>
      </c>
      <c r="F1340" s="1436"/>
      <c r="G1340" s="1436"/>
      <c r="H1340" s="1436"/>
      <c r="I1340" s="1018" t="str">
        <f t="shared" si="166"/>
        <v/>
      </c>
      <c r="J1340" s="1436" t="str">
        <f>$Q$1&amp;IF(T$1340&lt;&gt;0,U1340,IF(T$1358&lt;&gt;0,U1358,""))</f>
        <v/>
      </c>
      <c r="K1340" s="1436" t="str">
        <f t="shared" si="165"/>
        <v/>
      </c>
      <c r="L1340" s="1436"/>
      <c r="M1340" s="1436"/>
      <c r="N1340" s="1436"/>
      <c r="O1340" s="1431" t="s">
        <v>1791</v>
      </c>
      <c r="R1340" s="1436" t="s">
        <v>1627</v>
      </c>
      <c r="S1340" s="1434" t="s">
        <v>1900</v>
      </c>
      <c r="T1340" s="1436">
        <f>IF(Q$670="Yes",IF(Q$688="Yes",2,1),0)</f>
        <v>0</v>
      </c>
      <c r="U1340" s="1436" t="str">
        <f>IF(Q$670="Yes",M670,"")</f>
        <v/>
      </c>
      <c r="V1340" s="1436" t="str">
        <f>IF(Q$688="Yes",M688,"")</f>
        <v/>
      </c>
    </row>
    <row r="1341" spans="1:22" s="1431" customFormat="1" x14ac:dyDescent="0.25">
      <c r="A1341" s="1370" t="s">
        <v>1482</v>
      </c>
      <c r="B1341" s="1019" t="str">
        <f>IFERROR(_xlfn.CONCAT("D",('Configurable Tab'!$C$6+2)),"")</f>
        <v>D56</v>
      </c>
      <c r="C1341" s="1019" t="str">
        <f>IFERROR(_xlfn.CONCAT("E",('Configurable Tab'!$C$6+2)),"")</f>
        <v>E56</v>
      </c>
      <c r="D1341" s="692" t="s">
        <v>1448</v>
      </c>
      <c r="E1341" s="1022" t="s">
        <v>1892</v>
      </c>
      <c r="F1341" s="1436"/>
      <c r="G1341" s="1436"/>
      <c r="H1341" s="1436"/>
      <c r="I1341" s="1018" t="str">
        <f t="shared" si="166"/>
        <v/>
      </c>
      <c r="J1341" s="1436" t="str">
        <f t="shared" ref="J1341:J1357" si="180">$Q$1&amp;IF(T$1340&lt;&gt;0,U1341,IF(T$1358&lt;&gt;0,U1359,""))</f>
        <v/>
      </c>
      <c r="K1341" s="1436" t="str">
        <f t="shared" si="165"/>
        <v/>
      </c>
      <c r="L1341" s="1436"/>
      <c r="M1341" s="1436"/>
      <c r="N1341" s="1436"/>
      <c r="R1341" s="1436" t="s">
        <v>1627</v>
      </c>
      <c r="S1341" s="1434" t="s">
        <v>1900</v>
      </c>
      <c r="U1341" s="1436" t="str">
        <f>IF(Q$670="Yes",M671,"")</f>
        <v/>
      </c>
      <c r="V1341" s="1436" t="str">
        <f>IF(Q$688="Yes",M689,"")</f>
        <v/>
      </c>
    </row>
    <row r="1342" spans="1:22" s="1431" customFormat="1" x14ac:dyDescent="0.25">
      <c r="A1342" s="1370" t="s">
        <v>1484</v>
      </c>
      <c r="B1342" s="1019" t="str">
        <f>IFERROR(_xlfn.CONCAT("D",('Configurable Tab'!$C$6+4)),"")</f>
        <v>D58</v>
      </c>
      <c r="C1342" s="1019" t="str">
        <f>IFERROR(_xlfn.CONCAT("E",('Configurable Tab'!$C$6+4)),"")</f>
        <v>E58</v>
      </c>
      <c r="D1342" s="692" t="s">
        <v>1448</v>
      </c>
      <c r="E1342" s="1022" t="s">
        <v>1892</v>
      </c>
      <c r="F1342" s="1436"/>
      <c r="G1342" s="1436"/>
      <c r="H1342" s="1436"/>
      <c r="I1342" s="1018" t="str">
        <f t="shared" si="166"/>
        <v/>
      </c>
      <c r="J1342" s="1436" t="str">
        <f t="shared" si="180"/>
        <v/>
      </c>
      <c r="K1342" s="1436" t="str">
        <f t="shared" si="165"/>
        <v/>
      </c>
      <c r="L1342" s="1436"/>
      <c r="M1342" s="1436"/>
      <c r="N1342" s="1436"/>
      <c r="R1342" s="1436" t="s">
        <v>1627</v>
      </c>
      <c r="S1342" s="1434" t="s">
        <v>1900</v>
      </c>
      <c r="U1342" s="1436" t="str">
        <f>IF(Q$670="Yes",M679,"")</f>
        <v/>
      </c>
      <c r="V1342" s="1436" t="str">
        <f>IF(Q$688="Yes",M697,"")</f>
        <v/>
      </c>
    </row>
    <row r="1343" spans="1:22" s="1431" customFormat="1" x14ac:dyDescent="0.25">
      <c r="A1343" s="1371" t="s">
        <v>1485</v>
      </c>
      <c r="B1343" s="1019" t="str">
        <f>IFERROR(_xlfn.CONCAT("D",('Configurable Tab'!$C$6+5)),"")</f>
        <v>D59</v>
      </c>
      <c r="C1343" s="1019" t="str">
        <f>IFERROR(_xlfn.CONCAT("E",('Configurable Tab'!$C$6+5)),"")</f>
        <v>E59</v>
      </c>
      <c r="D1343" s="692" t="s">
        <v>1448</v>
      </c>
      <c r="E1343" s="1022" t="s">
        <v>1892</v>
      </c>
      <c r="F1343" s="1436"/>
      <c r="G1343" s="1436"/>
      <c r="H1343" s="1436"/>
      <c r="I1343" s="1018" t="str">
        <f t="shared" si="166"/>
        <v/>
      </c>
      <c r="J1343" s="1436" t="str">
        <f t="shared" si="180"/>
        <v/>
      </c>
      <c r="K1343" s="1436" t="str">
        <f t="shared" si="165"/>
        <v/>
      </c>
      <c r="L1343" s="1436"/>
      <c r="M1343" s="1436"/>
      <c r="N1343" s="1436"/>
      <c r="R1343" s="1436" t="s">
        <v>1627</v>
      </c>
      <c r="S1343" s="1434" t="s">
        <v>1900</v>
      </c>
      <c r="U1343" s="1436" t="str">
        <f>IF(Q$670="Yes",M680,"")</f>
        <v/>
      </c>
      <c r="V1343" s="1436" t="str">
        <f>IF(Q$688="Yes",M698,"")</f>
        <v/>
      </c>
    </row>
    <row r="1344" spans="1:22" s="1431" customFormat="1" x14ac:dyDescent="0.25">
      <c r="A1344" s="1370" t="s">
        <v>1479</v>
      </c>
      <c r="B1344" s="1019" t="str">
        <f>IFERROR(_xlfn.CONCAT("G",('Configurable Tab'!$C$6+1)),"")</f>
        <v>G55</v>
      </c>
      <c r="C1344" s="1019" t="str">
        <f>IFERROR(_xlfn.CONCAT("G",('Configurable Tab'!$C$6+2)),"")</f>
        <v>G56</v>
      </c>
      <c r="D1344" s="692" t="s">
        <v>1448</v>
      </c>
      <c r="E1344" s="1022" t="s">
        <v>1892</v>
      </c>
      <c r="F1344" s="1430"/>
      <c r="G1344" s="1367"/>
      <c r="H1344" s="1436"/>
      <c r="I1344" s="1018" t="str">
        <f t="shared" si="166"/>
        <v/>
      </c>
      <c r="J1344" s="1436" t="str">
        <f t="shared" si="180"/>
        <v/>
      </c>
      <c r="K1344" s="1436" t="str">
        <f t="shared" si="165"/>
        <v/>
      </c>
      <c r="L1344" s="1436"/>
      <c r="M1344" s="1436"/>
      <c r="N1344" s="1436"/>
      <c r="R1344" s="1436" t="s">
        <v>1627</v>
      </c>
      <c r="S1344" s="1434" t="s">
        <v>1900</v>
      </c>
      <c r="U1344" s="1436" t="str">
        <f>IF(Q$670="Yes",M672,"")</f>
        <v/>
      </c>
      <c r="V1344" s="1436" t="str">
        <f>IF(Q$688="Yes",M690,"")</f>
        <v/>
      </c>
    </row>
    <row r="1345" spans="1:22" s="1431" customFormat="1" x14ac:dyDescent="0.25">
      <c r="A1345" s="1370" t="s">
        <v>1480</v>
      </c>
      <c r="B1345" s="1019" t="str">
        <f>IFERROR(_xlfn.CONCAT("I",('Configurable Tab'!$C$6+1)),"")</f>
        <v>I55</v>
      </c>
      <c r="C1345" s="1019" t="str">
        <f>IFERROR(_xlfn.CONCAT("I",('Configurable Tab'!$C$6+2)),"")</f>
        <v>I56</v>
      </c>
      <c r="D1345" s="692" t="s">
        <v>1448</v>
      </c>
      <c r="E1345" s="1022" t="s">
        <v>1892</v>
      </c>
      <c r="F1345" s="1436"/>
      <c r="G1345" s="1436"/>
      <c r="H1345" s="1436"/>
      <c r="I1345" s="1018" t="str">
        <f t="shared" si="166"/>
        <v/>
      </c>
      <c r="J1345" s="1436" t="str">
        <f t="shared" si="180"/>
        <v/>
      </c>
      <c r="K1345" s="1436" t="str">
        <f t="shared" si="165"/>
        <v/>
      </c>
      <c r="L1345" s="1436"/>
      <c r="M1345" s="1436"/>
      <c r="N1345" s="1436"/>
      <c r="R1345" s="1436" t="s">
        <v>1627</v>
      </c>
      <c r="S1345" s="1434" t="s">
        <v>1900</v>
      </c>
      <c r="U1345" s="1436" t="str">
        <f t="shared" ref="U1345:U1347" si="181">IF(Q$670="Yes",M673,"")</f>
        <v/>
      </c>
      <c r="V1345" s="1436" t="str">
        <f t="shared" ref="V1345:V1347" si="182">IF(Q$688="Yes",M691,"")</f>
        <v/>
      </c>
    </row>
    <row r="1346" spans="1:22" s="1431" customFormat="1" x14ac:dyDescent="0.25">
      <c r="A1346" s="1370" t="s">
        <v>871</v>
      </c>
      <c r="B1346" s="1019" t="str">
        <f>IFERROR(_xlfn.CONCAT("K",('Configurable Tab'!$C$6+1)),"")</f>
        <v>K55</v>
      </c>
      <c r="C1346" s="1019" t="str">
        <f>IFERROR(_xlfn.CONCAT("K",('Configurable Tab'!$C$6+2)),"")</f>
        <v>K56</v>
      </c>
      <c r="D1346" s="692" t="s">
        <v>1448</v>
      </c>
      <c r="E1346" s="1022" t="s">
        <v>1892</v>
      </c>
      <c r="F1346" s="1436"/>
      <c r="G1346" s="1436"/>
      <c r="H1346" s="1436"/>
      <c r="I1346" s="1018" t="str">
        <f t="shared" si="166"/>
        <v/>
      </c>
      <c r="J1346" s="1436" t="str">
        <f t="shared" si="180"/>
        <v/>
      </c>
      <c r="K1346" s="1436" t="str">
        <f t="shared" si="165"/>
        <v/>
      </c>
      <c r="L1346" s="1436"/>
      <c r="M1346" s="1436"/>
      <c r="N1346" s="1436"/>
      <c r="R1346" s="1436" t="s">
        <v>1627</v>
      </c>
      <c r="S1346" s="1434" t="s">
        <v>1900</v>
      </c>
      <c r="U1346" s="1436" t="str">
        <f t="shared" si="181"/>
        <v/>
      </c>
      <c r="V1346" s="1436" t="str">
        <f t="shared" si="182"/>
        <v/>
      </c>
    </row>
    <row r="1347" spans="1:22" s="1431" customFormat="1" x14ac:dyDescent="0.25">
      <c r="A1347" s="1370" t="s">
        <v>1481</v>
      </c>
      <c r="B1347" s="1019" t="str">
        <f>IFERROR(_xlfn.CONCAT("M",('Configurable Tab'!$C$6+1)),"")</f>
        <v>M55</v>
      </c>
      <c r="C1347" s="1019" t="str">
        <f>IFERROR(_xlfn.CONCAT("M",('Configurable Tab'!$C$6+2)),"")</f>
        <v>M56</v>
      </c>
      <c r="D1347" s="692" t="s">
        <v>1448</v>
      </c>
      <c r="E1347" s="1022" t="s">
        <v>1892</v>
      </c>
      <c r="F1347" s="1436"/>
      <c r="G1347" s="1436"/>
      <c r="H1347" s="1436"/>
      <c r="I1347" s="1018" t="str">
        <f t="shared" si="166"/>
        <v/>
      </c>
      <c r="J1347" s="1436" t="str">
        <f t="shared" si="180"/>
        <v/>
      </c>
      <c r="K1347" s="1436" t="str">
        <f t="shared" si="165"/>
        <v/>
      </c>
      <c r="L1347" s="1436"/>
      <c r="M1347" s="1436"/>
      <c r="N1347" s="1436"/>
      <c r="R1347" s="1436" t="s">
        <v>1627</v>
      </c>
      <c r="S1347" s="1434" t="s">
        <v>1900</v>
      </c>
      <c r="U1347" s="1436" t="str">
        <f t="shared" si="181"/>
        <v/>
      </c>
      <c r="V1347" s="1436" t="str">
        <f t="shared" si="182"/>
        <v/>
      </c>
    </row>
    <row r="1348" spans="1:22" s="1431" customFormat="1" x14ac:dyDescent="0.25">
      <c r="A1348" s="1370" t="s">
        <v>1486</v>
      </c>
      <c r="B1348" s="1019" t="str">
        <f>IFERROR(_xlfn.CONCAT("G",('Configurable Tab'!$C$6+6)),"")</f>
        <v>G60</v>
      </c>
      <c r="C1348" s="1019" t="str">
        <f>IFERROR(_xlfn.CONCAT("G",('Configurable Tab'!$C$6+7)),"")</f>
        <v>G61</v>
      </c>
      <c r="D1348" s="692" t="s">
        <v>1448</v>
      </c>
      <c r="E1348" s="1022" t="s">
        <v>1892</v>
      </c>
      <c r="F1348" s="1436"/>
      <c r="G1348" s="1436"/>
      <c r="H1348" s="1436"/>
      <c r="I1348" s="1018" t="str">
        <f t="shared" si="166"/>
        <v/>
      </c>
      <c r="J1348" s="1436" t="str">
        <f t="shared" si="180"/>
        <v/>
      </c>
      <c r="K1348" s="1436" t="str">
        <f t="shared" si="165"/>
        <v/>
      </c>
      <c r="L1348" s="1436"/>
      <c r="M1348" s="1436"/>
      <c r="N1348" s="1436"/>
      <c r="R1348" s="1436" t="s">
        <v>1627</v>
      </c>
      <c r="S1348" s="1434" t="s">
        <v>1900</v>
      </c>
      <c r="U1348" s="1436" t="str">
        <f>IF(Q$670="Yes",M684,"")</f>
        <v/>
      </c>
      <c r="V1348" s="1436" t="str">
        <f>IF(Q$688="Yes",M702,"")</f>
        <v/>
      </c>
    </row>
    <row r="1349" spans="1:22" s="1431" customFormat="1" x14ac:dyDescent="0.25">
      <c r="A1349" s="1370" t="s">
        <v>1486</v>
      </c>
      <c r="B1349" s="1019" t="str">
        <f>IFERROR(_xlfn.CONCAT("G",('Configurable Tab'!$C$6+6)),"")</f>
        <v>G60</v>
      </c>
      <c r="C1349" s="1019" t="str">
        <f>IFERROR(_xlfn.CONCAT("G",('Configurable Tab'!$C$6+8)),"")</f>
        <v>G62</v>
      </c>
      <c r="D1349" s="692" t="s">
        <v>1448</v>
      </c>
      <c r="E1349" s="1022" t="s">
        <v>1892</v>
      </c>
      <c r="F1349" s="1436"/>
      <c r="G1349" s="1436"/>
      <c r="H1349" s="1436"/>
      <c r="I1349" s="1018" t="str">
        <f t="shared" si="166"/>
        <v/>
      </c>
      <c r="J1349" s="1436" t="str">
        <f t="shared" si="180"/>
        <v/>
      </c>
      <c r="K1349" s="1436" t="str">
        <f t="shared" ref="K1349:K1412" si="183">IF(J1349&lt;&gt;"",E1349,"")</f>
        <v/>
      </c>
      <c r="L1349" s="1436"/>
      <c r="M1349" s="1436"/>
      <c r="N1349" s="1436"/>
      <c r="R1349" s="1436" t="s">
        <v>1627</v>
      </c>
    </row>
    <row r="1350" spans="1:22" s="1431" customFormat="1" x14ac:dyDescent="0.25">
      <c r="A1350" s="1370" t="s">
        <v>1486</v>
      </c>
      <c r="B1350" s="1019" t="str">
        <f>IFERROR(_xlfn.CONCAT("G",('Configurable Tab'!$C$6+6)),"")</f>
        <v>G60</v>
      </c>
      <c r="C1350" s="1019" t="str">
        <f>IFERROR(_xlfn.CONCAT("G",('Configurable Tab'!$C$6+9)),"")</f>
        <v>G63</v>
      </c>
      <c r="D1350" s="692" t="s">
        <v>1448</v>
      </c>
      <c r="E1350" s="1022" t="s">
        <v>1892</v>
      </c>
      <c r="F1350" s="1436"/>
      <c r="G1350" s="1436"/>
      <c r="H1350" s="1436"/>
      <c r="I1350" s="1018" t="str">
        <f t="shared" ref="I1350:I1413" si="184">IF(J1350&lt;&gt;"",A1350,"")</f>
        <v/>
      </c>
      <c r="J1350" s="1436" t="str">
        <f t="shared" si="180"/>
        <v/>
      </c>
      <c r="K1350" s="1436" t="str">
        <f t="shared" si="183"/>
        <v/>
      </c>
      <c r="L1350" s="1436"/>
      <c r="M1350" s="1436"/>
      <c r="N1350" s="1436"/>
      <c r="R1350" s="1436" t="s">
        <v>1627</v>
      </c>
    </row>
    <row r="1351" spans="1:22" s="1431" customFormat="1" x14ac:dyDescent="0.25">
      <c r="A1351" s="1370" t="s">
        <v>1486</v>
      </c>
      <c r="B1351" s="1019" t="str">
        <f>IFERROR(_xlfn.CONCAT("G",('Configurable Tab'!$C$6+6)),"")</f>
        <v>G60</v>
      </c>
      <c r="C1351" s="1019" t="str">
        <f>IFERROR(_xlfn.CONCAT("G",('Configurable Tab'!$C$6+10)),"")</f>
        <v>G64</v>
      </c>
      <c r="D1351" s="692" t="s">
        <v>1448</v>
      </c>
      <c r="E1351" s="1022" t="s">
        <v>1892</v>
      </c>
      <c r="F1351" s="1436"/>
      <c r="G1351" s="1436"/>
      <c r="H1351" s="1436"/>
      <c r="I1351" s="1018" t="str">
        <f t="shared" si="184"/>
        <v/>
      </c>
      <c r="J1351" s="1436" t="str">
        <f t="shared" si="180"/>
        <v/>
      </c>
      <c r="K1351" s="1436" t="str">
        <f t="shared" si="183"/>
        <v/>
      </c>
      <c r="L1351" s="1436"/>
      <c r="M1351" s="1436"/>
      <c r="N1351" s="1436"/>
      <c r="R1351" s="1436" t="s">
        <v>1627</v>
      </c>
    </row>
    <row r="1352" spans="1:22" s="1431" customFormat="1" x14ac:dyDescent="0.25">
      <c r="A1352" s="1370" t="s">
        <v>1486</v>
      </c>
      <c r="B1352" s="1019" t="str">
        <f>IFERROR(_xlfn.CONCAT("G",('Configurable Tab'!$C$6+6)),"")</f>
        <v>G60</v>
      </c>
      <c r="C1352" s="1019" t="str">
        <f>IFERROR(_xlfn.CONCAT("G",('Configurable Tab'!$C$6+11)),"")</f>
        <v>G65</v>
      </c>
      <c r="D1352" s="692" t="s">
        <v>1448</v>
      </c>
      <c r="E1352" s="1022" t="s">
        <v>1892</v>
      </c>
      <c r="F1352" s="1436"/>
      <c r="G1352" s="1436"/>
      <c r="H1352" s="1436"/>
      <c r="I1352" s="1018" t="str">
        <f t="shared" si="184"/>
        <v/>
      </c>
      <c r="J1352" s="1436" t="str">
        <f t="shared" si="180"/>
        <v/>
      </c>
      <c r="K1352" s="1436" t="str">
        <f t="shared" si="183"/>
        <v/>
      </c>
      <c r="L1352" s="1436"/>
      <c r="M1352" s="1436"/>
      <c r="N1352" s="1436"/>
      <c r="R1352" s="1436" t="s">
        <v>1627</v>
      </c>
    </row>
    <row r="1353" spans="1:22" s="1431" customFormat="1" x14ac:dyDescent="0.25">
      <c r="A1353" s="1370" t="s">
        <v>1488</v>
      </c>
      <c r="B1353" s="1019" t="str">
        <f>IFERROR(_xlfn.CONCAT("K",('Configurable Tab'!$C$6+6)),"")</f>
        <v>K60</v>
      </c>
      <c r="C1353" s="1019" t="str">
        <f>IFERROR(_xlfn.CONCAT("K",('Configurable Tab'!$C$6+7)),"")</f>
        <v>K61</v>
      </c>
      <c r="D1353" s="692" t="s">
        <v>1448</v>
      </c>
      <c r="E1353" s="1022" t="s">
        <v>1892</v>
      </c>
      <c r="F1353" s="1436"/>
      <c r="G1353" s="1436"/>
      <c r="H1353" s="1436"/>
      <c r="I1353" s="1018" t="str">
        <f t="shared" si="184"/>
        <v/>
      </c>
      <c r="J1353" s="1436" t="str">
        <f t="shared" si="180"/>
        <v/>
      </c>
      <c r="K1353" s="1436" t="str">
        <f t="shared" si="183"/>
        <v/>
      </c>
      <c r="L1353" s="1436"/>
      <c r="M1353" s="1436"/>
      <c r="N1353" s="1436"/>
      <c r="R1353" s="1436" t="s">
        <v>1627</v>
      </c>
      <c r="S1353" s="1434" t="s">
        <v>1900</v>
      </c>
      <c r="U1353" s="1436" t="str">
        <f>IF(Q$670="Yes",M686,"")</f>
        <v/>
      </c>
      <c r="V1353" s="1436" t="str">
        <f>IF(Q$688="Yes",M704,"")</f>
        <v/>
      </c>
    </row>
    <row r="1354" spans="1:22" s="1431" customFormat="1" x14ac:dyDescent="0.25">
      <c r="A1354" s="1370" t="s">
        <v>1488</v>
      </c>
      <c r="B1354" s="1019" t="str">
        <f>IFERROR(_xlfn.CONCAT("K",('Configurable Tab'!$C$6+6)),"")</f>
        <v>K60</v>
      </c>
      <c r="C1354" s="1019" t="str">
        <f>IFERROR(_xlfn.CONCAT("K",('Configurable Tab'!$C$6+8)),"")</f>
        <v>K62</v>
      </c>
      <c r="D1354" s="692" t="s">
        <v>1448</v>
      </c>
      <c r="E1354" s="1022" t="s">
        <v>1892</v>
      </c>
      <c r="F1354" s="1436"/>
      <c r="G1354" s="1436"/>
      <c r="H1354" s="1436"/>
      <c r="I1354" s="1018" t="str">
        <f t="shared" si="184"/>
        <v/>
      </c>
      <c r="J1354" s="1436" t="str">
        <f t="shared" si="180"/>
        <v/>
      </c>
      <c r="K1354" s="1436" t="str">
        <f t="shared" si="183"/>
        <v/>
      </c>
      <c r="L1354" s="1436"/>
      <c r="M1354" s="1436"/>
      <c r="N1354" s="1436"/>
      <c r="R1354" s="1436" t="s">
        <v>1627</v>
      </c>
    </row>
    <row r="1355" spans="1:22" s="1431" customFormat="1" x14ac:dyDescent="0.25">
      <c r="A1355" s="1370" t="s">
        <v>1488</v>
      </c>
      <c r="B1355" s="1019" t="str">
        <f>IFERROR(_xlfn.CONCAT("K",('Configurable Tab'!$C$6+6)),"")</f>
        <v>K60</v>
      </c>
      <c r="C1355" s="1019" t="str">
        <f>IFERROR(_xlfn.CONCAT("K",('Configurable Tab'!$C$6+9)),"")</f>
        <v>K63</v>
      </c>
      <c r="D1355" s="692" t="s">
        <v>1448</v>
      </c>
      <c r="E1355" s="1022" t="s">
        <v>1892</v>
      </c>
      <c r="F1355" s="1436"/>
      <c r="G1355" s="1436"/>
      <c r="H1355" s="1436"/>
      <c r="I1355" s="1018" t="str">
        <f t="shared" si="184"/>
        <v/>
      </c>
      <c r="J1355" s="1436" t="str">
        <f t="shared" si="180"/>
        <v/>
      </c>
      <c r="K1355" s="1436" t="str">
        <f t="shared" si="183"/>
        <v/>
      </c>
      <c r="L1355" s="1436"/>
      <c r="M1355" s="1436"/>
      <c r="N1355" s="1436"/>
      <c r="R1355" s="1436" t="s">
        <v>1627</v>
      </c>
    </row>
    <row r="1356" spans="1:22" s="1431" customFormat="1" x14ac:dyDescent="0.25">
      <c r="A1356" s="1370" t="s">
        <v>1488</v>
      </c>
      <c r="B1356" s="1019" t="str">
        <f>IFERROR(_xlfn.CONCAT("K",('Configurable Tab'!$C$6+6)),"")</f>
        <v>K60</v>
      </c>
      <c r="C1356" s="1019" t="str">
        <f>IFERROR(_xlfn.CONCAT("K",('Configurable Tab'!$C$6+10)),"")</f>
        <v>K64</v>
      </c>
      <c r="D1356" s="692" t="s">
        <v>1448</v>
      </c>
      <c r="E1356" s="1022" t="s">
        <v>1892</v>
      </c>
      <c r="F1356" s="1436"/>
      <c r="G1356" s="1436"/>
      <c r="H1356" s="1436"/>
      <c r="I1356" s="1018" t="str">
        <f t="shared" si="184"/>
        <v/>
      </c>
      <c r="J1356" s="1436" t="str">
        <f t="shared" si="180"/>
        <v/>
      </c>
      <c r="K1356" s="1436" t="str">
        <f t="shared" si="183"/>
        <v/>
      </c>
      <c r="L1356" s="1436"/>
      <c r="M1356" s="1436"/>
      <c r="N1356" s="1436"/>
      <c r="R1356" s="1436" t="s">
        <v>1627</v>
      </c>
    </row>
    <row r="1357" spans="1:22" s="1431" customFormat="1" x14ac:dyDescent="0.25">
      <c r="A1357" s="1370" t="s">
        <v>1488</v>
      </c>
      <c r="B1357" s="1019" t="str">
        <f>IFERROR(_xlfn.CONCAT("K",('Configurable Tab'!$C$6+6)),"")</f>
        <v>K60</v>
      </c>
      <c r="C1357" s="1019" t="str">
        <f>IFERROR(_xlfn.CONCAT("K",('Configurable Tab'!$C$6+11)),"")</f>
        <v>K65</v>
      </c>
      <c r="D1357" s="692" t="s">
        <v>1448</v>
      </c>
      <c r="E1357" s="1022" t="s">
        <v>1892</v>
      </c>
      <c r="F1357" s="1436"/>
      <c r="G1357" s="1436"/>
      <c r="H1357" s="1436"/>
      <c r="I1357" s="1018" t="str">
        <f t="shared" si="184"/>
        <v/>
      </c>
      <c r="J1357" s="1436" t="str">
        <f t="shared" si="180"/>
        <v/>
      </c>
      <c r="K1357" s="1436" t="str">
        <f t="shared" si="183"/>
        <v/>
      </c>
      <c r="L1357" s="1436"/>
      <c r="M1357" s="1436"/>
      <c r="N1357" s="1436"/>
      <c r="R1357" s="1436" t="s">
        <v>1627</v>
      </c>
    </row>
    <row r="1358" spans="1:22" s="1431" customFormat="1" x14ac:dyDescent="0.25">
      <c r="A1358" s="1372" t="s">
        <v>528</v>
      </c>
      <c r="B1358" s="1019" t="str">
        <f>IFERROR(_xlfn.CONCAT("D",('Configurable Tab'!$C$7+1)),"")</f>
        <v>D69</v>
      </c>
      <c r="C1358" s="1019" t="str">
        <f>IFERROR(_xlfn.CONCAT("E",('Configurable Tab'!$C$7+1)),"")</f>
        <v>E69</v>
      </c>
      <c r="D1358" s="692" t="s">
        <v>1448</v>
      </c>
      <c r="E1358" s="1022" t="s">
        <v>1892</v>
      </c>
      <c r="F1358" s="1436"/>
      <c r="G1358" s="1436"/>
      <c r="H1358" s="1436"/>
      <c r="I1358" s="1018" t="str">
        <f t="shared" si="184"/>
        <v/>
      </c>
      <c r="J1358" s="1436" t="str">
        <f>$Q$1&amp;IF(T$1340=2,V1340,IF(T$1340=1,IF(AND(T$1358=1,T$1358&lt;&gt;0),U1358,""),IF(T$1358=2,V1358,"")))</f>
        <v/>
      </c>
      <c r="K1358" s="1436" t="str">
        <f t="shared" si="183"/>
        <v/>
      </c>
      <c r="L1358" s="1436"/>
      <c r="M1358" s="1436"/>
      <c r="N1358" s="1436"/>
      <c r="O1358" s="1431" t="s">
        <v>1792</v>
      </c>
      <c r="R1358" s="1436" t="s">
        <v>1627</v>
      </c>
      <c r="S1358" s="1434" t="s">
        <v>1901</v>
      </c>
      <c r="T1358" s="1436">
        <f>IF(Q$706="Yes",IF(Q$736="Yes",2,1),0)</f>
        <v>0</v>
      </c>
      <c r="U1358" s="1436" t="str">
        <f>IF(Q$706="Yes",M706,"")</f>
        <v/>
      </c>
      <c r="V1358" s="1436" t="str">
        <f>IF(Q$736="Yes",M736,"")</f>
        <v/>
      </c>
    </row>
    <row r="1359" spans="1:22" s="1431" customFormat="1" x14ac:dyDescent="0.25">
      <c r="A1359" s="1373" t="s">
        <v>1482</v>
      </c>
      <c r="B1359" s="1019" t="str">
        <f>IFERROR(_xlfn.CONCAT("D",('Configurable Tab'!$C$7+2)),"")</f>
        <v>D70</v>
      </c>
      <c r="C1359" s="1019" t="str">
        <f>IFERROR(_xlfn.CONCAT("E",('Configurable Tab'!$C$7+2)),"")</f>
        <v>E70</v>
      </c>
      <c r="D1359" s="692" t="s">
        <v>1448</v>
      </c>
      <c r="E1359" s="1022" t="s">
        <v>1892</v>
      </c>
      <c r="F1359" s="1436"/>
      <c r="G1359" s="1436"/>
      <c r="H1359" s="1436"/>
      <c r="I1359" s="1018" t="str">
        <f t="shared" si="184"/>
        <v/>
      </c>
      <c r="J1359" s="1436" t="str">
        <f t="shared" ref="J1359:J1375" si="185">$Q$1&amp;IF(T$1340=2,V1341,IF(T$1340=1,IF(AND(T$1358=1,T$1358&lt;&gt;0),U1359,""),IF(T$1358=2,V1359,"")))</f>
        <v/>
      </c>
      <c r="K1359" s="1436" t="str">
        <f t="shared" si="183"/>
        <v/>
      </c>
      <c r="L1359" s="1436"/>
      <c r="M1359" s="1436"/>
      <c r="N1359" s="1436"/>
      <c r="R1359" s="1436" t="s">
        <v>1627</v>
      </c>
      <c r="S1359" s="1434" t="s">
        <v>1901</v>
      </c>
      <c r="U1359" s="1436" t="str">
        <f t="shared" ref="U1359" si="186">IF(Q$706="Yes",M707,"")</f>
        <v/>
      </c>
      <c r="V1359" s="1436" t="str">
        <f t="shared" ref="V1359" si="187">IF(Q$736="Yes",M737,"")</f>
        <v/>
      </c>
    </row>
    <row r="1360" spans="1:22" s="1431" customFormat="1" x14ac:dyDescent="0.25">
      <c r="A1360" s="1373" t="s">
        <v>1484</v>
      </c>
      <c r="B1360" s="1019" t="str">
        <f>IFERROR(_xlfn.CONCAT("D",('Configurable Tab'!$C$7+4)),"")</f>
        <v>D72</v>
      </c>
      <c r="C1360" s="1019" t="str">
        <f>IFERROR(_xlfn.CONCAT("E",('Configurable Tab'!$C$7+4)),"")</f>
        <v>E72</v>
      </c>
      <c r="D1360" s="692" t="s">
        <v>1448</v>
      </c>
      <c r="E1360" s="1022" t="s">
        <v>1892</v>
      </c>
      <c r="F1360" s="1436"/>
      <c r="G1360" s="1436"/>
      <c r="H1360" s="1436"/>
      <c r="I1360" s="1018" t="str">
        <f t="shared" si="184"/>
        <v/>
      </c>
      <c r="J1360" s="1436" t="str">
        <f t="shared" si="185"/>
        <v/>
      </c>
      <c r="K1360" s="1436" t="str">
        <f t="shared" si="183"/>
        <v/>
      </c>
      <c r="L1360" s="1436"/>
      <c r="M1360" s="1436"/>
      <c r="N1360" s="1436"/>
      <c r="R1360" s="1436" t="s">
        <v>1627</v>
      </c>
      <c r="S1360" s="1434" t="s">
        <v>1901</v>
      </c>
      <c r="U1360" s="1436" t="str">
        <f>IF(Q$706="Yes",M715,"")</f>
        <v/>
      </c>
      <c r="V1360" s="1436" t="str">
        <f>IF(Q$736="Yes",M745,"")</f>
        <v/>
      </c>
    </row>
    <row r="1361" spans="1:22" s="1431" customFormat="1" x14ac:dyDescent="0.25">
      <c r="A1361" s="1374" t="s">
        <v>1485</v>
      </c>
      <c r="B1361" s="1019" t="str">
        <f>IFERROR(_xlfn.CONCAT("D",('Configurable Tab'!$C$7+5)),"")</f>
        <v>D73</v>
      </c>
      <c r="C1361" s="1019" t="str">
        <f>IFERROR(_xlfn.CONCAT("E",('Configurable Tab'!$C$7+5)),"")</f>
        <v>E73</v>
      </c>
      <c r="D1361" s="692" t="s">
        <v>1448</v>
      </c>
      <c r="E1361" s="1022" t="s">
        <v>1892</v>
      </c>
      <c r="F1361" s="1436"/>
      <c r="G1361" s="1436"/>
      <c r="H1361" s="1436"/>
      <c r="I1361" s="1018" t="str">
        <f t="shared" si="184"/>
        <v/>
      </c>
      <c r="J1361" s="1436" t="str">
        <f t="shared" si="185"/>
        <v/>
      </c>
      <c r="K1361" s="1436" t="str">
        <f t="shared" si="183"/>
        <v/>
      </c>
      <c r="L1361" s="1436"/>
      <c r="M1361" s="1436"/>
      <c r="N1361" s="1436"/>
      <c r="R1361" s="1436" t="s">
        <v>1627</v>
      </c>
      <c r="S1361" s="1434" t="s">
        <v>1901</v>
      </c>
      <c r="U1361" s="1436" t="str">
        <f>IF(Q$706="Yes",M716,"")</f>
        <v/>
      </c>
      <c r="V1361" s="1436" t="str">
        <f>IF(Q$736="Yes",M746,"")</f>
        <v/>
      </c>
    </row>
    <row r="1362" spans="1:22" s="1431" customFormat="1" x14ac:dyDescent="0.25">
      <c r="A1362" s="1373" t="s">
        <v>1479</v>
      </c>
      <c r="B1362" s="1019" t="str">
        <f>IFERROR(_xlfn.CONCAT("G",('Configurable Tab'!$C$7+1)),"")</f>
        <v>G69</v>
      </c>
      <c r="C1362" s="1019" t="str">
        <f>IFERROR(_xlfn.CONCAT("G",('Configurable Tab'!$C$7+2)),"")</f>
        <v>G70</v>
      </c>
      <c r="D1362" s="692" t="s">
        <v>1448</v>
      </c>
      <c r="E1362" s="1022" t="s">
        <v>1892</v>
      </c>
      <c r="F1362" s="1436"/>
      <c r="G1362" s="1436"/>
      <c r="H1362" s="1436"/>
      <c r="I1362" s="1018" t="str">
        <f t="shared" si="184"/>
        <v/>
      </c>
      <c r="J1362" s="1436" t="str">
        <f t="shared" si="185"/>
        <v/>
      </c>
      <c r="K1362" s="1436" t="str">
        <f t="shared" si="183"/>
        <v/>
      </c>
      <c r="L1362" s="1436"/>
      <c r="M1362" s="1436"/>
      <c r="N1362" s="1436"/>
      <c r="R1362" s="1436" t="s">
        <v>1627</v>
      </c>
      <c r="S1362" s="1434" t="s">
        <v>1901</v>
      </c>
      <c r="U1362" s="1436" t="str">
        <f>IF(Q$706="Yes",M708,"")</f>
        <v/>
      </c>
      <c r="V1362" s="1436" t="str">
        <f>IF(Q$736="Yes",M738,"")</f>
        <v/>
      </c>
    </row>
    <row r="1363" spans="1:22" s="1431" customFormat="1" x14ac:dyDescent="0.25">
      <c r="A1363" s="1373" t="s">
        <v>1480</v>
      </c>
      <c r="B1363" s="1019" t="str">
        <f>IFERROR(_xlfn.CONCAT("I",('Configurable Tab'!$C$7+1)),"")</f>
        <v>I69</v>
      </c>
      <c r="C1363" s="1019" t="str">
        <f>IFERROR(_xlfn.CONCAT("I",('Configurable Tab'!$C$7+2)),"")</f>
        <v>I70</v>
      </c>
      <c r="D1363" s="692" t="s">
        <v>1448</v>
      </c>
      <c r="E1363" s="1022" t="s">
        <v>1892</v>
      </c>
      <c r="F1363" s="1436"/>
      <c r="G1363" s="1436"/>
      <c r="H1363" s="1436"/>
      <c r="I1363" s="1018" t="str">
        <f t="shared" si="184"/>
        <v/>
      </c>
      <c r="J1363" s="1436" t="str">
        <f t="shared" si="185"/>
        <v/>
      </c>
      <c r="K1363" s="1436" t="str">
        <f t="shared" si="183"/>
        <v/>
      </c>
      <c r="L1363" s="1436"/>
      <c r="M1363" s="1436"/>
      <c r="N1363" s="1436"/>
      <c r="R1363" s="1436" t="s">
        <v>1627</v>
      </c>
      <c r="S1363" s="1434" t="s">
        <v>1901</v>
      </c>
      <c r="U1363" s="1436" t="str">
        <f t="shared" ref="U1363:U1365" si="188">IF(Q$706="Yes",M709,"")</f>
        <v/>
      </c>
      <c r="V1363" s="1436" t="str">
        <f t="shared" ref="V1363:V1365" si="189">IF(Q$736="Yes",M739,"")</f>
        <v/>
      </c>
    </row>
    <row r="1364" spans="1:22" s="1431" customFormat="1" x14ac:dyDescent="0.25">
      <c r="A1364" s="1373" t="s">
        <v>871</v>
      </c>
      <c r="B1364" s="1019" t="str">
        <f>IFERROR(_xlfn.CONCAT("K",('Configurable Tab'!$C$7+1)),"")</f>
        <v>K69</v>
      </c>
      <c r="C1364" s="1019" t="str">
        <f>IFERROR(_xlfn.CONCAT("K",('Configurable Tab'!$C$7+2)),"")</f>
        <v>K70</v>
      </c>
      <c r="D1364" s="692" t="s">
        <v>1448</v>
      </c>
      <c r="E1364" s="1022" t="s">
        <v>1892</v>
      </c>
      <c r="F1364" s="1436"/>
      <c r="G1364" s="1436"/>
      <c r="H1364" s="1436"/>
      <c r="I1364" s="1018" t="str">
        <f t="shared" si="184"/>
        <v/>
      </c>
      <c r="J1364" s="1436" t="str">
        <f t="shared" si="185"/>
        <v/>
      </c>
      <c r="K1364" s="1436" t="str">
        <f t="shared" si="183"/>
        <v/>
      </c>
      <c r="L1364" s="1436"/>
      <c r="M1364" s="1436"/>
      <c r="N1364" s="1436"/>
      <c r="R1364" s="1436" t="s">
        <v>1627</v>
      </c>
      <c r="S1364" s="1434" t="s">
        <v>1901</v>
      </c>
      <c r="U1364" s="1436" t="str">
        <f t="shared" si="188"/>
        <v/>
      </c>
      <c r="V1364" s="1436" t="str">
        <f t="shared" si="189"/>
        <v/>
      </c>
    </row>
    <row r="1365" spans="1:22" s="1431" customFormat="1" x14ac:dyDescent="0.25">
      <c r="A1365" s="1373" t="s">
        <v>1481</v>
      </c>
      <c r="B1365" s="1019" t="str">
        <f>IFERROR(_xlfn.CONCAT("M",('Configurable Tab'!$C$7+1)),"")</f>
        <v>M69</v>
      </c>
      <c r="C1365" s="1019" t="str">
        <f>IFERROR(_xlfn.CONCAT("M",('Configurable Tab'!$C$7+2)),"")</f>
        <v>M70</v>
      </c>
      <c r="D1365" s="692" t="s">
        <v>1448</v>
      </c>
      <c r="E1365" s="1022" t="s">
        <v>1892</v>
      </c>
      <c r="F1365" s="1436"/>
      <c r="G1365" s="1436"/>
      <c r="H1365" s="1436"/>
      <c r="I1365" s="1018" t="str">
        <f t="shared" si="184"/>
        <v/>
      </c>
      <c r="J1365" s="1436" t="str">
        <f t="shared" si="185"/>
        <v/>
      </c>
      <c r="K1365" s="1436" t="str">
        <f t="shared" si="183"/>
        <v/>
      </c>
      <c r="L1365" s="1436"/>
      <c r="M1365" s="1436"/>
      <c r="N1365" s="1436"/>
      <c r="R1365" s="1436" t="s">
        <v>1627</v>
      </c>
      <c r="S1365" s="1434" t="s">
        <v>1901</v>
      </c>
      <c r="U1365" s="1436" t="str">
        <f t="shared" si="188"/>
        <v/>
      </c>
      <c r="V1365" s="1436" t="str">
        <f t="shared" si="189"/>
        <v/>
      </c>
    </row>
    <row r="1366" spans="1:22" s="1431" customFormat="1" x14ac:dyDescent="0.25">
      <c r="A1366" s="1373" t="s">
        <v>1486</v>
      </c>
      <c r="B1366" s="1019" t="str">
        <f>IFERROR(_xlfn.CONCAT("G",('Configurable Tab'!$C$7+6)),"")</f>
        <v>G74</v>
      </c>
      <c r="C1366" s="1019" t="str">
        <f>IFERROR(_xlfn.CONCAT("G",('Configurable Tab'!$C$7+7)),"")</f>
        <v>G75</v>
      </c>
      <c r="D1366" s="692" t="s">
        <v>1448</v>
      </c>
      <c r="E1366" s="1022" t="s">
        <v>1892</v>
      </c>
      <c r="F1366" s="1436"/>
      <c r="G1366" s="1436"/>
      <c r="H1366" s="1436"/>
      <c r="I1366" s="1018" t="str">
        <f t="shared" si="184"/>
        <v/>
      </c>
      <c r="J1366" s="1436" t="str">
        <f t="shared" si="185"/>
        <v/>
      </c>
      <c r="K1366" s="1436" t="str">
        <f t="shared" si="183"/>
        <v/>
      </c>
      <c r="L1366" s="1436"/>
      <c r="M1366" s="1436"/>
      <c r="N1366" s="1436"/>
      <c r="R1366" s="1436" t="s">
        <v>1627</v>
      </c>
      <c r="S1366" s="1434" t="s">
        <v>1901</v>
      </c>
      <c r="U1366" s="1436" t="str">
        <f>IF(Q$706="Yes",M720,"")</f>
        <v/>
      </c>
      <c r="V1366" s="1436" t="str">
        <f>IF(Q$736="Yes",M750,"")</f>
        <v/>
      </c>
    </row>
    <row r="1367" spans="1:22" s="1431" customFormat="1" x14ac:dyDescent="0.25">
      <c r="A1367" s="1373" t="s">
        <v>1486</v>
      </c>
      <c r="B1367" s="1019" t="str">
        <f>IFERROR(_xlfn.CONCAT("G",('Configurable Tab'!$C$7+6)),"")</f>
        <v>G74</v>
      </c>
      <c r="C1367" s="1019" t="str">
        <f>IFERROR(_xlfn.CONCAT("G",('Configurable Tab'!$C$7+8)),"")</f>
        <v>G76</v>
      </c>
      <c r="D1367" s="692" t="s">
        <v>1448</v>
      </c>
      <c r="E1367" s="1022" t="s">
        <v>1892</v>
      </c>
      <c r="F1367" s="1436"/>
      <c r="G1367" s="1436"/>
      <c r="H1367" s="1436"/>
      <c r="I1367" s="1018" t="str">
        <f t="shared" si="184"/>
        <v/>
      </c>
      <c r="J1367" s="1436" t="str">
        <f t="shared" si="185"/>
        <v/>
      </c>
      <c r="K1367" s="1436" t="str">
        <f t="shared" si="183"/>
        <v/>
      </c>
      <c r="L1367" s="1436"/>
      <c r="M1367" s="1436"/>
      <c r="N1367" s="1436"/>
      <c r="R1367" s="1436" t="s">
        <v>1627</v>
      </c>
      <c r="S1367" s="1434" t="s">
        <v>1901</v>
      </c>
      <c r="U1367" s="1436" t="str">
        <f>IF(Q$706="Yes",M723,"")</f>
        <v/>
      </c>
      <c r="V1367" s="1436" t="str">
        <f>IF(Q$736="Yes",M753,"")</f>
        <v/>
      </c>
    </row>
    <row r="1368" spans="1:22" s="1431" customFormat="1" x14ac:dyDescent="0.25">
      <c r="A1368" s="1373" t="s">
        <v>1486</v>
      </c>
      <c r="B1368" s="1019" t="str">
        <f>IFERROR(_xlfn.CONCAT("G",('Configurable Tab'!$C$7+6)),"")</f>
        <v>G74</v>
      </c>
      <c r="C1368" s="1019" t="str">
        <f>IFERROR(_xlfn.CONCAT("G",('Configurable Tab'!$C$7+9)),"")</f>
        <v>G77</v>
      </c>
      <c r="D1368" s="692" t="s">
        <v>1448</v>
      </c>
      <c r="E1368" s="1022" t="s">
        <v>1892</v>
      </c>
      <c r="F1368" s="1436"/>
      <c r="G1368" s="1436"/>
      <c r="H1368" s="1436"/>
      <c r="I1368" s="1018" t="str">
        <f t="shared" si="184"/>
        <v/>
      </c>
      <c r="J1368" s="1436" t="str">
        <f t="shared" si="185"/>
        <v/>
      </c>
      <c r="K1368" s="1436" t="str">
        <f t="shared" si="183"/>
        <v/>
      </c>
      <c r="L1368" s="1436"/>
      <c r="M1368" s="1436"/>
      <c r="N1368" s="1436"/>
      <c r="R1368" s="1436" t="s">
        <v>1627</v>
      </c>
      <c r="S1368" s="1434" t="s">
        <v>1901</v>
      </c>
      <c r="U1368" s="1436" t="str">
        <f>IF(Q$706="Yes",M726,"")</f>
        <v/>
      </c>
      <c r="V1368" s="1436" t="str">
        <f>IF(Q$736="Yes",M756,"")</f>
        <v/>
      </c>
    </row>
    <row r="1369" spans="1:22" s="1431" customFormat="1" x14ac:dyDescent="0.25">
      <c r="A1369" s="1373" t="s">
        <v>1486</v>
      </c>
      <c r="B1369" s="1019" t="str">
        <f>IFERROR(_xlfn.CONCAT("G",('Configurable Tab'!$C$7+6)),"")</f>
        <v>G74</v>
      </c>
      <c r="C1369" s="1019" t="str">
        <f>IFERROR(_xlfn.CONCAT("G",('Configurable Tab'!$C$7+10)),"")</f>
        <v>G78</v>
      </c>
      <c r="D1369" s="692" t="s">
        <v>1448</v>
      </c>
      <c r="E1369" s="1022" t="s">
        <v>1892</v>
      </c>
      <c r="F1369" s="1436"/>
      <c r="G1369" s="1436"/>
      <c r="H1369" s="1436"/>
      <c r="I1369" s="1018" t="str">
        <f t="shared" si="184"/>
        <v/>
      </c>
      <c r="J1369" s="1436" t="str">
        <f t="shared" si="185"/>
        <v/>
      </c>
      <c r="K1369" s="1436" t="str">
        <f t="shared" si="183"/>
        <v/>
      </c>
      <c r="L1369" s="1436"/>
      <c r="M1369" s="1436"/>
      <c r="N1369" s="1436"/>
      <c r="R1369" s="1436" t="s">
        <v>1627</v>
      </c>
      <c r="S1369" s="1434" t="s">
        <v>1901</v>
      </c>
      <c r="U1369" s="1436" t="str">
        <f>IF(Q$706="Yes",M729,"")</f>
        <v/>
      </c>
      <c r="V1369" s="1436" t="str">
        <f>IF(Q$736="Yes",M759,"")</f>
        <v/>
      </c>
    </row>
    <row r="1370" spans="1:22" s="1431" customFormat="1" x14ac:dyDescent="0.25">
      <c r="A1370" s="1373" t="s">
        <v>1486</v>
      </c>
      <c r="B1370" s="1019" t="str">
        <f>IFERROR(_xlfn.CONCAT("G",('Configurable Tab'!$C$7+6)),"")</f>
        <v>G74</v>
      </c>
      <c r="C1370" s="1019" t="str">
        <f>IFERROR(_xlfn.CONCAT("G",('Configurable Tab'!$C$7+11)),"")</f>
        <v>G79</v>
      </c>
      <c r="D1370" s="692" t="s">
        <v>1448</v>
      </c>
      <c r="E1370" s="1022" t="s">
        <v>1892</v>
      </c>
      <c r="F1370" s="1436"/>
      <c r="G1370" s="1436"/>
      <c r="H1370" s="1436"/>
      <c r="I1370" s="1018" t="str">
        <f t="shared" si="184"/>
        <v/>
      </c>
      <c r="J1370" s="1436" t="str">
        <f t="shared" si="185"/>
        <v/>
      </c>
      <c r="K1370" s="1436" t="str">
        <f t="shared" si="183"/>
        <v/>
      </c>
      <c r="L1370" s="1436"/>
      <c r="M1370" s="1436"/>
      <c r="N1370" s="1436"/>
      <c r="R1370" s="1436" t="s">
        <v>1627</v>
      </c>
      <c r="S1370" s="1434" t="s">
        <v>1901</v>
      </c>
      <c r="U1370" s="1436" t="str">
        <f>IF(Q$706="Yes",M732,"")</f>
        <v/>
      </c>
      <c r="V1370" s="1436" t="str">
        <f>IF(Q$736="Yes",M762,"")</f>
        <v/>
      </c>
    </row>
    <row r="1371" spans="1:22" s="1431" customFormat="1" x14ac:dyDescent="0.25">
      <c r="A1371" s="1373" t="s">
        <v>1488</v>
      </c>
      <c r="B1371" s="1019" t="str">
        <f>IFERROR(_xlfn.CONCAT("K",('Configurable Tab'!$C$7+6)),"")</f>
        <v>K74</v>
      </c>
      <c r="C1371" s="1019" t="str">
        <f>IFERROR(_xlfn.CONCAT("K",('Configurable Tab'!$C$7+7)),"")</f>
        <v>K75</v>
      </c>
      <c r="D1371" s="692" t="s">
        <v>1448</v>
      </c>
      <c r="E1371" s="1022" t="s">
        <v>1892</v>
      </c>
      <c r="F1371" s="1436"/>
      <c r="G1371" s="1436"/>
      <c r="H1371" s="1436"/>
      <c r="I1371" s="1018" t="str">
        <f t="shared" si="184"/>
        <v/>
      </c>
      <c r="J1371" s="1436" t="str">
        <f t="shared" si="185"/>
        <v/>
      </c>
      <c r="K1371" s="1436" t="str">
        <f t="shared" si="183"/>
        <v/>
      </c>
      <c r="L1371" s="1436"/>
      <c r="M1371" s="1436"/>
      <c r="N1371" s="1436"/>
      <c r="R1371" s="1436" t="s">
        <v>1627</v>
      </c>
      <c r="S1371" s="1434" t="s">
        <v>1901</v>
      </c>
      <c r="U1371" s="1436" t="str">
        <f>IF(Q$706="Yes",M722,"")</f>
        <v/>
      </c>
      <c r="V1371" s="1436" t="str">
        <f>IF(Q$736="Yes",M752,"")</f>
        <v/>
      </c>
    </row>
    <row r="1372" spans="1:22" s="1431" customFormat="1" x14ac:dyDescent="0.25">
      <c r="A1372" s="1373" t="s">
        <v>1488</v>
      </c>
      <c r="B1372" s="1019" t="str">
        <f>IFERROR(_xlfn.CONCAT("K",('Configurable Tab'!$C$7+6)),"")</f>
        <v>K74</v>
      </c>
      <c r="C1372" s="1019" t="str">
        <f>IFERROR(_xlfn.CONCAT("K",('Configurable Tab'!$C$7+8)),"")</f>
        <v>K76</v>
      </c>
      <c r="D1372" s="692" t="s">
        <v>1448</v>
      </c>
      <c r="E1372" s="1022" t="s">
        <v>1892</v>
      </c>
      <c r="F1372" s="1436"/>
      <c r="G1372" s="1436"/>
      <c r="H1372" s="1436"/>
      <c r="I1372" s="1018" t="str">
        <f t="shared" si="184"/>
        <v/>
      </c>
      <c r="J1372" s="1436" t="str">
        <f t="shared" si="185"/>
        <v/>
      </c>
      <c r="K1372" s="1436" t="str">
        <f t="shared" si="183"/>
        <v/>
      </c>
      <c r="L1372" s="1436"/>
      <c r="M1372" s="1436"/>
      <c r="N1372" s="1436"/>
      <c r="R1372" s="1436" t="s">
        <v>1627</v>
      </c>
      <c r="S1372" s="1434" t="s">
        <v>1901</v>
      </c>
      <c r="U1372" s="1436" t="str">
        <f>IF(Q$706="Yes",M725,"")</f>
        <v/>
      </c>
      <c r="V1372" s="1436" t="str">
        <f>IF(Q$736="Yes",M755,"")</f>
        <v/>
      </c>
    </row>
    <row r="1373" spans="1:22" s="1431" customFormat="1" x14ac:dyDescent="0.25">
      <c r="A1373" s="1373" t="s">
        <v>1488</v>
      </c>
      <c r="B1373" s="1019" t="str">
        <f>IFERROR(_xlfn.CONCAT("K",('Configurable Tab'!$C$7+6)),"")</f>
        <v>K74</v>
      </c>
      <c r="C1373" s="1019" t="str">
        <f>IFERROR(_xlfn.CONCAT("K",('Configurable Tab'!$C$7+9)),"")</f>
        <v>K77</v>
      </c>
      <c r="D1373" s="692" t="s">
        <v>1448</v>
      </c>
      <c r="E1373" s="1022" t="s">
        <v>1892</v>
      </c>
      <c r="F1373" s="1436"/>
      <c r="G1373" s="1436"/>
      <c r="H1373" s="1436"/>
      <c r="I1373" s="1018" t="str">
        <f t="shared" si="184"/>
        <v/>
      </c>
      <c r="J1373" s="1436" t="str">
        <f t="shared" si="185"/>
        <v/>
      </c>
      <c r="K1373" s="1436" t="str">
        <f t="shared" si="183"/>
        <v/>
      </c>
      <c r="L1373" s="1436"/>
      <c r="M1373" s="1436"/>
      <c r="N1373" s="1436"/>
      <c r="R1373" s="1436" t="s">
        <v>1627</v>
      </c>
      <c r="S1373" s="1434" t="s">
        <v>1901</v>
      </c>
      <c r="U1373" s="1436" t="str">
        <f>IF(Q$706="Yes",M728,"")</f>
        <v/>
      </c>
      <c r="V1373" s="1436" t="str">
        <f>IF(Q$736="Yes",M758,"")</f>
        <v/>
      </c>
    </row>
    <row r="1374" spans="1:22" s="1431" customFormat="1" x14ac:dyDescent="0.25">
      <c r="A1374" s="1373" t="s">
        <v>1488</v>
      </c>
      <c r="B1374" s="1019" t="str">
        <f>IFERROR(_xlfn.CONCAT("K",('Configurable Tab'!$C$7+6)),"")</f>
        <v>K74</v>
      </c>
      <c r="C1374" s="1019" t="str">
        <f>IFERROR(_xlfn.CONCAT("K",('Configurable Tab'!$C$7+10)),"")</f>
        <v>K78</v>
      </c>
      <c r="D1374" s="692" t="s">
        <v>1448</v>
      </c>
      <c r="E1374" s="1022" t="s">
        <v>1892</v>
      </c>
      <c r="F1374" s="1436"/>
      <c r="G1374" s="1436"/>
      <c r="H1374" s="1436"/>
      <c r="I1374" s="1018" t="str">
        <f t="shared" si="184"/>
        <v/>
      </c>
      <c r="J1374" s="1436" t="str">
        <f t="shared" si="185"/>
        <v/>
      </c>
      <c r="K1374" s="1436" t="str">
        <f t="shared" si="183"/>
        <v/>
      </c>
      <c r="L1374" s="1436"/>
      <c r="M1374" s="1436"/>
      <c r="N1374" s="1436"/>
      <c r="R1374" s="1436" t="s">
        <v>1627</v>
      </c>
      <c r="S1374" s="1434" t="s">
        <v>1901</v>
      </c>
      <c r="U1374" s="1436" t="str">
        <f>IF(Q$706="Yes",M731,"")</f>
        <v/>
      </c>
      <c r="V1374" s="1436" t="str">
        <f>IF(Q$736="Yes",M761,"")</f>
        <v/>
      </c>
    </row>
    <row r="1375" spans="1:22" s="1431" customFormat="1" x14ac:dyDescent="0.25">
      <c r="A1375" s="1373" t="s">
        <v>1488</v>
      </c>
      <c r="B1375" s="1018" t="str">
        <f>IFERROR(_xlfn.CONCAT("K",('Configurable Tab'!$C$7+6)),"")</f>
        <v>K74</v>
      </c>
      <c r="C1375" s="1018" t="str">
        <f>IFERROR(_xlfn.CONCAT("K",('Configurable Tab'!$C$7+11)),"")</f>
        <v>K79</v>
      </c>
      <c r="D1375" s="1436" t="s">
        <v>1448</v>
      </c>
      <c r="E1375" s="1021" t="s">
        <v>1892</v>
      </c>
      <c r="F1375" s="1436"/>
      <c r="G1375" s="1436"/>
      <c r="H1375" s="1436"/>
      <c r="I1375" s="1018" t="str">
        <f t="shared" si="184"/>
        <v/>
      </c>
      <c r="J1375" s="1436" t="str">
        <f t="shared" si="185"/>
        <v/>
      </c>
      <c r="K1375" s="1436" t="str">
        <f t="shared" si="183"/>
        <v/>
      </c>
      <c r="L1375" s="1436"/>
      <c r="M1375" s="1436"/>
      <c r="N1375" s="1436"/>
      <c r="R1375" s="1436" t="s">
        <v>1627</v>
      </c>
      <c r="S1375" s="1434" t="s">
        <v>1901</v>
      </c>
      <c r="U1375" s="1436" t="str">
        <f>IF(Q$706="Yes",M734,"")</f>
        <v/>
      </c>
      <c r="V1375" s="1436" t="str">
        <f>IF(Q$736="Yes",M764,"")</f>
        <v/>
      </c>
    </row>
    <row r="1376" spans="1:22" s="1431" customFormat="1" x14ac:dyDescent="0.25">
      <c r="A1376" s="1375" t="s">
        <v>528</v>
      </c>
      <c r="B1376" s="1019" t="str">
        <f>IFERROR(_xlfn.CONCAT("D",('Configurable Tab'!$C$8+1)),"")</f>
        <v>D83</v>
      </c>
      <c r="C1376" s="1019" t="str">
        <f>IFERROR(_xlfn.CONCAT("E",('Configurable Tab'!$C$8+1)),"")</f>
        <v>E83</v>
      </c>
      <c r="D1376" s="692" t="s">
        <v>1448</v>
      </c>
      <c r="E1376" s="1022" t="s">
        <v>1892</v>
      </c>
      <c r="F1376" s="1436"/>
      <c r="G1376" s="1436"/>
      <c r="H1376" s="1436"/>
      <c r="I1376" s="1018" t="str">
        <f t="shared" si="184"/>
        <v/>
      </c>
      <c r="J1376" s="1436" t="str">
        <f>$Q$1&amp;IF(T$1376&lt;&gt;0,U1376,IF(T$1394&lt;&gt;0,U1394,IF(X$1394&lt;&gt;0,Y1394,"")))</f>
        <v/>
      </c>
      <c r="K1376" s="1436" t="str">
        <f t="shared" si="183"/>
        <v/>
      </c>
      <c r="L1376" s="1436"/>
      <c r="M1376" s="1436"/>
      <c r="N1376" s="1436"/>
      <c r="O1376" s="1431" t="s">
        <v>1793</v>
      </c>
      <c r="R1376" s="1436" t="s">
        <v>1633</v>
      </c>
      <c r="S1376" s="1434" t="s">
        <v>1902</v>
      </c>
      <c r="T1376" s="1436">
        <f>IF(Q$766="Yes",IF(Q$781="Yes",2,1),0)</f>
        <v>0</v>
      </c>
      <c r="U1376" s="1436" t="str">
        <f>IF(Q$766="Yes",M766,"")</f>
        <v/>
      </c>
      <c r="V1376" s="1436" t="str">
        <f>IF(Q$781="Yes",M781,"")</f>
        <v/>
      </c>
    </row>
    <row r="1377" spans="1:22" s="1431" customFormat="1" x14ac:dyDescent="0.25">
      <c r="A1377" s="1376" t="s">
        <v>1482</v>
      </c>
      <c r="B1377" s="1019" t="str">
        <f>IFERROR(_xlfn.CONCAT("D",('Configurable Tab'!$C$8+2)),"")</f>
        <v>D84</v>
      </c>
      <c r="C1377" s="1019" t="str">
        <f>IFERROR(_xlfn.CONCAT("E",('Configurable Tab'!$C$8+2)),"")</f>
        <v>E84</v>
      </c>
      <c r="D1377" s="692" t="s">
        <v>1448</v>
      </c>
      <c r="E1377" s="1022" t="s">
        <v>1892</v>
      </c>
      <c r="F1377" s="1436"/>
      <c r="G1377" s="1436"/>
      <c r="H1377" s="1436"/>
      <c r="I1377" s="1018" t="str">
        <f t="shared" si="184"/>
        <v/>
      </c>
      <c r="J1377" s="1436" t="str">
        <f t="shared" ref="J1377:J1393" si="190">$Q$1&amp;IF(T$1376&lt;&gt;0,U1377,IF(T$1394&lt;&gt;0,U1395,IF(X$1394&lt;&gt;0,Y1395,"")))</f>
        <v/>
      </c>
      <c r="K1377" s="1436" t="str">
        <f t="shared" si="183"/>
        <v/>
      </c>
      <c r="L1377" s="1436"/>
      <c r="M1377" s="1436"/>
      <c r="N1377" s="1436"/>
      <c r="R1377" s="1436" t="s">
        <v>1633</v>
      </c>
      <c r="S1377" s="1434" t="s">
        <v>1902</v>
      </c>
      <c r="U1377" s="1436" t="str">
        <f t="shared" ref="U1377" si="191">IF(Q$766="Yes",M767,"")</f>
        <v/>
      </c>
      <c r="V1377" s="1436" t="str">
        <f t="shared" ref="V1377" si="192">IF(Q$781="Yes",M782,"")</f>
        <v/>
      </c>
    </row>
    <row r="1378" spans="1:22" s="1431" customFormat="1" x14ac:dyDescent="0.25">
      <c r="A1378" s="1376" t="s">
        <v>1484</v>
      </c>
      <c r="B1378" s="1019" t="str">
        <f>IFERROR(_xlfn.CONCAT("D",('Configurable Tab'!$C$8+4)),"")</f>
        <v>D86</v>
      </c>
      <c r="C1378" s="1019" t="str">
        <f>IFERROR(_xlfn.CONCAT("E",('Configurable Tab'!$C$8+4)),"")</f>
        <v>E86</v>
      </c>
      <c r="D1378" s="692" t="s">
        <v>1448</v>
      </c>
      <c r="E1378" s="1022" t="s">
        <v>1892</v>
      </c>
      <c r="F1378" s="1436"/>
      <c r="G1378" s="1436"/>
      <c r="H1378" s="1436"/>
      <c r="I1378" s="1018" t="str">
        <f t="shared" si="184"/>
        <v/>
      </c>
      <c r="J1378" s="1436" t="str">
        <f t="shared" si="190"/>
        <v/>
      </c>
      <c r="K1378" s="1436" t="str">
        <f t="shared" si="183"/>
        <v/>
      </c>
      <c r="L1378" s="1436"/>
      <c r="M1378" s="1436"/>
      <c r="N1378" s="1436"/>
      <c r="R1378" s="1436" t="s">
        <v>1633</v>
      </c>
      <c r="S1378" s="1434" t="s">
        <v>1902</v>
      </c>
      <c r="U1378" s="1436" t="str">
        <f>IF(Q$766="Yes",M775,"")</f>
        <v/>
      </c>
      <c r="V1378" s="1436" t="str">
        <f>IF(Q$781="Yes",M790,"")</f>
        <v/>
      </c>
    </row>
    <row r="1379" spans="1:22" s="1431" customFormat="1" x14ac:dyDescent="0.25">
      <c r="A1379" s="1377" t="s">
        <v>1485</v>
      </c>
      <c r="B1379" s="1019" t="str">
        <f>IFERROR(_xlfn.CONCAT("D",('Configurable Tab'!$C$8+5)),"")</f>
        <v>D87</v>
      </c>
      <c r="C1379" s="1019" t="str">
        <f>IFERROR(_xlfn.CONCAT("E",('Configurable Tab'!$C$8+5)),"")</f>
        <v>E87</v>
      </c>
      <c r="D1379" s="692" t="s">
        <v>1448</v>
      </c>
      <c r="E1379" s="1022" t="s">
        <v>1892</v>
      </c>
      <c r="F1379" s="1436"/>
      <c r="G1379" s="1436"/>
      <c r="H1379" s="1436"/>
      <c r="I1379" s="1018" t="str">
        <f t="shared" si="184"/>
        <v/>
      </c>
      <c r="J1379" s="1436" t="str">
        <f t="shared" si="190"/>
        <v/>
      </c>
      <c r="K1379" s="1436" t="str">
        <f t="shared" si="183"/>
        <v/>
      </c>
      <c r="L1379" s="1436"/>
      <c r="M1379" s="1436"/>
      <c r="N1379" s="1436"/>
      <c r="R1379" s="1436" t="s">
        <v>1633</v>
      </c>
      <c r="S1379" s="1434" t="s">
        <v>1902</v>
      </c>
      <c r="U1379" s="1436" t="str">
        <f>IF(Q$766="Yes",M776,"")</f>
        <v/>
      </c>
      <c r="V1379" s="1436" t="str">
        <f>IF(Q$781="Yes",M791,"")</f>
        <v/>
      </c>
    </row>
    <row r="1380" spans="1:22" s="1431" customFormat="1" x14ac:dyDescent="0.25">
      <c r="A1380" s="1376" t="s">
        <v>1479</v>
      </c>
      <c r="B1380" s="1019" t="str">
        <f>IFERROR(_xlfn.CONCAT("G",('Configurable Tab'!$C$8+1)),"")</f>
        <v>G83</v>
      </c>
      <c r="C1380" s="1019" t="str">
        <f>IFERROR(_xlfn.CONCAT("G",('Configurable Tab'!$C$8+2)),"")</f>
        <v>G84</v>
      </c>
      <c r="D1380" s="692" t="s">
        <v>1448</v>
      </c>
      <c r="E1380" s="1022" t="s">
        <v>1892</v>
      </c>
      <c r="F1380" s="1430"/>
      <c r="G1380" s="1367"/>
      <c r="H1380" s="1436"/>
      <c r="I1380" s="1018" t="str">
        <f t="shared" si="184"/>
        <v/>
      </c>
      <c r="J1380" s="1436" t="str">
        <f t="shared" si="190"/>
        <v/>
      </c>
      <c r="K1380" s="1436" t="str">
        <f t="shared" si="183"/>
        <v/>
      </c>
      <c r="L1380" s="1436"/>
      <c r="M1380" s="1436"/>
      <c r="N1380" s="1436"/>
      <c r="R1380" s="1436" t="s">
        <v>1633</v>
      </c>
      <c r="S1380" s="1434" t="s">
        <v>1902</v>
      </c>
      <c r="U1380" s="1436" t="str">
        <f>IF(Q$766="Yes",M768,"")</f>
        <v/>
      </c>
      <c r="V1380" s="1436" t="str">
        <f>IF(Q$781="Yes",M783,"")</f>
        <v/>
      </c>
    </row>
    <row r="1381" spans="1:22" s="1431" customFormat="1" x14ac:dyDescent="0.25">
      <c r="A1381" s="1376" t="s">
        <v>1480</v>
      </c>
      <c r="B1381" s="1019" t="str">
        <f>IFERROR(_xlfn.CONCAT("I",('Configurable Tab'!$C$8+1)),"")</f>
        <v>I83</v>
      </c>
      <c r="C1381" s="1019" t="str">
        <f>IFERROR(_xlfn.CONCAT("I",('Configurable Tab'!$C$8+2)),"")</f>
        <v>I84</v>
      </c>
      <c r="D1381" s="692" t="s">
        <v>1448</v>
      </c>
      <c r="E1381" s="1022" t="s">
        <v>1892</v>
      </c>
      <c r="F1381" s="1436"/>
      <c r="G1381" s="1436"/>
      <c r="H1381" s="1436"/>
      <c r="I1381" s="1018" t="str">
        <f t="shared" si="184"/>
        <v/>
      </c>
      <c r="J1381" s="1436" t="str">
        <f t="shared" si="190"/>
        <v/>
      </c>
      <c r="K1381" s="1436" t="str">
        <f t="shared" si="183"/>
        <v/>
      </c>
      <c r="L1381" s="1436"/>
      <c r="M1381" s="1436"/>
      <c r="N1381" s="1436"/>
      <c r="R1381" s="1436" t="s">
        <v>1633</v>
      </c>
      <c r="S1381" s="1434" t="s">
        <v>1902</v>
      </c>
      <c r="U1381" s="1436" t="str">
        <f t="shared" ref="U1381:U1383" si="193">IF(Q$766="Yes",M769,"")</f>
        <v/>
      </c>
      <c r="V1381" s="1436" t="str">
        <f t="shared" ref="V1381:V1383" si="194">IF(Q$781="Yes",M784,"")</f>
        <v/>
      </c>
    </row>
    <row r="1382" spans="1:22" s="1431" customFormat="1" x14ac:dyDescent="0.25">
      <c r="A1382" s="1376" t="s">
        <v>871</v>
      </c>
      <c r="B1382" s="1019" t="str">
        <f>IFERROR(_xlfn.CONCAT("K",('Configurable Tab'!$C$8+1)),"")</f>
        <v>K83</v>
      </c>
      <c r="C1382" s="1019" t="str">
        <f>IFERROR(_xlfn.CONCAT("K",('Configurable Tab'!$C$8+2)),"")</f>
        <v>K84</v>
      </c>
      <c r="D1382" s="692" t="s">
        <v>1448</v>
      </c>
      <c r="E1382" s="1022" t="s">
        <v>1892</v>
      </c>
      <c r="F1382" s="1436"/>
      <c r="G1382" s="1436"/>
      <c r="H1382" s="1436"/>
      <c r="I1382" s="1018" t="str">
        <f t="shared" si="184"/>
        <v/>
      </c>
      <c r="J1382" s="1436" t="str">
        <f t="shared" si="190"/>
        <v/>
      </c>
      <c r="K1382" s="1436" t="str">
        <f t="shared" si="183"/>
        <v/>
      </c>
      <c r="L1382" s="1436"/>
      <c r="M1382" s="1436"/>
      <c r="N1382" s="1436"/>
      <c r="R1382" s="1436" t="s">
        <v>1633</v>
      </c>
      <c r="S1382" s="1434" t="s">
        <v>1902</v>
      </c>
      <c r="U1382" s="1436" t="str">
        <f t="shared" si="193"/>
        <v/>
      </c>
      <c r="V1382" s="1436" t="str">
        <f t="shared" si="194"/>
        <v/>
      </c>
    </row>
    <row r="1383" spans="1:22" s="1431" customFormat="1" x14ac:dyDescent="0.25">
      <c r="A1383" s="1376" t="s">
        <v>1481</v>
      </c>
      <c r="B1383" s="1019" t="str">
        <f>IFERROR(_xlfn.CONCAT("M",('Configurable Tab'!$C$8+1)),"")</f>
        <v>M83</v>
      </c>
      <c r="C1383" s="1019" t="str">
        <f>IFERROR(_xlfn.CONCAT("M",('Configurable Tab'!$C$8+2)),"")</f>
        <v>M84</v>
      </c>
      <c r="D1383" s="692" t="s">
        <v>1448</v>
      </c>
      <c r="E1383" s="1022" t="s">
        <v>1892</v>
      </c>
      <c r="F1383" s="1436"/>
      <c r="G1383" s="1436"/>
      <c r="H1383" s="1436"/>
      <c r="I1383" s="1018" t="str">
        <f t="shared" si="184"/>
        <v/>
      </c>
      <c r="J1383" s="1436" t="str">
        <f t="shared" si="190"/>
        <v/>
      </c>
      <c r="K1383" s="1436" t="str">
        <f t="shared" si="183"/>
        <v/>
      </c>
      <c r="L1383" s="1436"/>
      <c r="M1383" s="1436"/>
      <c r="N1383" s="1436"/>
      <c r="R1383" s="1436" t="s">
        <v>1633</v>
      </c>
      <c r="S1383" s="1434" t="s">
        <v>1902</v>
      </c>
      <c r="U1383" s="1436" t="str">
        <f t="shared" si="193"/>
        <v/>
      </c>
      <c r="V1383" s="1436" t="str">
        <f t="shared" si="194"/>
        <v/>
      </c>
    </row>
    <row r="1384" spans="1:22" s="1431" customFormat="1" x14ac:dyDescent="0.25">
      <c r="A1384" s="1376" t="s">
        <v>1486</v>
      </c>
      <c r="B1384" s="1019" t="str">
        <f>IFERROR(_xlfn.CONCAT("G",('Configurable Tab'!$C$8+6)),"")</f>
        <v>G88</v>
      </c>
      <c r="C1384" s="1019" t="str">
        <f>IFERROR(_xlfn.CONCAT("G",('Configurable Tab'!$C$8+7)),"")</f>
        <v>G89</v>
      </c>
      <c r="D1384" s="692" t="s">
        <v>1448</v>
      </c>
      <c r="E1384" s="1022" t="s">
        <v>1892</v>
      </c>
      <c r="F1384" s="1436"/>
      <c r="G1384" s="1436"/>
      <c r="H1384" s="1436"/>
      <c r="I1384" s="1018" t="str">
        <f t="shared" si="184"/>
        <v/>
      </c>
      <c r="J1384" s="1436" t="str">
        <f t="shared" si="190"/>
        <v/>
      </c>
      <c r="K1384" s="1436" t="str">
        <f t="shared" si="183"/>
        <v/>
      </c>
      <c r="L1384" s="1436"/>
      <c r="M1384" s="1436"/>
      <c r="N1384" s="1436"/>
      <c r="R1384" s="1436" t="s">
        <v>1633</v>
      </c>
    </row>
    <row r="1385" spans="1:22" s="1431" customFormat="1" x14ac:dyDescent="0.25">
      <c r="A1385" s="1376" t="s">
        <v>1486</v>
      </c>
      <c r="B1385" s="1019" t="str">
        <f>IFERROR(_xlfn.CONCAT("G",('Configurable Tab'!$C$8+6)),"")</f>
        <v>G88</v>
      </c>
      <c r="C1385" s="1019" t="str">
        <f>IFERROR(_xlfn.CONCAT("G",('Configurable Tab'!$C$8+8)),"")</f>
        <v>G90</v>
      </c>
      <c r="D1385" s="692" t="s">
        <v>1448</v>
      </c>
      <c r="E1385" s="1022" t="s">
        <v>1892</v>
      </c>
      <c r="F1385" s="1436"/>
      <c r="G1385" s="1436"/>
      <c r="H1385" s="1436"/>
      <c r="I1385" s="1018" t="str">
        <f t="shared" si="184"/>
        <v/>
      </c>
      <c r="J1385" s="1436" t="str">
        <f t="shared" si="190"/>
        <v/>
      </c>
      <c r="K1385" s="1436" t="str">
        <f t="shared" si="183"/>
        <v/>
      </c>
      <c r="L1385" s="1436"/>
      <c r="M1385" s="1436"/>
      <c r="N1385" s="1436"/>
      <c r="R1385" s="1436" t="s">
        <v>1633</v>
      </c>
    </row>
    <row r="1386" spans="1:22" s="1431" customFormat="1" x14ac:dyDescent="0.25">
      <c r="A1386" s="1376" t="s">
        <v>1486</v>
      </c>
      <c r="B1386" s="1019" t="str">
        <f>IFERROR(_xlfn.CONCAT("G",('Configurable Tab'!$C$8+6)),"")</f>
        <v>G88</v>
      </c>
      <c r="C1386" s="1019" t="str">
        <f>IFERROR(_xlfn.CONCAT("G",('Configurable Tab'!$C$8+9)),"")</f>
        <v>G91</v>
      </c>
      <c r="D1386" s="692" t="s">
        <v>1448</v>
      </c>
      <c r="E1386" s="1022" t="s">
        <v>1892</v>
      </c>
      <c r="F1386" s="1436"/>
      <c r="G1386" s="1436"/>
      <c r="H1386" s="1436"/>
      <c r="I1386" s="1018" t="str">
        <f t="shared" si="184"/>
        <v/>
      </c>
      <c r="J1386" s="1436" t="str">
        <f t="shared" si="190"/>
        <v/>
      </c>
      <c r="K1386" s="1436" t="str">
        <f t="shared" si="183"/>
        <v/>
      </c>
      <c r="L1386" s="1436"/>
      <c r="M1386" s="1436"/>
      <c r="N1386" s="1436"/>
      <c r="R1386" s="1436" t="s">
        <v>1633</v>
      </c>
    </row>
    <row r="1387" spans="1:22" s="1431" customFormat="1" x14ac:dyDescent="0.25">
      <c r="A1387" s="1376" t="s">
        <v>1486</v>
      </c>
      <c r="B1387" s="1019" t="str">
        <f>IFERROR(_xlfn.CONCAT("G",('Configurable Tab'!$C$8+6)),"")</f>
        <v>G88</v>
      </c>
      <c r="C1387" s="1019" t="str">
        <f>IFERROR(_xlfn.CONCAT("G",('Configurable Tab'!$C$8+10)),"")</f>
        <v>G92</v>
      </c>
      <c r="D1387" s="692" t="s">
        <v>1448</v>
      </c>
      <c r="E1387" s="1022" t="s">
        <v>1892</v>
      </c>
      <c r="F1387" s="1436"/>
      <c r="G1387" s="1436"/>
      <c r="H1387" s="1436"/>
      <c r="I1387" s="1018" t="str">
        <f t="shared" si="184"/>
        <v/>
      </c>
      <c r="J1387" s="1436" t="str">
        <f t="shared" si="190"/>
        <v/>
      </c>
      <c r="K1387" s="1436" t="str">
        <f t="shared" si="183"/>
        <v/>
      </c>
      <c r="L1387" s="1436"/>
      <c r="M1387" s="1436"/>
      <c r="N1387" s="1436"/>
      <c r="R1387" s="1436" t="s">
        <v>1633</v>
      </c>
    </row>
    <row r="1388" spans="1:22" s="1431" customFormat="1" x14ac:dyDescent="0.25">
      <c r="A1388" s="1376" t="s">
        <v>1486</v>
      </c>
      <c r="B1388" s="1019" t="str">
        <f>IFERROR(_xlfn.CONCAT("G",('Configurable Tab'!$C$8+6)),"")</f>
        <v>G88</v>
      </c>
      <c r="C1388" s="1019" t="str">
        <f>IFERROR(_xlfn.CONCAT("G",('Configurable Tab'!$C$8+11)),"")</f>
        <v>G93</v>
      </c>
      <c r="D1388" s="692" t="s">
        <v>1448</v>
      </c>
      <c r="E1388" s="1022" t="s">
        <v>1892</v>
      </c>
      <c r="F1388" s="1436"/>
      <c r="G1388" s="1436"/>
      <c r="H1388" s="1436"/>
      <c r="I1388" s="1018" t="str">
        <f t="shared" si="184"/>
        <v/>
      </c>
      <c r="J1388" s="1436" t="str">
        <f t="shared" si="190"/>
        <v/>
      </c>
      <c r="K1388" s="1436" t="str">
        <f t="shared" si="183"/>
        <v/>
      </c>
      <c r="L1388" s="1436"/>
      <c r="M1388" s="1436"/>
      <c r="N1388" s="1436"/>
      <c r="R1388" s="1436" t="s">
        <v>1633</v>
      </c>
    </row>
    <row r="1389" spans="1:22" s="1431" customFormat="1" x14ac:dyDescent="0.25">
      <c r="A1389" s="1376" t="s">
        <v>1488</v>
      </c>
      <c r="B1389" s="1019" t="str">
        <f>IFERROR(_xlfn.CONCAT("K",('Configurable Tab'!$C$8+6)),"")</f>
        <v>K88</v>
      </c>
      <c r="C1389" s="1019" t="str">
        <f>IFERROR(_xlfn.CONCAT("K",('Configurable Tab'!$C$8+7)),"")</f>
        <v>K89</v>
      </c>
      <c r="D1389" s="692" t="s">
        <v>1448</v>
      </c>
      <c r="E1389" s="1022" t="s">
        <v>1892</v>
      </c>
      <c r="F1389" s="1436"/>
      <c r="G1389" s="1436"/>
      <c r="H1389" s="1436"/>
      <c r="I1389" s="1018" t="str">
        <f t="shared" si="184"/>
        <v/>
      </c>
      <c r="J1389" s="1436" t="str">
        <f t="shared" si="190"/>
        <v/>
      </c>
      <c r="K1389" s="1436" t="str">
        <f t="shared" si="183"/>
        <v/>
      </c>
      <c r="L1389" s="1436"/>
      <c r="M1389" s="1436"/>
      <c r="N1389" s="1436"/>
      <c r="R1389" s="1436" t="s">
        <v>1633</v>
      </c>
    </row>
    <row r="1390" spans="1:22" s="1431" customFormat="1" x14ac:dyDescent="0.25">
      <c r="A1390" s="1376" t="s">
        <v>1488</v>
      </c>
      <c r="B1390" s="1019" t="str">
        <f>IFERROR(_xlfn.CONCAT("K",('Configurable Tab'!$C$8+6)),"")</f>
        <v>K88</v>
      </c>
      <c r="C1390" s="1019" t="str">
        <f>IFERROR(_xlfn.CONCAT("K",('Configurable Tab'!$C$8+8)),"")</f>
        <v>K90</v>
      </c>
      <c r="D1390" s="692" t="s">
        <v>1448</v>
      </c>
      <c r="E1390" s="1022" t="s">
        <v>1892</v>
      </c>
      <c r="F1390" s="1436"/>
      <c r="G1390" s="1436"/>
      <c r="H1390" s="1436"/>
      <c r="I1390" s="1018" t="str">
        <f t="shared" si="184"/>
        <v/>
      </c>
      <c r="J1390" s="1436" t="str">
        <f t="shared" si="190"/>
        <v/>
      </c>
      <c r="K1390" s="1436" t="str">
        <f t="shared" si="183"/>
        <v/>
      </c>
      <c r="L1390" s="1436"/>
      <c r="M1390" s="1436"/>
      <c r="N1390" s="1436"/>
      <c r="R1390" s="1436" t="s">
        <v>1633</v>
      </c>
    </row>
    <row r="1391" spans="1:22" s="1431" customFormat="1" x14ac:dyDescent="0.25">
      <c r="A1391" s="1376" t="s">
        <v>1488</v>
      </c>
      <c r="B1391" s="1019" t="str">
        <f>IFERROR(_xlfn.CONCAT("K",('Configurable Tab'!$C$8+6)),"")</f>
        <v>K88</v>
      </c>
      <c r="C1391" s="1019" t="str">
        <f>IFERROR(_xlfn.CONCAT("K",('Configurable Tab'!$C$8+9)),"")</f>
        <v>K91</v>
      </c>
      <c r="D1391" s="692" t="s">
        <v>1448</v>
      </c>
      <c r="E1391" s="1022" t="s">
        <v>1892</v>
      </c>
      <c r="F1391" s="1436"/>
      <c r="G1391" s="1436"/>
      <c r="H1391" s="1436"/>
      <c r="I1391" s="1018" t="str">
        <f t="shared" si="184"/>
        <v/>
      </c>
      <c r="J1391" s="1436" t="str">
        <f t="shared" si="190"/>
        <v/>
      </c>
      <c r="K1391" s="1436" t="str">
        <f t="shared" si="183"/>
        <v/>
      </c>
      <c r="L1391" s="1436"/>
      <c r="M1391" s="1436"/>
      <c r="N1391" s="1436"/>
      <c r="R1391" s="1436" t="s">
        <v>1633</v>
      </c>
    </row>
    <row r="1392" spans="1:22" s="1431" customFormat="1" x14ac:dyDescent="0.25">
      <c r="A1392" s="1376" t="s">
        <v>1488</v>
      </c>
      <c r="B1392" s="1019" t="str">
        <f>IFERROR(_xlfn.CONCAT("K",('Configurable Tab'!$C$8+6)),"")</f>
        <v>K88</v>
      </c>
      <c r="C1392" s="1019" t="str">
        <f>IFERROR(_xlfn.CONCAT("K",('Configurable Tab'!$C$8+10)),"")</f>
        <v>K92</v>
      </c>
      <c r="D1392" s="692" t="s">
        <v>1448</v>
      </c>
      <c r="E1392" s="1022" t="s">
        <v>1892</v>
      </c>
      <c r="F1392" s="1436"/>
      <c r="G1392" s="1436"/>
      <c r="H1392" s="1436"/>
      <c r="I1392" s="1018" t="str">
        <f t="shared" si="184"/>
        <v/>
      </c>
      <c r="J1392" s="1436" t="str">
        <f t="shared" si="190"/>
        <v/>
      </c>
      <c r="K1392" s="1436" t="str">
        <f t="shared" si="183"/>
        <v/>
      </c>
      <c r="L1392" s="1436"/>
      <c r="M1392" s="1436"/>
      <c r="N1392" s="1436"/>
      <c r="R1392" s="1436" t="s">
        <v>1633</v>
      </c>
    </row>
    <row r="1393" spans="1:26" s="1431" customFormat="1" x14ac:dyDescent="0.25">
      <c r="A1393" s="1376" t="s">
        <v>1488</v>
      </c>
      <c r="B1393" s="1019" t="str">
        <f>IFERROR(_xlfn.CONCAT("K",('Configurable Tab'!$C$8+6)),"")</f>
        <v>K88</v>
      </c>
      <c r="C1393" s="1019" t="str">
        <f>IFERROR(_xlfn.CONCAT("K",('Configurable Tab'!$C$8+11)),"")</f>
        <v>K93</v>
      </c>
      <c r="D1393" s="692" t="s">
        <v>1448</v>
      </c>
      <c r="E1393" s="1022" t="s">
        <v>1892</v>
      </c>
      <c r="F1393" s="1436"/>
      <c r="G1393" s="1436"/>
      <c r="H1393" s="1436"/>
      <c r="I1393" s="1018" t="str">
        <f t="shared" si="184"/>
        <v/>
      </c>
      <c r="J1393" s="1436" t="str">
        <f t="shared" si="190"/>
        <v/>
      </c>
      <c r="K1393" s="1436" t="str">
        <f t="shared" si="183"/>
        <v/>
      </c>
      <c r="L1393" s="1436"/>
      <c r="M1393" s="1436"/>
      <c r="N1393" s="1436"/>
      <c r="R1393" s="1436" t="s">
        <v>1633</v>
      </c>
    </row>
    <row r="1394" spans="1:26" s="1431" customFormat="1" x14ac:dyDescent="0.25">
      <c r="A1394" s="1378" t="s">
        <v>528</v>
      </c>
      <c r="B1394" s="1019" t="str">
        <f>IFERROR(_xlfn.CONCAT("D",('Configurable Tab'!$C$9+1)),"")</f>
        <v>D97</v>
      </c>
      <c r="C1394" s="1019" t="str">
        <f>IFERROR(_xlfn.CONCAT("E",('Configurable Tab'!$C$9+1)),"")</f>
        <v>E97</v>
      </c>
      <c r="D1394" s="692" t="s">
        <v>1448</v>
      </c>
      <c r="E1394" s="1022" t="s">
        <v>1892</v>
      </c>
      <c r="F1394" s="1436"/>
      <c r="G1394" s="1436"/>
      <c r="H1394" s="1436"/>
      <c r="I1394" s="1018" t="str">
        <f t="shared" si="184"/>
        <v/>
      </c>
      <c r="J1394" s="1436" t="str">
        <f>$Q$1&amp;IF(T$1376=2,V1376,IF(T$1376=1,IF(AND(T$1394=1,T$1394&lt;&gt;0),U1394,IF(AND(X$1394=1,X$1394&lt;&gt;0),Y1394,"")),IF(T$1394=2,V1394,IF(T$1394=1,IF(AND(X$1394=1,X$1394&lt;&gt;0),Y1394,""),IF(X$1394=2,Z1394,"")))))</f>
        <v/>
      </c>
      <c r="K1394" s="1436" t="str">
        <f t="shared" si="183"/>
        <v/>
      </c>
      <c r="L1394" s="1436"/>
      <c r="M1394" s="1436"/>
      <c r="N1394" s="1436"/>
      <c r="O1394" s="1431" t="s">
        <v>1794</v>
      </c>
      <c r="R1394" s="1436" t="s">
        <v>1633</v>
      </c>
      <c r="S1394" s="1434" t="s">
        <v>1903</v>
      </c>
      <c r="T1394" s="1436">
        <f>IF(Q$796="Yes",IF(Q$814="Yes",2,1),0)</f>
        <v>0</v>
      </c>
      <c r="U1394" s="1436" t="str">
        <f>IF(Q$796="Yes",M796,"")</f>
        <v/>
      </c>
      <c r="V1394" s="1436" t="str">
        <f>IF(Q$814="Yes",M814,"")</f>
        <v/>
      </c>
      <c r="W1394" s="1434" t="s">
        <v>1904</v>
      </c>
      <c r="X1394" s="1436">
        <f>IF(Q$832="Yes",IF(Q$862="Yes",2,1),0)</f>
        <v>0</v>
      </c>
      <c r="Y1394" s="1436" t="str">
        <f>IF(Q$832="Yes",Q832,"")</f>
        <v/>
      </c>
      <c r="Z1394" s="1436" t="str">
        <f>IF(U$862="Yes",Q862,"")</f>
        <v/>
      </c>
    </row>
    <row r="1395" spans="1:26" s="1431" customFormat="1" x14ac:dyDescent="0.25">
      <c r="A1395" s="1379" t="s">
        <v>1482</v>
      </c>
      <c r="B1395" s="1019" t="str">
        <f>IFERROR(_xlfn.CONCAT("D",('Configurable Tab'!$C$9+2)),"")</f>
        <v>D98</v>
      </c>
      <c r="C1395" s="1019" t="str">
        <f>IFERROR(_xlfn.CONCAT("E",('Configurable Tab'!$C$9+2)),"")</f>
        <v>E98</v>
      </c>
      <c r="D1395" s="692" t="s">
        <v>1448</v>
      </c>
      <c r="E1395" s="1022" t="s">
        <v>1892</v>
      </c>
      <c r="F1395" s="1436"/>
      <c r="G1395" s="1436"/>
      <c r="H1395" s="1436"/>
      <c r="I1395" s="1018" t="str">
        <f t="shared" si="184"/>
        <v/>
      </c>
      <c r="J1395" s="1436" t="str">
        <f t="shared" ref="J1395:J1411" si="195">$Q$1&amp;IF(T$1376=2,V1377,IF(T$1376=1,IF(AND(T$1394=1,T$1394&lt;&gt;0),U1395,IF(AND(X$1394=1,X$1394&lt;&gt;0),Y1395,"")),IF(T$1394=2,U1395,IF(T$1394=1,IF(AND(X$1394=1,X$1394&lt;&gt;0),Y1395,""),IF(X$1394=2,Z1395,"")))))</f>
        <v/>
      </c>
      <c r="K1395" s="1436" t="str">
        <f t="shared" si="183"/>
        <v/>
      </c>
      <c r="L1395" s="1436"/>
      <c r="M1395" s="1436"/>
      <c r="N1395" s="1436"/>
      <c r="R1395" s="1436" t="s">
        <v>1633</v>
      </c>
      <c r="S1395" s="1434" t="s">
        <v>1903</v>
      </c>
      <c r="U1395" s="1436" t="str">
        <f t="shared" ref="U1395" si="196">IF(Q$796="Yes",M797,"")</f>
        <v/>
      </c>
      <c r="V1395" s="1436" t="str">
        <f t="shared" ref="V1395" si="197">IF(Q$814="Yes",M815,"")</f>
        <v/>
      </c>
      <c r="W1395" s="1434" t="s">
        <v>1904</v>
      </c>
      <c r="Y1395" s="1436" t="str">
        <f t="shared" ref="Y1395" si="198">IF(Q$832="Yes",Q833,"")</f>
        <v/>
      </c>
      <c r="Z1395" s="1436" t="str">
        <f t="shared" ref="Z1395" si="199">IF(U$862="Yes",Q863,"")</f>
        <v/>
      </c>
    </row>
    <row r="1396" spans="1:26" s="1431" customFormat="1" x14ac:dyDescent="0.25">
      <c r="A1396" s="1379" t="s">
        <v>1484</v>
      </c>
      <c r="B1396" s="1019" t="str">
        <f>IFERROR(_xlfn.CONCAT("D",('Configurable Tab'!$C$9+4)),"")</f>
        <v>D100</v>
      </c>
      <c r="C1396" s="1019" t="str">
        <f>IFERROR(_xlfn.CONCAT("E",('Configurable Tab'!$C$9+4)),"")</f>
        <v>E100</v>
      </c>
      <c r="D1396" s="692" t="s">
        <v>1448</v>
      </c>
      <c r="E1396" s="1022" t="s">
        <v>1892</v>
      </c>
      <c r="F1396" s="1436"/>
      <c r="G1396" s="1436"/>
      <c r="H1396" s="1436"/>
      <c r="I1396" s="1018" t="str">
        <f t="shared" si="184"/>
        <v/>
      </c>
      <c r="J1396" s="1436" t="str">
        <f t="shared" si="195"/>
        <v/>
      </c>
      <c r="K1396" s="1436" t="str">
        <f t="shared" si="183"/>
        <v/>
      </c>
      <c r="L1396" s="1436"/>
      <c r="M1396" s="1436"/>
      <c r="N1396" s="1436"/>
      <c r="R1396" s="1436" t="s">
        <v>1633</v>
      </c>
      <c r="S1396" s="1434" t="s">
        <v>1903</v>
      </c>
      <c r="U1396" s="1436" t="str">
        <f>IF(Q$796="Yes",M804,"")</f>
        <v/>
      </c>
      <c r="V1396" s="1436" t="str">
        <f>IF(Q$814="Yes",M823,"")</f>
        <v/>
      </c>
      <c r="W1396" s="1434" t="s">
        <v>1904</v>
      </c>
      <c r="Y1396" s="1436" t="str">
        <f>IF(Q$832="Yes",Q841,"")</f>
        <v/>
      </c>
      <c r="Z1396" s="1436" t="str">
        <f>IF(U$862="Yes",Q871,"")</f>
        <v/>
      </c>
    </row>
    <row r="1397" spans="1:26" s="1431" customFormat="1" x14ac:dyDescent="0.25">
      <c r="A1397" s="1380" t="s">
        <v>1485</v>
      </c>
      <c r="B1397" s="1019" t="str">
        <f>IFERROR(_xlfn.CONCAT("D",('Configurable Tab'!$C$9+5)),"")</f>
        <v>D101</v>
      </c>
      <c r="C1397" s="1019" t="str">
        <f>IFERROR(_xlfn.CONCAT("E",('Configurable Tab'!$C$9+5)),"")</f>
        <v>E101</v>
      </c>
      <c r="D1397" s="692" t="s">
        <v>1448</v>
      </c>
      <c r="E1397" s="1022" t="s">
        <v>1892</v>
      </c>
      <c r="F1397" s="1436"/>
      <c r="G1397" s="1436"/>
      <c r="H1397" s="1436"/>
      <c r="I1397" s="1018" t="str">
        <f t="shared" si="184"/>
        <v/>
      </c>
      <c r="J1397" s="1436" t="str">
        <f t="shared" si="195"/>
        <v/>
      </c>
      <c r="K1397" s="1436" t="str">
        <f t="shared" si="183"/>
        <v/>
      </c>
      <c r="L1397" s="1436"/>
      <c r="M1397" s="1436"/>
      <c r="N1397" s="1436"/>
      <c r="R1397" s="1436" t="s">
        <v>1633</v>
      </c>
      <c r="S1397" s="1434" t="s">
        <v>1903</v>
      </c>
      <c r="U1397" s="1436" t="str">
        <f>IF(Q$796="Yes",M805,"")</f>
        <v/>
      </c>
      <c r="V1397" s="1436" t="str">
        <f>IF(Q$814="Yes",M824,"")</f>
        <v/>
      </c>
      <c r="W1397" s="1434" t="s">
        <v>1904</v>
      </c>
      <c r="Y1397" s="1436" t="str">
        <f>IF(Q$832="Yes",Q842,"")</f>
        <v/>
      </c>
      <c r="Z1397" s="1436" t="str">
        <f>IF(U$862="Yes",Q872,"")</f>
        <v/>
      </c>
    </row>
    <row r="1398" spans="1:26" s="1431" customFormat="1" x14ac:dyDescent="0.25">
      <c r="A1398" s="1379" t="s">
        <v>1479</v>
      </c>
      <c r="B1398" s="1019" t="str">
        <f>IFERROR(_xlfn.CONCAT("G",('Configurable Tab'!$C$9+1)),"")</f>
        <v>G97</v>
      </c>
      <c r="C1398" s="1019" t="str">
        <f>IFERROR(_xlfn.CONCAT("G",('Configurable Tab'!$C$9+2)),"")</f>
        <v>G98</v>
      </c>
      <c r="D1398" s="692" t="s">
        <v>1448</v>
      </c>
      <c r="E1398" s="1022" t="s">
        <v>1892</v>
      </c>
      <c r="F1398" s="1436"/>
      <c r="G1398" s="1436"/>
      <c r="H1398" s="1436"/>
      <c r="I1398" s="1018" t="str">
        <f t="shared" si="184"/>
        <v/>
      </c>
      <c r="J1398" s="1436" t="str">
        <f t="shared" si="195"/>
        <v/>
      </c>
      <c r="K1398" s="1436" t="str">
        <f t="shared" si="183"/>
        <v/>
      </c>
      <c r="L1398" s="1436"/>
      <c r="M1398" s="1436"/>
      <c r="N1398" s="1436"/>
      <c r="R1398" s="1436" t="s">
        <v>1633</v>
      </c>
      <c r="S1398" s="1434" t="s">
        <v>1903</v>
      </c>
      <c r="U1398" s="1436" t="str">
        <f>IF(Q$796="Yes",M798,"")</f>
        <v/>
      </c>
      <c r="V1398" s="1436" t="str">
        <f>IF(Q$814="Yes",M816,"")</f>
        <v/>
      </c>
      <c r="W1398" s="1434" t="s">
        <v>1904</v>
      </c>
      <c r="Y1398" s="1436" t="str">
        <f>IF(Q$832="Yes",Q834,"")</f>
        <v/>
      </c>
      <c r="Z1398" s="1436" t="str">
        <f>IF(U$862="Yes",Q864,"")</f>
        <v/>
      </c>
    </row>
    <row r="1399" spans="1:26" s="1431" customFormat="1" x14ac:dyDescent="0.25">
      <c r="A1399" s="1379" t="s">
        <v>1480</v>
      </c>
      <c r="B1399" s="1019" t="str">
        <f>IFERROR(_xlfn.CONCAT("I",('Configurable Tab'!$C$9+1)),"")</f>
        <v>I97</v>
      </c>
      <c r="C1399" s="1019" t="str">
        <f>IFERROR(_xlfn.CONCAT("I",('Configurable Tab'!$C$9+2)),"")</f>
        <v>I98</v>
      </c>
      <c r="D1399" s="692" t="s">
        <v>1448</v>
      </c>
      <c r="E1399" s="1022" t="s">
        <v>1892</v>
      </c>
      <c r="F1399" s="1436"/>
      <c r="G1399" s="1436"/>
      <c r="H1399" s="1436"/>
      <c r="I1399" s="1018" t="str">
        <f t="shared" si="184"/>
        <v/>
      </c>
      <c r="J1399" s="1436" t="str">
        <f t="shared" si="195"/>
        <v/>
      </c>
      <c r="K1399" s="1436" t="str">
        <f t="shared" si="183"/>
        <v/>
      </c>
      <c r="L1399" s="1436"/>
      <c r="M1399" s="1436"/>
      <c r="N1399" s="1436"/>
      <c r="R1399" s="1436" t="s">
        <v>1633</v>
      </c>
      <c r="S1399" s="1434" t="s">
        <v>1903</v>
      </c>
      <c r="U1399" s="1436" t="str">
        <f t="shared" ref="U1399:U1401" si="200">IF(Q$796="Yes",M799,"")</f>
        <v/>
      </c>
      <c r="V1399" s="1436" t="str">
        <f t="shared" ref="V1399:V1401" si="201">IF(Q$814="Yes",M817,"")</f>
        <v/>
      </c>
      <c r="W1399" s="1434" t="s">
        <v>1904</v>
      </c>
      <c r="Y1399" s="1436" t="str">
        <f t="shared" ref="Y1399:Y1401" si="202">IF(Q$832="Yes",Q835,"")</f>
        <v/>
      </c>
      <c r="Z1399" s="1436" t="str">
        <f t="shared" ref="Z1399:Z1401" si="203">IF(U$862="Yes",Q865,"")</f>
        <v/>
      </c>
    </row>
    <row r="1400" spans="1:26" s="1431" customFormat="1" x14ac:dyDescent="0.25">
      <c r="A1400" s="1379" t="s">
        <v>871</v>
      </c>
      <c r="B1400" s="1019" t="str">
        <f>IFERROR(_xlfn.CONCAT("K",('Configurable Tab'!$C$9+1)),"")</f>
        <v>K97</v>
      </c>
      <c r="C1400" s="1019" t="str">
        <f>IFERROR(_xlfn.CONCAT("K",('Configurable Tab'!$C$9+2)),"")</f>
        <v>K98</v>
      </c>
      <c r="D1400" s="692" t="s">
        <v>1448</v>
      </c>
      <c r="E1400" s="1022" t="s">
        <v>1892</v>
      </c>
      <c r="F1400" s="1436"/>
      <c r="G1400" s="1436"/>
      <c r="H1400" s="1436"/>
      <c r="I1400" s="1018" t="str">
        <f t="shared" si="184"/>
        <v/>
      </c>
      <c r="J1400" s="1436" t="str">
        <f t="shared" si="195"/>
        <v/>
      </c>
      <c r="K1400" s="1436" t="str">
        <f t="shared" si="183"/>
        <v/>
      </c>
      <c r="L1400" s="1436"/>
      <c r="M1400" s="1436"/>
      <c r="N1400" s="1436"/>
      <c r="R1400" s="1436" t="s">
        <v>1633</v>
      </c>
      <c r="S1400" s="1434" t="s">
        <v>1903</v>
      </c>
      <c r="U1400" s="1436" t="str">
        <f t="shared" si="200"/>
        <v/>
      </c>
      <c r="V1400" s="1436" t="str">
        <f t="shared" si="201"/>
        <v/>
      </c>
      <c r="W1400" s="1434" t="s">
        <v>1904</v>
      </c>
      <c r="Y1400" s="1436" t="str">
        <f t="shared" si="202"/>
        <v/>
      </c>
      <c r="Z1400" s="1436" t="str">
        <f t="shared" si="203"/>
        <v/>
      </c>
    </row>
    <row r="1401" spans="1:26" s="1431" customFormat="1" x14ac:dyDescent="0.25">
      <c r="A1401" s="1379" t="s">
        <v>1481</v>
      </c>
      <c r="B1401" s="1019" t="str">
        <f>IFERROR(_xlfn.CONCAT("M",('Configurable Tab'!$C$9+1)),"")</f>
        <v>M97</v>
      </c>
      <c r="C1401" s="1019" t="str">
        <f>IFERROR(_xlfn.CONCAT("M",('Configurable Tab'!$C$9+2)),"")</f>
        <v>M98</v>
      </c>
      <c r="D1401" s="692" t="s">
        <v>1448</v>
      </c>
      <c r="E1401" s="1022" t="s">
        <v>1892</v>
      </c>
      <c r="F1401" s="1436"/>
      <c r="G1401" s="1436"/>
      <c r="H1401" s="1436"/>
      <c r="I1401" s="1018" t="str">
        <f t="shared" si="184"/>
        <v/>
      </c>
      <c r="J1401" s="1436" t="str">
        <f t="shared" si="195"/>
        <v/>
      </c>
      <c r="K1401" s="1436" t="str">
        <f t="shared" si="183"/>
        <v/>
      </c>
      <c r="L1401" s="1436"/>
      <c r="M1401" s="1436"/>
      <c r="N1401" s="1436"/>
      <c r="R1401" s="1436" t="s">
        <v>1633</v>
      </c>
      <c r="S1401" s="1434" t="s">
        <v>1903</v>
      </c>
      <c r="U1401" s="1436" t="str">
        <f t="shared" si="200"/>
        <v/>
      </c>
      <c r="V1401" s="1436" t="str">
        <f t="shared" si="201"/>
        <v/>
      </c>
      <c r="W1401" s="1434" t="s">
        <v>1904</v>
      </c>
      <c r="Y1401" s="1436" t="str">
        <f t="shared" si="202"/>
        <v/>
      </c>
      <c r="Z1401" s="1436" t="str">
        <f t="shared" si="203"/>
        <v/>
      </c>
    </row>
    <row r="1402" spans="1:26" s="1431" customFormat="1" x14ac:dyDescent="0.25">
      <c r="A1402" s="1379" t="s">
        <v>1486</v>
      </c>
      <c r="B1402" s="1019" t="str">
        <f>IFERROR(_xlfn.CONCAT("G",('Configurable Tab'!$C$9+6)),"")</f>
        <v>G102</v>
      </c>
      <c r="C1402" s="1019" t="str">
        <f>IFERROR(_xlfn.CONCAT("G",('Configurable Tab'!$C$9+7)),"")</f>
        <v>G103</v>
      </c>
      <c r="D1402" s="692" t="s">
        <v>1448</v>
      </c>
      <c r="E1402" s="1022" t="s">
        <v>1892</v>
      </c>
      <c r="F1402" s="1436"/>
      <c r="G1402" s="1436"/>
      <c r="H1402" s="1436"/>
      <c r="I1402" s="1018" t="str">
        <f t="shared" si="184"/>
        <v/>
      </c>
      <c r="J1402" s="1436" t="str">
        <f t="shared" si="195"/>
        <v/>
      </c>
      <c r="K1402" s="1436" t="str">
        <f t="shared" si="183"/>
        <v/>
      </c>
      <c r="L1402" s="1436"/>
      <c r="M1402" s="1436"/>
      <c r="N1402" s="1436"/>
      <c r="R1402" s="1436" t="s">
        <v>1633</v>
      </c>
      <c r="S1402" s="1434" t="s">
        <v>1903</v>
      </c>
      <c r="U1402" s="1436" t="str">
        <f>IF(Q$796="Yes",M810,"")</f>
        <v/>
      </c>
      <c r="V1402" s="1436" t="str">
        <f>IF(Q$814="Yes",M828,"")</f>
        <v/>
      </c>
      <c r="W1402" s="1434" t="s">
        <v>1904</v>
      </c>
      <c r="Y1402" s="1436" t="str">
        <f>IF(Q$832="Yes",Q846,"")</f>
        <v/>
      </c>
      <c r="Z1402" s="1436" t="str">
        <f>IF(U$862="Yes",Q876,"")</f>
        <v/>
      </c>
    </row>
    <row r="1403" spans="1:26" s="1431" customFormat="1" x14ac:dyDescent="0.25">
      <c r="A1403" s="1379" t="s">
        <v>1486</v>
      </c>
      <c r="B1403" s="1019" t="str">
        <f>IFERROR(_xlfn.CONCAT("G",('Configurable Tab'!$C$9+6)),"")</f>
        <v>G102</v>
      </c>
      <c r="C1403" s="1019" t="str">
        <f>IFERROR(_xlfn.CONCAT("G",('Configurable Tab'!$C$9+8)),"")</f>
        <v>G104</v>
      </c>
      <c r="D1403" s="692" t="s">
        <v>1448</v>
      </c>
      <c r="E1403" s="1022" t="s">
        <v>1892</v>
      </c>
      <c r="F1403" s="1436"/>
      <c r="G1403" s="1436"/>
      <c r="H1403" s="1436"/>
      <c r="I1403" s="1018" t="str">
        <f t="shared" si="184"/>
        <v/>
      </c>
      <c r="J1403" s="1436" t="str">
        <f t="shared" si="195"/>
        <v/>
      </c>
      <c r="K1403" s="1436" t="str">
        <f t="shared" si="183"/>
        <v/>
      </c>
      <c r="L1403" s="1436"/>
      <c r="M1403" s="1436"/>
      <c r="N1403" s="1436"/>
      <c r="R1403" s="1436" t="s">
        <v>1633</v>
      </c>
      <c r="W1403" s="1436" t="s">
        <v>1904</v>
      </c>
      <c r="Y1403" s="1436" t="str">
        <f>IF(Q$832="Yes",Q849,"")</f>
        <v/>
      </c>
      <c r="Z1403" s="1436" t="str">
        <f>IF(U$862="Yes",Q879,"")</f>
        <v/>
      </c>
    </row>
    <row r="1404" spans="1:26" s="1431" customFormat="1" x14ac:dyDescent="0.25">
      <c r="A1404" s="1379" t="s">
        <v>1486</v>
      </c>
      <c r="B1404" s="1019" t="str">
        <f>IFERROR(_xlfn.CONCAT("G",('Configurable Tab'!$C$9+6)),"")</f>
        <v>G102</v>
      </c>
      <c r="C1404" s="1019" t="str">
        <f>IFERROR(_xlfn.CONCAT("G",('Configurable Tab'!$C$9+9)),"")</f>
        <v>G105</v>
      </c>
      <c r="D1404" s="692" t="s">
        <v>1448</v>
      </c>
      <c r="E1404" s="1022" t="s">
        <v>1892</v>
      </c>
      <c r="F1404" s="1436"/>
      <c r="G1404" s="1436"/>
      <c r="H1404" s="1436"/>
      <c r="I1404" s="1018" t="str">
        <f t="shared" si="184"/>
        <v/>
      </c>
      <c r="J1404" s="1436" t="str">
        <f t="shared" si="195"/>
        <v/>
      </c>
      <c r="K1404" s="1436" t="str">
        <f t="shared" si="183"/>
        <v/>
      </c>
      <c r="L1404" s="1436"/>
      <c r="M1404" s="1436"/>
      <c r="N1404" s="1436"/>
      <c r="R1404" s="1436" t="s">
        <v>1633</v>
      </c>
      <c r="W1404" s="1436" t="s">
        <v>1904</v>
      </c>
      <c r="Y1404" s="1436" t="str">
        <f>IF(Q$832="Yes",Q852,"")</f>
        <v/>
      </c>
      <c r="Z1404" s="1436" t="str">
        <f>IF(U$862="Yes",Q882,"")</f>
        <v/>
      </c>
    </row>
    <row r="1405" spans="1:26" s="1431" customFormat="1" x14ac:dyDescent="0.25">
      <c r="A1405" s="1379" t="s">
        <v>1486</v>
      </c>
      <c r="B1405" s="1019" t="str">
        <f>IFERROR(_xlfn.CONCAT("G",('Configurable Tab'!$C$9+6)),"")</f>
        <v>G102</v>
      </c>
      <c r="C1405" s="1019" t="str">
        <f>IFERROR(_xlfn.CONCAT("G",('Configurable Tab'!$C$9+10)),"")</f>
        <v>G106</v>
      </c>
      <c r="D1405" s="692" t="s">
        <v>1448</v>
      </c>
      <c r="E1405" s="1022" t="s">
        <v>1892</v>
      </c>
      <c r="F1405" s="1436"/>
      <c r="G1405" s="1436"/>
      <c r="H1405" s="1436"/>
      <c r="I1405" s="1018" t="str">
        <f t="shared" si="184"/>
        <v/>
      </c>
      <c r="J1405" s="1436" t="str">
        <f t="shared" si="195"/>
        <v/>
      </c>
      <c r="K1405" s="1436" t="str">
        <f t="shared" si="183"/>
        <v/>
      </c>
      <c r="L1405" s="1436"/>
      <c r="M1405" s="1436"/>
      <c r="N1405" s="1436"/>
      <c r="R1405" s="1436" t="s">
        <v>1633</v>
      </c>
      <c r="W1405" s="1436" t="s">
        <v>1904</v>
      </c>
      <c r="Y1405" s="1436" t="str">
        <f>IF(Q$832="Yes",Q855,"")</f>
        <v/>
      </c>
      <c r="Z1405" s="1436" t="str">
        <f>IF(U$862="Yes",Q885,"")</f>
        <v/>
      </c>
    </row>
    <row r="1406" spans="1:26" s="1431" customFormat="1" x14ac:dyDescent="0.25">
      <c r="A1406" s="1379" t="s">
        <v>1486</v>
      </c>
      <c r="B1406" s="1019" t="str">
        <f>IFERROR(_xlfn.CONCAT("G",('Configurable Tab'!$C$9+6)),"")</f>
        <v>G102</v>
      </c>
      <c r="C1406" s="1019" t="str">
        <f>IFERROR(_xlfn.CONCAT("G",('Configurable Tab'!$C$9+11)),"")</f>
        <v>G107</v>
      </c>
      <c r="D1406" s="692" t="s">
        <v>1448</v>
      </c>
      <c r="E1406" s="1022" t="s">
        <v>1892</v>
      </c>
      <c r="F1406" s="1436"/>
      <c r="G1406" s="1436"/>
      <c r="H1406" s="1436"/>
      <c r="I1406" s="1018" t="str">
        <f t="shared" si="184"/>
        <v/>
      </c>
      <c r="J1406" s="1436" t="str">
        <f t="shared" si="195"/>
        <v/>
      </c>
      <c r="K1406" s="1436" t="str">
        <f t="shared" si="183"/>
        <v/>
      </c>
      <c r="L1406" s="1436"/>
      <c r="M1406" s="1436"/>
      <c r="N1406" s="1436"/>
      <c r="R1406" s="1436" t="s">
        <v>1633</v>
      </c>
      <c r="W1406" s="1436" t="s">
        <v>1904</v>
      </c>
      <c r="Y1406" s="1436" t="str">
        <f>IF(Q$832="Yes",Q858,"")</f>
        <v/>
      </c>
      <c r="Z1406" s="1436" t="str">
        <f>IF(U$862="Yes",Q888,"")</f>
        <v/>
      </c>
    </row>
    <row r="1407" spans="1:26" s="1431" customFormat="1" x14ac:dyDescent="0.25">
      <c r="A1407" s="1379" t="s">
        <v>1488</v>
      </c>
      <c r="B1407" s="1019" t="str">
        <f>IFERROR(_xlfn.CONCAT("K",('Configurable Tab'!$C$9+6)),"")</f>
        <v>K102</v>
      </c>
      <c r="C1407" s="1019" t="str">
        <f>IFERROR(_xlfn.CONCAT("K",('Configurable Tab'!$C$9+7)),"")</f>
        <v>K103</v>
      </c>
      <c r="D1407" s="692" t="s">
        <v>1448</v>
      </c>
      <c r="E1407" s="1022" t="s">
        <v>1892</v>
      </c>
      <c r="F1407" s="1436"/>
      <c r="G1407" s="1436"/>
      <c r="H1407" s="1436"/>
      <c r="I1407" s="1018" t="str">
        <f t="shared" si="184"/>
        <v/>
      </c>
      <c r="J1407" s="1436" t="str">
        <f t="shared" si="195"/>
        <v/>
      </c>
      <c r="K1407" s="1436" t="str">
        <f t="shared" si="183"/>
        <v/>
      </c>
      <c r="L1407" s="1436"/>
      <c r="M1407" s="1436"/>
      <c r="N1407" s="1436"/>
      <c r="R1407" s="1436" t="s">
        <v>1633</v>
      </c>
      <c r="S1407" s="1434" t="s">
        <v>1903</v>
      </c>
      <c r="U1407" s="1436" t="str">
        <f>IF(Q$796="Yes",M812,"")</f>
        <v/>
      </c>
      <c r="V1407" s="1436" t="str">
        <f>IF(Q$814="Yes",M830,"")</f>
        <v/>
      </c>
      <c r="W1407" s="1436" t="s">
        <v>1904</v>
      </c>
      <c r="Y1407" s="1436" t="str">
        <f>IF(Q$832="Yes",Q848,"")</f>
        <v/>
      </c>
      <c r="Z1407" s="1436" t="str">
        <f>IF(U$862="Yes",Q878,"")</f>
        <v/>
      </c>
    </row>
    <row r="1408" spans="1:26" s="1431" customFormat="1" x14ac:dyDescent="0.25">
      <c r="A1408" s="1379" t="s">
        <v>1488</v>
      </c>
      <c r="B1408" s="1019" t="str">
        <f>IFERROR(_xlfn.CONCAT("K",('Configurable Tab'!$C$9+6)),"")</f>
        <v>K102</v>
      </c>
      <c r="C1408" s="1019" t="str">
        <f>IFERROR(_xlfn.CONCAT("K",('Configurable Tab'!$C$9+8)),"")</f>
        <v>K104</v>
      </c>
      <c r="D1408" s="692" t="s">
        <v>1448</v>
      </c>
      <c r="E1408" s="1022" t="s">
        <v>1892</v>
      </c>
      <c r="F1408" s="1436"/>
      <c r="G1408" s="1436"/>
      <c r="H1408" s="1436"/>
      <c r="I1408" s="1018" t="str">
        <f t="shared" si="184"/>
        <v/>
      </c>
      <c r="J1408" s="1436" t="str">
        <f t="shared" si="195"/>
        <v/>
      </c>
      <c r="K1408" s="1436" t="str">
        <f t="shared" si="183"/>
        <v/>
      </c>
      <c r="L1408" s="1436"/>
      <c r="M1408" s="1436"/>
      <c r="N1408" s="1436"/>
      <c r="R1408" s="1436" t="s">
        <v>1633</v>
      </c>
      <c r="W1408" s="1436" t="s">
        <v>1904</v>
      </c>
      <c r="Y1408" s="1436" t="str">
        <f>IF(Q$832="Yes",Q851,"")</f>
        <v/>
      </c>
      <c r="Z1408" s="1436" t="str">
        <f>IF(U$862="Yes",Q881,"")</f>
        <v/>
      </c>
    </row>
    <row r="1409" spans="1:26" s="1431" customFormat="1" x14ac:dyDescent="0.25">
      <c r="A1409" s="1379" t="s">
        <v>1488</v>
      </c>
      <c r="B1409" s="1019" t="str">
        <f>IFERROR(_xlfn.CONCAT("K",('Configurable Tab'!$C$9+6)),"")</f>
        <v>K102</v>
      </c>
      <c r="C1409" s="1019" t="str">
        <f>IFERROR(_xlfn.CONCAT("K",('Configurable Tab'!$C$9+9)),"")</f>
        <v>K105</v>
      </c>
      <c r="D1409" s="692" t="s">
        <v>1448</v>
      </c>
      <c r="E1409" s="1022" t="s">
        <v>1892</v>
      </c>
      <c r="F1409" s="1436"/>
      <c r="G1409" s="1436"/>
      <c r="H1409" s="1436"/>
      <c r="I1409" s="1018" t="str">
        <f t="shared" si="184"/>
        <v/>
      </c>
      <c r="J1409" s="1436" t="str">
        <f t="shared" si="195"/>
        <v/>
      </c>
      <c r="K1409" s="1436" t="str">
        <f t="shared" si="183"/>
        <v/>
      </c>
      <c r="L1409" s="1436"/>
      <c r="M1409" s="1436"/>
      <c r="N1409" s="1436"/>
      <c r="R1409" s="1436" t="s">
        <v>1633</v>
      </c>
      <c r="W1409" s="1436" t="s">
        <v>1904</v>
      </c>
      <c r="Y1409" s="1436" t="str">
        <f>IF(Q$832="Yes",Q854,"")</f>
        <v/>
      </c>
      <c r="Z1409" s="1436" t="str">
        <f>IF(U$862="Yes",Q884,"")</f>
        <v/>
      </c>
    </row>
    <row r="1410" spans="1:26" s="1431" customFormat="1" x14ac:dyDescent="0.25">
      <c r="A1410" s="1379" t="s">
        <v>1488</v>
      </c>
      <c r="B1410" s="1019" t="str">
        <f>IFERROR(_xlfn.CONCAT("K",('Configurable Tab'!$C$9+6)),"")</f>
        <v>K102</v>
      </c>
      <c r="C1410" s="1019" t="str">
        <f>IFERROR(_xlfn.CONCAT("K",('Configurable Tab'!$C$9+10)),"")</f>
        <v>K106</v>
      </c>
      <c r="D1410" s="692" t="s">
        <v>1448</v>
      </c>
      <c r="E1410" s="1022" t="s">
        <v>1892</v>
      </c>
      <c r="F1410" s="1436"/>
      <c r="G1410" s="1436"/>
      <c r="H1410" s="1436"/>
      <c r="I1410" s="1018" t="str">
        <f t="shared" si="184"/>
        <v/>
      </c>
      <c r="J1410" s="1436" t="str">
        <f t="shared" si="195"/>
        <v/>
      </c>
      <c r="K1410" s="1436" t="str">
        <f t="shared" si="183"/>
        <v/>
      </c>
      <c r="L1410" s="1436"/>
      <c r="M1410" s="1436"/>
      <c r="N1410" s="1436"/>
      <c r="R1410" s="1436" t="s">
        <v>1633</v>
      </c>
      <c r="W1410" s="1436" t="s">
        <v>1904</v>
      </c>
      <c r="Y1410" s="1436" t="str">
        <f>IF(Q$832="Yes",Q857,"")</f>
        <v/>
      </c>
      <c r="Z1410" s="1436" t="str">
        <f>IF(U$862="Yes",Q887,"")</f>
        <v/>
      </c>
    </row>
    <row r="1411" spans="1:26" s="1431" customFormat="1" x14ac:dyDescent="0.25">
      <c r="A1411" s="1379" t="s">
        <v>1488</v>
      </c>
      <c r="B1411" s="1018" t="str">
        <f>IFERROR(_xlfn.CONCAT("K",('Configurable Tab'!$C$9+6)),"")</f>
        <v>K102</v>
      </c>
      <c r="C1411" s="1018" t="str">
        <f>IFERROR(_xlfn.CONCAT("K",('Configurable Tab'!$C$9+11)),"")</f>
        <v>K107</v>
      </c>
      <c r="D1411" s="1436" t="s">
        <v>1448</v>
      </c>
      <c r="E1411" s="1021" t="s">
        <v>1892</v>
      </c>
      <c r="F1411" s="1436"/>
      <c r="G1411" s="1436"/>
      <c r="H1411" s="1436"/>
      <c r="I1411" s="1018" t="str">
        <f t="shared" si="184"/>
        <v/>
      </c>
      <c r="J1411" s="1436" t="str">
        <f t="shared" si="195"/>
        <v/>
      </c>
      <c r="K1411" s="1436" t="str">
        <f t="shared" si="183"/>
        <v/>
      </c>
      <c r="L1411" s="1436"/>
      <c r="M1411" s="1436"/>
      <c r="N1411" s="1436"/>
      <c r="R1411" s="1436" t="s">
        <v>1633</v>
      </c>
      <c r="W1411" s="1436" t="s">
        <v>1904</v>
      </c>
      <c r="Y1411" s="1436" t="str">
        <f>IF(Q$832="Yes",Q860,"")</f>
        <v/>
      </c>
      <c r="Z1411" s="1436" t="str">
        <f>IF(U$862="Yes",Q890,"")</f>
        <v/>
      </c>
    </row>
    <row r="1412" spans="1:26" s="1431" customFormat="1" x14ac:dyDescent="0.25">
      <c r="A1412" s="1293" t="s">
        <v>528</v>
      </c>
      <c r="B1412" s="1019" t="str">
        <f>IFERROR(_xlfn.CONCAT("D",('Configurable Tab'!$C$10+1)),"")</f>
        <v>D111</v>
      </c>
      <c r="C1412" s="1019" t="str">
        <f>IFERROR(_xlfn.CONCAT("E",('Configurable Tab'!$C$10+1)),"")</f>
        <v>E111</v>
      </c>
      <c r="D1412" s="692" t="s">
        <v>1448</v>
      </c>
      <c r="E1412" s="1022" t="s">
        <v>1892</v>
      </c>
      <c r="F1412" s="1436"/>
      <c r="G1412" s="1436"/>
      <c r="H1412" s="1436"/>
      <c r="I1412" s="1018" t="str">
        <f t="shared" si="184"/>
        <v/>
      </c>
      <c r="J1412" s="1436" t="str">
        <f>$Q$1&amp;T1412</f>
        <v/>
      </c>
      <c r="K1412" s="1436" t="str">
        <f t="shared" si="183"/>
        <v/>
      </c>
      <c r="L1412" s="1436"/>
      <c r="M1412" s="1436"/>
      <c r="N1412" s="1436"/>
      <c r="O1412" s="1431" t="s">
        <v>1905</v>
      </c>
      <c r="R1412" s="1436" t="s">
        <v>397</v>
      </c>
      <c r="T1412" s="1436" t="str">
        <f>IF(Q$892="Yes",M892,"")</f>
        <v/>
      </c>
    </row>
    <row r="1413" spans="1:26" s="1431" customFormat="1" x14ac:dyDescent="0.25">
      <c r="A1413" s="1381" t="s">
        <v>1482</v>
      </c>
      <c r="B1413" s="1019" t="str">
        <f>IFERROR(_xlfn.CONCAT("D",('Configurable Tab'!$C$10+2)),"")</f>
        <v>D112</v>
      </c>
      <c r="C1413" s="1019" t="str">
        <f>IFERROR(_xlfn.CONCAT("E",('Configurable Tab'!$C$10+2)),"")</f>
        <v>E112</v>
      </c>
      <c r="D1413" s="692" t="s">
        <v>1448</v>
      </c>
      <c r="E1413" s="1022" t="s">
        <v>1892</v>
      </c>
      <c r="F1413" s="1436"/>
      <c r="G1413" s="1436"/>
      <c r="H1413" s="1436"/>
      <c r="I1413" s="1018" t="str">
        <f t="shared" si="184"/>
        <v/>
      </c>
      <c r="J1413" s="1436" t="str">
        <f t="shared" ref="J1413:J1461" si="204">$Q$1&amp;T1413</f>
        <v/>
      </c>
      <c r="K1413" s="1436" t="str">
        <f t="shared" ref="K1413:K1476" si="205">IF(J1413&lt;&gt;"",E1413,"")</f>
        <v/>
      </c>
      <c r="L1413" s="1436"/>
      <c r="M1413" s="1436"/>
      <c r="N1413" s="1436"/>
      <c r="R1413" s="1436" t="s">
        <v>397</v>
      </c>
      <c r="T1413" s="1436" t="str">
        <f>IF(Q$892="Yes",M893,"")</f>
        <v/>
      </c>
    </row>
    <row r="1414" spans="1:26" s="1431" customFormat="1" x14ac:dyDescent="0.25">
      <c r="A1414" s="1381" t="s">
        <v>1484</v>
      </c>
      <c r="B1414" s="1019" t="str">
        <f>IFERROR(_xlfn.CONCAT("D",('Configurable Tab'!$C$10+4)),"")</f>
        <v>D114</v>
      </c>
      <c r="C1414" s="1019" t="str">
        <f>IFERROR(_xlfn.CONCAT("E",('Configurable Tab'!$C$10+4)),"")</f>
        <v>E114</v>
      </c>
      <c r="D1414" s="692" t="s">
        <v>1448</v>
      </c>
      <c r="E1414" s="1022" t="s">
        <v>1892</v>
      </c>
      <c r="F1414" s="1436"/>
      <c r="G1414" s="1436"/>
      <c r="H1414" s="1436"/>
      <c r="I1414" s="1018" t="str">
        <f t="shared" ref="I1414:I1477" si="206">IF(J1414&lt;&gt;"",A1414,"")</f>
        <v/>
      </c>
      <c r="J1414" s="1436" t="str">
        <f t="shared" si="204"/>
        <v/>
      </c>
      <c r="K1414" s="1436" t="str">
        <f t="shared" si="205"/>
        <v/>
      </c>
      <c r="L1414" s="1436"/>
      <c r="M1414" s="1436"/>
      <c r="N1414" s="1436"/>
      <c r="R1414" s="1436" t="s">
        <v>397</v>
      </c>
      <c r="T1414" s="1436" t="str">
        <f>IF(Q$892="Yes",M901,"")</f>
        <v/>
      </c>
    </row>
    <row r="1415" spans="1:26" s="1431" customFormat="1" x14ac:dyDescent="0.25">
      <c r="A1415" s="1382" t="s">
        <v>1485</v>
      </c>
      <c r="B1415" s="1019" t="str">
        <f>IFERROR(_xlfn.CONCAT("D",('Configurable Tab'!$C$10+5)),"")</f>
        <v>D115</v>
      </c>
      <c r="C1415" s="1019" t="str">
        <f>IFERROR(_xlfn.CONCAT("E",('Configurable Tab'!$C$10+5)),"")</f>
        <v>E115</v>
      </c>
      <c r="D1415" s="692" t="s">
        <v>1448</v>
      </c>
      <c r="E1415" s="1022" t="s">
        <v>1892</v>
      </c>
      <c r="F1415" s="1436"/>
      <c r="G1415" s="1436"/>
      <c r="H1415" s="1436"/>
      <c r="I1415" s="1018" t="str">
        <f t="shared" si="206"/>
        <v/>
      </c>
      <c r="J1415" s="1436" t="str">
        <f t="shared" si="204"/>
        <v/>
      </c>
      <c r="K1415" s="1436" t="str">
        <f t="shared" si="205"/>
        <v/>
      </c>
      <c r="L1415" s="1436"/>
      <c r="M1415" s="1436"/>
      <c r="N1415" s="1436"/>
      <c r="R1415" s="1436" t="s">
        <v>397</v>
      </c>
      <c r="T1415" s="1436" t="str">
        <f>IF(Q$892="Yes",M902,"")</f>
        <v/>
      </c>
    </row>
    <row r="1416" spans="1:26" s="1431" customFormat="1" x14ac:dyDescent="0.25">
      <c r="A1416" s="1381" t="s">
        <v>1479</v>
      </c>
      <c r="B1416" s="1019" t="str">
        <f>IFERROR(_xlfn.CONCAT("G",('Configurable Tab'!$C$10+1)),"")</f>
        <v>G111</v>
      </c>
      <c r="C1416" s="1019" t="str">
        <f>IFERROR(_xlfn.CONCAT("G",('Configurable Tab'!$C$10+2)),"")</f>
        <v>G112</v>
      </c>
      <c r="D1416" s="692" t="s">
        <v>1448</v>
      </c>
      <c r="E1416" s="1022" t="s">
        <v>1892</v>
      </c>
      <c r="F1416" s="1436"/>
      <c r="G1416" s="1436"/>
      <c r="H1416" s="1436"/>
      <c r="I1416" s="1018" t="str">
        <f t="shared" si="206"/>
        <v/>
      </c>
      <c r="J1416" s="1436" t="str">
        <f t="shared" si="204"/>
        <v/>
      </c>
      <c r="K1416" s="1436" t="str">
        <f t="shared" si="205"/>
        <v/>
      </c>
      <c r="L1416" s="1436"/>
      <c r="M1416" s="1436"/>
      <c r="N1416" s="1436"/>
      <c r="R1416" s="1436" t="s">
        <v>397</v>
      </c>
      <c r="T1416" s="1436" t="str">
        <f>IF(Q$892="Yes",M894,"")</f>
        <v/>
      </c>
    </row>
    <row r="1417" spans="1:26" s="1431" customFormat="1" x14ac:dyDescent="0.25">
      <c r="A1417" s="1381" t="s">
        <v>1480</v>
      </c>
      <c r="B1417" s="1019" t="str">
        <f>IFERROR(_xlfn.CONCAT("I",('Configurable Tab'!$C$10+1)),"")</f>
        <v>I111</v>
      </c>
      <c r="C1417" s="1019" t="str">
        <f>IFERROR(_xlfn.CONCAT("I",('Configurable Tab'!$C$10+2)),"")</f>
        <v>I112</v>
      </c>
      <c r="D1417" s="692" t="s">
        <v>1448</v>
      </c>
      <c r="E1417" s="1022" t="s">
        <v>1892</v>
      </c>
      <c r="F1417" s="1436"/>
      <c r="G1417" s="1436"/>
      <c r="H1417" s="1436"/>
      <c r="I1417" s="1018" t="str">
        <f t="shared" si="206"/>
        <v/>
      </c>
      <c r="J1417" s="1436" t="str">
        <f t="shared" si="204"/>
        <v/>
      </c>
      <c r="K1417" s="1436" t="str">
        <f t="shared" si="205"/>
        <v/>
      </c>
      <c r="L1417" s="1436"/>
      <c r="M1417" s="1436"/>
      <c r="N1417" s="1436"/>
      <c r="R1417" s="1436" t="s">
        <v>397</v>
      </c>
      <c r="T1417" s="1436" t="str">
        <f t="shared" ref="T1417:T1419" si="207">IF(Q$892="Yes",M895,"")</f>
        <v/>
      </c>
    </row>
    <row r="1418" spans="1:26" s="1431" customFormat="1" x14ac:dyDescent="0.25">
      <c r="A1418" s="1381" t="s">
        <v>871</v>
      </c>
      <c r="B1418" s="1019" t="str">
        <f>IFERROR(_xlfn.CONCAT("K",('Configurable Tab'!$C$10+1)),"")</f>
        <v>K111</v>
      </c>
      <c r="C1418" s="1019" t="str">
        <f>IFERROR(_xlfn.CONCAT("K",('Configurable Tab'!$C$10+2)),"")</f>
        <v>K112</v>
      </c>
      <c r="D1418" s="692" t="s">
        <v>1448</v>
      </c>
      <c r="E1418" s="1022" t="s">
        <v>1892</v>
      </c>
      <c r="F1418" s="1436"/>
      <c r="G1418" s="1436"/>
      <c r="H1418" s="1436"/>
      <c r="I1418" s="1018" t="str">
        <f t="shared" si="206"/>
        <v/>
      </c>
      <c r="J1418" s="1436" t="str">
        <f t="shared" si="204"/>
        <v/>
      </c>
      <c r="K1418" s="1436" t="str">
        <f t="shared" si="205"/>
        <v/>
      </c>
      <c r="L1418" s="1436"/>
      <c r="M1418" s="1436"/>
      <c r="N1418" s="1436"/>
      <c r="R1418" s="1436" t="s">
        <v>397</v>
      </c>
      <c r="T1418" s="1436" t="str">
        <f t="shared" si="207"/>
        <v/>
      </c>
    </row>
    <row r="1419" spans="1:26" s="1431" customFormat="1" x14ac:dyDescent="0.25">
      <c r="A1419" s="1381" t="s">
        <v>1481</v>
      </c>
      <c r="B1419" s="1019" t="str">
        <f>IFERROR(_xlfn.CONCAT("M",('Configurable Tab'!$C$10+1)),"")</f>
        <v>M111</v>
      </c>
      <c r="C1419" s="1019" t="str">
        <f>IFERROR(_xlfn.CONCAT("M",('Configurable Tab'!$C$10+2)),"")</f>
        <v>M112</v>
      </c>
      <c r="D1419" s="692" t="s">
        <v>1448</v>
      </c>
      <c r="E1419" s="1022" t="s">
        <v>1892</v>
      </c>
      <c r="F1419" s="1436"/>
      <c r="G1419" s="1436"/>
      <c r="H1419" s="1436"/>
      <c r="I1419" s="1018" t="str">
        <f t="shared" si="206"/>
        <v/>
      </c>
      <c r="J1419" s="1436" t="str">
        <f t="shared" si="204"/>
        <v/>
      </c>
      <c r="K1419" s="1436" t="str">
        <f t="shared" si="205"/>
        <v/>
      </c>
      <c r="L1419" s="1436"/>
      <c r="M1419" s="1436"/>
      <c r="N1419" s="1436"/>
      <c r="R1419" s="1436" t="s">
        <v>397</v>
      </c>
      <c r="T1419" s="1436" t="str">
        <f t="shared" si="207"/>
        <v/>
      </c>
    </row>
    <row r="1420" spans="1:26" s="1431" customFormat="1" x14ac:dyDescent="0.25">
      <c r="A1420" s="1381" t="s">
        <v>1486</v>
      </c>
      <c r="B1420" s="1019" t="str">
        <f>IFERROR(_xlfn.CONCAT("G",('Configurable Tab'!$C$10+4)),"")</f>
        <v>G114</v>
      </c>
      <c r="C1420" s="1019" t="str">
        <f>IFERROR(_xlfn.CONCAT("G",('Configurable Tab'!$C$10+5)),"")</f>
        <v>G115</v>
      </c>
      <c r="D1420" s="692" t="s">
        <v>1448</v>
      </c>
      <c r="E1420" s="1022" t="s">
        <v>1892</v>
      </c>
      <c r="F1420" s="1436"/>
      <c r="G1420" s="1436"/>
      <c r="H1420" s="1436"/>
      <c r="I1420" s="1018" t="str">
        <f t="shared" si="206"/>
        <v/>
      </c>
      <c r="J1420" s="1436" t="str">
        <f t="shared" si="204"/>
        <v/>
      </c>
      <c r="K1420" s="1436" t="str">
        <f t="shared" si="205"/>
        <v/>
      </c>
      <c r="L1420" s="1436"/>
      <c r="M1420" s="1436"/>
      <c r="N1420" s="1436"/>
      <c r="R1420" s="1436" t="s">
        <v>397</v>
      </c>
      <c r="T1420" s="1436" t="str">
        <f>IF(Q$892="Yes",M906,"")</f>
        <v/>
      </c>
    </row>
    <row r="1421" spans="1:26" s="1431" customFormat="1" x14ac:dyDescent="0.25">
      <c r="A1421" s="1381" t="s">
        <v>1488</v>
      </c>
      <c r="B1421" s="1018" t="str">
        <f>IFERROR(_xlfn.CONCAT("K",('Configurable Tab'!$C$10+4)),"")</f>
        <v>K114</v>
      </c>
      <c r="C1421" s="1018" t="str">
        <f>IFERROR(_xlfn.CONCAT("K",('Configurable Tab'!$C$10+5)),"")</f>
        <v>K115</v>
      </c>
      <c r="D1421" s="1436" t="s">
        <v>1448</v>
      </c>
      <c r="E1421" s="1021" t="s">
        <v>1892</v>
      </c>
      <c r="F1421" s="1436"/>
      <c r="G1421" s="1436"/>
      <c r="H1421" s="1436"/>
      <c r="I1421" s="1018" t="str">
        <f t="shared" si="206"/>
        <v/>
      </c>
      <c r="J1421" s="1436" t="str">
        <f t="shared" si="204"/>
        <v/>
      </c>
      <c r="K1421" s="1436" t="str">
        <f t="shared" si="205"/>
        <v/>
      </c>
      <c r="L1421" s="1436"/>
      <c r="M1421" s="1436"/>
      <c r="N1421" s="1436"/>
      <c r="R1421" s="1436" t="s">
        <v>397</v>
      </c>
      <c r="T1421" s="1436" t="str">
        <f>IF(Q$892="Yes",M908,"")</f>
        <v/>
      </c>
    </row>
    <row r="1422" spans="1:26" s="1431" customFormat="1" x14ac:dyDescent="0.25">
      <c r="A1422" s="1383" t="s">
        <v>528</v>
      </c>
      <c r="B1422" s="1019" t="str">
        <f>IFERROR(_xlfn.CONCAT("D",('Configurable Tab'!$C$11+1)),"")</f>
        <v>D119</v>
      </c>
      <c r="C1422" s="1019" t="str">
        <f>IFERROR(_xlfn.CONCAT("E",('Configurable Tab'!$C$11+1)),"")</f>
        <v>E119</v>
      </c>
      <c r="D1422" s="692" t="s">
        <v>1448</v>
      </c>
      <c r="E1422" s="1022" t="s">
        <v>1892</v>
      </c>
      <c r="F1422" s="1436"/>
      <c r="G1422" s="1436"/>
      <c r="H1422" s="1436"/>
      <c r="I1422" s="1018" t="str">
        <f t="shared" si="206"/>
        <v/>
      </c>
      <c r="J1422" s="1436" t="str">
        <f t="shared" si="204"/>
        <v/>
      </c>
      <c r="K1422" s="1436" t="str">
        <f t="shared" si="205"/>
        <v/>
      </c>
      <c r="L1422" s="1436"/>
      <c r="M1422" s="1436"/>
      <c r="N1422" s="1436"/>
      <c r="O1422" s="1431" t="s">
        <v>1906</v>
      </c>
      <c r="R1422" s="1436" t="s">
        <v>397</v>
      </c>
      <c r="T1422" s="1436" t="str">
        <f>IF(Q$911="Yes",M911,"")</f>
        <v/>
      </c>
    </row>
    <row r="1423" spans="1:26" s="1431" customFormat="1" x14ac:dyDescent="0.25">
      <c r="A1423" s="1384" t="s">
        <v>1482</v>
      </c>
      <c r="B1423" s="1019" t="str">
        <f>IFERROR(_xlfn.CONCAT("D",('Configurable Tab'!$C$11+2)),"")</f>
        <v>D120</v>
      </c>
      <c r="C1423" s="1019" t="str">
        <f>IFERROR(_xlfn.CONCAT("E",('Configurable Tab'!$C$11+2)),"")</f>
        <v>E120</v>
      </c>
      <c r="D1423" s="692" t="s">
        <v>1448</v>
      </c>
      <c r="E1423" s="1022" t="s">
        <v>1892</v>
      </c>
      <c r="F1423" s="1436"/>
      <c r="G1423" s="1436"/>
      <c r="H1423" s="1436"/>
      <c r="I1423" s="1018" t="str">
        <f t="shared" si="206"/>
        <v/>
      </c>
      <c r="J1423" s="1436" t="str">
        <f t="shared" si="204"/>
        <v/>
      </c>
      <c r="K1423" s="1436" t="str">
        <f t="shared" si="205"/>
        <v/>
      </c>
      <c r="L1423" s="1436"/>
      <c r="M1423" s="1436"/>
      <c r="N1423" s="1436"/>
      <c r="R1423" s="1436" t="s">
        <v>397</v>
      </c>
      <c r="T1423" s="1436" t="str">
        <f>IF(Q$911="Yes",M912,"")</f>
        <v/>
      </c>
    </row>
    <row r="1424" spans="1:26" s="1431" customFormat="1" x14ac:dyDescent="0.25">
      <c r="A1424" s="1384" t="s">
        <v>1484</v>
      </c>
      <c r="B1424" s="1019" t="str">
        <f>IFERROR(_xlfn.CONCAT("D",('Configurable Tab'!$C$11+4)),"")</f>
        <v>D122</v>
      </c>
      <c r="C1424" s="1019" t="str">
        <f>IFERROR(_xlfn.CONCAT("E",('Configurable Tab'!$C$11+4)),"")</f>
        <v>E122</v>
      </c>
      <c r="D1424" s="692" t="s">
        <v>1448</v>
      </c>
      <c r="E1424" s="1022" t="s">
        <v>1892</v>
      </c>
      <c r="F1424" s="1436"/>
      <c r="G1424" s="1436"/>
      <c r="H1424" s="1436"/>
      <c r="I1424" s="1018" t="str">
        <f t="shared" si="206"/>
        <v/>
      </c>
      <c r="J1424" s="1436" t="str">
        <f t="shared" si="204"/>
        <v/>
      </c>
      <c r="K1424" s="1436" t="str">
        <f t="shared" si="205"/>
        <v/>
      </c>
      <c r="L1424" s="1436"/>
      <c r="M1424" s="1436"/>
      <c r="N1424" s="1436"/>
      <c r="R1424" s="1436" t="s">
        <v>397</v>
      </c>
      <c r="T1424" s="1436" t="str">
        <f>IF(Q$911="Yes",M920,"")</f>
        <v/>
      </c>
    </row>
    <row r="1425" spans="1:20" s="1431" customFormat="1" x14ac:dyDescent="0.25">
      <c r="A1425" s="1385" t="s">
        <v>1485</v>
      </c>
      <c r="B1425" s="1019" t="str">
        <f>IFERROR(_xlfn.CONCAT("D",('Configurable Tab'!$C$11+5)),"")</f>
        <v>D123</v>
      </c>
      <c r="C1425" s="1019" t="str">
        <f>IFERROR(_xlfn.CONCAT("E",('Configurable Tab'!$C$11+5)),"")</f>
        <v>E123</v>
      </c>
      <c r="D1425" s="692" t="s">
        <v>1448</v>
      </c>
      <c r="E1425" s="1022" t="s">
        <v>1892</v>
      </c>
      <c r="F1425" s="1436"/>
      <c r="G1425" s="1436"/>
      <c r="H1425" s="1436"/>
      <c r="I1425" s="1018" t="str">
        <f t="shared" si="206"/>
        <v/>
      </c>
      <c r="J1425" s="1436" t="str">
        <f t="shared" si="204"/>
        <v/>
      </c>
      <c r="K1425" s="1436" t="str">
        <f t="shared" si="205"/>
        <v/>
      </c>
      <c r="L1425" s="1436"/>
      <c r="M1425" s="1436"/>
      <c r="N1425" s="1436"/>
      <c r="R1425" s="1436" t="s">
        <v>397</v>
      </c>
      <c r="T1425" s="1436" t="str">
        <f>IF(Q$911="Yes",M921,"")</f>
        <v/>
      </c>
    </row>
    <row r="1426" spans="1:20" s="1431" customFormat="1" x14ac:dyDescent="0.25">
      <c r="A1426" s="1384" t="s">
        <v>1479</v>
      </c>
      <c r="B1426" s="1019" t="str">
        <f>IFERROR(_xlfn.CONCAT("G",('Configurable Tab'!$C$11+1)),"")</f>
        <v>G119</v>
      </c>
      <c r="C1426" s="1019" t="str">
        <f>IFERROR(_xlfn.CONCAT("G",('Configurable Tab'!$C$11+2)),"")</f>
        <v>G120</v>
      </c>
      <c r="D1426" s="692" t="s">
        <v>1448</v>
      </c>
      <c r="E1426" s="1022" t="s">
        <v>1892</v>
      </c>
      <c r="F1426" s="1436"/>
      <c r="G1426" s="1436"/>
      <c r="H1426" s="1436"/>
      <c r="I1426" s="1018" t="str">
        <f t="shared" si="206"/>
        <v/>
      </c>
      <c r="J1426" s="1436" t="str">
        <f t="shared" si="204"/>
        <v/>
      </c>
      <c r="K1426" s="1436" t="str">
        <f t="shared" si="205"/>
        <v/>
      </c>
      <c r="L1426" s="1436"/>
      <c r="M1426" s="1436"/>
      <c r="N1426" s="1436"/>
      <c r="R1426" s="1436" t="s">
        <v>397</v>
      </c>
      <c r="T1426" s="1436" t="str">
        <f>IF(Q$911="Yes",M913,"")</f>
        <v/>
      </c>
    </row>
    <row r="1427" spans="1:20" s="1431" customFormat="1" x14ac:dyDescent="0.25">
      <c r="A1427" s="1384" t="s">
        <v>1480</v>
      </c>
      <c r="B1427" s="1019" t="str">
        <f>IFERROR(_xlfn.CONCAT("I",('Configurable Tab'!$C$11+1)),"")</f>
        <v>I119</v>
      </c>
      <c r="C1427" s="1019" t="str">
        <f>IFERROR(_xlfn.CONCAT("I",('Configurable Tab'!$C$11+2)),"")</f>
        <v>I120</v>
      </c>
      <c r="D1427" s="692" t="s">
        <v>1448</v>
      </c>
      <c r="E1427" s="1022" t="s">
        <v>1892</v>
      </c>
      <c r="F1427" s="1436"/>
      <c r="G1427" s="1436"/>
      <c r="H1427" s="1436"/>
      <c r="I1427" s="1018" t="str">
        <f t="shared" si="206"/>
        <v/>
      </c>
      <c r="J1427" s="1436" t="str">
        <f t="shared" si="204"/>
        <v/>
      </c>
      <c r="K1427" s="1436" t="str">
        <f t="shared" si="205"/>
        <v/>
      </c>
      <c r="L1427" s="1436"/>
      <c r="M1427" s="1436"/>
      <c r="N1427" s="1436"/>
      <c r="R1427" s="1436" t="s">
        <v>397</v>
      </c>
      <c r="T1427" s="1436" t="str">
        <f t="shared" ref="T1427:T1429" si="208">IF(Q$911="Yes",M914,"")</f>
        <v/>
      </c>
    </row>
    <row r="1428" spans="1:20" s="1431" customFormat="1" x14ac:dyDescent="0.25">
      <c r="A1428" s="1384" t="s">
        <v>871</v>
      </c>
      <c r="B1428" s="1019" t="str">
        <f>IFERROR(_xlfn.CONCAT("K",('Configurable Tab'!$C$11+1)),"")</f>
        <v>K119</v>
      </c>
      <c r="C1428" s="1019" t="str">
        <f>IFERROR(_xlfn.CONCAT("K",('Configurable Tab'!$C$11+2)),"")</f>
        <v>K120</v>
      </c>
      <c r="D1428" s="692" t="s">
        <v>1448</v>
      </c>
      <c r="E1428" s="1022" t="s">
        <v>1892</v>
      </c>
      <c r="F1428" s="1436"/>
      <c r="G1428" s="1436"/>
      <c r="H1428" s="1436"/>
      <c r="I1428" s="1018" t="str">
        <f t="shared" si="206"/>
        <v/>
      </c>
      <c r="J1428" s="1436" t="str">
        <f t="shared" si="204"/>
        <v/>
      </c>
      <c r="K1428" s="1436" t="str">
        <f t="shared" si="205"/>
        <v/>
      </c>
      <c r="L1428" s="1436"/>
      <c r="M1428" s="1436"/>
      <c r="N1428" s="1436"/>
      <c r="R1428" s="1436" t="s">
        <v>397</v>
      </c>
      <c r="T1428" s="1436" t="str">
        <f t="shared" si="208"/>
        <v/>
      </c>
    </row>
    <row r="1429" spans="1:20" s="1431" customFormat="1" x14ac:dyDescent="0.25">
      <c r="A1429" s="1384" t="s">
        <v>1481</v>
      </c>
      <c r="B1429" s="1019" t="str">
        <f>IFERROR(_xlfn.CONCAT("M",('Configurable Tab'!$C$11+1)),"")</f>
        <v>M119</v>
      </c>
      <c r="C1429" s="1019" t="str">
        <f>IFERROR(_xlfn.CONCAT("M",('Configurable Tab'!$C$11+2)),"")</f>
        <v>M120</v>
      </c>
      <c r="D1429" s="692" t="s">
        <v>1448</v>
      </c>
      <c r="E1429" s="1022" t="s">
        <v>1892</v>
      </c>
      <c r="F1429" s="1436"/>
      <c r="G1429" s="1436"/>
      <c r="H1429" s="1436"/>
      <c r="I1429" s="1018" t="str">
        <f t="shared" si="206"/>
        <v/>
      </c>
      <c r="J1429" s="1436" t="str">
        <f t="shared" si="204"/>
        <v/>
      </c>
      <c r="K1429" s="1436" t="str">
        <f t="shared" si="205"/>
        <v/>
      </c>
      <c r="L1429" s="1436"/>
      <c r="M1429" s="1436"/>
      <c r="N1429" s="1436"/>
      <c r="R1429" s="1436" t="s">
        <v>397</v>
      </c>
      <c r="T1429" s="1436" t="str">
        <f t="shared" si="208"/>
        <v/>
      </c>
    </row>
    <row r="1430" spans="1:20" s="1431" customFormat="1" x14ac:dyDescent="0.25">
      <c r="A1430" s="1384" t="s">
        <v>1486</v>
      </c>
      <c r="B1430" s="1019" t="str">
        <f>IFERROR(_xlfn.CONCAT("G",('Configurable Tab'!$C$11+4)),"")</f>
        <v>G122</v>
      </c>
      <c r="C1430" s="1019" t="str">
        <f>IFERROR(_xlfn.CONCAT("G",('Configurable Tab'!$C$11+5)),"")</f>
        <v>G123</v>
      </c>
      <c r="D1430" s="692" t="s">
        <v>1448</v>
      </c>
      <c r="E1430" s="1022" t="s">
        <v>1892</v>
      </c>
      <c r="F1430" s="1436"/>
      <c r="G1430" s="1436"/>
      <c r="H1430" s="1436"/>
      <c r="I1430" s="1018" t="str">
        <f t="shared" si="206"/>
        <v/>
      </c>
      <c r="J1430" s="1436" t="str">
        <f t="shared" si="204"/>
        <v/>
      </c>
      <c r="K1430" s="1436" t="str">
        <f t="shared" si="205"/>
        <v/>
      </c>
      <c r="L1430" s="1436"/>
      <c r="M1430" s="1436"/>
      <c r="N1430" s="1436"/>
      <c r="R1430" s="1436" t="s">
        <v>397</v>
      </c>
      <c r="T1430" s="1436" t="str">
        <f>IF(Q$911="Yes",M925,"")</f>
        <v/>
      </c>
    </row>
    <row r="1431" spans="1:20" s="1431" customFormat="1" x14ac:dyDescent="0.25">
      <c r="A1431" s="1384" t="s">
        <v>1488</v>
      </c>
      <c r="B1431" s="1018" t="str">
        <f>IFERROR(_xlfn.CONCAT("K",('Configurable Tab'!$C$11+4)),"")</f>
        <v>K122</v>
      </c>
      <c r="C1431" s="1018" t="str">
        <f>IFERROR(_xlfn.CONCAT("K",('Configurable Tab'!$C$11+5)),"")</f>
        <v>K123</v>
      </c>
      <c r="D1431" s="1436" t="s">
        <v>1448</v>
      </c>
      <c r="E1431" s="1021" t="s">
        <v>1892</v>
      </c>
      <c r="F1431" s="1436"/>
      <c r="G1431" s="1436"/>
      <c r="H1431" s="1436"/>
      <c r="I1431" s="1018" t="str">
        <f t="shared" si="206"/>
        <v/>
      </c>
      <c r="J1431" s="1436" t="str">
        <f t="shared" si="204"/>
        <v/>
      </c>
      <c r="K1431" s="1436" t="str">
        <f t="shared" si="205"/>
        <v/>
      </c>
      <c r="L1431" s="1436"/>
      <c r="M1431" s="1436"/>
      <c r="N1431" s="1436"/>
      <c r="R1431" s="1436" t="s">
        <v>397</v>
      </c>
      <c r="T1431" s="1436" t="str">
        <f>IF(Q$911="Yes",M927,"")</f>
        <v/>
      </c>
    </row>
    <row r="1432" spans="1:20" s="1431" customFormat="1" x14ac:dyDescent="0.25">
      <c r="A1432" s="1293" t="s">
        <v>528</v>
      </c>
      <c r="B1432" s="1019" t="str">
        <f>IFERROR(_xlfn.CONCAT("D",('Configurable Tab'!$C$12+1)),"")</f>
        <v>D127</v>
      </c>
      <c r="C1432" s="1019" t="str">
        <f>IFERROR(_xlfn.CONCAT("E",('Configurable Tab'!$C$12+1)),"")</f>
        <v>E127</v>
      </c>
      <c r="D1432" s="692" t="s">
        <v>1448</v>
      </c>
      <c r="E1432" s="1022" t="s">
        <v>1892</v>
      </c>
      <c r="F1432" s="1436"/>
      <c r="G1432" s="1436"/>
      <c r="H1432" s="1436"/>
      <c r="I1432" s="1018" t="str">
        <f t="shared" si="206"/>
        <v/>
      </c>
      <c r="J1432" s="1436" t="str">
        <f t="shared" si="204"/>
        <v/>
      </c>
      <c r="K1432" s="1436" t="str">
        <f t="shared" si="205"/>
        <v/>
      </c>
      <c r="L1432" s="1436"/>
      <c r="M1432" s="1436"/>
      <c r="N1432" s="1436"/>
      <c r="O1432" s="1431" t="s">
        <v>1907</v>
      </c>
      <c r="R1432" s="1436" t="s">
        <v>397</v>
      </c>
      <c r="T1432" s="1436" t="str">
        <f>IF(Q$930="Yes",M930,"")</f>
        <v/>
      </c>
    </row>
    <row r="1433" spans="1:20" s="1431" customFormat="1" x14ac:dyDescent="0.25">
      <c r="A1433" s="1381" t="s">
        <v>1482</v>
      </c>
      <c r="B1433" s="1019" t="str">
        <f>IFERROR(_xlfn.CONCAT("D",('Configurable Tab'!$C$12+2)),"")</f>
        <v>D128</v>
      </c>
      <c r="C1433" s="1019" t="str">
        <f>IFERROR(_xlfn.CONCAT("E",('Configurable Tab'!$C$12+2)),"")</f>
        <v>E128</v>
      </c>
      <c r="D1433" s="692" t="s">
        <v>1448</v>
      </c>
      <c r="E1433" s="1022" t="s">
        <v>1892</v>
      </c>
      <c r="F1433" s="1436"/>
      <c r="G1433" s="1436"/>
      <c r="H1433" s="1436"/>
      <c r="I1433" s="1018" t="str">
        <f t="shared" si="206"/>
        <v/>
      </c>
      <c r="J1433" s="1436" t="str">
        <f t="shared" si="204"/>
        <v/>
      </c>
      <c r="K1433" s="1436" t="str">
        <f t="shared" si="205"/>
        <v/>
      </c>
      <c r="L1433" s="1436"/>
      <c r="M1433" s="1436"/>
      <c r="N1433" s="1436"/>
      <c r="R1433" s="1436" t="s">
        <v>397</v>
      </c>
      <c r="T1433" s="1436" t="str">
        <f t="shared" ref="T1433" si="209">IF(Q$930="Yes",M931,"")</f>
        <v/>
      </c>
    </row>
    <row r="1434" spans="1:20" s="1431" customFormat="1" x14ac:dyDescent="0.25">
      <c r="A1434" s="1381" t="s">
        <v>1484</v>
      </c>
      <c r="B1434" s="1019" t="str">
        <f>IFERROR(_xlfn.CONCAT("D",('Configurable Tab'!$C$12+4)),"")</f>
        <v>D130</v>
      </c>
      <c r="C1434" s="1019" t="str">
        <f>IFERROR(_xlfn.CONCAT("E",('Configurable Tab'!$C$12+4)),"")</f>
        <v>E130</v>
      </c>
      <c r="D1434" s="692" t="s">
        <v>1448</v>
      </c>
      <c r="E1434" s="1022" t="s">
        <v>1892</v>
      </c>
      <c r="F1434" s="1436"/>
      <c r="G1434" s="1436"/>
      <c r="H1434" s="1436"/>
      <c r="I1434" s="1018" t="str">
        <f t="shared" si="206"/>
        <v/>
      </c>
      <c r="J1434" s="1436" t="str">
        <f t="shared" si="204"/>
        <v/>
      </c>
      <c r="K1434" s="1436" t="str">
        <f t="shared" si="205"/>
        <v/>
      </c>
      <c r="L1434" s="1436"/>
      <c r="M1434" s="1436"/>
      <c r="N1434" s="1436"/>
      <c r="R1434" s="1436" t="s">
        <v>397</v>
      </c>
      <c r="T1434" s="1436" t="str">
        <f>IF(Q$930="Yes",M939,"")</f>
        <v/>
      </c>
    </row>
    <row r="1435" spans="1:20" s="1431" customFormat="1" x14ac:dyDescent="0.25">
      <c r="A1435" s="1382" t="s">
        <v>1485</v>
      </c>
      <c r="B1435" s="1019" t="str">
        <f>IFERROR(_xlfn.CONCAT("D",('Configurable Tab'!$C$12+5)),"")</f>
        <v>D131</v>
      </c>
      <c r="C1435" s="1019" t="str">
        <f>IFERROR(_xlfn.CONCAT("E",('Configurable Tab'!$C$12+5)),"")</f>
        <v>E131</v>
      </c>
      <c r="D1435" s="692" t="s">
        <v>1448</v>
      </c>
      <c r="E1435" s="1022" t="s">
        <v>1892</v>
      </c>
      <c r="F1435" s="1436"/>
      <c r="G1435" s="1436"/>
      <c r="H1435" s="1436"/>
      <c r="I1435" s="1018" t="str">
        <f t="shared" si="206"/>
        <v/>
      </c>
      <c r="J1435" s="1436" t="str">
        <f t="shared" si="204"/>
        <v/>
      </c>
      <c r="K1435" s="1436" t="str">
        <f t="shared" si="205"/>
        <v/>
      </c>
      <c r="L1435" s="1436"/>
      <c r="M1435" s="1436"/>
      <c r="N1435" s="1436"/>
      <c r="R1435" s="1436" t="s">
        <v>397</v>
      </c>
      <c r="T1435" s="1436" t="str">
        <f>IF(Q$930="Yes",M940,"")</f>
        <v/>
      </c>
    </row>
    <row r="1436" spans="1:20" s="1431" customFormat="1" x14ac:dyDescent="0.25">
      <c r="A1436" s="1381" t="s">
        <v>1479</v>
      </c>
      <c r="B1436" s="1019" t="str">
        <f>IFERROR(_xlfn.CONCAT("G",('Configurable Tab'!$C$12+1)),"")</f>
        <v>G127</v>
      </c>
      <c r="C1436" s="1019" t="str">
        <f>IFERROR(_xlfn.CONCAT("G",('Configurable Tab'!$C$12+2)),"")</f>
        <v>G128</v>
      </c>
      <c r="D1436" s="692" t="s">
        <v>1448</v>
      </c>
      <c r="E1436" s="1022" t="s">
        <v>1892</v>
      </c>
      <c r="F1436" s="1436"/>
      <c r="G1436" s="1436"/>
      <c r="H1436" s="1436"/>
      <c r="I1436" s="1018" t="str">
        <f t="shared" si="206"/>
        <v/>
      </c>
      <c r="J1436" s="1436" t="str">
        <f t="shared" si="204"/>
        <v/>
      </c>
      <c r="K1436" s="1436" t="str">
        <f t="shared" si="205"/>
        <v/>
      </c>
      <c r="L1436" s="1436"/>
      <c r="M1436" s="1436"/>
      <c r="N1436" s="1436"/>
      <c r="R1436" s="1436" t="s">
        <v>397</v>
      </c>
      <c r="T1436" s="1436" t="str">
        <f>IF(Q$930="Yes",M932,"")</f>
        <v/>
      </c>
    </row>
    <row r="1437" spans="1:20" s="1431" customFormat="1" x14ac:dyDescent="0.25">
      <c r="A1437" s="1381" t="s">
        <v>1480</v>
      </c>
      <c r="B1437" s="1019" t="str">
        <f>IFERROR(_xlfn.CONCAT("I",('Configurable Tab'!$C$12+1)),"")</f>
        <v>I127</v>
      </c>
      <c r="C1437" s="1019" t="str">
        <f>IFERROR(_xlfn.CONCAT("I",('Configurable Tab'!$C$12+2)),"")</f>
        <v>I128</v>
      </c>
      <c r="D1437" s="692" t="s">
        <v>1448</v>
      </c>
      <c r="E1437" s="1022" t="s">
        <v>1892</v>
      </c>
      <c r="F1437" s="1436"/>
      <c r="G1437" s="1436"/>
      <c r="H1437" s="1436"/>
      <c r="I1437" s="1018" t="str">
        <f t="shared" si="206"/>
        <v/>
      </c>
      <c r="J1437" s="1436" t="str">
        <f t="shared" si="204"/>
        <v/>
      </c>
      <c r="K1437" s="1436" t="str">
        <f t="shared" si="205"/>
        <v/>
      </c>
      <c r="L1437" s="1436"/>
      <c r="M1437" s="1436"/>
      <c r="N1437" s="1436"/>
      <c r="R1437" s="1436" t="s">
        <v>397</v>
      </c>
      <c r="T1437" s="1436" t="str">
        <f t="shared" ref="T1437:T1439" si="210">IF(Q$930="Yes",M933,"")</f>
        <v/>
      </c>
    </row>
    <row r="1438" spans="1:20" s="1431" customFormat="1" x14ac:dyDescent="0.25">
      <c r="A1438" s="1381" t="s">
        <v>871</v>
      </c>
      <c r="B1438" s="1019" t="str">
        <f>IFERROR(_xlfn.CONCAT("K",('Configurable Tab'!$C$12+1)),"")</f>
        <v>K127</v>
      </c>
      <c r="C1438" s="1019" t="str">
        <f>IFERROR(_xlfn.CONCAT("K",('Configurable Tab'!$C$12+2)),"")</f>
        <v>K128</v>
      </c>
      <c r="D1438" s="692" t="s">
        <v>1448</v>
      </c>
      <c r="E1438" s="1022" t="s">
        <v>1892</v>
      </c>
      <c r="F1438" s="1436"/>
      <c r="G1438" s="1436"/>
      <c r="H1438" s="1436"/>
      <c r="I1438" s="1018" t="str">
        <f t="shared" si="206"/>
        <v/>
      </c>
      <c r="J1438" s="1436" t="str">
        <f t="shared" si="204"/>
        <v/>
      </c>
      <c r="K1438" s="1436" t="str">
        <f t="shared" si="205"/>
        <v/>
      </c>
      <c r="L1438" s="1436"/>
      <c r="M1438" s="1436"/>
      <c r="N1438" s="1436"/>
      <c r="R1438" s="1436" t="s">
        <v>397</v>
      </c>
      <c r="T1438" s="1436" t="str">
        <f t="shared" si="210"/>
        <v/>
      </c>
    </row>
    <row r="1439" spans="1:20" s="1431" customFormat="1" x14ac:dyDescent="0.25">
      <c r="A1439" s="1381" t="s">
        <v>1481</v>
      </c>
      <c r="B1439" s="1019" t="str">
        <f>IFERROR(_xlfn.CONCAT("M",('Configurable Tab'!$C$12+1)),"")</f>
        <v>M127</v>
      </c>
      <c r="C1439" s="1019" t="str">
        <f>IFERROR(_xlfn.CONCAT("M",('Configurable Tab'!$C$12+2)),"")</f>
        <v>M128</v>
      </c>
      <c r="D1439" s="692" t="s">
        <v>1448</v>
      </c>
      <c r="E1439" s="1022" t="s">
        <v>1892</v>
      </c>
      <c r="F1439" s="1436"/>
      <c r="G1439" s="1436"/>
      <c r="H1439" s="1436"/>
      <c r="I1439" s="1018" t="str">
        <f t="shared" si="206"/>
        <v/>
      </c>
      <c r="J1439" s="1436" t="str">
        <f t="shared" si="204"/>
        <v/>
      </c>
      <c r="K1439" s="1436" t="str">
        <f t="shared" si="205"/>
        <v/>
      </c>
      <c r="L1439" s="1436"/>
      <c r="M1439" s="1436"/>
      <c r="N1439" s="1436"/>
      <c r="R1439" s="1436" t="s">
        <v>397</v>
      </c>
      <c r="T1439" s="1436" t="str">
        <f t="shared" si="210"/>
        <v/>
      </c>
    </row>
    <row r="1440" spans="1:20" s="1431" customFormat="1" x14ac:dyDescent="0.25">
      <c r="A1440" s="1381" t="s">
        <v>1486</v>
      </c>
      <c r="B1440" s="1019" t="str">
        <f>IFERROR(_xlfn.CONCAT("G",('Configurable Tab'!$C$12+4)),"")</f>
        <v>G130</v>
      </c>
      <c r="C1440" s="1019" t="str">
        <f>IFERROR(_xlfn.CONCAT("G",('Configurable Tab'!$C$12+5)),"")</f>
        <v>G131</v>
      </c>
      <c r="D1440" s="692" t="s">
        <v>1448</v>
      </c>
      <c r="E1440" s="1022" t="s">
        <v>1892</v>
      </c>
      <c r="F1440" s="1436"/>
      <c r="G1440" s="1436"/>
      <c r="H1440" s="1436"/>
      <c r="I1440" s="1018" t="str">
        <f t="shared" si="206"/>
        <v/>
      </c>
      <c r="J1440" s="1436" t="str">
        <f t="shared" si="204"/>
        <v/>
      </c>
      <c r="K1440" s="1436" t="str">
        <f t="shared" si="205"/>
        <v/>
      </c>
      <c r="L1440" s="1436"/>
      <c r="M1440" s="1436"/>
      <c r="N1440" s="1436"/>
      <c r="R1440" s="1436" t="s">
        <v>397</v>
      </c>
      <c r="T1440" s="1436" t="str">
        <f>IF(Q$930="Yes",M944,"")</f>
        <v/>
      </c>
    </row>
    <row r="1441" spans="1:20" s="1431" customFormat="1" x14ac:dyDescent="0.25">
      <c r="A1441" s="1381" t="s">
        <v>1488</v>
      </c>
      <c r="B1441" s="1018" t="str">
        <f>IFERROR(_xlfn.CONCAT("K",('Configurable Tab'!$C$12+4)),"")</f>
        <v>K130</v>
      </c>
      <c r="C1441" s="1018" t="str">
        <f>IFERROR(_xlfn.CONCAT("K",('Configurable Tab'!$C$12+5)),"")</f>
        <v>K131</v>
      </c>
      <c r="D1441" s="1436" t="s">
        <v>1448</v>
      </c>
      <c r="E1441" s="1021" t="s">
        <v>1892</v>
      </c>
      <c r="F1441" s="1436"/>
      <c r="G1441" s="1436"/>
      <c r="H1441" s="1436"/>
      <c r="I1441" s="1018" t="str">
        <f t="shared" si="206"/>
        <v/>
      </c>
      <c r="J1441" s="1436" t="str">
        <f t="shared" si="204"/>
        <v/>
      </c>
      <c r="K1441" s="1436" t="str">
        <f t="shared" si="205"/>
        <v/>
      </c>
      <c r="L1441" s="1436"/>
      <c r="M1441" s="1436"/>
      <c r="N1441" s="1436"/>
      <c r="R1441" s="1436" t="s">
        <v>397</v>
      </c>
      <c r="T1441" s="1436" t="str">
        <f>IF(Q$930="Yes",M946,"")</f>
        <v/>
      </c>
    </row>
    <row r="1442" spans="1:20" s="1431" customFormat="1" x14ac:dyDescent="0.25">
      <c r="A1442" s="1383" t="s">
        <v>528</v>
      </c>
      <c r="B1442" s="1019" t="str">
        <f>IFERROR(_xlfn.CONCAT("D",('Configurable Tab'!$C$13+1)),"")</f>
        <v>D135</v>
      </c>
      <c r="C1442" s="1019" t="str">
        <f>IFERROR(_xlfn.CONCAT("E",('Configurable Tab'!$C$13+1)),"")</f>
        <v>E135</v>
      </c>
      <c r="D1442" s="692" t="s">
        <v>1448</v>
      </c>
      <c r="E1442" s="1022" t="s">
        <v>1892</v>
      </c>
      <c r="F1442" s="1436"/>
      <c r="G1442" s="1436"/>
      <c r="H1442" s="1436"/>
      <c r="I1442" s="1018" t="str">
        <f t="shared" si="206"/>
        <v/>
      </c>
      <c r="J1442" s="1436" t="str">
        <f t="shared" si="204"/>
        <v/>
      </c>
      <c r="K1442" s="1436" t="str">
        <f t="shared" si="205"/>
        <v/>
      </c>
      <c r="L1442" s="1436"/>
      <c r="M1442" s="1436"/>
      <c r="N1442" s="1436"/>
      <c r="O1442" s="1431" t="s">
        <v>1908</v>
      </c>
      <c r="R1442" s="1436" t="s">
        <v>397</v>
      </c>
      <c r="T1442" s="1436" t="str">
        <f>IF(Q$949="Yes",M949,"")</f>
        <v/>
      </c>
    </row>
    <row r="1443" spans="1:20" s="1431" customFormat="1" x14ac:dyDescent="0.25">
      <c r="A1443" s="1384" t="s">
        <v>1482</v>
      </c>
      <c r="B1443" s="1019" t="str">
        <f>IFERROR(_xlfn.CONCAT("D",('Configurable Tab'!$C$13+2)),"")</f>
        <v>D136</v>
      </c>
      <c r="C1443" s="1019" t="str">
        <f>IFERROR(_xlfn.CONCAT("E",('Configurable Tab'!$C$13+2)),"")</f>
        <v>E136</v>
      </c>
      <c r="D1443" s="692" t="s">
        <v>1448</v>
      </c>
      <c r="E1443" s="1022" t="s">
        <v>1892</v>
      </c>
      <c r="F1443" s="1436"/>
      <c r="G1443" s="1436"/>
      <c r="H1443" s="1436"/>
      <c r="I1443" s="1018" t="str">
        <f t="shared" si="206"/>
        <v/>
      </c>
      <c r="J1443" s="1436" t="str">
        <f t="shared" si="204"/>
        <v/>
      </c>
      <c r="K1443" s="1436" t="str">
        <f t="shared" si="205"/>
        <v/>
      </c>
      <c r="L1443" s="1436"/>
      <c r="M1443" s="1436"/>
      <c r="N1443" s="1436"/>
      <c r="R1443" s="1436" t="s">
        <v>397</v>
      </c>
      <c r="T1443" s="1436" t="str">
        <f t="shared" ref="T1443" si="211">IF(Q$949="Yes",M950,"")</f>
        <v/>
      </c>
    </row>
    <row r="1444" spans="1:20" s="1431" customFormat="1" x14ac:dyDescent="0.25">
      <c r="A1444" s="1384" t="s">
        <v>1484</v>
      </c>
      <c r="B1444" s="1019" t="str">
        <f>IFERROR(_xlfn.CONCAT("D",('Configurable Tab'!$C$13+4)),"")</f>
        <v>D138</v>
      </c>
      <c r="C1444" s="1019" t="str">
        <f>IFERROR(_xlfn.CONCAT("E",('Configurable Tab'!$C$13+4)),"")</f>
        <v>E138</v>
      </c>
      <c r="D1444" s="692" t="s">
        <v>1448</v>
      </c>
      <c r="E1444" s="1022" t="s">
        <v>1892</v>
      </c>
      <c r="F1444" s="1436"/>
      <c r="G1444" s="1436"/>
      <c r="H1444" s="1436"/>
      <c r="I1444" s="1018" t="str">
        <f t="shared" si="206"/>
        <v/>
      </c>
      <c r="J1444" s="1436" t="str">
        <f t="shared" si="204"/>
        <v/>
      </c>
      <c r="K1444" s="1436" t="str">
        <f t="shared" si="205"/>
        <v/>
      </c>
      <c r="L1444" s="1436"/>
      <c r="M1444" s="1436"/>
      <c r="N1444" s="1436"/>
      <c r="R1444" s="1436" t="s">
        <v>397</v>
      </c>
      <c r="T1444" s="1436" t="str">
        <f>IF(Q$949="Yes",M958,"")</f>
        <v/>
      </c>
    </row>
    <row r="1445" spans="1:20" s="1431" customFormat="1" x14ac:dyDescent="0.25">
      <c r="A1445" s="1385" t="s">
        <v>1485</v>
      </c>
      <c r="B1445" s="1019" t="str">
        <f>IFERROR(_xlfn.CONCAT("D",('Configurable Tab'!$C$13+5)),"")</f>
        <v>D139</v>
      </c>
      <c r="C1445" s="1019" t="str">
        <f>IFERROR(_xlfn.CONCAT("E",('Configurable Tab'!$C$13+5)),"")</f>
        <v>E139</v>
      </c>
      <c r="D1445" s="692" t="s">
        <v>1448</v>
      </c>
      <c r="E1445" s="1022" t="s">
        <v>1892</v>
      </c>
      <c r="F1445" s="1436"/>
      <c r="G1445" s="1436"/>
      <c r="H1445" s="1436"/>
      <c r="I1445" s="1018" t="str">
        <f t="shared" si="206"/>
        <v/>
      </c>
      <c r="J1445" s="1436" t="str">
        <f t="shared" si="204"/>
        <v/>
      </c>
      <c r="K1445" s="1436" t="str">
        <f t="shared" si="205"/>
        <v/>
      </c>
      <c r="L1445" s="1436"/>
      <c r="M1445" s="1436"/>
      <c r="N1445" s="1436"/>
      <c r="R1445" s="1436" t="s">
        <v>397</v>
      </c>
      <c r="T1445" s="1436" t="str">
        <f>IF(Q$949="Yes",M959,"")</f>
        <v/>
      </c>
    </row>
    <row r="1446" spans="1:20" s="1431" customFormat="1" x14ac:dyDescent="0.25">
      <c r="A1446" s="1384" t="s">
        <v>1479</v>
      </c>
      <c r="B1446" s="1019" t="str">
        <f>IFERROR(_xlfn.CONCAT("G",('Configurable Tab'!$C$13+1)),"")</f>
        <v>G135</v>
      </c>
      <c r="C1446" s="1019" t="str">
        <f>IFERROR(_xlfn.CONCAT("G",('Configurable Tab'!$C$13+2)),"")</f>
        <v>G136</v>
      </c>
      <c r="D1446" s="692" t="s">
        <v>1448</v>
      </c>
      <c r="E1446" s="1022" t="s">
        <v>1892</v>
      </c>
      <c r="F1446" s="1436"/>
      <c r="G1446" s="1436"/>
      <c r="H1446" s="1436"/>
      <c r="I1446" s="1018" t="str">
        <f t="shared" si="206"/>
        <v/>
      </c>
      <c r="J1446" s="1436" t="str">
        <f t="shared" si="204"/>
        <v/>
      </c>
      <c r="K1446" s="1436" t="str">
        <f t="shared" si="205"/>
        <v/>
      </c>
      <c r="L1446" s="1436"/>
      <c r="M1446" s="1436"/>
      <c r="N1446" s="1436"/>
      <c r="R1446" s="1436" t="s">
        <v>397</v>
      </c>
      <c r="T1446" s="1436" t="str">
        <f>IF(Q$949="Yes",M951,"")</f>
        <v/>
      </c>
    </row>
    <row r="1447" spans="1:20" s="1431" customFormat="1" x14ac:dyDescent="0.25">
      <c r="A1447" s="1384" t="s">
        <v>1480</v>
      </c>
      <c r="B1447" s="1019" t="str">
        <f>IFERROR(_xlfn.CONCAT("I",('Configurable Tab'!$C$13+1)),"")</f>
        <v>I135</v>
      </c>
      <c r="C1447" s="1019" t="str">
        <f>IFERROR(_xlfn.CONCAT("I",('Configurable Tab'!$C$13+2)),"")</f>
        <v>I136</v>
      </c>
      <c r="D1447" s="692" t="s">
        <v>1448</v>
      </c>
      <c r="E1447" s="1022" t="s">
        <v>1892</v>
      </c>
      <c r="F1447" s="1436"/>
      <c r="G1447" s="1436"/>
      <c r="H1447" s="1436"/>
      <c r="I1447" s="1018" t="str">
        <f t="shared" si="206"/>
        <v/>
      </c>
      <c r="J1447" s="1436" t="str">
        <f t="shared" si="204"/>
        <v/>
      </c>
      <c r="K1447" s="1436" t="str">
        <f t="shared" si="205"/>
        <v/>
      </c>
      <c r="L1447" s="1436"/>
      <c r="M1447" s="1436"/>
      <c r="N1447" s="1436"/>
      <c r="R1447" s="1436" t="s">
        <v>397</v>
      </c>
      <c r="T1447" s="1436" t="str">
        <f t="shared" ref="T1447:T1449" si="212">IF(Q$949="Yes",M952,"")</f>
        <v/>
      </c>
    </row>
    <row r="1448" spans="1:20" s="1431" customFormat="1" x14ac:dyDescent="0.25">
      <c r="A1448" s="1384" t="s">
        <v>871</v>
      </c>
      <c r="B1448" s="1019" t="str">
        <f>IFERROR(_xlfn.CONCAT("K",('Configurable Tab'!$C$13+1)),"")</f>
        <v>K135</v>
      </c>
      <c r="C1448" s="1019" t="str">
        <f>IFERROR(_xlfn.CONCAT("K",('Configurable Tab'!$C$13+2)),"")</f>
        <v>K136</v>
      </c>
      <c r="D1448" s="692" t="s">
        <v>1448</v>
      </c>
      <c r="E1448" s="1022" t="s">
        <v>1892</v>
      </c>
      <c r="F1448" s="1436"/>
      <c r="G1448" s="1436"/>
      <c r="H1448" s="1436"/>
      <c r="I1448" s="1018" t="str">
        <f t="shared" si="206"/>
        <v/>
      </c>
      <c r="J1448" s="1436" t="str">
        <f t="shared" si="204"/>
        <v/>
      </c>
      <c r="K1448" s="1436" t="str">
        <f t="shared" si="205"/>
        <v/>
      </c>
      <c r="L1448" s="1436"/>
      <c r="M1448" s="1436"/>
      <c r="N1448" s="1436"/>
      <c r="R1448" s="1436" t="s">
        <v>397</v>
      </c>
      <c r="T1448" s="1436" t="str">
        <f t="shared" si="212"/>
        <v/>
      </c>
    </row>
    <row r="1449" spans="1:20" s="1431" customFormat="1" x14ac:dyDescent="0.25">
      <c r="A1449" s="1384" t="s">
        <v>1481</v>
      </c>
      <c r="B1449" s="1019" t="str">
        <f>IFERROR(_xlfn.CONCAT("M",('Configurable Tab'!$C$13+1)),"")</f>
        <v>M135</v>
      </c>
      <c r="C1449" s="1019" t="str">
        <f>IFERROR(_xlfn.CONCAT("M",('Configurable Tab'!$C$13+2)),"")</f>
        <v>M136</v>
      </c>
      <c r="D1449" s="692" t="s">
        <v>1448</v>
      </c>
      <c r="E1449" s="1022" t="s">
        <v>1892</v>
      </c>
      <c r="F1449" s="1436"/>
      <c r="G1449" s="1436"/>
      <c r="H1449" s="1436"/>
      <c r="I1449" s="1018" t="str">
        <f t="shared" si="206"/>
        <v/>
      </c>
      <c r="J1449" s="1436" t="str">
        <f t="shared" si="204"/>
        <v/>
      </c>
      <c r="K1449" s="1436" t="str">
        <f t="shared" si="205"/>
        <v/>
      </c>
      <c r="L1449" s="1436"/>
      <c r="M1449" s="1436"/>
      <c r="N1449" s="1436"/>
      <c r="R1449" s="1436" t="s">
        <v>397</v>
      </c>
      <c r="T1449" s="1436" t="str">
        <f t="shared" si="212"/>
        <v/>
      </c>
    </row>
    <row r="1450" spans="1:20" s="1431" customFormat="1" x14ac:dyDescent="0.25">
      <c r="A1450" s="1384" t="s">
        <v>1486</v>
      </c>
      <c r="B1450" s="1019" t="str">
        <f>IFERROR(_xlfn.CONCAT("G",('Configurable Tab'!$C$13+4)),"")</f>
        <v>G138</v>
      </c>
      <c r="C1450" s="1019" t="str">
        <f>IFERROR(_xlfn.CONCAT("G",('Configurable Tab'!$C$13+5)),"")</f>
        <v>G139</v>
      </c>
      <c r="D1450" s="692" t="s">
        <v>1448</v>
      </c>
      <c r="E1450" s="1022" t="s">
        <v>1892</v>
      </c>
      <c r="F1450" s="1436"/>
      <c r="G1450" s="1436"/>
      <c r="H1450" s="1436"/>
      <c r="I1450" s="1018" t="str">
        <f t="shared" si="206"/>
        <v/>
      </c>
      <c r="J1450" s="1436" t="str">
        <f t="shared" si="204"/>
        <v/>
      </c>
      <c r="K1450" s="1436" t="str">
        <f t="shared" si="205"/>
        <v/>
      </c>
      <c r="L1450" s="1436"/>
      <c r="M1450" s="1436"/>
      <c r="N1450" s="1436"/>
      <c r="R1450" s="1436" t="s">
        <v>397</v>
      </c>
      <c r="T1450" s="1436" t="str">
        <f>IF(Q$949="Yes",M963,"")</f>
        <v/>
      </c>
    </row>
    <row r="1451" spans="1:20" s="1431" customFormat="1" x14ac:dyDescent="0.25">
      <c r="A1451" s="1384" t="s">
        <v>1488</v>
      </c>
      <c r="B1451" s="1018" t="str">
        <f>IFERROR(_xlfn.CONCAT("K",('Configurable Tab'!$C$13+4)),"")</f>
        <v>K138</v>
      </c>
      <c r="C1451" s="1018" t="str">
        <f>IFERROR(_xlfn.CONCAT("K",('Configurable Tab'!$C$13+5)),"")</f>
        <v>K139</v>
      </c>
      <c r="D1451" s="1436" t="s">
        <v>1448</v>
      </c>
      <c r="E1451" s="1021" t="s">
        <v>1892</v>
      </c>
      <c r="F1451" s="1436"/>
      <c r="G1451" s="1436"/>
      <c r="H1451" s="1436"/>
      <c r="I1451" s="1018" t="str">
        <f t="shared" si="206"/>
        <v/>
      </c>
      <c r="J1451" s="1436" t="str">
        <f t="shared" si="204"/>
        <v/>
      </c>
      <c r="K1451" s="1436" t="str">
        <f t="shared" si="205"/>
        <v/>
      </c>
      <c r="L1451" s="1436"/>
      <c r="M1451" s="1436"/>
      <c r="N1451" s="1436"/>
      <c r="R1451" s="1436" t="s">
        <v>397</v>
      </c>
      <c r="T1451" s="1436" t="str">
        <f>IF(Q$949="Yes",M965,"")</f>
        <v/>
      </c>
    </row>
    <row r="1452" spans="1:20" s="1431" customFormat="1" x14ac:dyDescent="0.25">
      <c r="A1452" s="1293" t="s">
        <v>528</v>
      </c>
      <c r="B1452" s="1019" t="str">
        <f>IFERROR(_xlfn.CONCAT("D",('Configurable Tab'!$C$14+1)),"")</f>
        <v>D143</v>
      </c>
      <c r="C1452" s="1019" t="str">
        <f>IFERROR(_xlfn.CONCAT("E",('Configurable Tab'!$C$14+1)),"")</f>
        <v>E143</v>
      </c>
      <c r="D1452" s="692" t="s">
        <v>1448</v>
      </c>
      <c r="E1452" s="1022" t="s">
        <v>1892</v>
      </c>
      <c r="F1452" s="1436"/>
      <c r="G1452" s="1436"/>
      <c r="H1452" s="1436"/>
      <c r="I1452" s="1018" t="str">
        <f t="shared" si="206"/>
        <v/>
      </c>
      <c r="J1452" s="1436" t="str">
        <f t="shared" si="204"/>
        <v/>
      </c>
      <c r="K1452" s="1436" t="str">
        <f t="shared" si="205"/>
        <v/>
      </c>
      <c r="L1452" s="1436"/>
      <c r="M1452" s="1436"/>
      <c r="N1452" s="1436"/>
      <c r="O1452" s="1431" t="s">
        <v>1909</v>
      </c>
      <c r="R1452" s="1436" t="s">
        <v>397</v>
      </c>
      <c r="T1452" s="1436" t="str">
        <f>IF(Q$968="Yes",M968,"")</f>
        <v/>
      </c>
    </row>
    <row r="1453" spans="1:20" s="1431" customFormat="1" x14ac:dyDescent="0.25">
      <c r="A1453" s="1381" t="s">
        <v>1482</v>
      </c>
      <c r="B1453" s="1019" t="str">
        <f>IFERROR(_xlfn.CONCAT("D",('Configurable Tab'!$C$14+2)),"")</f>
        <v>D144</v>
      </c>
      <c r="C1453" s="1019" t="str">
        <f>IFERROR(_xlfn.CONCAT("E",('Configurable Tab'!$C$14+2)),"")</f>
        <v>E144</v>
      </c>
      <c r="D1453" s="692" t="s">
        <v>1448</v>
      </c>
      <c r="E1453" s="1022" t="s">
        <v>1892</v>
      </c>
      <c r="F1453" s="1436"/>
      <c r="G1453" s="1436"/>
      <c r="H1453" s="1436"/>
      <c r="I1453" s="1018" t="str">
        <f t="shared" si="206"/>
        <v/>
      </c>
      <c r="J1453" s="1436" t="str">
        <f t="shared" si="204"/>
        <v/>
      </c>
      <c r="K1453" s="1436" t="str">
        <f t="shared" si="205"/>
        <v/>
      </c>
      <c r="L1453" s="1436"/>
      <c r="M1453" s="1436"/>
      <c r="N1453" s="1436"/>
      <c r="R1453" s="1436" t="s">
        <v>397</v>
      </c>
      <c r="T1453" s="1436" t="str">
        <f t="shared" ref="T1453" si="213">IF(Q$968="Yes",M969,"")</f>
        <v/>
      </c>
    </row>
    <row r="1454" spans="1:20" s="1431" customFormat="1" x14ac:dyDescent="0.25">
      <c r="A1454" s="1381" t="s">
        <v>1484</v>
      </c>
      <c r="B1454" s="1019" t="str">
        <f>IFERROR(_xlfn.CONCAT("D",('Configurable Tab'!$C$14+4)),"")</f>
        <v>D146</v>
      </c>
      <c r="C1454" s="1019" t="str">
        <f>IFERROR(_xlfn.CONCAT("E",('Configurable Tab'!$C$14+4)),"")</f>
        <v>E146</v>
      </c>
      <c r="D1454" s="692" t="s">
        <v>1448</v>
      </c>
      <c r="E1454" s="1022" t="s">
        <v>1892</v>
      </c>
      <c r="F1454" s="1436"/>
      <c r="G1454" s="1436"/>
      <c r="H1454" s="1436"/>
      <c r="I1454" s="1018" t="str">
        <f t="shared" si="206"/>
        <v/>
      </c>
      <c r="J1454" s="1436" t="str">
        <f t="shared" si="204"/>
        <v/>
      </c>
      <c r="K1454" s="1436" t="str">
        <f t="shared" si="205"/>
        <v/>
      </c>
      <c r="L1454" s="1436"/>
      <c r="M1454" s="1436"/>
      <c r="N1454" s="1436"/>
      <c r="R1454" s="1436" t="s">
        <v>397</v>
      </c>
      <c r="T1454" s="1436" t="str">
        <f>IF(Q$968="Yes",M977,"")</f>
        <v/>
      </c>
    </row>
    <row r="1455" spans="1:20" s="1431" customFormat="1" x14ac:dyDescent="0.25">
      <c r="A1455" s="1382" t="s">
        <v>1485</v>
      </c>
      <c r="B1455" s="1019" t="str">
        <f>IFERROR(_xlfn.CONCAT("D",('Configurable Tab'!$C$14+5)),"")</f>
        <v>D147</v>
      </c>
      <c r="C1455" s="1019" t="str">
        <f>IFERROR(_xlfn.CONCAT("E",('Configurable Tab'!$C$14+5)),"")</f>
        <v>E147</v>
      </c>
      <c r="D1455" s="692" t="s">
        <v>1448</v>
      </c>
      <c r="E1455" s="1022" t="s">
        <v>1892</v>
      </c>
      <c r="F1455" s="1436"/>
      <c r="G1455" s="1436"/>
      <c r="H1455" s="1436"/>
      <c r="I1455" s="1018" t="str">
        <f t="shared" si="206"/>
        <v/>
      </c>
      <c r="J1455" s="1436" t="str">
        <f t="shared" si="204"/>
        <v/>
      </c>
      <c r="K1455" s="1436" t="str">
        <f t="shared" si="205"/>
        <v/>
      </c>
      <c r="L1455" s="1436"/>
      <c r="M1455" s="1436"/>
      <c r="N1455" s="1436"/>
      <c r="R1455" s="1436" t="s">
        <v>397</v>
      </c>
      <c r="T1455" s="1436" t="str">
        <f>IF(Q$968="Yes",M978,"")</f>
        <v/>
      </c>
    </row>
    <row r="1456" spans="1:20" s="1431" customFormat="1" x14ac:dyDescent="0.25">
      <c r="A1456" s="1381" t="s">
        <v>1479</v>
      </c>
      <c r="B1456" s="1019" t="str">
        <f>IFERROR(_xlfn.CONCAT("G",('Configurable Tab'!$C$14+1)),"")</f>
        <v>G143</v>
      </c>
      <c r="C1456" s="1019" t="str">
        <f>IFERROR(_xlfn.CONCAT("G",('Configurable Tab'!$C$14+2)),"")</f>
        <v>G144</v>
      </c>
      <c r="D1456" s="692" t="s">
        <v>1448</v>
      </c>
      <c r="E1456" s="1022" t="s">
        <v>1892</v>
      </c>
      <c r="F1456" s="1436"/>
      <c r="G1456" s="1436"/>
      <c r="H1456" s="1436"/>
      <c r="I1456" s="1018" t="str">
        <f t="shared" si="206"/>
        <v/>
      </c>
      <c r="J1456" s="1436" t="str">
        <f t="shared" si="204"/>
        <v/>
      </c>
      <c r="K1456" s="1436" t="str">
        <f t="shared" si="205"/>
        <v/>
      </c>
      <c r="L1456" s="1436"/>
      <c r="M1456" s="1436"/>
      <c r="N1456" s="1436"/>
      <c r="R1456" s="1436" t="s">
        <v>397</v>
      </c>
      <c r="T1456" s="1436" t="str">
        <f>IF(Q$968="Yes",M970,"")</f>
        <v/>
      </c>
    </row>
    <row r="1457" spans="1:22" s="1431" customFormat="1" x14ac:dyDescent="0.25">
      <c r="A1457" s="1381" t="s">
        <v>1480</v>
      </c>
      <c r="B1457" s="1019" t="str">
        <f>IFERROR(_xlfn.CONCAT("I",('Configurable Tab'!$C$14+1)),"")</f>
        <v>I143</v>
      </c>
      <c r="C1457" s="1019" t="str">
        <f>IFERROR(_xlfn.CONCAT("I",('Configurable Tab'!$C$14+2)),"")</f>
        <v>I144</v>
      </c>
      <c r="D1457" s="692" t="s">
        <v>1448</v>
      </c>
      <c r="E1457" s="1022" t="s">
        <v>1892</v>
      </c>
      <c r="F1457" s="1436"/>
      <c r="G1457" s="1436"/>
      <c r="H1457" s="1436"/>
      <c r="I1457" s="1018" t="str">
        <f t="shared" si="206"/>
        <v/>
      </c>
      <c r="J1457" s="1436" t="str">
        <f t="shared" si="204"/>
        <v/>
      </c>
      <c r="K1457" s="1436" t="str">
        <f t="shared" si="205"/>
        <v/>
      </c>
      <c r="L1457" s="1436"/>
      <c r="M1457" s="1436"/>
      <c r="N1457" s="1436"/>
      <c r="R1457" s="1436" t="s">
        <v>397</v>
      </c>
      <c r="T1457" s="1436" t="str">
        <f t="shared" ref="T1457:T1459" si="214">IF(Q$968="Yes",M971,"")</f>
        <v/>
      </c>
    </row>
    <row r="1458" spans="1:22" s="1431" customFormat="1" x14ac:dyDescent="0.25">
      <c r="A1458" s="1381" t="s">
        <v>871</v>
      </c>
      <c r="B1458" s="1019" t="str">
        <f>IFERROR(_xlfn.CONCAT("K",('Configurable Tab'!$C$14+1)),"")</f>
        <v>K143</v>
      </c>
      <c r="C1458" s="1019" t="str">
        <f>IFERROR(_xlfn.CONCAT("K",('Configurable Tab'!$C$14+2)),"")</f>
        <v>K144</v>
      </c>
      <c r="D1458" s="692" t="s">
        <v>1448</v>
      </c>
      <c r="E1458" s="1022" t="s">
        <v>1892</v>
      </c>
      <c r="F1458" s="1436"/>
      <c r="G1458" s="1436"/>
      <c r="H1458" s="1436"/>
      <c r="I1458" s="1018" t="str">
        <f t="shared" si="206"/>
        <v/>
      </c>
      <c r="J1458" s="1436" t="str">
        <f t="shared" si="204"/>
        <v/>
      </c>
      <c r="K1458" s="1436" t="str">
        <f t="shared" si="205"/>
        <v/>
      </c>
      <c r="L1458" s="1436"/>
      <c r="M1458" s="1436"/>
      <c r="N1458" s="1436"/>
      <c r="R1458" s="1436" t="s">
        <v>397</v>
      </c>
      <c r="T1458" s="1436" t="str">
        <f t="shared" si="214"/>
        <v/>
      </c>
    </row>
    <row r="1459" spans="1:22" s="1431" customFormat="1" x14ac:dyDescent="0.25">
      <c r="A1459" s="1381" t="s">
        <v>1481</v>
      </c>
      <c r="B1459" s="1019" t="str">
        <f>IFERROR(_xlfn.CONCAT("M",('Configurable Tab'!$C$14+1)),"")</f>
        <v>M143</v>
      </c>
      <c r="C1459" s="1019" t="str">
        <f>IFERROR(_xlfn.CONCAT("M",('Configurable Tab'!$C$14+2)),"")</f>
        <v>M144</v>
      </c>
      <c r="D1459" s="692" t="s">
        <v>1448</v>
      </c>
      <c r="E1459" s="1022" t="s">
        <v>1892</v>
      </c>
      <c r="F1459" s="1436"/>
      <c r="G1459" s="1436"/>
      <c r="H1459" s="1436"/>
      <c r="I1459" s="1018" t="str">
        <f t="shared" si="206"/>
        <v/>
      </c>
      <c r="J1459" s="1436" t="str">
        <f t="shared" si="204"/>
        <v/>
      </c>
      <c r="K1459" s="1436" t="str">
        <f t="shared" si="205"/>
        <v/>
      </c>
      <c r="L1459" s="1436"/>
      <c r="M1459" s="1436"/>
      <c r="N1459" s="1436"/>
      <c r="R1459" s="1436" t="s">
        <v>397</v>
      </c>
      <c r="T1459" s="1436" t="str">
        <f t="shared" si="214"/>
        <v/>
      </c>
    </row>
    <row r="1460" spans="1:22" s="1431" customFormat="1" x14ac:dyDescent="0.25">
      <c r="A1460" s="1381" t="s">
        <v>1486</v>
      </c>
      <c r="B1460" s="1019" t="str">
        <f>IFERROR(_xlfn.CONCAT("G",('Configurable Tab'!$C$14+4)),"")</f>
        <v>G146</v>
      </c>
      <c r="C1460" s="1019" t="str">
        <f>IFERROR(_xlfn.CONCAT("G",('Configurable Tab'!$C$14+5)),"")</f>
        <v>G147</v>
      </c>
      <c r="D1460" s="692" t="s">
        <v>1448</v>
      </c>
      <c r="E1460" s="1022" t="s">
        <v>1892</v>
      </c>
      <c r="F1460" s="1436"/>
      <c r="G1460" s="1436"/>
      <c r="H1460" s="1436"/>
      <c r="I1460" s="1018" t="str">
        <f t="shared" si="206"/>
        <v/>
      </c>
      <c r="J1460" s="1436" t="str">
        <f t="shared" si="204"/>
        <v/>
      </c>
      <c r="K1460" s="1436" t="str">
        <f t="shared" si="205"/>
        <v/>
      </c>
      <c r="L1460" s="1436"/>
      <c r="M1460" s="1436"/>
      <c r="N1460" s="1436"/>
      <c r="R1460" s="1436" t="s">
        <v>397</v>
      </c>
      <c r="T1460" s="1436" t="str">
        <f>IF(Q$968="Yes",M982,"")</f>
        <v/>
      </c>
    </row>
    <row r="1461" spans="1:22" s="1431" customFormat="1" x14ac:dyDescent="0.25">
      <c r="A1461" s="1381" t="s">
        <v>1488</v>
      </c>
      <c r="B1461" s="1018" t="str">
        <f>IFERROR(_xlfn.CONCAT("K",('Configurable Tab'!$C$14+4)),"")</f>
        <v>K146</v>
      </c>
      <c r="C1461" s="1018" t="str">
        <f>IFERROR(_xlfn.CONCAT("K",('Configurable Tab'!$C$14+5)),"")</f>
        <v>K147</v>
      </c>
      <c r="D1461" s="1436" t="s">
        <v>1448</v>
      </c>
      <c r="E1461" s="1021" t="s">
        <v>1892</v>
      </c>
      <c r="F1461" s="1436"/>
      <c r="G1461" s="1436"/>
      <c r="H1461" s="1436"/>
      <c r="I1461" s="1018" t="str">
        <f t="shared" si="206"/>
        <v/>
      </c>
      <c r="J1461" s="1436" t="str">
        <f t="shared" si="204"/>
        <v/>
      </c>
      <c r="K1461" s="1436" t="str">
        <f t="shared" si="205"/>
        <v/>
      </c>
      <c r="L1461" s="1436"/>
      <c r="M1461" s="1436"/>
      <c r="N1461" s="1436"/>
      <c r="R1461" s="1436" t="s">
        <v>397</v>
      </c>
      <c r="T1461" s="1436" t="str">
        <f>IF(Q$968="Yes",M984,"")</f>
        <v/>
      </c>
    </row>
    <row r="1462" spans="1:22" s="1431" customFormat="1" x14ac:dyDescent="0.25">
      <c r="A1462" s="1369" t="s">
        <v>528</v>
      </c>
      <c r="B1462" s="1019" t="str">
        <f>IFERROR(_xlfn.CONCAT("D",('Configurable Tab'!$C$15+1)),"")</f>
        <v>D151</v>
      </c>
      <c r="C1462" s="1019" t="str">
        <f>IFERROR(_xlfn.CONCAT("E",('Configurable Tab'!$C$15+1)),"")</f>
        <v>E151</v>
      </c>
      <c r="D1462" s="692" t="s">
        <v>1448</v>
      </c>
      <c r="E1462" s="1022" t="s">
        <v>1892</v>
      </c>
      <c r="F1462" s="1436"/>
      <c r="G1462" s="1436"/>
      <c r="H1462" s="1436"/>
      <c r="I1462" s="1018" t="str">
        <f t="shared" si="206"/>
        <v/>
      </c>
      <c r="J1462" s="1436" t="str">
        <f>$Q$1&amp;T1462</f>
        <v/>
      </c>
      <c r="K1462" s="1436" t="str">
        <f t="shared" si="205"/>
        <v/>
      </c>
      <c r="L1462" s="1436"/>
      <c r="M1462" s="1436"/>
      <c r="N1462" s="1436"/>
      <c r="O1462" s="1431" t="s">
        <v>1800</v>
      </c>
      <c r="R1462" s="1436" t="s">
        <v>1800</v>
      </c>
      <c r="T1462" s="1436" t="str">
        <f>IF(Q$987="Yes",M987,"")</f>
        <v/>
      </c>
    </row>
    <row r="1463" spans="1:22" s="1431" customFormat="1" x14ac:dyDescent="0.25">
      <c r="A1463" s="1370" t="s">
        <v>1482</v>
      </c>
      <c r="B1463" s="1019" t="str">
        <f>IFERROR(_xlfn.CONCAT("D",('Configurable Tab'!$C$15+2)),"")</f>
        <v>D152</v>
      </c>
      <c r="C1463" s="1019" t="str">
        <f>IFERROR(_xlfn.CONCAT("E",('Configurable Tab'!$C$15+2)),"")</f>
        <v>E152</v>
      </c>
      <c r="D1463" s="692" t="s">
        <v>1448</v>
      </c>
      <c r="E1463" s="1022" t="s">
        <v>1892</v>
      </c>
      <c r="F1463" s="1436"/>
      <c r="G1463" s="1436"/>
      <c r="H1463" s="1436"/>
      <c r="I1463" s="1018" t="str">
        <f t="shared" si="206"/>
        <v/>
      </c>
      <c r="J1463" s="1436" t="str">
        <f t="shared" ref="J1463:J1471" si="215">$Q$1&amp;T1463</f>
        <v/>
      </c>
      <c r="K1463" s="1436" t="str">
        <f t="shared" si="205"/>
        <v/>
      </c>
      <c r="L1463" s="1436"/>
      <c r="M1463" s="1436"/>
      <c r="N1463" s="1436"/>
      <c r="R1463" s="1436" t="s">
        <v>1800</v>
      </c>
      <c r="T1463" s="1436" t="str">
        <f t="shared" ref="T1463" si="216">IF(Q$987="Yes",M988,"")</f>
        <v/>
      </c>
    </row>
    <row r="1464" spans="1:22" s="1431" customFormat="1" x14ac:dyDescent="0.25">
      <c r="A1464" s="1370" t="s">
        <v>1484</v>
      </c>
      <c r="B1464" s="1019" t="str">
        <f>IFERROR(_xlfn.CONCAT("D",('Configurable Tab'!$C$15+4)),"")</f>
        <v>D154</v>
      </c>
      <c r="C1464" s="1019" t="str">
        <f>IFERROR(_xlfn.CONCAT("E",('Configurable Tab'!$C$15+4)),"")</f>
        <v>E154</v>
      </c>
      <c r="D1464" s="692" t="s">
        <v>1448</v>
      </c>
      <c r="E1464" s="1022" t="s">
        <v>1892</v>
      </c>
      <c r="F1464" s="1436"/>
      <c r="G1464" s="1436"/>
      <c r="H1464" s="1436"/>
      <c r="I1464" s="1018" t="str">
        <f t="shared" si="206"/>
        <v/>
      </c>
      <c r="J1464" s="1436" t="str">
        <f t="shared" si="215"/>
        <v/>
      </c>
      <c r="K1464" s="1436" t="str">
        <f t="shared" si="205"/>
        <v/>
      </c>
      <c r="L1464" s="1436"/>
      <c r="M1464" s="1436"/>
      <c r="N1464" s="1436"/>
      <c r="R1464" s="1436" t="s">
        <v>1800</v>
      </c>
      <c r="T1464" s="1436" t="str">
        <f>IF(Q$987="Yes",M996,"")</f>
        <v/>
      </c>
    </row>
    <row r="1465" spans="1:22" s="1431" customFormat="1" x14ac:dyDescent="0.25">
      <c r="A1465" s="1371" t="s">
        <v>1485</v>
      </c>
      <c r="B1465" s="1019" t="str">
        <f>IFERROR(_xlfn.CONCAT("D",('Configurable Tab'!$C$15+5)),"")</f>
        <v>D155</v>
      </c>
      <c r="C1465" s="1019" t="str">
        <f>IFERROR(_xlfn.CONCAT("E",('Configurable Tab'!$C$15+5)),"")</f>
        <v>E155</v>
      </c>
      <c r="D1465" s="692" t="s">
        <v>1448</v>
      </c>
      <c r="E1465" s="1022" t="s">
        <v>1892</v>
      </c>
      <c r="F1465" s="1436"/>
      <c r="G1465" s="1436"/>
      <c r="H1465" s="1436"/>
      <c r="I1465" s="1018" t="str">
        <f t="shared" si="206"/>
        <v/>
      </c>
      <c r="J1465" s="1436" t="str">
        <f t="shared" si="215"/>
        <v/>
      </c>
      <c r="K1465" s="1436" t="str">
        <f t="shared" si="205"/>
        <v/>
      </c>
      <c r="L1465" s="1436"/>
      <c r="M1465" s="1436"/>
      <c r="N1465" s="1436"/>
      <c r="R1465" s="1436" t="s">
        <v>1800</v>
      </c>
      <c r="T1465" s="1436" t="str">
        <f>IF(Q$987="Yes",M997,"")</f>
        <v/>
      </c>
    </row>
    <row r="1466" spans="1:22" s="1431" customFormat="1" x14ac:dyDescent="0.25">
      <c r="A1466" s="1370" t="s">
        <v>1479</v>
      </c>
      <c r="B1466" s="1019" t="str">
        <f>IFERROR(_xlfn.CONCAT("G",('Configurable Tab'!$C$15+1)),"")</f>
        <v>G151</v>
      </c>
      <c r="C1466" s="1019" t="str">
        <f>IFERROR(_xlfn.CONCAT("G",('Configurable Tab'!$C$15+2)),"")</f>
        <v>G152</v>
      </c>
      <c r="D1466" s="692" t="s">
        <v>1448</v>
      </c>
      <c r="E1466" s="1022" t="s">
        <v>1892</v>
      </c>
      <c r="F1466" s="1436"/>
      <c r="G1466" s="1436"/>
      <c r="H1466" s="1436"/>
      <c r="I1466" s="1018" t="str">
        <f t="shared" si="206"/>
        <v/>
      </c>
      <c r="J1466" s="1436" t="str">
        <f t="shared" si="215"/>
        <v/>
      </c>
      <c r="K1466" s="1436" t="str">
        <f t="shared" si="205"/>
        <v/>
      </c>
      <c r="L1466" s="1436"/>
      <c r="M1466" s="1436"/>
      <c r="N1466" s="1436"/>
      <c r="R1466" s="1436" t="s">
        <v>1800</v>
      </c>
      <c r="T1466" s="1436" t="str">
        <f>IF(Q$987="Yes",M989,"")</f>
        <v/>
      </c>
    </row>
    <row r="1467" spans="1:22" s="1431" customFormat="1" x14ac:dyDescent="0.25">
      <c r="A1467" s="1370" t="s">
        <v>1480</v>
      </c>
      <c r="B1467" s="1019" t="str">
        <f>IFERROR(_xlfn.CONCAT("I",('Configurable Tab'!$C$15+1)),"")</f>
        <v>I151</v>
      </c>
      <c r="C1467" s="1019" t="str">
        <f>IFERROR(_xlfn.CONCAT("I",('Configurable Tab'!$C$15+2)),"")</f>
        <v>I152</v>
      </c>
      <c r="D1467" s="692" t="s">
        <v>1448</v>
      </c>
      <c r="E1467" s="1022" t="s">
        <v>1892</v>
      </c>
      <c r="F1467" s="1436"/>
      <c r="G1467" s="1436"/>
      <c r="H1467" s="1436"/>
      <c r="I1467" s="1018" t="str">
        <f t="shared" si="206"/>
        <v/>
      </c>
      <c r="J1467" s="1436" t="str">
        <f t="shared" si="215"/>
        <v/>
      </c>
      <c r="K1467" s="1436" t="str">
        <f t="shared" si="205"/>
        <v/>
      </c>
      <c r="L1467" s="1436"/>
      <c r="M1467" s="1436"/>
      <c r="N1467" s="1436"/>
      <c r="R1467" s="1436" t="s">
        <v>1800</v>
      </c>
      <c r="T1467" s="1436" t="str">
        <f t="shared" ref="T1467:T1469" si="217">IF(Q$987="Yes",M990,"")</f>
        <v/>
      </c>
    </row>
    <row r="1468" spans="1:22" s="1431" customFormat="1" x14ac:dyDescent="0.25">
      <c r="A1468" s="1370" t="s">
        <v>871</v>
      </c>
      <c r="B1468" s="1019" t="str">
        <f>IFERROR(_xlfn.CONCAT("K",('Configurable Tab'!$C$15+1)),"")</f>
        <v>K151</v>
      </c>
      <c r="C1468" s="1019" t="str">
        <f>IFERROR(_xlfn.CONCAT("K",('Configurable Tab'!$C$15+2)),"")</f>
        <v>K152</v>
      </c>
      <c r="D1468" s="692" t="s">
        <v>1448</v>
      </c>
      <c r="E1468" s="1022" t="s">
        <v>1892</v>
      </c>
      <c r="F1468" s="1436"/>
      <c r="G1468" s="1436"/>
      <c r="H1468" s="1436"/>
      <c r="I1468" s="1018" t="str">
        <f t="shared" si="206"/>
        <v/>
      </c>
      <c r="J1468" s="1436" t="str">
        <f t="shared" si="215"/>
        <v/>
      </c>
      <c r="K1468" s="1436" t="str">
        <f t="shared" si="205"/>
        <v/>
      </c>
      <c r="L1468" s="1436"/>
      <c r="M1468" s="1436"/>
      <c r="N1468" s="1436"/>
      <c r="R1468" s="1436" t="s">
        <v>1800</v>
      </c>
      <c r="T1468" s="1436" t="str">
        <f t="shared" si="217"/>
        <v/>
      </c>
    </row>
    <row r="1469" spans="1:22" s="1431" customFormat="1" x14ac:dyDescent="0.25">
      <c r="A1469" s="1370" t="s">
        <v>1481</v>
      </c>
      <c r="B1469" s="1019" t="str">
        <f>IFERROR(_xlfn.CONCAT("M",('Configurable Tab'!$C$15+1)),"")</f>
        <v>M151</v>
      </c>
      <c r="C1469" s="1019" t="str">
        <f>IFERROR(_xlfn.CONCAT("M",('Configurable Tab'!$C$15+2)),"")</f>
        <v>M152</v>
      </c>
      <c r="D1469" s="692" t="s">
        <v>1448</v>
      </c>
      <c r="E1469" s="1022" t="s">
        <v>1892</v>
      </c>
      <c r="F1469" s="1436"/>
      <c r="G1469" s="1436"/>
      <c r="H1469" s="1436"/>
      <c r="I1469" s="1018" t="str">
        <f t="shared" si="206"/>
        <v/>
      </c>
      <c r="J1469" s="1436" t="str">
        <f t="shared" si="215"/>
        <v/>
      </c>
      <c r="K1469" s="1436" t="str">
        <f t="shared" si="205"/>
        <v/>
      </c>
      <c r="L1469" s="1436"/>
      <c r="M1469" s="1436"/>
      <c r="N1469" s="1436"/>
      <c r="R1469" s="1436" t="s">
        <v>1800</v>
      </c>
      <c r="T1469" s="1436" t="str">
        <f t="shared" si="217"/>
        <v/>
      </c>
    </row>
    <row r="1470" spans="1:22" s="1431" customFormat="1" x14ac:dyDescent="0.25">
      <c r="A1470" s="1370" t="s">
        <v>1486</v>
      </c>
      <c r="B1470" s="1019" t="str">
        <f>IFERROR(_xlfn.CONCAT("G",('Configurable Tab'!$C$15+4)),"")</f>
        <v>G154</v>
      </c>
      <c r="C1470" s="1019" t="str">
        <f>IFERROR(_xlfn.CONCAT("G",('Configurable Tab'!$C$15+5)),"")</f>
        <v>G155</v>
      </c>
      <c r="D1470" s="692" t="s">
        <v>1448</v>
      </c>
      <c r="E1470" s="1022" t="s">
        <v>1892</v>
      </c>
      <c r="F1470" s="1436"/>
      <c r="G1470" s="1436"/>
      <c r="H1470" s="1436"/>
      <c r="I1470" s="1018" t="str">
        <f t="shared" si="206"/>
        <v/>
      </c>
      <c r="J1470" s="1436" t="str">
        <f t="shared" si="215"/>
        <v/>
      </c>
      <c r="K1470" s="1436" t="str">
        <f t="shared" si="205"/>
        <v/>
      </c>
      <c r="L1470" s="1436"/>
      <c r="M1470" s="1436"/>
      <c r="N1470" s="1436"/>
      <c r="R1470" s="1436" t="s">
        <v>1800</v>
      </c>
      <c r="T1470" s="1436" t="str">
        <f>IF(Q$987="Yes",M1001,"")</f>
        <v/>
      </c>
    </row>
    <row r="1471" spans="1:22" s="1431" customFormat="1" x14ac:dyDescent="0.25">
      <c r="A1471" s="1370" t="s">
        <v>1488</v>
      </c>
      <c r="B1471" s="1018" t="str">
        <f>IFERROR(_xlfn.CONCAT("K",('Configurable Tab'!$C$15+4)),"")</f>
        <v>K154</v>
      </c>
      <c r="C1471" s="1018" t="str">
        <f>IFERROR(_xlfn.CONCAT("K",('Configurable Tab'!$C$15+5)),"")</f>
        <v>K155</v>
      </c>
      <c r="D1471" s="1436" t="s">
        <v>1448</v>
      </c>
      <c r="E1471" s="1021" t="s">
        <v>1892</v>
      </c>
      <c r="F1471" s="1436"/>
      <c r="G1471" s="1436"/>
      <c r="H1471" s="1436"/>
      <c r="I1471" s="1018" t="str">
        <f t="shared" si="206"/>
        <v/>
      </c>
      <c r="J1471" s="1436" t="str">
        <f t="shared" si="215"/>
        <v/>
      </c>
      <c r="K1471" s="1436" t="str">
        <f t="shared" si="205"/>
        <v/>
      </c>
      <c r="L1471" s="1436"/>
      <c r="M1471" s="1436"/>
      <c r="N1471" s="1436"/>
      <c r="R1471" s="1436" t="s">
        <v>1800</v>
      </c>
      <c r="T1471" s="1436" t="str">
        <f>IF(Q$987="Yes",M1003,"")</f>
        <v/>
      </c>
    </row>
    <row r="1472" spans="1:22" s="1431" customFormat="1" x14ac:dyDescent="0.25">
      <c r="A1472" s="1110" t="s">
        <v>528</v>
      </c>
      <c r="B1472" s="1019" t="str">
        <f>IFERROR(_xlfn.CONCAT("D",('Configurable Tab'!$C$16+1)),"")</f>
        <v>D159</v>
      </c>
      <c r="C1472" s="1019" t="str">
        <f>IFERROR(_xlfn.CONCAT("E",('Configurable Tab'!$C$16+1)),"")</f>
        <v>E159</v>
      </c>
      <c r="D1472" s="692" t="s">
        <v>1448</v>
      </c>
      <c r="E1472" s="1022" t="s">
        <v>1892</v>
      </c>
      <c r="F1472" s="1436"/>
      <c r="G1472" s="1436"/>
      <c r="H1472" s="1436"/>
      <c r="I1472" s="1018" t="str">
        <f t="shared" si="206"/>
        <v/>
      </c>
      <c r="J1472" s="1436" t="str">
        <f>$Q$1&amp;IF(T$1472&lt;&gt;0,U1472,IF(T$1479&lt;&gt;0,U1479,""))</f>
        <v/>
      </c>
      <c r="K1472" s="1436" t="str">
        <f t="shared" si="205"/>
        <v/>
      </c>
      <c r="L1472" s="1436"/>
      <c r="M1472" s="1436"/>
      <c r="N1472" s="1436"/>
      <c r="O1472" s="1431" t="s">
        <v>1910</v>
      </c>
      <c r="R1472" s="1436" t="s">
        <v>484</v>
      </c>
      <c r="S1472" s="1436" t="s">
        <v>1910</v>
      </c>
      <c r="T1472" s="1436">
        <f>IF(Q1005="Yes",IF(Q1016="Yes",2,1),0)</f>
        <v>0</v>
      </c>
      <c r="U1472" s="1436" t="str">
        <f>IF(Q$1005="Yes",M1005,"")</f>
        <v/>
      </c>
      <c r="V1472" s="1436" t="str">
        <f>IF(Q$1016="Yes",M1016,"")</f>
        <v/>
      </c>
    </row>
    <row r="1473" spans="1:22" s="1431" customFormat="1" x14ac:dyDescent="0.25">
      <c r="A1473" s="1104" t="s">
        <v>1482</v>
      </c>
      <c r="B1473" s="1019" t="str">
        <f>IFERROR(_xlfn.CONCAT("D",('Configurable Tab'!$C$16+2)),"")</f>
        <v>D160</v>
      </c>
      <c r="C1473" s="1019" t="str">
        <f>IFERROR(_xlfn.CONCAT("E",('Configurable Tab'!$C$16+2)),"")</f>
        <v>E160</v>
      </c>
      <c r="D1473" s="692" t="s">
        <v>1448</v>
      </c>
      <c r="E1473" s="1022" t="s">
        <v>1892</v>
      </c>
      <c r="F1473" s="1436"/>
      <c r="G1473" s="1436"/>
      <c r="H1473" s="1436"/>
      <c r="I1473" s="1018" t="str">
        <f t="shared" si="206"/>
        <v/>
      </c>
      <c r="J1473" s="1436" t="str">
        <f t="shared" ref="J1473:J1478" si="218">$Q$1&amp;IF(T$1472&lt;&gt;0,U1473,IF(T$1479&lt;&gt;0,U1480,""))</f>
        <v/>
      </c>
      <c r="K1473" s="1436" t="str">
        <f t="shared" si="205"/>
        <v/>
      </c>
      <c r="L1473" s="1436"/>
      <c r="M1473" s="1436"/>
      <c r="N1473" s="1436"/>
      <c r="R1473" s="1436" t="s">
        <v>484</v>
      </c>
      <c r="S1473" s="1436" t="s">
        <v>1910</v>
      </c>
      <c r="U1473" s="1436" t="str">
        <f t="shared" ref="U1473" si="219">IF(Q$1005="Yes",M1006,"")</f>
        <v/>
      </c>
      <c r="V1473" s="1436" t="str">
        <f>IF(Q$1016="Yes",M1017,"")</f>
        <v/>
      </c>
    </row>
    <row r="1474" spans="1:22" s="1431" customFormat="1" x14ac:dyDescent="0.25">
      <c r="A1474" s="1104" t="s">
        <v>1484</v>
      </c>
      <c r="B1474" s="1019" t="str">
        <f>IFERROR(_xlfn.CONCAT("D",('Configurable Tab'!$C$16+4)),"")</f>
        <v>D162</v>
      </c>
      <c r="C1474" s="1019" t="str">
        <f>IFERROR(_xlfn.CONCAT("E",('Configurable Tab'!$C$16+4)),"")</f>
        <v>E162</v>
      </c>
      <c r="D1474" s="692" t="s">
        <v>1448</v>
      </c>
      <c r="E1474" s="1022" t="s">
        <v>1892</v>
      </c>
      <c r="F1474" s="1436"/>
      <c r="G1474" s="1436"/>
      <c r="H1474" s="1436"/>
      <c r="I1474" s="1018" t="str">
        <f t="shared" si="206"/>
        <v/>
      </c>
      <c r="J1474" s="1436" t="str">
        <f t="shared" si="218"/>
        <v/>
      </c>
      <c r="K1474" s="1436" t="str">
        <f t="shared" si="205"/>
        <v/>
      </c>
      <c r="L1474" s="1436"/>
      <c r="M1474" s="1436"/>
      <c r="N1474" s="1436"/>
      <c r="R1474" s="1436" t="s">
        <v>484</v>
      </c>
      <c r="S1474" s="1436" t="s">
        <v>1910</v>
      </c>
      <c r="U1474" s="1436" t="str">
        <f>IF(Q$1005="Yes",M1010,"")</f>
        <v/>
      </c>
      <c r="V1474" s="1436" t="str">
        <f>IF(Q$1016="Yes",M1021,"")</f>
        <v/>
      </c>
    </row>
    <row r="1475" spans="1:22" s="1431" customFormat="1" x14ac:dyDescent="0.25">
      <c r="A1475" s="1368" t="s">
        <v>1485</v>
      </c>
      <c r="B1475" s="1019" t="str">
        <f>IFERROR(_xlfn.CONCAT("D",('Configurable Tab'!$C$16+5)),"")</f>
        <v>D163</v>
      </c>
      <c r="C1475" s="1019" t="str">
        <f>IFERROR(_xlfn.CONCAT("E",('Configurable Tab'!$C$16+5)),"")</f>
        <v>E163</v>
      </c>
      <c r="D1475" s="692" t="s">
        <v>1448</v>
      </c>
      <c r="E1475" s="1022" t="s">
        <v>1892</v>
      </c>
      <c r="F1475" s="1436"/>
      <c r="G1475" s="1436"/>
      <c r="H1475" s="1436"/>
      <c r="I1475" s="1018" t="str">
        <f t="shared" si="206"/>
        <v/>
      </c>
      <c r="J1475" s="1436" t="str">
        <f t="shared" si="218"/>
        <v/>
      </c>
      <c r="K1475" s="1436" t="str">
        <f t="shared" si="205"/>
        <v/>
      </c>
      <c r="L1475" s="1436"/>
      <c r="M1475" s="1436"/>
      <c r="N1475" s="1436"/>
      <c r="R1475" s="1436" t="s">
        <v>484</v>
      </c>
      <c r="S1475" s="1436" t="s">
        <v>1910</v>
      </c>
      <c r="U1475" s="1436" t="str">
        <f>IF(Q$1005="Yes",M1011,"")</f>
        <v/>
      </c>
      <c r="V1475" s="1436" t="str">
        <f>IF(Q$1016="Yes",M1022,"")</f>
        <v/>
      </c>
    </row>
    <row r="1476" spans="1:22" s="1431" customFormat="1" x14ac:dyDescent="0.25">
      <c r="A1476" s="1104" t="s">
        <v>1495</v>
      </c>
      <c r="B1476" s="1019" t="str">
        <f>IFERROR(_xlfn.CONCAT("G",('Configurable Tab'!$C$16+4)),"")</f>
        <v>G162</v>
      </c>
      <c r="C1476" s="1019" t="str">
        <f>IFERROR(_xlfn.CONCAT("G",('Configurable Tab'!$C$16+5)),"")</f>
        <v>G163</v>
      </c>
      <c r="D1476" s="692" t="s">
        <v>1448</v>
      </c>
      <c r="E1476" s="1022" t="s">
        <v>1892</v>
      </c>
      <c r="F1476" s="1436"/>
      <c r="G1476" s="1436"/>
      <c r="H1476" s="1436"/>
      <c r="I1476" s="1018" t="str">
        <f t="shared" si="206"/>
        <v/>
      </c>
      <c r="J1476" s="1436" t="str">
        <f t="shared" si="218"/>
        <v/>
      </c>
      <c r="K1476" s="1436" t="str">
        <f t="shared" si="205"/>
        <v/>
      </c>
      <c r="L1476" s="1436"/>
      <c r="M1476" s="1436"/>
      <c r="N1476" s="1436"/>
      <c r="R1476" s="1436" t="s">
        <v>484</v>
      </c>
      <c r="S1476" s="1436" t="s">
        <v>1910</v>
      </c>
      <c r="U1476" s="1436" t="str">
        <f>IF(Q$1005="Yes",M1014,"")</f>
        <v/>
      </c>
      <c r="V1476" s="1436" t="str">
        <f>IF(Q$1016="Yes",M1025,"")</f>
        <v/>
      </c>
    </row>
    <row r="1477" spans="1:22" s="1431" customFormat="1" x14ac:dyDescent="0.25">
      <c r="A1477" s="1104" t="s">
        <v>1480</v>
      </c>
      <c r="B1477" s="1019" t="str">
        <f>IFERROR(_xlfn.CONCAT("I",('Configurable Tab'!$C$16+1)),"")</f>
        <v>I159</v>
      </c>
      <c r="C1477" s="1019" t="str">
        <f>IFERROR(_xlfn.CONCAT("I",('Configurable Tab'!$C$16+2)),"")</f>
        <v>I160</v>
      </c>
      <c r="D1477" s="692" t="s">
        <v>1448</v>
      </c>
      <c r="E1477" s="1022" t="s">
        <v>1892</v>
      </c>
      <c r="F1477" s="1436"/>
      <c r="G1477" s="1436"/>
      <c r="H1477" s="1436"/>
      <c r="I1477" s="1018" t="str">
        <f t="shared" si="206"/>
        <v/>
      </c>
      <c r="J1477" s="1436" t="str">
        <f t="shared" si="218"/>
        <v/>
      </c>
      <c r="K1477" s="1436" t="str">
        <f t="shared" ref="K1477:K1540" si="220">IF(J1477&lt;&gt;"",E1477,"")</f>
        <v/>
      </c>
      <c r="L1477" s="1436"/>
      <c r="M1477" s="1436"/>
      <c r="N1477" s="1436"/>
      <c r="R1477" s="1436" t="s">
        <v>484</v>
      </c>
      <c r="S1477" s="1436" t="s">
        <v>1910</v>
      </c>
      <c r="U1477" s="1436" t="str">
        <f>IF(Q$1005="Yes",M1007,"")</f>
        <v/>
      </c>
      <c r="V1477" s="1436" t="str">
        <f>IF(Q$1016="Yes",M1018,"")</f>
        <v/>
      </c>
    </row>
    <row r="1478" spans="1:22" s="1431" customFormat="1" x14ac:dyDescent="0.25">
      <c r="A1478" s="1104" t="s">
        <v>1481</v>
      </c>
      <c r="B1478" s="1018" t="str">
        <f>IFERROR(_xlfn.CONCAT("M",('Configurable Tab'!$C$16+1)),"")</f>
        <v>M159</v>
      </c>
      <c r="C1478" s="1018" t="str">
        <f>IFERROR(_xlfn.CONCAT("M",('Configurable Tab'!$C$16+2)),"")</f>
        <v>M160</v>
      </c>
      <c r="D1478" s="1436" t="s">
        <v>1448</v>
      </c>
      <c r="E1478" s="1021" t="s">
        <v>1892</v>
      </c>
      <c r="F1478" s="1436"/>
      <c r="G1478" s="1436"/>
      <c r="H1478" s="1436"/>
      <c r="I1478" s="1018" t="str">
        <f t="shared" ref="I1478:I1541" si="221">IF(J1478&lt;&gt;"",A1478,"")</f>
        <v/>
      </c>
      <c r="J1478" s="1436" t="str">
        <f t="shared" si="218"/>
        <v/>
      </c>
      <c r="K1478" s="1436" t="str">
        <f t="shared" si="220"/>
        <v/>
      </c>
      <c r="L1478" s="1436"/>
      <c r="M1478" s="1436"/>
      <c r="N1478" s="1436"/>
      <c r="R1478" s="1436" t="s">
        <v>484</v>
      </c>
      <c r="S1478" s="1436" t="s">
        <v>1910</v>
      </c>
      <c r="U1478" s="1436" t="str">
        <f>IF(Q$1005="Yes",M1009,"")</f>
        <v/>
      </c>
      <c r="V1478" s="1436" t="str">
        <f>IF(Q$1016="Yes",M1020,"")</f>
        <v/>
      </c>
    </row>
    <row r="1479" spans="1:22" s="1431" customFormat="1" x14ac:dyDescent="0.25">
      <c r="A1479" s="1291" t="s">
        <v>528</v>
      </c>
      <c r="B1479" s="1019" t="str">
        <f>IFERROR(_xlfn.CONCAT("D",('Configurable Tab'!$C$17+1)),"")</f>
        <v>D167</v>
      </c>
      <c r="C1479" s="1019" t="str">
        <f>IFERROR(_xlfn.CONCAT("E",('Configurable Tab'!$C$17+1)),"")</f>
        <v>E167</v>
      </c>
      <c r="D1479" s="692" t="s">
        <v>1448</v>
      </c>
      <c r="E1479" s="1022" t="s">
        <v>1892</v>
      </c>
      <c r="F1479" s="1436"/>
      <c r="G1479" s="1436"/>
      <c r="H1479" s="1436"/>
      <c r="I1479" s="1018" t="str">
        <f t="shared" si="221"/>
        <v/>
      </c>
      <c r="J1479" s="1436" t="str">
        <f>$Q$1&amp;IF(T$1472=2,V1472,IF(T$1472=1,IF(T$1479=1,U1479,""),IF(T$1479=1,U1479,"")))</f>
        <v/>
      </c>
      <c r="K1479" s="1436" t="str">
        <f t="shared" si="220"/>
        <v/>
      </c>
      <c r="L1479" s="1436"/>
      <c r="M1479" s="1436"/>
      <c r="N1479" s="1436"/>
      <c r="O1479" s="1431" t="s">
        <v>1910</v>
      </c>
      <c r="R1479" s="1436" t="s">
        <v>484</v>
      </c>
      <c r="S1479" s="1436" t="s">
        <v>1911</v>
      </c>
      <c r="T1479" s="1436">
        <f>IF(Q$1027="Yes",IF(Q$1027="Yes",2,1),0)</f>
        <v>0</v>
      </c>
      <c r="U1479" s="1436" t="str">
        <f>IF(Q$1027="Yes",M1027,"")</f>
        <v/>
      </c>
    </row>
    <row r="1480" spans="1:22" s="1431" customFormat="1" x14ac:dyDescent="0.25">
      <c r="A1480" s="1292" t="s">
        <v>1482</v>
      </c>
      <c r="B1480" s="1019" t="str">
        <f>IFERROR(_xlfn.CONCAT("D",('Configurable Tab'!$C$17+2)),"")</f>
        <v>D168</v>
      </c>
      <c r="C1480" s="1019" t="str">
        <f>IFERROR(_xlfn.CONCAT("E",('Configurable Tab'!$C$17+2)),"")</f>
        <v>E168</v>
      </c>
      <c r="D1480" s="692" t="s">
        <v>1448</v>
      </c>
      <c r="E1480" s="1022" t="s">
        <v>1892</v>
      </c>
      <c r="F1480" s="1436"/>
      <c r="G1480" s="1436"/>
      <c r="H1480" s="1436"/>
      <c r="I1480" s="1018" t="str">
        <f t="shared" si="221"/>
        <v/>
      </c>
      <c r="J1480" s="1436" t="str">
        <f t="shared" ref="J1480:J1485" si="222">$Q$1&amp;IF(T$1472=2,V1473,IF(T$1472=1,IF(T$1479=1,U1480,""),IF(T$1479=1,U1480,"")))</f>
        <v/>
      </c>
      <c r="K1480" s="1436" t="str">
        <f t="shared" si="220"/>
        <v/>
      </c>
      <c r="L1480" s="1436"/>
      <c r="M1480" s="1436"/>
      <c r="N1480" s="1436"/>
      <c r="R1480" s="1436" t="s">
        <v>484</v>
      </c>
      <c r="S1480" s="1436" t="s">
        <v>1911</v>
      </c>
      <c r="U1480" s="1436" t="str">
        <f t="shared" ref="U1480" si="223">IF(Q$1027="Yes",M1028,"")</f>
        <v/>
      </c>
    </row>
    <row r="1481" spans="1:22" s="1431" customFormat="1" x14ac:dyDescent="0.25">
      <c r="A1481" s="1292" t="s">
        <v>1484</v>
      </c>
      <c r="B1481" s="1019" t="str">
        <f>IFERROR(_xlfn.CONCAT("D",('Configurable Tab'!$C$17+4)),"")</f>
        <v>D170</v>
      </c>
      <c r="C1481" s="1019" t="str">
        <f>IFERROR(_xlfn.CONCAT("E",('Configurable Tab'!$C$17+4)),"")</f>
        <v>E170</v>
      </c>
      <c r="D1481" s="692" t="s">
        <v>1448</v>
      </c>
      <c r="E1481" s="1022" t="s">
        <v>1892</v>
      </c>
      <c r="F1481" s="1436"/>
      <c r="G1481" s="1436"/>
      <c r="H1481" s="1436"/>
      <c r="I1481" s="1018" t="str">
        <f t="shared" si="221"/>
        <v/>
      </c>
      <c r="J1481" s="1436" t="str">
        <f t="shared" si="222"/>
        <v/>
      </c>
      <c r="K1481" s="1436" t="str">
        <f t="shared" si="220"/>
        <v/>
      </c>
      <c r="L1481" s="1436"/>
      <c r="M1481" s="1436"/>
      <c r="N1481" s="1436"/>
      <c r="R1481" s="1436" t="s">
        <v>484</v>
      </c>
      <c r="S1481" s="1436" t="s">
        <v>1911</v>
      </c>
      <c r="U1481" s="1436" t="str">
        <f>IF(Q$1027="Yes",M1032,"")</f>
        <v/>
      </c>
    </row>
    <row r="1482" spans="1:22" s="1431" customFormat="1" x14ac:dyDescent="0.25">
      <c r="A1482" s="1366" t="s">
        <v>1485</v>
      </c>
      <c r="B1482" s="1019" t="str">
        <f>IFERROR(_xlfn.CONCAT("D",('Configurable Tab'!$C$17+5)),"")</f>
        <v>D171</v>
      </c>
      <c r="C1482" s="1019" t="str">
        <f>IFERROR(_xlfn.CONCAT("E",('Configurable Tab'!$C$17+5)),"")</f>
        <v>E171</v>
      </c>
      <c r="D1482" s="692" t="s">
        <v>1448</v>
      </c>
      <c r="E1482" s="1022" t="s">
        <v>1892</v>
      </c>
      <c r="F1482" s="1436"/>
      <c r="G1482" s="1436"/>
      <c r="H1482" s="1436"/>
      <c r="I1482" s="1018" t="str">
        <f t="shared" si="221"/>
        <v/>
      </c>
      <c r="J1482" s="1436" t="str">
        <f t="shared" si="222"/>
        <v/>
      </c>
      <c r="K1482" s="1436" t="str">
        <f t="shared" si="220"/>
        <v/>
      </c>
      <c r="L1482" s="1436"/>
      <c r="M1482" s="1436"/>
      <c r="N1482" s="1436"/>
      <c r="R1482" s="1436" t="s">
        <v>484</v>
      </c>
      <c r="S1482" s="1436" t="s">
        <v>1911</v>
      </c>
      <c r="U1482" s="1436" t="str">
        <f>IF(Q$1027="Yes",M1033,"")</f>
        <v/>
      </c>
    </row>
    <row r="1483" spans="1:22" s="1431" customFormat="1" x14ac:dyDescent="0.25">
      <c r="A1483" s="1292" t="s">
        <v>1495</v>
      </c>
      <c r="B1483" s="1019" t="str">
        <f>IFERROR(_xlfn.CONCAT("G",('Configurable Tab'!$C$17+4)),"")</f>
        <v>G170</v>
      </c>
      <c r="C1483" s="1019" t="str">
        <f>IFERROR(_xlfn.CONCAT("G",('Configurable Tab'!$C$17+5)),"")</f>
        <v>G171</v>
      </c>
      <c r="D1483" s="692" t="s">
        <v>1448</v>
      </c>
      <c r="E1483" s="1022" t="s">
        <v>1892</v>
      </c>
      <c r="F1483" s="1436"/>
      <c r="G1483" s="1436"/>
      <c r="H1483" s="1436"/>
      <c r="I1483" s="1018" t="str">
        <f t="shared" si="221"/>
        <v/>
      </c>
      <c r="J1483" s="1436" t="str">
        <f t="shared" si="222"/>
        <v/>
      </c>
      <c r="K1483" s="1436" t="str">
        <f t="shared" si="220"/>
        <v/>
      </c>
      <c r="L1483" s="1436"/>
      <c r="M1483" s="1436"/>
      <c r="N1483" s="1436"/>
      <c r="R1483" s="1436" t="s">
        <v>484</v>
      </c>
      <c r="S1483" s="1436" t="s">
        <v>1911</v>
      </c>
      <c r="U1483" s="1436" t="str">
        <f>IF(Q$1027="Yes",M1036,"")</f>
        <v/>
      </c>
    </row>
    <row r="1484" spans="1:22" s="1431" customFormat="1" x14ac:dyDescent="0.25">
      <c r="A1484" s="1292" t="s">
        <v>1480</v>
      </c>
      <c r="B1484" s="1019" t="str">
        <f>IFERROR(_xlfn.CONCAT("I",('Configurable Tab'!$C$17+1)),"")</f>
        <v>I167</v>
      </c>
      <c r="C1484" s="1019" t="str">
        <f>IFERROR(_xlfn.CONCAT("I",('Configurable Tab'!$C$17+2)),"")</f>
        <v>I168</v>
      </c>
      <c r="D1484" s="692" t="s">
        <v>1448</v>
      </c>
      <c r="E1484" s="1022" t="s">
        <v>1892</v>
      </c>
      <c r="F1484" s="1436"/>
      <c r="G1484" s="1436"/>
      <c r="H1484" s="1436"/>
      <c r="I1484" s="1018" t="str">
        <f t="shared" si="221"/>
        <v/>
      </c>
      <c r="J1484" s="1436" t="str">
        <f t="shared" si="222"/>
        <v/>
      </c>
      <c r="K1484" s="1436" t="str">
        <f t="shared" si="220"/>
        <v/>
      </c>
      <c r="L1484" s="1436"/>
      <c r="M1484" s="1436"/>
      <c r="N1484" s="1436"/>
      <c r="R1484" s="1436" t="s">
        <v>484</v>
      </c>
      <c r="S1484" s="1436" t="s">
        <v>1911</v>
      </c>
      <c r="U1484" s="1436" t="str">
        <f>IF(Q$1027="Yes",M1030,"")</f>
        <v/>
      </c>
    </row>
    <row r="1485" spans="1:22" s="1431" customFormat="1" x14ac:dyDescent="0.25">
      <c r="A1485" s="1292" t="s">
        <v>1481</v>
      </c>
      <c r="B1485" s="1018" t="str">
        <f>IFERROR(_xlfn.CONCAT("M",('Configurable Tab'!$C$17+1)),"")</f>
        <v>M167</v>
      </c>
      <c r="C1485" s="1018" t="str">
        <f>IFERROR(_xlfn.CONCAT("M",('Configurable Tab'!$C$17+2)),"")</f>
        <v>M168</v>
      </c>
      <c r="D1485" s="1436" t="s">
        <v>1448</v>
      </c>
      <c r="E1485" s="1021" t="s">
        <v>1892</v>
      </c>
      <c r="F1485" s="1436"/>
      <c r="G1485" s="1436"/>
      <c r="H1485" s="1436"/>
      <c r="I1485" s="1018" t="str">
        <f t="shared" si="221"/>
        <v/>
      </c>
      <c r="J1485" s="1436" t="str">
        <f t="shared" si="222"/>
        <v/>
      </c>
      <c r="K1485" s="1436" t="str">
        <f t="shared" si="220"/>
        <v/>
      </c>
      <c r="L1485" s="1436"/>
      <c r="M1485" s="1436"/>
      <c r="N1485" s="1436"/>
      <c r="R1485" s="1436" t="s">
        <v>484</v>
      </c>
      <c r="S1485" s="1436" t="s">
        <v>1911</v>
      </c>
      <c r="U1485" s="1436" t="str">
        <f>IF(Q$1027="Yes",M1031,"")</f>
        <v/>
      </c>
    </row>
    <row r="1486" spans="1:22" s="1431" customFormat="1" x14ac:dyDescent="0.25">
      <c r="A1486" s="1369" t="s">
        <v>528</v>
      </c>
      <c r="B1486" s="1019" t="str">
        <f>IFERROR(_xlfn.CONCAT("D",('Configurable Tab'!$C$18+1)),"")</f>
        <v>D175</v>
      </c>
      <c r="C1486" s="1019" t="str">
        <f>IFERROR(_xlfn.CONCAT("E",('Configurable Tab'!$C$18+1)),"")</f>
        <v>E175</v>
      </c>
      <c r="D1486" s="692" t="s">
        <v>1448</v>
      </c>
      <c r="E1486" s="1022" t="s">
        <v>1892</v>
      </c>
      <c r="F1486" s="1436"/>
      <c r="G1486" s="1436"/>
      <c r="H1486" s="1436"/>
      <c r="I1486" s="1018" t="str">
        <f t="shared" si="221"/>
        <v/>
      </c>
      <c r="J1486" s="1436" t="str">
        <f>$Q$1&amp;T1486</f>
        <v/>
      </c>
      <c r="K1486" s="1436" t="str">
        <f t="shared" si="220"/>
        <v/>
      </c>
      <c r="L1486" s="1436"/>
      <c r="M1486" s="1436"/>
      <c r="N1486" s="1436"/>
      <c r="O1486" s="1431" t="s">
        <v>1912</v>
      </c>
      <c r="R1486" s="1436" t="s">
        <v>1224</v>
      </c>
      <c r="T1486" s="1436" t="str">
        <f>IF(Q$1038="Yes",M1038,"")</f>
        <v/>
      </c>
    </row>
    <row r="1487" spans="1:22" s="1431" customFormat="1" x14ac:dyDescent="0.25">
      <c r="A1487" s="1370" t="s">
        <v>1482</v>
      </c>
      <c r="B1487" s="1019" t="str">
        <f>IFERROR(_xlfn.CONCAT("D",('Configurable Tab'!$C$18+2)),"")</f>
        <v>D176</v>
      </c>
      <c r="C1487" s="1019" t="str">
        <f>IFERROR(_xlfn.CONCAT("E",('Configurable Tab'!$C$18+2)),"")</f>
        <v>E176</v>
      </c>
      <c r="D1487" s="692" t="s">
        <v>1448</v>
      </c>
      <c r="E1487" s="1022" t="s">
        <v>1892</v>
      </c>
      <c r="F1487" s="1436"/>
      <c r="G1487" s="1436"/>
      <c r="H1487" s="1436"/>
      <c r="I1487" s="1018" t="str">
        <f t="shared" si="221"/>
        <v/>
      </c>
      <c r="J1487" s="1436" t="str">
        <f t="shared" ref="J1487:J1494" si="224">$Q$1&amp;T1487</f>
        <v/>
      </c>
      <c r="K1487" s="1436" t="str">
        <f t="shared" si="220"/>
        <v/>
      </c>
      <c r="L1487" s="1436"/>
      <c r="M1487" s="1436"/>
      <c r="N1487" s="1436"/>
      <c r="R1487" s="1436" t="s">
        <v>1224</v>
      </c>
      <c r="T1487" s="1436" t="str">
        <f t="shared" ref="T1487" si="225">IF(Q$1038="Yes",M1039,"")</f>
        <v/>
      </c>
    </row>
    <row r="1488" spans="1:22" s="1431" customFormat="1" x14ac:dyDescent="0.25">
      <c r="A1488" s="1370" t="s">
        <v>1484</v>
      </c>
      <c r="B1488" s="1019" t="str">
        <f>IFERROR(_xlfn.CONCAT("D",('Configurable Tab'!$C$18+4)),"")</f>
        <v>D178</v>
      </c>
      <c r="C1488" s="1019" t="str">
        <f>IFERROR(_xlfn.CONCAT("E",('Configurable Tab'!$C$18+4)),"")</f>
        <v>E178</v>
      </c>
      <c r="D1488" s="692" t="s">
        <v>1448</v>
      </c>
      <c r="E1488" s="1022" t="s">
        <v>1892</v>
      </c>
      <c r="F1488" s="1436"/>
      <c r="G1488" s="1436"/>
      <c r="H1488" s="1436"/>
      <c r="I1488" s="1018" t="str">
        <f t="shared" si="221"/>
        <v/>
      </c>
      <c r="J1488" s="1436" t="str">
        <f t="shared" si="224"/>
        <v/>
      </c>
      <c r="K1488" s="1436" t="str">
        <f t="shared" si="220"/>
        <v/>
      </c>
      <c r="L1488" s="1436"/>
      <c r="M1488" s="1436"/>
      <c r="N1488" s="1436"/>
      <c r="R1488" s="1436" t="s">
        <v>1224</v>
      </c>
      <c r="T1488" s="1436" t="str">
        <f>IF(Q$1038="Yes",M1046,"")</f>
        <v/>
      </c>
    </row>
    <row r="1489" spans="1:22" s="1431" customFormat="1" x14ac:dyDescent="0.25">
      <c r="A1489" s="1371" t="s">
        <v>1485</v>
      </c>
      <c r="B1489" s="1019" t="str">
        <f>IFERROR(_xlfn.CONCAT("D",('Configurable Tab'!$C$18+5)),"")</f>
        <v>D179</v>
      </c>
      <c r="C1489" s="1019" t="str">
        <f>IFERROR(_xlfn.CONCAT("E",('Configurable Tab'!$C$18+5)),"")</f>
        <v>E179</v>
      </c>
      <c r="D1489" s="692" t="s">
        <v>1448</v>
      </c>
      <c r="E1489" s="1022" t="s">
        <v>1892</v>
      </c>
      <c r="F1489" s="1436"/>
      <c r="G1489" s="1436"/>
      <c r="H1489" s="1436"/>
      <c r="I1489" s="1018" t="str">
        <f t="shared" si="221"/>
        <v/>
      </c>
      <c r="J1489" s="1436" t="str">
        <f t="shared" si="224"/>
        <v/>
      </c>
      <c r="K1489" s="1436" t="str">
        <f t="shared" si="220"/>
        <v/>
      </c>
      <c r="L1489" s="1436"/>
      <c r="M1489" s="1436"/>
      <c r="N1489" s="1436"/>
      <c r="R1489" s="1442" t="s">
        <v>1224</v>
      </c>
      <c r="T1489" s="1442" t="str">
        <f>IF(Q$1038="Yes",M1047,"")</f>
        <v/>
      </c>
    </row>
    <row r="1490" spans="1:22" s="1431" customFormat="1" x14ac:dyDescent="0.25">
      <c r="A1490" s="1370" t="s">
        <v>1479</v>
      </c>
      <c r="B1490" s="1019" t="str">
        <f>IFERROR(_xlfn.CONCAT("G",('Configurable Tab'!$C$18+1)),"")</f>
        <v>G175</v>
      </c>
      <c r="C1490" s="1019" t="str">
        <f>IFERROR(_xlfn.CONCAT("G",('Configurable Tab'!$C$18+2)),"")</f>
        <v>G176</v>
      </c>
      <c r="D1490" s="692" t="s">
        <v>1448</v>
      </c>
      <c r="E1490" s="1022" t="s">
        <v>1892</v>
      </c>
      <c r="F1490" s="1436"/>
      <c r="G1490" s="1436"/>
      <c r="H1490" s="1436"/>
      <c r="I1490" s="1018" t="str">
        <f t="shared" si="221"/>
        <v/>
      </c>
      <c r="J1490" s="1436" t="str">
        <f t="shared" si="224"/>
        <v/>
      </c>
      <c r="K1490" s="1436" t="str">
        <f t="shared" si="220"/>
        <v/>
      </c>
      <c r="L1490" s="1436"/>
      <c r="M1490" s="1436"/>
      <c r="N1490" s="1436"/>
      <c r="Q1490" s="735"/>
      <c r="R1490" s="735"/>
      <c r="S1490" s="735"/>
      <c r="T1490" s="735"/>
    </row>
    <row r="1491" spans="1:22" s="1431" customFormat="1" x14ac:dyDescent="0.25">
      <c r="A1491" s="1370" t="s">
        <v>1480</v>
      </c>
      <c r="B1491" s="1019" t="str">
        <f>IFERROR(_xlfn.CONCAT("I",('Configurable Tab'!$C$18+1)),"")</f>
        <v>I175</v>
      </c>
      <c r="C1491" s="1019" t="str">
        <f>IFERROR(_xlfn.CONCAT("I",('Configurable Tab'!$C$18+2)),"")</f>
        <v>I176</v>
      </c>
      <c r="D1491" s="692" t="s">
        <v>1448</v>
      </c>
      <c r="E1491" s="1022" t="s">
        <v>1892</v>
      </c>
      <c r="F1491" s="1436"/>
      <c r="G1491" s="1436"/>
      <c r="H1491" s="1436"/>
      <c r="I1491" s="1018" t="str">
        <f t="shared" si="221"/>
        <v/>
      </c>
      <c r="J1491" s="1436" t="str">
        <f t="shared" si="224"/>
        <v/>
      </c>
      <c r="K1491" s="1436" t="str">
        <f t="shared" si="220"/>
        <v/>
      </c>
      <c r="L1491" s="1436"/>
      <c r="M1491" s="1436"/>
      <c r="N1491" s="1436"/>
      <c r="R1491" s="1442" t="s">
        <v>1224</v>
      </c>
      <c r="T1491" s="1442" t="str">
        <f>IF(Q$1038="Yes",M1040,"")</f>
        <v/>
      </c>
    </row>
    <row r="1492" spans="1:22" s="1431" customFormat="1" x14ac:dyDescent="0.25">
      <c r="A1492" s="1370" t="s">
        <v>871</v>
      </c>
      <c r="B1492" s="1019" t="str">
        <f>IFERROR(_xlfn.CONCAT("K",('Configurable Tab'!$C$18+1)),"")</f>
        <v>K175</v>
      </c>
      <c r="C1492" s="1019" t="str">
        <f>IFERROR(_xlfn.CONCAT("K",('Configurable Tab'!$C$18+2)),"")</f>
        <v>K176</v>
      </c>
      <c r="D1492" s="692" t="s">
        <v>1448</v>
      </c>
      <c r="E1492" s="1022" t="s">
        <v>1892</v>
      </c>
      <c r="F1492" s="1436"/>
      <c r="G1492" s="1436"/>
      <c r="H1492" s="1436"/>
      <c r="I1492" s="1018" t="str">
        <f t="shared" si="221"/>
        <v/>
      </c>
      <c r="J1492" s="1436" t="str">
        <f t="shared" si="224"/>
        <v/>
      </c>
      <c r="K1492" s="1436" t="str">
        <f t="shared" si="220"/>
        <v/>
      </c>
      <c r="L1492" s="1436"/>
      <c r="M1492" s="1436"/>
      <c r="N1492" s="1436"/>
      <c r="R1492" s="1436" t="s">
        <v>1224</v>
      </c>
      <c r="T1492" s="1436" t="str">
        <f t="shared" ref="T1492:T1493" si="226">IF(Q$1038="Yes",M1041,"")</f>
        <v/>
      </c>
    </row>
    <row r="1493" spans="1:22" s="1431" customFormat="1" x14ac:dyDescent="0.25">
      <c r="A1493" s="1370" t="s">
        <v>1481</v>
      </c>
      <c r="B1493" s="1019" t="str">
        <f>IFERROR(_xlfn.CONCAT("M",('Configurable Tab'!$C$18+1)),"")</f>
        <v>M175</v>
      </c>
      <c r="C1493" s="1019" t="str">
        <f>IFERROR(_xlfn.CONCAT("M",('Configurable Tab'!$C$18+2)),"")</f>
        <v>M176</v>
      </c>
      <c r="D1493" s="692" t="s">
        <v>1448</v>
      </c>
      <c r="E1493" s="1022" t="s">
        <v>1892</v>
      </c>
      <c r="F1493" s="1436"/>
      <c r="G1493" s="1436"/>
      <c r="H1493" s="1436"/>
      <c r="I1493" s="1018" t="str">
        <f t="shared" si="221"/>
        <v/>
      </c>
      <c r="J1493" s="1436" t="str">
        <f t="shared" si="224"/>
        <v/>
      </c>
      <c r="K1493" s="1436" t="str">
        <f t="shared" si="220"/>
        <v/>
      </c>
      <c r="L1493" s="1436"/>
      <c r="M1493" s="1436"/>
      <c r="N1493" s="1436"/>
      <c r="R1493" s="1436" t="s">
        <v>1224</v>
      </c>
      <c r="T1493" s="1436" t="str">
        <f t="shared" si="226"/>
        <v/>
      </c>
    </row>
    <row r="1494" spans="1:22" s="1431" customFormat="1" x14ac:dyDescent="0.25">
      <c r="A1494" s="1370" t="s">
        <v>1488</v>
      </c>
      <c r="B1494" s="1018" t="str">
        <f>IFERROR(_xlfn.CONCAT("K",('Configurable Tab'!$C$18+4)),"")</f>
        <v>K178</v>
      </c>
      <c r="C1494" s="1018" t="str">
        <f>IFERROR(_xlfn.CONCAT("K",('Configurable Tab'!$C$18+5)),"")</f>
        <v>K179</v>
      </c>
      <c r="D1494" s="1436" t="s">
        <v>1448</v>
      </c>
      <c r="E1494" s="1021" t="s">
        <v>1892</v>
      </c>
      <c r="F1494" s="1436"/>
      <c r="G1494" s="1436"/>
      <c r="H1494" s="1436"/>
      <c r="I1494" s="1018" t="str">
        <f t="shared" si="221"/>
        <v/>
      </c>
      <c r="J1494" s="1436" t="str">
        <f t="shared" si="224"/>
        <v/>
      </c>
      <c r="K1494" s="1436" t="str">
        <f t="shared" si="220"/>
        <v/>
      </c>
      <c r="L1494" s="1436"/>
      <c r="M1494" s="1436"/>
      <c r="N1494" s="1436"/>
      <c r="R1494" s="1436" t="s">
        <v>1224</v>
      </c>
      <c r="T1494" s="1442" t="str">
        <f>IF(Q$1038="Yes",M1050,"")</f>
        <v/>
      </c>
    </row>
    <row r="1495" spans="1:22" s="1431" customFormat="1" x14ac:dyDescent="0.25">
      <c r="A1495" s="1386" t="s">
        <v>528</v>
      </c>
      <c r="B1495" s="1019" t="str">
        <f>IFERROR(_xlfn.CONCAT("D",('Configurable Tab'!$C$19+1)),"")</f>
        <v>D183</v>
      </c>
      <c r="C1495" s="1019" t="str">
        <f>IFERROR(_xlfn.CONCAT("E",('Configurable Tab'!$C$19+1)),"")</f>
        <v>E183</v>
      </c>
      <c r="D1495" s="692" t="s">
        <v>1448</v>
      </c>
      <c r="E1495" s="1022" t="s">
        <v>1892</v>
      </c>
      <c r="F1495" s="1436"/>
      <c r="G1495" s="1436"/>
      <c r="H1495" s="1436"/>
      <c r="I1495" s="1018" t="str">
        <f t="shared" si="221"/>
        <v/>
      </c>
      <c r="J1495" s="1436"/>
      <c r="K1495" s="1436" t="str">
        <f t="shared" si="220"/>
        <v/>
      </c>
      <c r="L1495" s="1436"/>
      <c r="M1495" s="1436"/>
      <c r="N1495" s="1436"/>
      <c r="O1495" s="1431" t="s">
        <v>1804</v>
      </c>
      <c r="R1495" s="1436" t="s">
        <v>1804</v>
      </c>
      <c r="S1495" s="1436" t="s">
        <v>1210</v>
      </c>
      <c r="T1495" s="1436" t="str">
        <f>IF(Q$1052="Yes",M1052,"")</f>
        <v/>
      </c>
      <c r="U1495" s="1436" t="s">
        <v>1913</v>
      </c>
      <c r="V1495" s="1436" t="str">
        <f>IF(Q1069="Yes",M1069,"")</f>
        <v/>
      </c>
    </row>
    <row r="1496" spans="1:22" s="1431" customFormat="1" x14ac:dyDescent="0.25">
      <c r="A1496" s="1020" t="s">
        <v>1482</v>
      </c>
      <c r="B1496" s="1019" t="str">
        <f>IFERROR(_xlfn.CONCAT("D",('Configurable Tab'!$C$19+2)),"")</f>
        <v>D184</v>
      </c>
      <c r="C1496" s="1019" t="str">
        <f>IFERROR(_xlfn.CONCAT("E",('Configurable Tab'!$C$19+2)),"")</f>
        <v>E184</v>
      </c>
      <c r="D1496" s="692" t="s">
        <v>1448</v>
      </c>
      <c r="E1496" s="1022" t="s">
        <v>1892</v>
      </c>
      <c r="F1496" s="1436"/>
      <c r="G1496" s="1436"/>
      <c r="H1496" s="1436"/>
      <c r="I1496" s="1018" t="str">
        <f t="shared" si="221"/>
        <v/>
      </c>
      <c r="J1496" s="1436"/>
      <c r="K1496" s="1436" t="str">
        <f t="shared" si="220"/>
        <v/>
      </c>
      <c r="L1496" s="1436"/>
      <c r="M1496" s="1436"/>
      <c r="N1496" s="1436"/>
      <c r="R1496" s="1436" t="s">
        <v>1804</v>
      </c>
      <c r="S1496" s="1436" t="s">
        <v>1210</v>
      </c>
      <c r="T1496" s="1436" t="str">
        <f t="shared" ref="T1496:T1507" si="227">IF(Q$1052="Yes",M1053,"")</f>
        <v/>
      </c>
      <c r="U1496" s="1436" t="s">
        <v>1913</v>
      </c>
      <c r="V1496" s="1436" t="str">
        <f t="shared" ref="V1496:V1509" si="228">IF(Q1070="Yes",M1070,"")</f>
        <v/>
      </c>
    </row>
    <row r="1497" spans="1:22" s="1431" customFormat="1" x14ac:dyDescent="0.25">
      <c r="A1497" s="1020" t="s">
        <v>1484</v>
      </c>
      <c r="B1497" s="1019" t="str">
        <f>IFERROR(_xlfn.CONCAT("D",('Configurable Tab'!$C$19+4)),"")</f>
        <v>D186</v>
      </c>
      <c r="C1497" s="1019" t="str">
        <f>IFERROR(_xlfn.CONCAT("E",('Configurable Tab'!$C$19+4)),"")</f>
        <v>E186</v>
      </c>
      <c r="D1497" s="692" t="s">
        <v>1448</v>
      </c>
      <c r="E1497" s="1022" t="s">
        <v>1892</v>
      </c>
      <c r="F1497" s="1436"/>
      <c r="G1497" s="1436"/>
      <c r="H1497" s="1436"/>
      <c r="I1497" s="1018" t="str">
        <f t="shared" si="221"/>
        <v/>
      </c>
      <c r="J1497" s="1436"/>
      <c r="K1497" s="1436" t="str">
        <f t="shared" si="220"/>
        <v/>
      </c>
      <c r="L1497" s="1436"/>
      <c r="M1497" s="1436"/>
      <c r="N1497" s="1436"/>
      <c r="R1497" s="1436" t="s">
        <v>1804</v>
      </c>
      <c r="S1497" s="1436" t="s">
        <v>1210</v>
      </c>
      <c r="T1497" s="1436" t="str">
        <f>IF(Q$1052="Yes",M1056,"")</f>
        <v/>
      </c>
      <c r="U1497" s="1436" t="s">
        <v>1913</v>
      </c>
      <c r="V1497" s="1436" t="str">
        <f>IF(Q1071="Yes",M1073,"")</f>
        <v/>
      </c>
    </row>
    <row r="1498" spans="1:22" s="1431" customFormat="1" x14ac:dyDescent="0.25">
      <c r="A1498" s="1387" t="s">
        <v>1485</v>
      </c>
      <c r="B1498" s="1019" t="str">
        <f>IFERROR(_xlfn.CONCAT("D",('Configurable Tab'!$C$19+5)),"")</f>
        <v>D187</v>
      </c>
      <c r="C1498" s="1019" t="str">
        <f>IFERROR(_xlfn.CONCAT("E",('Configurable Tab'!$C$19+5)),"")</f>
        <v>E187</v>
      </c>
      <c r="D1498" s="692" t="s">
        <v>1448</v>
      </c>
      <c r="E1498" s="1022" t="s">
        <v>1892</v>
      </c>
      <c r="F1498" s="1436"/>
      <c r="G1498" s="1436"/>
      <c r="H1498" s="1436"/>
      <c r="I1498" s="1018" t="str">
        <f t="shared" si="221"/>
        <v/>
      </c>
      <c r="J1498" s="1436"/>
      <c r="K1498" s="1436" t="str">
        <f t="shared" si="220"/>
        <v/>
      </c>
      <c r="L1498" s="1436"/>
      <c r="M1498" s="1436"/>
      <c r="N1498" s="1436"/>
      <c r="R1498" s="1436" t="s">
        <v>1804</v>
      </c>
      <c r="S1498" s="1436" t="s">
        <v>1210</v>
      </c>
      <c r="T1498" s="1436" t="str">
        <f>IF(Q$1052="Yes",M1057,"")</f>
        <v/>
      </c>
      <c r="U1498" s="1436" t="s">
        <v>1913</v>
      </c>
      <c r="V1498" s="1436" t="str">
        <f>IF(Q1072="Yes",M1074,"")</f>
        <v/>
      </c>
    </row>
    <row r="1499" spans="1:22" s="1431" customFormat="1" x14ac:dyDescent="0.25">
      <c r="A1499" s="1020" t="s">
        <v>1480</v>
      </c>
      <c r="B1499" s="1019" t="str">
        <f>IFERROR(_xlfn.CONCAT("I",('Configurable Tab'!$C$19+1)),"")</f>
        <v>I183</v>
      </c>
      <c r="C1499" s="1019" t="str">
        <f>IFERROR(_xlfn.CONCAT("I",('Configurable Tab'!$C$19+2)),"")</f>
        <v>I184</v>
      </c>
      <c r="D1499" s="692" t="s">
        <v>1448</v>
      </c>
      <c r="E1499" s="1022" t="s">
        <v>1892</v>
      </c>
      <c r="F1499" s="1436"/>
      <c r="G1499" s="1436"/>
      <c r="H1499" s="1436"/>
      <c r="I1499" s="1018" t="str">
        <f t="shared" si="221"/>
        <v/>
      </c>
      <c r="J1499" s="1436"/>
      <c r="K1499" s="1436" t="str">
        <f t="shared" si="220"/>
        <v/>
      </c>
      <c r="L1499" s="1436"/>
      <c r="M1499" s="1436"/>
      <c r="N1499" s="1436"/>
      <c r="R1499" s="1436" t="s">
        <v>1804</v>
      </c>
      <c r="S1499" s="1436" t="s">
        <v>1210</v>
      </c>
      <c r="T1499" s="1436" t="str">
        <f>IF(Q$1052="Yes",M1054,"")</f>
        <v/>
      </c>
      <c r="U1499" s="1436" t="s">
        <v>1913</v>
      </c>
      <c r="V1499" s="1436" t="str">
        <f>IF(Q1073="Yes",M1071,"")</f>
        <v/>
      </c>
    </row>
    <row r="1500" spans="1:22" s="1431" customFormat="1" x14ac:dyDescent="0.25">
      <c r="A1500" s="1020" t="s">
        <v>1481</v>
      </c>
      <c r="B1500" s="1019" t="str">
        <f>IFERROR(_xlfn.CONCAT("M",('Configurable Tab'!$C$19+1)),"")</f>
        <v>M183</v>
      </c>
      <c r="C1500" s="1019" t="str">
        <f>IFERROR(_xlfn.CONCAT("M",('Configurable Tab'!$C$19+2)),"")</f>
        <v>M184</v>
      </c>
      <c r="D1500" s="692" t="s">
        <v>1448</v>
      </c>
      <c r="E1500" s="1022" t="s">
        <v>1892</v>
      </c>
      <c r="F1500" s="1436"/>
      <c r="G1500" s="1436"/>
      <c r="H1500" s="1436"/>
      <c r="I1500" s="1018" t="str">
        <f t="shared" si="221"/>
        <v/>
      </c>
      <c r="J1500" s="1436"/>
      <c r="K1500" s="1436" t="str">
        <f t="shared" si="220"/>
        <v/>
      </c>
      <c r="L1500" s="1436"/>
      <c r="M1500" s="1436"/>
      <c r="N1500" s="1436"/>
      <c r="R1500" s="1436" t="s">
        <v>1804</v>
      </c>
      <c r="S1500" s="1436" t="s">
        <v>1210</v>
      </c>
      <c r="T1500" s="1436" t="str">
        <f>IF(Q$1052="Yes",M1055,"")</f>
        <v/>
      </c>
      <c r="U1500" s="1436" t="s">
        <v>1913</v>
      </c>
      <c r="V1500" s="1436" t="str">
        <f>IF(Q1074="Yes",M1072,"")</f>
        <v/>
      </c>
    </row>
    <row r="1501" spans="1:22" s="1431" customFormat="1" x14ac:dyDescent="0.25">
      <c r="A1501" s="1020" t="s">
        <v>1495</v>
      </c>
      <c r="B1501" s="1018" t="str">
        <f>IFERROR(_xlfn.CONCAT("G",('Configurable Tab'!$C$19+4)),"")</f>
        <v>G186</v>
      </c>
      <c r="C1501" s="1018" t="str">
        <f>IFERROR(_xlfn.CONCAT("G",('Configurable Tab'!$C$19+5)),"")</f>
        <v>G187</v>
      </c>
      <c r="D1501" s="1436" t="s">
        <v>1448</v>
      </c>
      <c r="E1501" s="1021" t="s">
        <v>1892</v>
      </c>
      <c r="F1501" s="180"/>
      <c r="G1501" s="1388"/>
      <c r="I1501" s="1018" t="str">
        <f t="shared" si="221"/>
        <v/>
      </c>
      <c r="J1501" s="1436"/>
      <c r="K1501" s="1436" t="str">
        <f t="shared" si="220"/>
        <v/>
      </c>
      <c r="L1501" s="1436"/>
      <c r="M1501" s="1436"/>
      <c r="N1501" s="1436"/>
      <c r="R1501" s="1436" t="s">
        <v>1804</v>
      </c>
      <c r="S1501" s="1436" t="s">
        <v>1210</v>
      </c>
      <c r="T1501" s="1436" t="str">
        <f>IF(Q$1052="Yes",M1060,"")</f>
        <v/>
      </c>
      <c r="U1501" s="1436" t="s">
        <v>1913</v>
      </c>
      <c r="V1501" s="1436" t="str">
        <f>IF(Q1075="Yes",M1077,"")</f>
        <v/>
      </c>
    </row>
    <row r="1502" spans="1:22" s="1431" customFormat="1" x14ac:dyDescent="0.25">
      <c r="A1502" s="1020" t="s">
        <v>1576</v>
      </c>
      <c r="B1502" s="1018" t="str">
        <f>IFERROR(_xlfn.CONCAT("I",('Configurable Tab'!$C$19+4)),"")</f>
        <v>I186</v>
      </c>
      <c r="C1502" s="1018" t="str">
        <f>IFERROR(_xlfn.CONCAT("I",('Configurable Tab'!$C$19+5)),"")</f>
        <v>I187</v>
      </c>
      <c r="D1502" s="1436" t="s">
        <v>1448</v>
      </c>
      <c r="E1502" s="1021" t="s">
        <v>1892</v>
      </c>
      <c r="F1502" s="180"/>
      <c r="G1502" s="177"/>
      <c r="I1502" s="1018" t="str">
        <f t="shared" si="221"/>
        <v/>
      </c>
      <c r="J1502" s="1436"/>
      <c r="K1502" s="1436" t="str">
        <f t="shared" si="220"/>
        <v/>
      </c>
      <c r="L1502" s="1436"/>
      <c r="M1502" s="1436"/>
      <c r="N1502" s="1436"/>
      <c r="R1502" s="1436" t="s">
        <v>1804</v>
      </c>
      <c r="S1502" s="1436" t="s">
        <v>1210</v>
      </c>
      <c r="T1502" s="1436" t="str">
        <f t="shared" ref="T1502:T1503" si="229">IF(Q$1052="Yes",M1061,"")</f>
        <v/>
      </c>
      <c r="U1502" s="1436" t="s">
        <v>1913</v>
      </c>
      <c r="V1502" s="1436" t="str">
        <f>IF(Q1076="Yes",M1078,"")</f>
        <v/>
      </c>
    </row>
    <row r="1503" spans="1:22" s="1431" customFormat="1" x14ac:dyDescent="0.25">
      <c r="A1503" s="1020" t="s">
        <v>1577</v>
      </c>
      <c r="B1503" s="1018" t="str">
        <f>IFERROR(_xlfn.CONCAT("K",('Configurable Tab'!$C$19+4)),"")</f>
        <v>K186</v>
      </c>
      <c r="C1503" s="1018" t="str">
        <f>IFERROR(_xlfn.CONCAT("K",('Configurable Tab'!$C$19+5)),"")</f>
        <v>K187</v>
      </c>
      <c r="D1503" s="1436" t="s">
        <v>1448</v>
      </c>
      <c r="E1503" s="1021" t="s">
        <v>1892</v>
      </c>
      <c r="F1503" s="177"/>
      <c r="G1503" s="180"/>
      <c r="I1503" s="1018" t="str">
        <f t="shared" si="221"/>
        <v/>
      </c>
      <c r="J1503" s="1436"/>
      <c r="K1503" s="1436" t="str">
        <f t="shared" si="220"/>
        <v/>
      </c>
      <c r="L1503" s="1436"/>
      <c r="M1503" s="1436"/>
      <c r="N1503" s="1436"/>
      <c r="R1503" s="1436" t="s">
        <v>1804</v>
      </c>
      <c r="S1503" s="1436" t="s">
        <v>1210</v>
      </c>
      <c r="T1503" s="1436" t="str">
        <f t="shared" si="229"/>
        <v/>
      </c>
      <c r="U1503" s="1436" t="s">
        <v>1913</v>
      </c>
      <c r="V1503" s="1436"/>
    </row>
    <row r="1504" spans="1:22" s="1431" customFormat="1" x14ac:dyDescent="0.25">
      <c r="A1504" s="1020" t="s">
        <v>1501</v>
      </c>
      <c r="B1504" s="1018" t="str">
        <f>IFERROR(_xlfn.CONCAT("M",('Configurable Tab'!$C$19+4)),"")</f>
        <v>M186</v>
      </c>
      <c r="C1504" s="1018" t="str">
        <f>IFERROR(_xlfn.CONCAT("M",('Configurable Tab'!$C$19+5)),"")</f>
        <v>M187</v>
      </c>
      <c r="D1504" s="1436" t="s">
        <v>1448</v>
      </c>
      <c r="E1504" s="1021" t="s">
        <v>1892</v>
      </c>
      <c r="F1504" s="177"/>
      <c r="G1504" s="180"/>
      <c r="I1504" s="1018" t="str">
        <f t="shared" si="221"/>
        <v/>
      </c>
      <c r="J1504" s="1436"/>
      <c r="K1504" s="1436" t="str">
        <f t="shared" si="220"/>
        <v/>
      </c>
      <c r="L1504" s="1436"/>
      <c r="M1504" s="1436"/>
      <c r="N1504" s="1436"/>
      <c r="R1504" s="1436" t="s">
        <v>1804</v>
      </c>
      <c r="S1504" s="1436" t="s">
        <v>1210</v>
      </c>
      <c r="T1504" s="1436" t="str">
        <f>IF(Q$1052="Yes",M1065,"")</f>
        <v/>
      </c>
      <c r="U1504" s="1436" t="s">
        <v>1913</v>
      </c>
      <c r="V1504" s="1436" t="str">
        <f>IF(Q1078="Yes",M1081,"")</f>
        <v/>
      </c>
    </row>
    <row r="1505" spans="1:26" s="1431" customFormat="1" x14ac:dyDescent="0.25">
      <c r="A1505" s="1020" t="s">
        <v>1580</v>
      </c>
      <c r="B1505" s="1018" t="str">
        <f>IFERROR(_xlfn.CONCAT("G",('Configurable Tab'!$C$19+7)),"")</f>
        <v>G189</v>
      </c>
      <c r="C1505" s="1018" t="str">
        <f>IFERROR(_xlfn.CONCAT("G",('Configurable Tab'!$C$19+8)),"")</f>
        <v>G190</v>
      </c>
      <c r="D1505" s="1436" t="s">
        <v>1448</v>
      </c>
      <c r="E1505" s="1021" t="s">
        <v>1892</v>
      </c>
      <c r="F1505" s="1389"/>
      <c r="G1505" s="1388"/>
      <c r="I1505" s="1018" t="str">
        <f t="shared" si="221"/>
        <v/>
      </c>
      <c r="J1505" s="1436"/>
      <c r="K1505" s="1436" t="str">
        <f t="shared" si="220"/>
        <v/>
      </c>
      <c r="L1505" s="1436"/>
      <c r="M1505" s="1436"/>
      <c r="N1505" s="1436"/>
      <c r="R1505" s="1436" t="s">
        <v>1804</v>
      </c>
      <c r="S1505" s="1436" t="s">
        <v>1210</v>
      </c>
      <c r="T1505" s="1345"/>
      <c r="U1505" s="1436" t="s">
        <v>1913</v>
      </c>
      <c r="V1505" s="1436"/>
    </row>
    <row r="1506" spans="1:26" s="1431" customFormat="1" ht="30" x14ac:dyDescent="0.25">
      <c r="A1506" s="1020" t="s">
        <v>1581</v>
      </c>
      <c r="B1506" s="1018" t="str">
        <f>IFERROR(_xlfn.CONCAT("I",('Configurable Tab'!$C$19+7)),"")</f>
        <v>I189</v>
      </c>
      <c r="C1506" s="1018" t="str">
        <f>IFERROR(_xlfn.CONCAT("I",('Configurable Tab'!$C$19+8)),"")</f>
        <v>I190</v>
      </c>
      <c r="D1506" s="1436" t="s">
        <v>1448</v>
      </c>
      <c r="E1506" s="1021" t="s">
        <v>1892</v>
      </c>
      <c r="F1506" s="134"/>
      <c r="G1506" s="134"/>
      <c r="I1506" s="1018" t="str">
        <f t="shared" si="221"/>
        <v/>
      </c>
      <c r="J1506" s="1436"/>
      <c r="K1506" s="1436" t="str">
        <f t="shared" si="220"/>
        <v/>
      </c>
      <c r="L1506" s="1436"/>
      <c r="M1506" s="1436"/>
      <c r="N1506" s="1436"/>
      <c r="R1506" s="1436" t="s">
        <v>1804</v>
      </c>
      <c r="S1506" s="1436" t="s">
        <v>1210</v>
      </c>
      <c r="T1506" s="1436" t="str">
        <f t="shared" si="227"/>
        <v/>
      </c>
      <c r="U1506" s="1436" t="s">
        <v>1913</v>
      </c>
      <c r="V1506" s="1436" t="str">
        <f>IF(Q1080="Yes",M1079,"")</f>
        <v/>
      </c>
    </row>
    <row r="1507" spans="1:26" s="1431" customFormat="1" x14ac:dyDescent="0.25">
      <c r="A1507" s="1020" t="s">
        <v>1212</v>
      </c>
      <c r="B1507" s="1018" t="str">
        <f>IFERROR(_xlfn.CONCAT("K",('Configurable Tab'!$C$19+7)),"")</f>
        <v>K189</v>
      </c>
      <c r="C1507" s="1018" t="str">
        <f>IFERROR(_xlfn.CONCAT("K",('Configurable Tab'!$C$19+8)),"")</f>
        <v>K190</v>
      </c>
      <c r="D1507" s="1436" t="s">
        <v>1448</v>
      </c>
      <c r="E1507" s="1021" t="s">
        <v>1892</v>
      </c>
      <c r="I1507" s="1018" t="str">
        <f t="shared" si="221"/>
        <v/>
      </c>
      <c r="J1507" s="1436"/>
      <c r="K1507" s="1436" t="str">
        <f t="shared" si="220"/>
        <v/>
      </c>
      <c r="L1507" s="1436"/>
      <c r="M1507" s="1436"/>
      <c r="N1507" s="1436"/>
      <c r="R1507" s="1436" t="s">
        <v>1804</v>
      </c>
      <c r="S1507" s="1436" t="s">
        <v>1210</v>
      </c>
      <c r="T1507" s="1436" t="str">
        <f t="shared" si="227"/>
        <v/>
      </c>
      <c r="U1507" s="1436" t="s">
        <v>1913</v>
      </c>
      <c r="V1507" s="1436" t="str">
        <f>IF(Q1081="Yes",M1080,"")</f>
        <v/>
      </c>
    </row>
    <row r="1508" spans="1:26" s="1431" customFormat="1" x14ac:dyDescent="0.25">
      <c r="A1508" s="1020" t="s">
        <v>1582</v>
      </c>
      <c r="B1508" s="1018" t="str">
        <f>IFERROR(_xlfn.CONCAT("M",('Configurable Tab'!$C$19+7)),"")</f>
        <v>M189</v>
      </c>
      <c r="C1508" s="1018" t="str">
        <f>IFERROR(_xlfn.CONCAT("M",('Configurable Tab'!$C$19+8)),"")</f>
        <v>M190</v>
      </c>
      <c r="D1508" s="1436" t="s">
        <v>1448</v>
      </c>
      <c r="E1508" s="1021" t="s">
        <v>1892</v>
      </c>
      <c r="I1508" s="1018" t="str">
        <f t="shared" si="221"/>
        <v/>
      </c>
      <c r="J1508" s="1436"/>
      <c r="K1508" s="1436" t="str">
        <f t="shared" si="220"/>
        <v/>
      </c>
      <c r="L1508" s="1436"/>
      <c r="M1508" s="1436"/>
      <c r="N1508" s="1436"/>
      <c r="R1508" s="1436" t="s">
        <v>1804</v>
      </c>
      <c r="S1508" s="1436" t="s">
        <v>1210</v>
      </c>
      <c r="T1508" s="1436" t="str">
        <f>IF(Q$1052="Yes",M1066,"")</f>
        <v/>
      </c>
      <c r="U1508" s="1436" t="s">
        <v>1913</v>
      </c>
      <c r="V1508" s="1436" t="str">
        <f t="shared" si="228"/>
        <v/>
      </c>
    </row>
    <row r="1509" spans="1:26" s="1431" customFormat="1" x14ac:dyDescent="0.25">
      <c r="A1509" s="1020" t="s">
        <v>1211</v>
      </c>
      <c r="B1509" s="1018" t="str">
        <f>IFERROR(_xlfn.CONCAT("O",('Configurable Tab'!$C$19+7)),"")</f>
        <v>O189</v>
      </c>
      <c r="C1509" s="1018" t="str">
        <f>IFERROR(_xlfn.CONCAT("O",('Configurable Tab'!$C$19+8)),"")</f>
        <v>O190</v>
      </c>
      <c r="D1509" s="1436" t="s">
        <v>1448</v>
      </c>
      <c r="E1509" s="1021" t="s">
        <v>1892</v>
      </c>
      <c r="F1509" s="692"/>
      <c r="G1509" s="692"/>
      <c r="H1509" s="1436"/>
      <c r="I1509" s="1018" t="str">
        <f t="shared" si="221"/>
        <v/>
      </c>
      <c r="J1509" s="1436"/>
      <c r="K1509" s="1436" t="str">
        <f t="shared" si="220"/>
        <v/>
      </c>
      <c r="L1509" s="1436"/>
      <c r="M1509" s="1436"/>
      <c r="N1509" s="1436"/>
      <c r="R1509" s="1436" t="s">
        <v>1804</v>
      </c>
      <c r="S1509" s="1436" t="s">
        <v>1210</v>
      </c>
      <c r="T1509" s="1436" t="str">
        <f>IF(Q$1052="Yes",M1067,"")</f>
        <v/>
      </c>
      <c r="U1509" s="1436" t="s">
        <v>1913</v>
      </c>
      <c r="V1509" s="1436" t="str">
        <f t="shared" si="228"/>
        <v/>
      </c>
    </row>
    <row r="1510" spans="1:26" s="1431" customFormat="1" x14ac:dyDescent="0.25">
      <c r="A1510" s="1378" t="s">
        <v>528</v>
      </c>
      <c r="B1510" s="1019" t="str">
        <f>IFERROR(_xlfn.CONCAT("D",('Configurable Tab'!$C$20+1)),"")</f>
        <v>D194</v>
      </c>
      <c r="C1510" s="1019" t="str">
        <f>IFERROR(_xlfn.CONCAT("E",('Configurable Tab'!$C$20+1)),"")</f>
        <v>E194</v>
      </c>
      <c r="D1510" s="692" t="s">
        <v>1448</v>
      </c>
      <c r="E1510" s="1022" t="s">
        <v>1892</v>
      </c>
      <c r="F1510" s="1436"/>
      <c r="G1510" s="1436"/>
      <c r="H1510" s="1436"/>
      <c r="I1510" s="1018" t="str">
        <f t="shared" si="221"/>
        <v/>
      </c>
      <c r="J1510" s="1436" t="str">
        <f>$Q$1&amp;IF(T$1510&lt;&gt;0,U1510,IF(T$1529&lt;&gt;0,U1529,IF(X$1510&lt;&gt;0,Y1510,"")))</f>
        <v/>
      </c>
      <c r="K1510" s="1436" t="str">
        <f t="shared" si="220"/>
        <v/>
      </c>
      <c r="L1510" s="1436"/>
      <c r="M1510" s="1436"/>
      <c r="N1510" s="1436"/>
      <c r="O1510" s="1431" t="s">
        <v>1914</v>
      </c>
      <c r="R1510" s="1432" t="s">
        <v>1168</v>
      </c>
      <c r="S1510" s="1436" t="s">
        <v>1718</v>
      </c>
      <c r="T1510" s="1436">
        <f>IF(Q$1085="Yes",IF(Q$1095="Yes",2,1),0)</f>
        <v>0</v>
      </c>
      <c r="U1510" s="1436" t="str">
        <f>IF(Q$1085="Yes",M1085,"")</f>
        <v/>
      </c>
      <c r="V1510" s="1436" t="str">
        <f>IF(Q$1095="Yes",M1095,"")</f>
        <v/>
      </c>
      <c r="W1510" s="1436" t="s">
        <v>1721</v>
      </c>
      <c r="X1510" s="1436">
        <f>IF(Q$1105="Yes",IF(Q$1134="Yes",2,1),0)</f>
        <v>0</v>
      </c>
      <c r="Y1510" s="1436" t="str">
        <f>IF(Q$1105="Yes",M1105,"")</f>
        <v/>
      </c>
      <c r="Z1510" s="1436" t="str">
        <f>IF(Q$1134="Yes",M1134,"")</f>
        <v/>
      </c>
    </row>
    <row r="1511" spans="1:26" s="1431" customFormat="1" x14ac:dyDescent="0.25">
      <c r="A1511" s="1379" t="s">
        <v>1482</v>
      </c>
      <c r="B1511" s="1019" t="str">
        <f>IFERROR(_xlfn.CONCAT("D",('Configurable Tab'!$C$20+2)),"")</f>
        <v>D195</v>
      </c>
      <c r="C1511" s="1019" t="str">
        <f>IFERROR(_xlfn.CONCAT("E",('Configurable Tab'!$C$20+2)),"")</f>
        <v>E195</v>
      </c>
      <c r="D1511" s="692" t="s">
        <v>1448</v>
      </c>
      <c r="E1511" s="1022" t="s">
        <v>1892</v>
      </c>
      <c r="F1511" s="1436"/>
      <c r="G1511" s="1436"/>
      <c r="H1511" s="1436"/>
      <c r="I1511" s="1018" t="str">
        <f t="shared" si="221"/>
        <v/>
      </c>
      <c r="J1511" s="1436" t="str">
        <f t="shared" ref="J1511:J1528" si="230">$Q$1&amp;IF(T$1510&lt;&gt;0,U1511,IF(T$1529&lt;&gt;0,U1530,IF(X$1510&lt;&gt;0,Y1511,"")))</f>
        <v/>
      </c>
      <c r="K1511" s="1436" t="str">
        <f t="shared" si="220"/>
        <v/>
      </c>
      <c r="L1511" s="1436"/>
      <c r="M1511" s="1436"/>
      <c r="N1511" s="1436"/>
      <c r="R1511" s="1436" t="s">
        <v>1168</v>
      </c>
      <c r="S1511" s="1436" t="s">
        <v>1718</v>
      </c>
      <c r="U1511" s="1436" t="str">
        <f>IF(Q$1085="Yes",M1086,"")</f>
        <v/>
      </c>
      <c r="V1511" s="1436" t="str">
        <f t="shared" ref="V1511" si="231">IF(Q$1095="Yes",M1096,"")</f>
        <v/>
      </c>
      <c r="W1511" s="1436" t="s">
        <v>1721</v>
      </c>
      <c r="Y1511" s="1436" t="str">
        <f t="shared" ref="Y1511" si="232">IF(Q$1105="Yes",M1106,"")</f>
        <v/>
      </c>
      <c r="Z1511" s="1436" t="str">
        <f t="shared" ref="Z1511" si="233">IF(Q$1134="Yes",M1135,"")</f>
        <v/>
      </c>
    </row>
    <row r="1512" spans="1:26" s="1431" customFormat="1" x14ac:dyDescent="0.25">
      <c r="A1512" s="1379" t="s">
        <v>1484</v>
      </c>
      <c r="B1512" s="1019" t="str">
        <f>IFERROR(_xlfn.CONCAT("D",('Configurable Tab'!$C$20+4)),"")</f>
        <v>D197</v>
      </c>
      <c r="C1512" s="1019" t="str">
        <f>IFERROR(_xlfn.CONCAT("E",('Configurable Tab'!$C$20+4)),"")</f>
        <v>E197</v>
      </c>
      <c r="D1512" s="692" t="s">
        <v>1448</v>
      </c>
      <c r="E1512" s="1022" t="s">
        <v>1892</v>
      </c>
      <c r="F1512" s="1436"/>
      <c r="G1512" s="1436"/>
      <c r="H1512" s="1436"/>
      <c r="I1512" s="1018" t="str">
        <f t="shared" si="221"/>
        <v/>
      </c>
      <c r="J1512" s="1436" t="str">
        <f t="shared" si="230"/>
        <v/>
      </c>
      <c r="K1512" s="1436" t="str">
        <f t="shared" si="220"/>
        <v/>
      </c>
      <c r="L1512" s="1436"/>
      <c r="M1512" s="1436"/>
      <c r="N1512" s="1436"/>
      <c r="R1512" s="1436" t="s">
        <v>1168</v>
      </c>
      <c r="S1512" s="1436" t="s">
        <v>1718</v>
      </c>
      <c r="U1512" s="1436" t="str">
        <f>IF(Q$1085="Yes",M1089,"")</f>
        <v/>
      </c>
      <c r="V1512" s="1436" t="str">
        <f>IF(Q$1095="Yes",M1099,"")</f>
        <v/>
      </c>
      <c r="W1512" s="1436" t="s">
        <v>1721</v>
      </c>
      <c r="Y1512" s="1436" t="str">
        <f>IF(Q$1105="Yes",M1112,"")</f>
        <v/>
      </c>
      <c r="Z1512" s="1436" t="str">
        <f>IF(Q$1134="Yes",M1141,"")</f>
        <v/>
      </c>
    </row>
    <row r="1513" spans="1:26" s="1431" customFormat="1" x14ac:dyDescent="0.25">
      <c r="A1513" s="1380" t="s">
        <v>1485</v>
      </c>
      <c r="B1513" s="1019" t="str">
        <f>IFERROR(_xlfn.CONCAT("D",('Configurable Tab'!$C$20+5)),"")</f>
        <v>D198</v>
      </c>
      <c r="C1513" s="1019" t="str">
        <f>IFERROR(_xlfn.CONCAT("E",('Configurable Tab'!$C$20+5)),"")</f>
        <v>E198</v>
      </c>
      <c r="D1513" s="692" t="s">
        <v>1448</v>
      </c>
      <c r="E1513" s="1022" t="s">
        <v>1892</v>
      </c>
      <c r="F1513" s="1436"/>
      <c r="G1513" s="1436"/>
      <c r="H1513" s="1436"/>
      <c r="I1513" s="1018" t="str">
        <f t="shared" si="221"/>
        <v/>
      </c>
      <c r="J1513" s="1436" t="str">
        <f t="shared" si="230"/>
        <v/>
      </c>
      <c r="K1513" s="1436" t="str">
        <f t="shared" si="220"/>
        <v/>
      </c>
      <c r="L1513" s="1436"/>
      <c r="M1513" s="1436"/>
      <c r="N1513" s="1436"/>
      <c r="R1513" s="1436" t="s">
        <v>1168</v>
      </c>
      <c r="S1513" s="1442" t="s">
        <v>1718</v>
      </c>
      <c r="U1513" s="1442" t="str">
        <f>IF(Q$1085="Yes",M1090,"")</f>
        <v/>
      </c>
      <c r="V1513" s="1442" t="str">
        <f>IF(Q$1095="Yes",M1100,"")</f>
        <v/>
      </c>
      <c r="W1513" s="1436" t="s">
        <v>1721</v>
      </c>
      <c r="Y1513" s="1436" t="str">
        <f>IF(Q$1105="Yes",M1113,"")</f>
        <v/>
      </c>
      <c r="Z1513" s="1436" t="str">
        <f>IF(Q$1134="Yes",M1142,"")</f>
        <v/>
      </c>
    </row>
    <row r="1514" spans="1:26" s="1431" customFormat="1" x14ac:dyDescent="0.25">
      <c r="A1514" s="1379" t="s">
        <v>1479</v>
      </c>
      <c r="B1514" s="1019" t="str">
        <f>IFERROR(_xlfn.CONCAT("G",('Configurable Tab'!$C$20+1)),"")</f>
        <v>G194</v>
      </c>
      <c r="C1514" s="1019" t="str">
        <f>IFERROR(_xlfn.CONCAT("G",('Configurable Tab'!$C$20+2)),"")</f>
        <v>G195</v>
      </c>
      <c r="D1514" s="692" t="s">
        <v>1448</v>
      </c>
      <c r="E1514" s="1022" t="s">
        <v>1892</v>
      </c>
      <c r="F1514" s="1436"/>
      <c r="G1514" s="1436"/>
      <c r="H1514" s="1436"/>
      <c r="I1514" s="1018" t="str">
        <f t="shared" si="221"/>
        <v/>
      </c>
      <c r="J1514" s="1436" t="str">
        <f t="shared" si="230"/>
        <v/>
      </c>
      <c r="K1514" s="1436" t="str">
        <f t="shared" si="220"/>
        <v/>
      </c>
      <c r="L1514" s="1436"/>
      <c r="M1514" s="1436"/>
      <c r="N1514" s="1436"/>
      <c r="R1514" s="1442" t="s">
        <v>1168</v>
      </c>
      <c r="S1514" s="735"/>
      <c r="U1514" s="735"/>
      <c r="V1514" s="735"/>
      <c r="W1514" s="1442" t="s">
        <v>1721</v>
      </c>
      <c r="Y1514" s="1436" t="str">
        <f>IF(Q$1105="Yes",M1107,"")</f>
        <v/>
      </c>
      <c r="Z1514" s="1436" t="str">
        <f>IF(Q$1134="Yes",M1136,"")</f>
        <v/>
      </c>
    </row>
    <row r="1515" spans="1:26" s="1431" customFormat="1" x14ac:dyDescent="0.25">
      <c r="A1515" s="1379" t="s">
        <v>1480</v>
      </c>
      <c r="B1515" s="1019" t="str">
        <f>IFERROR(_xlfn.CONCAT("I",('Configurable Tab'!$C$20+1)),"")</f>
        <v>I194</v>
      </c>
      <c r="C1515" s="1019" t="str">
        <f>IFERROR(_xlfn.CONCAT("I",('Configurable Tab'!$C$20+2)),"")</f>
        <v>I195</v>
      </c>
      <c r="D1515" s="692" t="s">
        <v>1448</v>
      </c>
      <c r="E1515" s="1022" t="s">
        <v>1892</v>
      </c>
      <c r="F1515" s="1436"/>
      <c r="G1515" s="1436"/>
      <c r="H1515" s="1436"/>
      <c r="I1515" s="1018" t="str">
        <f t="shared" si="221"/>
        <v/>
      </c>
      <c r="J1515" s="1436" t="str">
        <f t="shared" si="230"/>
        <v/>
      </c>
      <c r="K1515" s="1436" t="str">
        <f t="shared" si="220"/>
        <v/>
      </c>
      <c r="L1515" s="1436"/>
      <c r="M1515" s="1436"/>
      <c r="N1515" s="1436"/>
      <c r="R1515" s="1436" t="s">
        <v>1168</v>
      </c>
      <c r="S1515" s="1442" t="s">
        <v>1718</v>
      </c>
      <c r="U1515" s="1442" t="str">
        <f>IF(Q$1085="Yes",M1087,"")</f>
        <v/>
      </c>
      <c r="V1515" s="1442" t="str">
        <f>IF(Q$1095="Yes",M1097,"")</f>
        <v/>
      </c>
      <c r="W1515" s="1436" t="s">
        <v>1721</v>
      </c>
      <c r="Y1515" s="1436" t="str">
        <f t="shared" ref="Y1515:Y1516" si="234">IF(Q$1105="Yes",M1108,"")</f>
        <v/>
      </c>
      <c r="Z1515" s="1436" t="str">
        <f>IF(Q$1134="Yes",M1137,"")</f>
        <v/>
      </c>
    </row>
    <row r="1516" spans="1:26" s="1431" customFormat="1" x14ac:dyDescent="0.25">
      <c r="A1516" s="1379" t="s">
        <v>1481</v>
      </c>
      <c r="B1516" s="1019" t="str">
        <f>IFERROR(_xlfn.CONCAT("M",('Configurable Tab'!$C$20+1)),"")</f>
        <v>M194</v>
      </c>
      <c r="C1516" s="1019" t="str">
        <f>IFERROR(_xlfn.CONCAT("M",('Configurable Tab'!$C$20+2)),"")</f>
        <v>M195</v>
      </c>
      <c r="D1516" s="692" t="s">
        <v>1448</v>
      </c>
      <c r="E1516" s="1022" t="s">
        <v>1892</v>
      </c>
      <c r="F1516" s="1436"/>
      <c r="G1516" s="1436"/>
      <c r="H1516" s="1436"/>
      <c r="I1516" s="1018" t="str">
        <f t="shared" si="221"/>
        <v/>
      </c>
      <c r="J1516" s="1436" t="str">
        <f t="shared" si="230"/>
        <v/>
      </c>
      <c r="K1516" s="1436" t="str">
        <f t="shared" si="220"/>
        <v/>
      </c>
      <c r="L1516" s="1436"/>
      <c r="M1516" s="1436"/>
      <c r="N1516" s="1436"/>
      <c r="R1516" s="1436" t="s">
        <v>1168</v>
      </c>
      <c r="S1516" s="1436" t="s">
        <v>1718</v>
      </c>
      <c r="U1516" s="1436" t="str">
        <f>IF(Q$1085="Yes",M1088,"")</f>
        <v/>
      </c>
      <c r="V1516" s="1436" t="str">
        <f>IF(Q$1095="Yes",M1098,"")</f>
        <v/>
      </c>
      <c r="W1516" s="1436" t="s">
        <v>1721</v>
      </c>
      <c r="Y1516" s="1436" t="str">
        <f t="shared" si="234"/>
        <v/>
      </c>
      <c r="Z1516" s="1436" t="str">
        <f>IF(Q$1134="Yes",M1138,"")</f>
        <v/>
      </c>
    </row>
    <row r="1517" spans="1:26" s="1431" customFormat="1" x14ac:dyDescent="0.25">
      <c r="A1517" s="1379" t="s">
        <v>1495</v>
      </c>
      <c r="B1517" s="1018" t="str">
        <f>IFERROR(_xlfn.CONCAT("G",('Configurable Tab'!$C$20+4)),"")</f>
        <v>G197</v>
      </c>
      <c r="C1517" s="1018" t="str">
        <f>IFERROR(_xlfn.CONCAT("G",('Configurable Tab'!$C$20+5)),"")</f>
        <v>G198</v>
      </c>
      <c r="D1517" s="1436" t="s">
        <v>1448</v>
      </c>
      <c r="E1517" s="1021" t="s">
        <v>1892</v>
      </c>
      <c r="F1517" s="180"/>
      <c r="G1517" s="1388"/>
      <c r="I1517" s="1018" t="str">
        <f t="shared" si="221"/>
        <v/>
      </c>
      <c r="J1517" s="1436" t="str">
        <f t="shared" si="230"/>
        <v/>
      </c>
      <c r="K1517" s="1436" t="str">
        <f t="shared" si="220"/>
        <v/>
      </c>
      <c r="L1517" s="1436"/>
      <c r="M1517" s="1436"/>
      <c r="N1517" s="1436"/>
      <c r="R1517" s="1436" t="s">
        <v>1168</v>
      </c>
      <c r="S1517" s="1436" t="s">
        <v>1718</v>
      </c>
      <c r="U1517" s="1436" t="str">
        <f>IF(Q$1085="Yes",M1093,"")</f>
        <v/>
      </c>
      <c r="V1517" s="1436" t="str">
        <f>IF(Q$1095="Yes",M1103,"")</f>
        <v/>
      </c>
      <c r="W1517" s="1442" t="s">
        <v>1721</v>
      </c>
      <c r="Y1517" s="1442" t="str">
        <f>IF(Q$1105="Yes",M1117,"")</f>
        <v/>
      </c>
      <c r="Z1517" s="1442" t="str">
        <f>IF(Q$1134="Yes",M1146,"")</f>
        <v/>
      </c>
    </row>
    <row r="1518" spans="1:26" s="1431" customFormat="1" x14ac:dyDescent="0.25">
      <c r="A1518" s="1390" t="s">
        <v>1488</v>
      </c>
      <c r="B1518" s="1018" t="str">
        <f>IFERROR(_xlfn.CONCAT("G",('Configurable Tab'!$C$20+7)),"")</f>
        <v>G200</v>
      </c>
      <c r="C1518" s="1018" t="str">
        <f>IFERROR(_xlfn.CONCAT("G",('Configurable Tab'!$C$20+8)),"")</f>
        <v>G201</v>
      </c>
      <c r="D1518" s="1436" t="s">
        <v>1448</v>
      </c>
      <c r="E1518" s="1021" t="s">
        <v>1892</v>
      </c>
      <c r="I1518" s="1018" t="str">
        <f t="shared" si="221"/>
        <v/>
      </c>
      <c r="J1518" s="1436" t="str">
        <f t="shared" si="230"/>
        <v/>
      </c>
      <c r="K1518" s="1436" t="str">
        <f t="shared" si="220"/>
        <v/>
      </c>
      <c r="L1518" s="1436"/>
      <c r="M1518" s="1436"/>
      <c r="N1518" s="1436"/>
      <c r="R1518" s="1436" t="s">
        <v>1168</v>
      </c>
      <c r="W1518" s="735"/>
      <c r="Y1518" s="735"/>
      <c r="Z1518" s="735"/>
    </row>
    <row r="1519" spans="1:26" s="1431" customFormat="1" x14ac:dyDescent="0.25">
      <c r="A1519" s="1390" t="s">
        <v>751</v>
      </c>
      <c r="B1519" s="1018" t="str">
        <f>IFERROR(_xlfn.CONCAT("G",('Configurable Tab'!$C$20+4)),"")</f>
        <v>G197</v>
      </c>
      <c r="C1519" s="1018" t="str">
        <f>IFERROR(_xlfn.CONCAT("G",('Configurable Tab'!$C$20+5)),"")</f>
        <v>G198</v>
      </c>
      <c r="D1519" s="1436" t="s">
        <v>1448</v>
      </c>
      <c r="E1519" s="1021" t="s">
        <v>1892</v>
      </c>
      <c r="I1519" s="1018" t="str">
        <f t="shared" si="221"/>
        <v/>
      </c>
      <c r="J1519" s="1436" t="str">
        <f t="shared" si="230"/>
        <v/>
      </c>
      <c r="K1519" s="1436" t="str">
        <f t="shared" si="220"/>
        <v/>
      </c>
      <c r="L1519" s="1436"/>
      <c r="M1519" s="1436"/>
      <c r="N1519" s="1436"/>
      <c r="R1519" s="1436" t="s">
        <v>1168</v>
      </c>
      <c r="W1519" s="1442" t="s">
        <v>1721</v>
      </c>
      <c r="Y1519" s="1442" t="str">
        <f>IF(Q$1105="Yes",M1119,"")</f>
        <v/>
      </c>
      <c r="Z1519" s="1442" t="str">
        <f>IF(Q$1134="Yes",M1148,"")</f>
        <v/>
      </c>
    </row>
    <row r="1520" spans="1:26" s="1431" customFormat="1" x14ac:dyDescent="0.25">
      <c r="A1520" s="1390" t="s">
        <v>751</v>
      </c>
      <c r="B1520" s="1018" t="str">
        <f>IFERROR(_xlfn.CONCAT("G",('Configurable Tab'!$C$20+4)),"")</f>
        <v>G197</v>
      </c>
      <c r="C1520" s="1018" t="str">
        <f>IFERROR(_xlfn.CONCAT("G",('Configurable Tab'!$C$20+6)),"")</f>
        <v>G199</v>
      </c>
      <c r="D1520" s="1436" t="s">
        <v>1448</v>
      </c>
      <c r="E1520" s="1021" t="s">
        <v>1892</v>
      </c>
      <c r="I1520" s="1018" t="str">
        <f t="shared" si="221"/>
        <v/>
      </c>
      <c r="J1520" s="1436" t="str">
        <f t="shared" si="230"/>
        <v/>
      </c>
      <c r="K1520" s="1436" t="str">
        <f t="shared" si="220"/>
        <v/>
      </c>
      <c r="L1520" s="1436"/>
      <c r="M1520" s="1436"/>
      <c r="N1520" s="1436"/>
      <c r="R1520" s="1436" t="s">
        <v>1168</v>
      </c>
      <c r="W1520" s="1436" t="s">
        <v>1721</v>
      </c>
      <c r="Y1520" s="1436" t="str">
        <f>IF(Q$1105="Yes",M1122,"")</f>
        <v/>
      </c>
      <c r="Z1520" s="1436" t="str">
        <f>IF(Q$1134="Yes",M1151,"")</f>
        <v/>
      </c>
    </row>
    <row r="1521" spans="1:26" s="1431" customFormat="1" x14ac:dyDescent="0.25">
      <c r="A1521" s="1390" t="s">
        <v>751</v>
      </c>
      <c r="B1521" s="1018" t="str">
        <f>IFERROR(_xlfn.CONCAT("G",('Configurable Tab'!$C$20+4)),"")</f>
        <v>G197</v>
      </c>
      <c r="C1521" s="1018" t="str">
        <f>IFERROR(_xlfn.CONCAT("G",('Configurable Tab'!$C$20+7)),"")</f>
        <v>G200</v>
      </c>
      <c r="D1521" s="1436" t="s">
        <v>1448</v>
      </c>
      <c r="E1521" s="1021" t="s">
        <v>1892</v>
      </c>
      <c r="I1521" s="1018" t="str">
        <f t="shared" si="221"/>
        <v/>
      </c>
      <c r="J1521" s="1436" t="str">
        <f t="shared" si="230"/>
        <v/>
      </c>
      <c r="K1521" s="1436" t="str">
        <f t="shared" si="220"/>
        <v/>
      </c>
      <c r="L1521" s="1436"/>
      <c r="M1521" s="1436"/>
      <c r="N1521" s="1436"/>
      <c r="R1521" s="1436" t="s">
        <v>1168</v>
      </c>
      <c r="W1521" s="1436" t="s">
        <v>1721</v>
      </c>
      <c r="Y1521" s="1436" t="str">
        <f>IF(Q$1105="Yes",M1125,"")</f>
        <v/>
      </c>
      <c r="Z1521" s="1436" t="str">
        <f>IF(Q$1134="Yes",M1154,"")</f>
        <v/>
      </c>
    </row>
    <row r="1522" spans="1:26" s="1431" customFormat="1" x14ac:dyDescent="0.25">
      <c r="A1522" s="1390" t="s">
        <v>751</v>
      </c>
      <c r="B1522" s="1018" t="str">
        <f>IFERROR(_xlfn.CONCAT("G",('Configurable Tab'!$C$20+4)),"")</f>
        <v>G197</v>
      </c>
      <c r="C1522" s="1018" t="str">
        <f>IFERROR(_xlfn.CONCAT("G",('Configurable Tab'!$C$20+8)),"")</f>
        <v>G201</v>
      </c>
      <c r="D1522" s="1436" t="s">
        <v>1448</v>
      </c>
      <c r="E1522" s="1021" t="s">
        <v>1892</v>
      </c>
      <c r="I1522" s="1018" t="str">
        <f t="shared" si="221"/>
        <v/>
      </c>
      <c r="J1522" s="1436" t="str">
        <f t="shared" si="230"/>
        <v/>
      </c>
      <c r="K1522" s="1436" t="str">
        <f t="shared" si="220"/>
        <v/>
      </c>
      <c r="L1522" s="1436"/>
      <c r="M1522" s="1436"/>
      <c r="N1522" s="1436"/>
      <c r="R1522" s="1436" t="s">
        <v>1168</v>
      </c>
      <c r="W1522" s="1436" t="s">
        <v>1721</v>
      </c>
      <c r="Y1522" s="1436" t="str">
        <f>IF(Q$1105="Yes",M1128,"")</f>
        <v/>
      </c>
      <c r="Z1522" s="1436" t="str">
        <f>IF(Q$1134="Yes",M1157,"")</f>
        <v/>
      </c>
    </row>
    <row r="1523" spans="1:26" s="1431" customFormat="1" x14ac:dyDescent="0.25">
      <c r="A1523" s="1390" t="s">
        <v>751</v>
      </c>
      <c r="B1523" s="1018" t="str">
        <f>IFERROR(_xlfn.CONCAT("G",('Configurable Tab'!$C$20+4)),"")</f>
        <v>G197</v>
      </c>
      <c r="C1523" s="1018" t="str">
        <f>IFERROR(_xlfn.CONCAT("G",('Configurable Tab'!$C$20+9)),"")</f>
        <v>G202</v>
      </c>
      <c r="D1523" s="1436" t="s">
        <v>1448</v>
      </c>
      <c r="E1523" s="1021" t="s">
        <v>1892</v>
      </c>
      <c r="I1523" s="1018" t="str">
        <f t="shared" si="221"/>
        <v/>
      </c>
      <c r="J1523" s="1436" t="str">
        <f t="shared" si="230"/>
        <v/>
      </c>
      <c r="K1523" s="1436" t="str">
        <f t="shared" si="220"/>
        <v/>
      </c>
      <c r="L1523" s="1436"/>
      <c r="M1523" s="1436"/>
      <c r="N1523" s="1436"/>
      <c r="R1523" s="1436" t="s">
        <v>1168</v>
      </c>
      <c r="W1523" s="1436" t="s">
        <v>1721</v>
      </c>
      <c r="Y1523" s="1436" t="str">
        <f>IF(Q$1105="Yes",M1131,"")</f>
        <v/>
      </c>
      <c r="Z1523" s="1436" t="str">
        <f>IF(Q$1134="Yes",M1160,"")</f>
        <v/>
      </c>
    </row>
    <row r="1524" spans="1:26" s="1431" customFormat="1" x14ac:dyDescent="0.25">
      <c r="A1524" s="1390" t="s">
        <v>1584</v>
      </c>
      <c r="B1524" s="1018" t="str">
        <f>IFERROR(_xlfn.CONCAT("G",('Configurable Tab'!$C$20+4)),"")</f>
        <v>G197</v>
      </c>
      <c r="C1524" s="1018" t="str">
        <f>IFERROR(_xlfn.CONCAT("G",('Configurable Tab'!$C$20+5)),"")</f>
        <v>G198</v>
      </c>
      <c r="D1524" s="1436" t="s">
        <v>1448</v>
      </c>
      <c r="E1524" s="1021" t="s">
        <v>1892</v>
      </c>
      <c r="I1524" s="1018" t="str">
        <f t="shared" si="221"/>
        <v/>
      </c>
      <c r="J1524" s="1436" t="str">
        <f t="shared" si="230"/>
        <v/>
      </c>
      <c r="K1524" s="1436" t="str">
        <f t="shared" si="220"/>
        <v/>
      </c>
      <c r="L1524" s="1436"/>
      <c r="M1524" s="1436"/>
      <c r="N1524" s="1436"/>
      <c r="R1524" s="1436" t="s">
        <v>1168</v>
      </c>
      <c r="W1524" s="1436" t="s">
        <v>1721</v>
      </c>
      <c r="Y1524" s="1436" t="str">
        <f>IF(Q$1105="Yes",M1120,"")</f>
        <v/>
      </c>
      <c r="Z1524" s="1436" t="str">
        <f>IF(Q$1134="Yes",M1149,"")</f>
        <v/>
      </c>
    </row>
    <row r="1525" spans="1:26" s="1431" customFormat="1" x14ac:dyDescent="0.25">
      <c r="A1525" s="1390" t="s">
        <v>1584</v>
      </c>
      <c r="B1525" s="1018" t="str">
        <f>IFERROR(_xlfn.CONCAT("G",('Configurable Tab'!$C$20+4)),"")</f>
        <v>G197</v>
      </c>
      <c r="C1525" s="1018" t="str">
        <f>IFERROR(_xlfn.CONCAT("G",('Configurable Tab'!$C$20+6)),"")</f>
        <v>G199</v>
      </c>
      <c r="D1525" s="1436" t="s">
        <v>1448</v>
      </c>
      <c r="E1525" s="1021" t="s">
        <v>1892</v>
      </c>
      <c r="I1525" s="1018" t="str">
        <f t="shared" si="221"/>
        <v/>
      </c>
      <c r="J1525" s="1436" t="str">
        <f t="shared" si="230"/>
        <v/>
      </c>
      <c r="K1525" s="1436" t="str">
        <f t="shared" si="220"/>
        <v/>
      </c>
      <c r="L1525" s="1436"/>
      <c r="M1525" s="1436"/>
      <c r="N1525" s="1436"/>
      <c r="R1525" s="1436" t="s">
        <v>1168</v>
      </c>
      <c r="W1525" s="1436" t="s">
        <v>1721</v>
      </c>
      <c r="Y1525" s="1436" t="str">
        <f>IF(Q$1105="Yes",M1123,"")</f>
        <v/>
      </c>
      <c r="Z1525" s="1436" t="str">
        <f>IF(Q$1134="Yes",M1152,"")</f>
        <v/>
      </c>
    </row>
    <row r="1526" spans="1:26" s="1431" customFormat="1" x14ac:dyDescent="0.25">
      <c r="A1526" s="1390" t="s">
        <v>1584</v>
      </c>
      <c r="B1526" s="1018" t="str">
        <f>IFERROR(_xlfn.CONCAT("G",('Configurable Tab'!$C$20+4)),"")</f>
        <v>G197</v>
      </c>
      <c r="C1526" s="1018" t="str">
        <f>IFERROR(_xlfn.CONCAT("G",('Configurable Tab'!$C$20+7)),"")</f>
        <v>G200</v>
      </c>
      <c r="D1526" s="1436" t="s">
        <v>1448</v>
      </c>
      <c r="E1526" s="1021" t="s">
        <v>1892</v>
      </c>
      <c r="I1526" s="1018" t="str">
        <f t="shared" si="221"/>
        <v/>
      </c>
      <c r="J1526" s="1436" t="str">
        <f t="shared" si="230"/>
        <v/>
      </c>
      <c r="K1526" s="1436" t="str">
        <f t="shared" si="220"/>
        <v/>
      </c>
      <c r="L1526" s="1436"/>
      <c r="M1526" s="1436"/>
      <c r="N1526" s="1436"/>
      <c r="R1526" s="1436" t="s">
        <v>1168</v>
      </c>
      <c r="W1526" s="1436" t="s">
        <v>1721</v>
      </c>
      <c r="Y1526" s="1436" t="str">
        <f>IF(Q$1105="Yes",M1126,"")</f>
        <v/>
      </c>
      <c r="Z1526" s="1436" t="str">
        <f>IF(Q$1134="Yes",M1155,"")</f>
        <v/>
      </c>
    </row>
    <row r="1527" spans="1:26" s="1431" customFormat="1" x14ac:dyDescent="0.25">
      <c r="A1527" s="1390" t="s">
        <v>1584</v>
      </c>
      <c r="B1527" s="1018" t="str">
        <f>IFERROR(_xlfn.CONCAT("G",('Configurable Tab'!$C$20+4)),"")</f>
        <v>G197</v>
      </c>
      <c r="C1527" s="1018" t="str">
        <f>IFERROR(_xlfn.CONCAT("G",('Configurable Tab'!$C$20+8)),"")</f>
        <v>G201</v>
      </c>
      <c r="D1527" s="1436" t="s">
        <v>1448</v>
      </c>
      <c r="E1527" s="1021" t="s">
        <v>1892</v>
      </c>
      <c r="I1527" s="1018" t="str">
        <f t="shared" si="221"/>
        <v/>
      </c>
      <c r="J1527" s="1436" t="str">
        <f t="shared" si="230"/>
        <v/>
      </c>
      <c r="K1527" s="1436" t="str">
        <f t="shared" si="220"/>
        <v/>
      </c>
      <c r="L1527" s="1436"/>
      <c r="M1527" s="1436"/>
      <c r="N1527" s="1436"/>
      <c r="R1527" s="1436" t="s">
        <v>1168</v>
      </c>
      <c r="W1527" s="1436" t="s">
        <v>1721</v>
      </c>
      <c r="Y1527" s="1436" t="str">
        <f>IF(Q$1105="Yes",M1129,"")</f>
        <v/>
      </c>
      <c r="Z1527" s="1436" t="str">
        <f>IF(Q$1134="Yes",M1158,"")</f>
        <v/>
      </c>
    </row>
    <row r="1528" spans="1:26" s="1431" customFormat="1" x14ac:dyDescent="0.25">
      <c r="A1528" s="1390" t="s">
        <v>1584</v>
      </c>
      <c r="B1528" s="1018" t="str">
        <f>IFERROR(_xlfn.CONCAT("G",('Configurable Tab'!$C$20+4)),"")</f>
        <v>G197</v>
      </c>
      <c r="C1528" s="1018" t="str">
        <f>IFERROR(_xlfn.CONCAT("G",('Configurable Tab'!$C$20+9)),"")</f>
        <v>G202</v>
      </c>
      <c r="D1528" s="1436" t="s">
        <v>1448</v>
      </c>
      <c r="E1528" s="1021" t="s">
        <v>1892</v>
      </c>
      <c r="I1528" s="1018" t="str">
        <f t="shared" si="221"/>
        <v/>
      </c>
      <c r="J1528" s="1436" t="str">
        <f t="shared" si="230"/>
        <v/>
      </c>
      <c r="K1528" s="1436" t="str">
        <f t="shared" si="220"/>
        <v/>
      </c>
      <c r="L1528" s="1436"/>
      <c r="M1528" s="1436"/>
      <c r="N1528" s="1436"/>
      <c r="R1528" s="1436" t="s">
        <v>1168</v>
      </c>
      <c r="W1528" s="1436" t="s">
        <v>1721</v>
      </c>
      <c r="Y1528" s="1436" t="str">
        <f>IF(Q$1105="Yes",M1132,"")</f>
        <v/>
      </c>
      <c r="Z1528" s="1436" t="str">
        <f>IF(Q$1134="Yes",M1161,"")</f>
        <v/>
      </c>
    </row>
    <row r="1529" spans="1:26" s="1431" customFormat="1" x14ac:dyDescent="0.25">
      <c r="A1529" s="1369" t="s">
        <v>528</v>
      </c>
      <c r="B1529" s="1019" t="str">
        <f>IFERROR(_xlfn.CONCAT("D",('Configurable Tab'!$C$21+1)),"")</f>
        <v>D206</v>
      </c>
      <c r="C1529" s="1019" t="str">
        <f>IFERROR(_xlfn.CONCAT("E",('Configurable Tab'!$C$21+1)),"")</f>
        <v>E206</v>
      </c>
      <c r="D1529" s="692" t="s">
        <v>1448</v>
      </c>
      <c r="E1529" s="1022" t="s">
        <v>1892</v>
      </c>
      <c r="F1529" s="1436"/>
      <c r="G1529" s="1436"/>
      <c r="H1529" s="1436"/>
      <c r="I1529" s="1018" t="str">
        <f t="shared" si="221"/>
        <v/>
      </c>
      <c r="J1529" s="1436" t="str">
        <f>$Q$1&amp;IF(T$1510=2,V1510,IF(T$1510=1,IF(AND(T$1529=1,T$1529&lt;&gt;0),U1529,IF(AND(X$1510=1,X$1510&lt;&gt;0),Y1510,"")),IF(T$1529=2,V1529,IF(T$1529=1,IF(AND(X$1510=1,X$1510&lt;&gt;0),Y1510,""),IF(X$1510=2,Z1510,"")))))</f>
        <v/>
      </c>
      <c r="K1529" s="1436" t="str">
        <f t="shared" si="220"/>
        <v/>
      </c>
      <c r="L1529" s="1436"/>
      <c r="M1529" s="1436"/>
      <c r="N1529" s="1436"/>
      <c r="O1529" s="1431" t="s">
        <v>1915</v>
      </c>
      <c r="R1529" s="1436" t="s">
        <v>1168</v>
      </c>
      <c r="S1529" s="1435" t="s">
        <v>1916</v>
      </c>
      <c r="T1529" s="1436">
        <f>IF(Q$1163="Yes",IF(Q$1188="Yes",2,1),0)</f>
        <v>0</v>
      </c>
      <c r="U1529" s="1436" t="str">
        <f>IF(Q$1163="Yes",M1163,"")</f>
        <v/>
      </c>
      <c r="V1529" s="1436" t="str">
        <f>IF(Q$1188="Yes",M1188,"")</f>
        <v/>
      </c>
    </row>
    <row r="1530" spans="1:26" s="1431" customFormat="1" x14ac:dyDescent="0.25">
      <c r="A1530" s="1370" t="s">
        <v>1482</v>
      </c>
      <c r="B1530" s="1019" t="str">
        <f>IFERROR(_xlfn.CONCAT("D",('Configurable Tab'!$C$21+2)),"")</f>
        <v>D207</v>
      </c>
      <c r="C1530" s="1019" t="str">
        <f>IFERROR(_xlfn.CONCAT("E",('Configurable Tab'!$C$21+2)),"")</f>
        <v>E207</v>
      </c>
      <c r="D1530" s="692" t="s">
        <v>1448</v>
      </c>
      <c r="E1530" s="1022" t="s">
        <v>1892</v>
      </c>
      <c r="F1530" s="1436"/>
      <c r="G1530" s="1436"/>
      <c r="H1530" s="1436"/>
      <c r="I1530" s="1018" t="str">
        <f t="shared" si="221"/>
        <v/>
      </c>
      <c r="J1530" s="1436" t="str">
        <f t="shared" ref="J1530:J1547" si="235">$Q$1&amp;IF(T$1510=2,V1511,IF(T$1510=1,IF(AND(T$1529=1,T$1529&lt;&gt;0),U1530,IF(AND(X$1510=1,X$1510&lt;&gt;0),Y1511,"")),IF(T$1529=2,V1530,IF(T$1529=1,IF(AND(X$1510=1,X$1510&lt;&gt;0),Y1511,""),IF(X$1510=2,Z1511,"")))))</f>
        <v/>
      </c>
      <c r="K1530" s="1436" t="str">
        <f t="shared" si="220"/>
        <v/>
      </c>
      <c r="L1530" s="1436"/>
      <c r="M1530" s="1436"/>
      <c r="N1530" s="1436"/>
      <c r="R1530" s="1436" t="s">
        <v>1168</v>
      </c>
      <c r="U1530" s="1436" t="str">
        <f t="shared" ref="U1530" si="236">IF(Q$1163="Yes",M1164,"")</f>
        <v/>
      </c>
      <c r="V1530" s="1436" t="str">
        <f t="shared" ref="V1530" si="237">IF(Q$1188="Yes",M1189,"")</f>
        <v/>
      </c>
    </row>
    <row r="1531" spans="1:26" s="1431" customFormat="1" x14ac:dyDescent="0.25">
      <c r="A1531" s="1370" t="s">
        <v>1484</v>
      </c>
      <c r="B1531" s="1019" t="str">
        <f>IFERROR(_xlfn.CONCAT("D",('Configurable Tab'!$C$21+4)),"")</f>
        <v>D209</v>
      </c>
      <c r="C1531" s="1019" t="str">
        <f>IFERROR(_xlfn.CONCAT("E",('Configurable Tab'!$C$21+4)),"")</f>
        <v>E209</v>
      </c>
      <c r="D1531" s="692" t="s">
        <v>1448</v>
      </c>
      <c r="E1531" s="1022" t="s">
        <v>1892</v>
      </c>
      <c r="F1531" s="1436"/>
      <c r="G1531" s="1436"/>
      <c r="H1531" s="1436"/>
      <c r="I1531" s="1018" t="str">
        <f t="shared" si="221"/>
        <v/>
      </c>
      <c r="J1531" s="1436" t="str">
        <f t="shared" si="235"/>
        <v/>
      </c>
      <c r="K1531" s="1436" t="str">
        <f t="shared" si="220"/>
        <v/>
      </c>
      <c r="L1531" s="1436"/>
      <c r="M1531" s="1436"/>
      <c r="N1531" s="1436"/>
      <c r="R1531" s="1436" t="s">
        <v>1168</v>
      </c>
      <c r="U1531" s="1436" t="str">
        <f>IF(Q$1163="Yes",M1167,"")</f>
        <v/>
      </c>
      <c r="V1531" s="1436" t="str">
        <f>IF(Q$1188="Yes",M1192,"")</f>
        <v/>
      </c>
    </row>
    <row r="1532" spans="1:26" s="1431" customFormat="1" x14ac:dyDescent="0.25">
      <c r="A1532" s="1371" t="s">
        <v>1485</v>
      </c>
      <c r="B1532" s="1019" t="str">
        <f>IFERROR(_xlfn.CONCAT("D",('Configurable Tab'!$C$21+5)),"")</f>
        <v>D210</v>
      </c>
      <c r="C1532" s="1019" t="str">
        <f>IFERROR(_xlfn.CONCAT("E",('Configurable Tab'!$C$21+5)),"")</f>
        <v>E210</v>
      </c>
      <c r="D1532" s="692" t="s">
        <v>1448</v>
      </c>
      <c r="E1532" s="1022" t="s">
        <v>1892</v>
      </c>
      <c r="F1532" s="1436"/>
      <c r="G1532" s="1436"/>
      <c r="H1532" s="1436"/>
      <c r="I1532" s="1018" t="str">
        <f t="shared" si="221"/>
        <v/>
      </c>
      <c r="J1532" s="1436" t="str">
        <f t="shared" si="235"/>
        <v/>
      </c>
      <c r="K1532" s="1436" t="str">
        <f t="shared" si="220"/>
        <v/>
      </c>
      <c r="L1532" s="1436"/>
      <c r="M1532" s="1436"/>
      <c r="N1532" s="1436"/>
      <c r="R1532" s="1436" t="s">
        <v>1168</v>
      </c>
      <c r="U1532" s="1442" t="str">
        <f>IF(Q$1163="Yes",M1168,"")</f>
        <v/>
      </c>
      <c r="V1532" s="1442" t="str">
        <f>IF(Q$1188="Yes",M1193,"")</f>
        <v/>
      </c>
    </row>
    <row r="1533" spans="1:26" s="1431" customFormat="1" x14ac:dyDescent="0.25">
      <c r="A1533" s="1370" t="s">
        <v>1479</v>
      </c>
      <c r="B1533" s="1019" t="str">
        <f>IFERROR(_xlfn.CONCAT("G",('Configurable Tab'!$C$21+1)),"")</f>
        <v>G206</v>
      </c>
      <c r="C1533" s="1019" t="str">
        <f>IFERROR(_xlfn.CONCAT("G",('Configurable Tab'!$C$21+2)),"")</f>
        <v>G207</v>
      </c>
      <c r="D1533" s="692" t="s">
        <v>1448</v>
      </c>
      <c r="E1533" s="1022" t="s">
        <v>1892</v>
      </c>
      <c r="F1533" s="1436"/>
      <c r="G1533" s="1436"/>
      <c r="H1533" s="1436"/>
      <c r="I1533" s="1018" t="str">
        <f t="shared" si="221"/>
        <v/>
      </c>
      <c r="J1533" s="1436" t="str">
        <f t="shared" si="235"/>
        <v/>
      </c>
      <c r="K1533" s="1436" t="str">
        <f t="shared" si="220"/>
        <v/>
      </c>
      <c r="L1533" s="1436"/>
      <c r="M1533" s="1436"/>
      <c r="N1533" s="1436"/>
      <c r="R1533" s="1436" t="s">
        <v>1168</v>
      </c>
      <c r="U1533" s="735"/>
      <c r="V1533" s="735"/>
    </row>
    <row r="1534" spans="1:26" s="1431" customFormat="1" x14ac:dyDescent="0.25">
      <c r="A1534" s="1370" t="s">
        <v>1480</v>
      </c>
      <c r="B1534" s="1019" t="str">
        <f>IFERROR(_xlfn.CONCAT("I",('Configurable Tab'!$C$21+1)),"")</f>
        <v>I206</v>
      </c>
      <c r="C1534" s="1019" t="str">
        <f>IFERROR(_xlfn.CONCAT("I",('Configurable Tab'!$C$21+2)),"")</f>
        <v>I207</v>
      </c>
      <c r="D1534" s="692" t="s">
        <v>1448</v>
      </c>
      <c r="E1534" s="1022" t="s">
        <v>1892</v>
      </c>
      <c r="F1534" s="1436"/>
      <c r="G1534" s="1436"/>
      <c r="H1534" s="1436"/>
      <c r="I1534" s="1018" t="str">
        <f t="shared" si="221"/>
        <v/>
      </c>
      <c r="J1534" s="1436" t="str">
        <f t="shared" si="235"/>
        <v/>
      </c>
      <c r="K1534" s="1436" t="str">
        <f t="shared" si="220"/>
        <v/>
      </c>
      <c r="L1534" s="1436"/>
      <c r="M1534" s="1436"/>
      <c r="N1534" s="1436"/>
      <c r="R1534" s="1436" t="s">
        <v>1168</v>
      </c>
      <c r="U1534" s="1442" t="str">
        <f>IF(Q$1163="Yes",M1165,"")</f>
        <v/>
      </c>
      <c r="V1534" s="1442" t="str">
        <f>IF(Q$1188="Yes",M1190,"")</f>
        <v/>
      </c>
    </row>
    <row r="1535" spans="1:26" s="1431" customFormat="1" x14ac:dyDescent="0.25">
      <c r="A1535" s="1370" t="s">
        <v>1481</v>
      </c>
      <c r="B1535" s="1019" t="str">
        <f>IFERROR(_xlfn.CONCAT("M",('Configurable Tab'!$C$21+1)),"")</f>
        <v>M206</v>
      </c>
      <c r="C1535" s="1019" t="str">
        <f>IFERROR(_xlfn.CONCAT("M",('Configurable Tab'!$C$21+2)),"")</f>
        <v>M207</v>
      </c>
      <c r="D1535" s="692" t="s">
        <v>1448</v>
      </c>
      <c r="E1535" s="1022" t="s">
        <v>1892</v>
      </c>
      <c r="F1535" s="1436"/>
      <c r="G1535" s="1436"/>
      <c r="H1535" s="1436"/>
      <c r="I1535" s="1018" t="str">
        <f t="shared" si="221"/>
        <v/>
      </c>
      <c r="J1535" s="1436" t="str">
        <f t="shared" si="235"/>
        <v/>
      </c>
      <c r="K1535" s="1436" t="str">
        <f t="shared" si="220"/>
        <v/>
      </c>
      <c r="L1535" s="1436"/>
      <c r="M1535" s="1436"/>
      <c r="N1535" s="1436"/>
      <c r="R1535" s="1436" t="s">
        <v>1168</v>
      </c>
      <c r="U1535" s="1436" t="str">
        <f>IF(Q$1163="Yes",M1166,"")</f>
        <v/>
      </c>
      <c r="V1535" s="1436" t="str">
        <f>IF(Q$1188="Yes",M1191,"")</f>
        <v/>
      </c>
    </row>
    <row r="1536" spans="1:26" s="1431" customFormat="1" x14ac:dyDescent="0.25">
      <c r="A1536" s="1370" t="s">
        <v>1495</v>
      </c>
      <c r="B1536" s="1018" t="str">
        <f>IFERROR(_xlfn.CONCAT("G",('Configurable Tab'!$C$21+4)),"")</f>
        <v>G209</v>
      </c>
      <c r="C1536" s="1018" t="str">
        <f>IFERROR(_xlfn.CONCAT("G",('Configurable Tab'!$C$21+5)),"")</f>
        <v>G210</v>
      </c>
      <c r="D1536" s="1436" t="s">
        <v>1448</v>
      </c>
      <c r="E1536" s="1021" t="s">
        <v>1892</v>
      </c>
      <c r="F1536" s="180"/>
      <c r="G1536" s="1388"/>
      <c r="I1536" s="1018" t="str">
        <f t="shared" si="221"/>
        <v/>
      </c>
      <c r="J1536" s="1436" t="str">
        <f t="shared" si="235"/>
        <v/>
      </c>
      <c r="K1536" s="1436" t="str">
        <f t="shared" si="220"/>
        <v/>
      </c>
      <c r="L1536" s="1436"/>
      <c r="M1536" s="1436"/>
      <c r="N1536" s="1436"/>
      <c r="R1536" s="1436" t="s">
        <v>1168</v>
      </c>
      <c r="U1536" s="1442" t="str">
        <f>IF(Q$1163="Yes",M1171,"")</f>
        <v/>
      </c>
      <c r="V1536" s="1442" t="str">
        <f>IF(Q$1188="Yes",M1196,"")</f>
        <v/>
      </c>
    </row>
    <row r="1537" spans="1:22" s="1431" customFormat="1" x14ac:dyDescent="0.25">
      <c r="A1537" s="1391" t="s">
        <v>1488</v>
      </c>
      <c r="B1537" s="1018" t="str">
        <f>IFERROR(_xlfn.CONCAT("G",('Configurable Tab'!$C$21+7)),"")</f>
        <v>G212</v>
      </c>
      <c r="C1537" s="1018" t="str">
        <f>IFERROR(_xlfn.CONCAT("G",('Configurable Tab'!$C$21+8)),"")</f>
        <v>G213</v>
      </c>
      <c r="D1537" s="1436" t="s">
        <v>1448</v>
      </c>
      <c r="E1537" s="1021" t="s">
        <v>1892</v>
      </c>
      <c r="I1537" s="1018" t="str">
        <f t="shared" si="221"/>
        <v/>
      </c>
      <c r="J1537" s="1436" t="str">
        <f t="shared" si="235"/>
        <v/>
      </c>
      <c r="K1537" s="1436" t="str">
        <f t="shared" si="220"/>
        <v/>
      </c>
      <c r="L1537" s="1436"/>
      <c r="M1537" s="1436"/>
      <c r="N1537" s="1436"/>
      <c r="R1537" s="1436" t="s">
        <v>1168</v>
      </c>
      <c r="U1537" s="735"/>
      <c r="V1537" s="735"/>
    </row>
    <row r="1538" spans="1:22" s="1431" customFormat="1" x14ac:dyDescent="0.25">
      <c r="A1538" s="1391" t="s">
        <v>751</v>
      </c>
      <c r="B1538" s="1018" t="str">
        <f>IFERROR(_xlfn.CONCAT("G",('Configurable Tab'!$C$21+4)),"")</f>
        <v>G209</v>
      </c>
      <c r="C1538" s="1018" t="str">
        <f>IFERROR(_xlfn.CONCAT("G",('Configurable Tab'!$C$21+5)),"")</f>
        <v>G210</v>
      </c>
      <c r="D1538" s="1436" t="s">
        <v>1448</v>
      </c>
      <c r="E1538" s="1021" t="s">
        <v>1892</v>
      </c>
      <c r="I1538" s="1018" t="str">
        <f t="shared" si="221"/>
        <v/>
      </c>
      <c r="J1538" s="1436" t="str">
        <f t="shared" si="235"/>
        <v/>
      </c>
      <c r="K1538" s="1436" t="str">
        <f t="shared" si="220"/>
        <v/>
      </c>
      <c r="L1538" s="1436"/>
      <c r="M1538" s="1436"/>
      <c r="N1538" s="1436"/>
      <c r="R1538" s="1436" t="s">
        <v>1168</v>
      </c>
      <c r="U1538" s="1442" t="str">
        <f>IF(Q$1163="Yes",M1173,"")</f>
        <v/>
      </c>
      <c r="V1538" s="1442" t="str">
        <f>IF(Q$1188="Yes",M1198,"")</f>
        <v/>
      </c>
    </row>
    <row r="1539" spans="1:22" s="1431" customFormat="1" x14ac:dyDescent="0.25">
      <c r="A1539" s="1391" t="s">
        <v>751</v>
      </c>
      <c r="B1539" s="1018" t="str">
        <f>IFERROR(_xlfn.CONCAT("G",('Configurable Tab'!$C$21+4)),"")</f>
        <v>G209</v>
      </c>
      <c r="C1539" s="1018" t="str">
        <f>IFERROR(_xlfn.CONCAT("G",('Configurable Tab'!$C$21+6)),"")</f>
        <v>G211</v>
      </c>
      <c r="D1539" s="1436" t="s">
        <v>1448</v>
      </c>
      <c r="E1539" s="1021" t="s">
        <v>1892</v>
      </c>
      <c r="I1539" s="1018" t="str">
        <f t="shared" si="221"/>
        <v/>
      </c>
      <c r="J1539" s="1436" t="str">
        <f t="shared" si="235"/>
        <v/>
      </c>
      <c r="K1539" s="1436" t="str">
        <f t="shared" si="220"/>
        <v/>
      </c>
      <c r="L1539" s="1436"/>
      <c r="M1539" s="1436"/>
      <c r="N1539" s="1436"/>
      <c r="R1539" s="1436" t="s">
        <v>1168</v>
      </c>
      <c r="U1539" s="1436" t="str">
        <f>IF(Q$1163="Yes",M1176,"")</f>
        <v/>
      </c>
      <c r="V1539" s="1436" t="str">
        <f>IF(Q$1188="Yes",M1201,"")</f>
        <v/>
      </c>
    </row>
    <row r="1540" spans="1:22" s="1431" customFormat="1" x14ac:dyDescent="0.25">
      <c r="A1540" s="1391" t="s">
        <v>751</v>
      </c>
      <c r="B1540" s="1018" t="str">
        <f>IFERROR(_xlfn.CONCAT("G",('Configurable Tab'!$C$21+4)),"")</f>
        <v>G209</v>
      </c>
      <c r="C1540" s="1018" t="str">
        <f>IFERROR(_xlfn.CONCAT("G",('Configurable Tab'!$C$21+7)),"")</f>
        <v>G212</v>
      </c>
      <c r="D1540" s="1436" t="s">
        <v>1448</v>
      </c>
      <c r="E1540" s="1021" t="s">
        <v>1892</v>
      </c>
      <c r="I1540" s="1018" t="str">
        <f t="shared" si="221"/>
        <v/>
      </c>
      <c r="J1540" s="1436" t="str">
        <f t="shared" si="235"/>
        <v/>
      </c>
      <c r="K1540" s="1436" t="str">
        <f t="shared" si="220"/>
        <v/>
      </c>
      <c r="L1540" s="1436"/>
      <c r="M1540" s="1436"/>
      <c r="N1540" s="1436"/>
      <c r="R1540" s="1436" t="s">
        <v>1168</v>
      </c>
      <c r="U1540" s="1436" t="str">
        <f>IF(Q$1163="Yes",M1179,"")</f>
        <v/>
      </c>
      <c r="V1540" s="1436" t="str">
        <f>IF(Q$1188="Yes",M1204,"")</f>
        <v/>
      </c>
    </row>
    <row r="1541" spans="1:22" s="1431" customFormat="1" x14ac:dyDescent="0.25">
      <c r="A1541" s="1391" t="s">
        <v>751</v>
      </c>
      <c r="B1541" s="1018" t="str">
        <f>IFERROR(_xlfn.CONCAT("G",('Configurable Tab'!$C$21+4)),"")</f>
        <v>G209</v>
      </c>
      <c r="C1541" s="1018" t="str">
        <f>IFERROR(_xlfn.CONCAT("G",('Configurable Tab'!$C$21+8)),"")</f>
        <v>G213</v>
      </c>
      <c r="D1541" s="1436" t="s">
        <v>1448</v>
      </c>
      <c r="E1541" s="1021" t="s">
        <v>1892</v>
      </c>
      <c r="I1541" s="1018" t="str">
        <f t="shared" si="221"/>
        <v/>
      </c>
      <c r="J1541" s="1436" t="str">
        <f t="shared" si="235"/>
        <v/>
      </c>
      <c r="K1541" s="1436" t="str">
        <f t="shared" ref="K1541:K1553" si="238">IF(J1541&lt;&gt;"",E1541,"")</f>
        <v/>
      </c>
      <c r="L1541" s="1436"/>
      <c r="M1541" s="1436"/>
      <c r="N1541" s="1436"/>
      <c r="R1541" s="1436" t="s">
        <v>1168</v>
      </c>
      <c r="U1541" s="1436" t="str">
        <f>IF(Q$1163="Yes",M1182,"")</f>
        <v/>
      </c>
      <c r="V1541" s="1436" t="str">
        <f>IF(Q$1188="Yes",M1207,"")</f>
        <v/>
      </c>
    </row>
    <row r="1542" spans="1:22" s="1431" customFormat="1" x14ac:dyDescent="0.25">
      <c r="A1542" s="1391" t="s">
        <v>751</v>
      </c>
      <c r="B1542" s="1018" t="str">
        <f>IFERROR(_xlfn.CONCAT("G",('Configurable Tab'!$C$21+4)),"")</f>
        <v>G209</v>
      </c>
      <c r="C1542" s="1018" t="str">
        <f>IFERROR(_xlfn.CONCAT("G",('Configurable Tab'!$C$21+9)),"")</f>
        <v>G214</v>
      </c>
      <c r="D1542" s="1436" t="s">
        <v>1448</v>
      </c>
      <c r="E1542" s="1021" t="s">
        <v>1892</v>
      </c>
      <c r="I1542" s="1018" t="str">
        <f t="shared" ref="I1542:I1553" si="239">IF(J1542&lt;&gt;"",A1542,"")</f>
        <v/>
      </c>
      <c r="J1542" s="1436" t="str">
        <f t="shared" si="235"/>
        <v/>
      </c>
      <c r="K1542" s="1436" t="str">
        <f t="shared" si="238"/>
        <v/>
      </c>
      <c r="L1542" s="1436"/>
      <c r="M1542" s="1436"/>
      <c r="N1542" s="1436"/>
      <c r="R1542" s="1436" t="s">
        <v>1168</v>
      </c>
      <c r="U1542" s="1436" t="str">
        <f>IF(Q$1163="Yes",M1185,"")</f>
        <v/>
      </c>
      <c r="V1542" s="1436" t="str">
        <f>IF(Q$1188="Yes",M1210,"")</f>
        <v/>
      </c>
    </row>
    <row r="1543" spans="1:22" s="1431" customFormat="1" x14ac:dyDescent="0.25">
      <c r="A1543" s="1391" t="s">
        <v>1584</v>
      </c>
      <c r="B1543" s="1018" t="str">
        <f>IFERROR(_xlfn.CONCAT("G",('Configurable Tab'!$C$21+4)),"")</f>
        <v>G209</v>
      </c>
      <c r="C1543" s="1018" t="str">
        <f>IFERROR(_xlfn.CONCAT("G",('Configurable Tab'!$C$21+5)),"")</f>
        <v>G210</v>
      </c>
      <c r="D1543" s="1436" t="s">
        <v>1448</v>
      </c>
      <c r="E1543" s="1021" t="s">
        <v>1892</v>
      </c>
      <c r="I1543" s="1018" t="str">
        <f t="shared" si="239"/>
        <v/>
      </c>
      <c r="J1543" s="1436" t="str">
        <f t="shared" si="235"/>
        <v/>
      </c>
      <c r="K1543" s="1436" t="str">
        <f t="shared" si="238"/>
        <v/>
      </c>
      <c r="L1543" s="1436"/>
      <c r="M1543" s="1436"/>
      <c r="N1543" s="1436"/>
      <c r="R1543" s="1436" t="s">
        <v>1168</v>
      </c>
    </row>
    <row r="1544" spans="1:22" s="1431" customFormat="1" x14ac:dyDescent="0.25">
      <c r="A1544" s="1391" t="s">
        <v>1584</v>
      </c>
      <c r="B1544" s="1018" t="str">
        <f>IFERROR(_xlfn.CONCAT("G",('Configurable Tab'!$C$21+4)),"")</f>
        <v>G209</v>
      </c>
      <c r="C1544" s="1018" t="str">
        <f>IFERROR(_xlfn.CONCAT("G",('Configurable Tab'!$C$21+6)),"")</f>
        <v>G211</v>
      </c>
      <c r="D1544" s="1436" t="s">
        <v>1448</v>
      </c>
      <c r="E1544" s="1021" t="s">
        <v>1892</v>
      </c>
      <c r="I1544" s="1018" t="str">
        <f t="shared" si="239"/>
        <v/>
      </c>
      <c r="J1544" s="1436" t="str">
        <f t="shared" si="235"/>
        <v/>
      </c>
      <c r="K1544" s="1436" t="str">
        <f t="shared" si="238"/>
        <v/>
      </c>
      <c r="L1544" s="1436"/>
      <c r="M1544" s="1436"/>
      <c r="N1544" s="1436"/>
      <c r="R1544" s="1436" t="s">
        <v>1168</v>
      </c>
    </row>
    <row r="1545" spans="1:22" s="1431" customFormat="1" x14ac:dyDescent="0.25">
      <c r="A1545" s="1391" t="s">
        <v>1584</v>
      </c>
      <c r="B1545" s="1018" t="str">
        <f>IFERROR(_xlfn.CONCAT("G",('Configurable Tab'!$C$21+4)),"")</f>
        <v>G209</v>
      </c>
      <c r="C1545" s="1018" t="str">
        <f>IFERROR(_xlfn.CONCAT("G",('Configurable Tab'!$C$21+7)),"")</f>
        <v>G212</v>
      </c>
      <c r="D1545" s="1436" t="s">
        <v>1448</v>
      </c>
      <c r="E1545" s="1021" t="s">
        <v>1892</v>
      </c>
      <c r="I1545" s="1018" t="str">
        <f t="shared" si="239"/>
        <v/>
      </c>
      <c r="J1545" s="1436" t="str">
        <f t="shared" si="235"/>
        <v/>
      </c>
      <c r="K1545" s="1436" t="str">
        <f t="shared" si="238"/>
        <v/>
      </c>
      <c r="L1545" s="1436"/>
      <c r="M1545" s="1436"/>
      <c r="N1545" s="1436"/>
      <c r="R1545" s="1436" t="s">
        <v>1168</v>
      </c>
    </row>
    <row r="1546" spans="1:22" s="1431" customFormat="1" x14ac:dyDescent="0.25">
      <c r="A1546" s="1391" t="s">
        <v>1584</v>
      </c>
      <c r="B1546" s="1018" t="str">
        <f>IFERROR(_xlfn.CONCAT("G",('Configurable Tab'!$C$21+4)),"")</f>
        <v>G209</v>
      </c>
      <c r="C1546" s="1018" t="str">
        <f>IFERROR(_xlfn.CONCAT("G",('Configurable Tab'!$C$21+8)),"")</f>
        <v>G213</v>
      </c>
      <c r="D1546" s="1436" t="s">
        <v>1448</v>
      </c>
      <c r="E1546" s="1021" t="s">
        <v>1892</v>
      </c>
      <c r="I1546" s="1018" t="str">
        <f t="shared" si="239"/>
        <v/>
      </c>
      <c r="J1546" s="1436" t="str">
        <f t="shared" si="235"/>
        <v/>
      </c>
      <c r="K1546" s="1436" t="str">
        <f t="shared" si="238"/>
        <v/>
      </c>
      <c r="L1546" s="1436"/>
      <c r="M1546" s="1436"/>
      <c r="N1546" s="1436"/>
      <c r="R1546" s="1436" t="s">
        <v>1168</v>
      </c>
    </row>
    <row r="1547" spans="1:22" s="1431" customFormat="1" x14ac:dyDescent="0.25">
      <c r="A1547" s="1391" t="s">
        <v>1584</v>
      </c>
      <c r="B1547" s="1018" t="str">
        <f>IFERROR(_xlfn.CONCAT("G",('Configurable Tab'!$C$21+4)),"")</f>
        <v>G209</v>
      </c>
      <c r="C1547" s="1018" t="str">
        <f>IFERROR(_xlfn.CONCAT("G",('Configurable Tab'!$C$21+9)),"")</f>
        <v>G214</v>
      </c>
      <c r="D1547" s="1436" t="s">
        <v>1448</v>
      </c>
      <c r="E1547" s="1021" t="s">
        <v>1892</v>
      </c>
      <c r="I1547" s="1018" t="str">
        <f t="shared" si="239"/>
        <v/>
      </c>
      <c r="J1547" s="1436" t="str">
        <f t="shared" si="235"/>
        <v/>
      </c>
      <c r="K1547" s="1436" t="str">
        <f t="shared" si="238"/>
        <v/>
      </c>
      <c r="L1547" s="1436"/>
      <c r="M1547" s="1436"/>
      <c r="N1547" s="1436"/>
      <c r="R1547" s="1436" t="s">
        <v>1168</v>
      </c>
    </row>
    <row r="1548" spans="1:22" s="1431" customFormat="1" x14ac:dyDescent="0.25">
      <c r="A1548" s="1110" t="s">
        <v>528</v>
      </c>
      <c r="B1548" s="1019" t="str">
        <f>IFERROR(_xlfn.CONCAT("D",('Configurable Tab'!$C$22+1)),"")</f>
        <v>D218</v>
      </c>
      <c r="C1548" s="1019" t="str">
        <f>IFERROR(_xlfn.CONCAT("E",('Configurable Tab'!$C$22+1)),"")</f>
        <v>E218</v>
      </c>
      <c r="D1548" s="692" t="s">
        <v>1448</v>
      </c>
      <c r="E1548" s="1022" t="s">
        <v>1892</v>
      </c>
      <c r="F1548" s="1436"/>
      <c r="G1548" s="1436"/>
      <c r="H1548" s="1436"/>
      <c r="I1548" s="1018" t="str">
        <f t="shared" si="239"/>
        <v/>
      </c>
      <c r="J1548" s="1436" t="str">
        <f>$Q$1&amp;T1548</f>
        <v/>
      </c>
      <c r="K1548" s="1436" t="str">
        <f t="shared" si="238"/>
        <v/>
      </c>
      <c r="L1548" s="1436"/>
      <c r="M1548" s="1436"/>
      <c r="N1548" s="1436"/>
      <c r="O1548" s="1431" t="s">
        <v>1917</v>
      </c>
      <c r="R1548" s="1436" t="s">
        <v>1245</v>
      </c>
      <c r="T1548" s="1436" t="str">
        <f>IF(Q1213="Yes",M1213,"")</f>
        <v/>
      </c>
    </row>
    <row r="1549" spans="1:22" s="1431" customFormat="1" x14ac:dyDescent="0.25">
      <c r="A1549" s="1104" t="s">
        <v>1482</v>
      </c>
      <c r="B1549" s="1019" t="str">
        <f>IFERROR(_xlfn.CONCAT("D",('Configurable Tab'!$C$22+2)),"")</f>
        <v>D219</v>
      </c>
      <c r="C1549" s="1019" t="str">
        <f>IFERROR(_xlfn.CONCAT("E",('Configurable Tab'!$C$22+2)),"")</f>
        <v>E219</v>
      </c>
      <c r="D1549" s="692" t="s">
        <v>1448</v>
      </c>
      <c r="E1549" s="1022" t="s">
        <v>1892</v>
      </c>
      <c r="F1549" s="1436"/>
      <c r="G1549" s="1436"/>
      <c r="H1549" s="1436"/>
      <c r="I1549" s="1018" t="str">
        <f t="shared" si="239"/>
        <v/>
      </c>
      <c r="J1549" s="1436" t="str">
        <f t="shared" ref="J1549:J1553" si="240">$Q$1&amp;T1549</f>
        <v/>
      </c>
      <c r="K1549" s="1436" t="str">
        <f t="shared" si="238"/>
        <v/>
      </c>
      <c r="L1549" s="1436"/>
      <c r="M1549" s="1436"/>
      <c r="N1549" s="1436"/>
      <c r="R1549" s="1436" t="s">
        <v>1245</v>
      </c>
      <c r="T1549" s="1436" t="str">
        <f>IF(Q1214="Yes",M1214,"")</f>
        <v/>
      </c>
    </row>
    <row r="1550" spans="1:22" s="1431" customFormat="1" x14ac:dyDescent="0.25">
      <c r="A1550" s="1104" t="s">
        <v>1484</v>
      </c>
      <c r="B1550" s="1019" t="str">
        <f>IFERROR(_xlfn.CONCAT("D",('Configurable Tab'!$C$22+4)),"")</f>
        <v>D221</v>
      </c>
      <c r="C1550" s="1019" t="str">
        <f>IFERROR(_xlfn.CONCAT("E",('Configurable Tab'!$C$22+4)),"")</f>
        <v>E221</v>
      </c>
      <c r="D1550" s="692" t="s">
        <v>1448</v>
      </c>
      <c r="E1550" s="1022" t="s">
        <v>1892</v>
      </c>
      <c r="F1550" s="1436"/>
      <c r="G1550" s="1436"/>
      <c r="H1550" s="1436"/>
      <c r="I1550" s="1018" t="str">
        <f t="shared" si="239"/>
        <v/>
      </c>
      <c r="J1550" s="1436" t="str">
        <f t="shared" si="240"/>
        <v/>
      </c>
      <c r="K1550" s="1436" t="str">
        <f t="shared" si="238"/>
        <v/>
      </c>
      <c r="L1550" s="1436"/>
      <c r="M1550" s="1436"/>
      <c r="N1550" s="1436"/>
      <c r="R1550" s="1436" t="s">
        <v>1245</v>
      </c>
      <c r="T1550" s="1436" t="str">
        <f>IF(Q1215="Yes",M1216,"")</f>
        <v/>
      </c>
    </row>
    <row r="1551" spans="1:22" s="1431" customFormat="1" x14ac:dyDescent="0.25">
      <c r="A1551" s="1368" t="s">
        <v>1485</v>
      </c>
      <c r="B1551" s="1019" t="str">
        <f>IFERROR(_xlfn.CONCAT("D",('Configurable Tab'!$C$22+5)),"")</f>
        <v>D222</v>
      </c>
      <c r="C1551" s="1019" t="str">
        <f>IFERROR(_xlfn.CONCAT("E",('Configurable Tab'!$C$22+5)),"")</f>
        <v>E222</v>
      </c>
      <c r="D1551" s="692" t="s">
        <v>1448</v>
      </c>
      <c r="E1551" s="1022" t="s">
        <v>1892</v>
      </c>
      <c r="F1551" s="1436"/>
      <c r="G1551" s="1436"/>
      <c r="H1551" s="1436"/>
      <c r="I1551" s="1018" t="str">
        <f t="shared" si="239"/>
        <v/>
      </c>
      <c r="J1551" s="1436" t="str">
        <f t="shared" si="240"/>
        <v/>
      </c>
      <c r="K1551" s="1436" t="str">
        <f t="shared" si="238"/>
        <v/>
      </c>
      <c r="L1551" s="1436"/>
      <c r="M1551" s="1436"/>
      <c r="N1551" s="1436"/>
      <c r="R1551" s="1436" t="s">
        <v>1245</v>
      </c>
      <c r="T1551" s="1436" t="str">
        <f>IF(Q1216="Yes",M1217,"")</f>
        <v/>
      </c>
    </row>
    <row r="1552" spans="1:22" s="1431" customFormat="1" x14ac:dyDescent="0.25">
      <c r="A1552" s="1104" t="s">
        <v>1480</v>
      </c>
      <c r="B1552" s="1019" t="str">
        <f>IFERROR(_xlfn.CONCAT("I",('Configurable Tab'!$C$22+1)),"")</f>
        <v>I218</v>
      </c>
      <c r="C1552" s="1019" t="str">
        <f>IFERROR(_xlfn.CONCAT("I",('Configurable Tab'!$C$22+2)),"")</f>
        <v>I219</v>
      </c>
      <c r="D1552" s="692" t="s">
        <v>1448</v>
      </c>
      <c r="E1552" s="1022" t="s">
        <v>1892</v>
      </c>
      <c r="F1552" s="1436"/>
      <c r="G1552" s="1436"/>
      <c r="H1552" s="1436"/>
      <c r="I1552" s="1018" t="str">
        <f t="shared" si="239"/>
        <v/>
      </c>
      <c r="J1552" s="1436" t="str">
        <f t="shared" si="240"/>
        <v/>
      </c>
      <c r="K1552" s="1436" t="str">
        <f t="shared" si="238"/>
        <v/>
      </c>
      <c r="L1552" s="1436"/>
      <c r="M1552" s="1436"/>
      <c r="N1552" s="1436"/>
      <c r="R1552" s="1436" t="s">
        <v>1245</v>
      </c>
      <c r="T1552" s="1436" t="str">
        <f>IF(Q1217="Yes",M1215,"")</f>
        <v/>
      </c>
    </row>
    <row r="1553" spans="1:20" s="1431" customFormat="1" x14ac:dyDescent="0.25">
      <c r="A1553" s="1392" t="s">
        <v>1488</v>
      </c>
      <c r="B1553" s="1018" t="str">
        <f>IFERROR(_xlfn.CONCAT("K",('Configurable Tab'!$C$22+4)),"")</f>
        <v>K221</v>
      </c>
      <c r="C1553" s="1018" t="str">
        <f>IFERROR(_xlfn.CONCAT("K",('Configurable Tab'!$C$22+5)),"")</f>
        <v>K222</v>
      </c>
      <c r="D1553" s="1436" t="s">
        <v>1448</v>
      </c>
      <c r="E1553" s="1021" t="s">
        <v>1892</v>
      </c>
      <c r="I1553" s="1018" t="str">
        <f t="shared" si="239"/>
        <v/>
      </c>
      <c r="J1553" s="1436" t="str">
        <f t="shared" si="240"/>
        <v/>
      </c>
      <c r="K1553" s="1436" t="str">
        <f t="shared" si="238"/>
        <v/>
      </c>
      <c r="L1553" s="1436"/>
      <c r="M1553" s="1436"/>
      <c r="N1553" s="1436"/>
      <c r="R1553" s="1436" t="s">
        <v>1245</v>
      </c>
      <c r="T1553" s="1436"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31" t="s">
        <v>1832</v>
      </c>
      <c r="B1" s="1832"/>
      <c r="C1" s="1832"/>
      <c r="D1" s="1833"/>
      <c r="F1" s="1834" t="s">
        <v>1833</v>
      </c>
      <c r="G1" s="1835"/>
      <c r="H1" s="1835"/>
      <c r="I1" s="1836"/>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19">
        <v>234</v>
      </c>
      <c r="F23" s="1323" t="s">
        <v>1641</v>
      </c>
      <c r="G23" s="1321">
        <v>1305</v>
      </c>
      <c r="H23" s="1321">
        <v>295</v>
      </c>
      <c r="I23" s="1324">
        <v>308</v>
      </c>
    </row>
    <row r="24" spans="1:9" x14ac:dyDescent="0.25">
      <c r="A24" s="1330" t="s">
        <v>1925</v>
      </c>
      <c r="B24" s="1246">
        <v>2</v>
      </c>
      <c r="C24" s="1246">
        <v>236</v>
      </c>
      <c r="D24" s="1419">
        <v>245</v>
      </c>
      <c r="F24" s="1323" t="s">
        <v>1642</v>
      </c>
      <c r="G24" s="1321">
        <v>4001</v>
      </c>
      <c r="H24" s="1321">
        <v>309</v>
      </c>
      <c r="I24" s="1324">
        <v>322</v>
      </c>
    </row>
    <row r="25" spans="1:9" x14ac:dyDescent="0.25">
      <c r="A25" s="1330" t="s">
        <v>1925</v>
      </c>
      <c r="B25" s="1246">
        <v>3</v>
      </c>
      <c r="C25" s="1246">
        <v>247</v>
      </c>
      <c r="D25" s="1419">
        <v>256</v>
      </c>
      <c r="F25" s="1323" t="s">
        <v>1702</v>
      </c>
      <c r="G25" s="1321">
        <v>4601</v>
      </c>
      <c r="H25" s="1321">
        <v>323</v>
      </c>
      <c r="I25" s="1324">
        <v>336</v>
      </c>
    </row>
    <row r="26" spans="1:9" x14ac:dyDescent="0.25">
      <c r="A26" s="1330" t="s">
        <v>1925</v>
      </c>
      <c r="B26" s="1246">
        <v>4</v>
      </c>
      <c r="C26" s="1246">
        <v>258</v>
      </c>
      <c r="D26" s="1419">
        <v>267</v>
      </c>
      <c r="F26" s="1323" t="s">
        <v>1702</v>
      </c>
      <c r="G26" s="1321">
        <v>4602</v>
      </c>
      <c r="H26" s="1321">
        <v>337</v>
      </c>
      <c r="I26" s="1324">
        <v>350</v>
      </c>
    </row>
    <row r="27" spans="1:9" x14ac:dyDescent="0.25">
      <c r="A27" s="1330" t="s">
        <v>1925</v>
      </c>
      <c r="B27" s="1246">
        <v>5</v>
      </c>
      <c r="C27" s="1246">
        <v>269</v>
      </c>
      <c r="D27" s="1419">
        <v>278</v>
      </c>
      <c r="F27" s="1323" t="s">
        <v>1837</v>
      </c>
      <c r="G27" s="1321">
        <v>4901</v>
      </c>
      <c r="H27" s="1321">
        <v>351</v>
      </c>
      <c r="I27" s="1324">
        <v>364</v>
      </c>
    </row>
    <row r="28" spans="1:9" x14ac:dyDescent="0.25">
      <c r="A28" s="1330" t="s">
        <v>1925</v>
      </c>
      <c r="B28" s="1246">
        <v>6</v>
      </c>
      <c r="C28" s="1246">
        <v>280</v>
      </c>
      <c r="D28" s="1419">
        <v>289</v>
      </c>
      <c r="F28" s="1323" t="s">
        <v>1712</v>
      </c>
      <c r="G28" s="1321">
        <v>5001</v>
      </c>
      <c r="H28" s="1321">
        <v>365</v>
      </c>
      <c r="I28" s="1324">
        <v>378</v>
      </c>
    </row>
    <row r="29" spans="1:9" x14ac:dyDescent="0.25">
      <c r="A29" s="1330" t="s">
        <v>1925</v>
      </c>
      <c r="B29" s="1246">
        <v>7</v>
      </c>
      <c r="C29" s="1246">
        <v>291</v>
      </c>
      <c r="D29" s="1419">
        <v>300</v>
      </c>
      <c r="F29" s="1323" t="s">
        <v>1210</v>
      </c>
      <c r="G29" s="1321">
        <v>801</v>
      </c>
      <c r="H29" s="1321">
        <v>379</v>
      </c>
      <c r="I29" s="1324">
        <v>392</v>
      </c>
    </row>
    <row r="30" spans="1:9" x14ac:dyDescent="0.25">
      <c r="A30" s="1330" t="s">
        <v>1925</v>
      </c>
      <c r="B30" s="1246">
        <v>8</v>
      </c>
      <c r="C30" s="1246">
        <v>302</v>
      </c>
      <c r="D30" s="1419">
        <v>311</v>
      </c>
      <c r="F30" s="1323" t="s">
        <v>1716</v>
      </c>
      <c r="G30" s="1321">
        <v>901</v>
      </c>
      <c r="H30" s="1321">
        <v>393</v>
      </c>
      <c r="I30" s="1324">
        <v>406</v>
      </c>
    </row>
    <row r="31" spans="1:9" x14ac:dyDescent="0.25">
      <c r="A31" s="1330" t="s">
        <v>1925</v>
      </c>
      <c r="B31" s="1246">
        <v>9</v>
      </c>
      <c r="C31" s="1246">
        <v>313</v>
      </c>
      <c r="D31" s="1419">
        <v>322</v>
      </c>
      <c r="F31" s="1323" t="s">
        <v>1718</v>
      </c>
      <c r="G31" s="1321">
        <v>501</v>
      </c>
      <c r="H31" s="1321">
        <v>407</v>
      </c>
      <c r="I31" s="1324">
        <v>420</v>
      </c>
    </row>
    <row r="32" spans="1:9" ht="15.75" thickBot="1" x14ac:dyDescent="0.3">
      <c r="A32" s="1331" t="s">
        <v>1925</v>
      </c>
      <c r="B32" s="1332">
        <v>10</v>
      </c>
      <c r="C32" s="1332">
        <v>324</v>
      </c>
      <c r="D32" s="1420">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2022-02-18T12:27:36Z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78ad8f70-f4b8-45f5-badf-8d1c0d40f1d8</vt:lpwstr>
  </property>
  <property fmtid="{D5CDD505-2E9C-101B-9397-08002B2CF9AE}" pid="4" name="Classification">
    <vt:lpwstr>LV_R3STR1CT3D</vt:lpwstr>
  </property>
  <property fmtid="{D5CDD505-2E9C-101B-9397-08002B2CF9AE}" pid="5" name="ContainsPII">
    <vt:lpwstr>No</vt:lpwstr>
  </property>
</Properties>
</file>