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6A1E89A-29F8-4B44-AE5C-115E912456F9}" xr6:coauthVersionLast="47" xr6:coauthVersionMax="47" xr10:uidLastSave="{00000000-0000-0000-0000-000000000000}"/>
  <workbookProtection workbookAlgorithmName="SHA-512" workbookHashValue="vM1L71TjU04m3OTKRZAya3C5mvxCxbEiVxrmQJZ6ttJXwDvmxlue3LBg2iy6j4rCR5Sh9ySQMxE27y+zHUmL6A==" workbookSaltValue="dEQwk0FjwphV+k3Gn5gIV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Carve Out" sheetId="101"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 r:id="rId44"/>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Audit!$A$1:$BG$1736</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Sheet'!$A$2:$Z$2933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Incentives!$B$2:$Q$479</definedName>
    <definedName name="_xlnm.Print_Area" localSheetId="18">'MDA Worksheet'!$B$1:$BF$142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O41" i="98"/>
  <c r="O40" i="98"/>
  <c r="O39" i="98"/>
  <c r="O38" i="98"/>
  <c r="O37" i="98"/>
  <c r="O36" i="98"/>
  <c r="O35" i="98"/>
  <c r="O34" i="98"/>
  <c r="O33" i="98"/>
  <c r="O32" i="98"/>
  <c r="O31" i="98"/>
  <c r="O30" i="98"/>
  <c r="O29" i="98"/>
  <c r="O28" i="98"/>
  <c r="O27" i="98"/>
  <c r="O26" i="98"/>
  <c r="O25" i="98"/>
  <c r="O24" i="98"/>
  <c r="O23" i="98"/>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C2489" i="100"/>
  <c r="C2428" i="100"/>
  <c r="B2488" i="100"/>
  <c r="B2440" i="100"/>
  <c r="B2477" i="100"/>
  <c r="C2430" i="100"/>
  <c r="C2449" i="100"/>
  <c r="C139" i="100"/>
  <c r="B2479" i="100"/>
  <c r="C2407" i="100"/>
  <c r="C2418" i="100"/>
  <c r="C2479" i="100"/>
  <c r="B2447" i="100"/>
  <c r="B2490" i="100"/>
  <c r="B2409" i="100"/>
  <c r="C138" i="100"/>
  <c r="C2459" i="100"/>
  <c r="B2420" i="100"/>
  <c r="B2469" i="100"/>
  <c r="B2429" i="100"/>
  <c r="B2449" i="100"/>
  <c r="C2458" i="100"/>
  <c r="C2460" i="100"/>
  <c r="B2467" i="100"/>
  <c r="B2418" i="100"/>
  <c r="B2417" i="100"/>
  <c r="B2499" i="100"/>
  <c r="B2419" i="100"/>
  <c r="C2467" i="100"/>
  <c r="C2417" i="100"/>
  <c r="B2497" i="100"/>
  <c r="C137" i="100"/>
  <c r="C2420" i="100"/>
  <c r="B136" i="100"/>
  <c r="B2410" i="100"/>
  <c r="C2469" i="100"/>
  <c r="C2438" i="100"/>
  <c r="C2478" i="100"/>
  <c r="C2408" i="100"/>
  <c r="C2409" i="100"/>
  <c r="C2499" i="100"/>
  <c r="C2498" i="100"/>
  <c r="C2448" i="100"/>
  <c r="B2428" i="100"/>
  <c r="C2457" i="100"/>
  <c r="B2427" i="100"/>
  <c r="C2437" i="100"/>
  <c r="C2440" i="100"/>
  <c r="B2498" i="100"/>
  <c r="B138" i="100"/>
  <c r="B2480" i="100"/>
  <c r="C2477" i="100"/>
  <c r="B2437" i="100"/>
  <c r="B2457" i="100"/>
  <c r="C2447" i="100"/>
  <c r="B2489" i="100"/>
  <c r="B139" i="100"/>
  <c r="C2427" i="100"/>
  <c r="B2408" i="100"/>
  <c r="B2430" i="100"/>
  <c r="B2438" i="100"/>
  <c r="C2468" i="100"/>
  <c r="C2480" i="100"/>
  <c r="B2448" i="100"/>
  <c r="C2487" i="100"/>
  <c r="C2488" i="100"/>
  <c r="B137" i="100"/>
  <c r="B2468" i="100"/>
  <c r="C2410" i="100"/>
  <c r="B2458" i="100"/>
  <c r="C2429" i="100"/>
  <c r="C2419" i="100"/>
  <c r="C2439" i="100"/>
  <c r="B2478" i="100"/>
  <c r="B2407" i="100"/>
  <c r="B2439" i="100"/>
  <c r="B2500" i="100"/>
  <c r="B2459" i="100"/>
  <c r="C2497" i="100"/>
  <c r="B2487" i="100"/>
  <c r="C2500" i="100"/>
  <c r="C136" i="100"/>
  <c r="B2470" i="100"/>
  <c r="C2470" i="100"/>
  <c r="B2450" i="100"/>
  <c r="C2450" i="100"/>
  <c r="C2490" i="100"/>
  <c r="B2460" i="100"/>
  <c r="R8" i="57" l="1"/>
  <c r="Z38" i="72"/>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T2854" i="100"/>
  <c r="T2844" i="100"/>
  <c r="T2839" i="100"/>
  <c r="G2839" i="100" s="1"/>
  <c r="T2840" i="100"/>
  <c r="G2840" i="100" s="1"/>
  <c r="T2841" i="100"/>
  <c r="G2841" i="100" s="1"/>
  <c r="T2842" i="100"/>
  <c r="G2842" i="100" s="1"/>
  <c r="T2843" i="100"/>
  <c r="G2843" i="100" s="1"/>
  <c r="T2836" i="100"/>
  <c r="T2837" i="100"/>
  <c r="T2838" i="100"/>
  <c r="T2835" i="100"/>
  <c r="G2835" i="100" s="1"/>
  <c r="T2815" i="100"/>
  <c r="T2816" i="100"/>
  <c r="G2816" i="100" s="1"/>
  <c r="T2817" i="100"/>
  <c r="G2817" i="100" s="1"/>
  <c r="T2818" i="100"/>
  <c r="T2819" i="100"/>
  <c r="T2820" i="100"/>
  <c r="T2821" i="100"/>
  <c r="G2821" i="100" s="1"/>
  <c r="T2822" i="100"/>
  <c r="G2822" i="100" s="1"/>
  <c r="T2823" i="100"/>
  <c r="G2823" i="100" s="1"/>
  <c r="T2824" i="100"/>
  <c r="G2824" i="100" s="1"/>
  <c r="T2814" i="100"/>
  <c r="G2814" i="100" s="1"/>
  <c r="T2806" i="100"/>
  <c r="G2806" i="100" s="1"/>
  <c r="T2807" i="100"/>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C429" i="94" s="1"/>
  <c r="E419" i="94"/>
  <c r="C418" i="94" s="1"/>
  <c r="E408" i="94"/>
  <c r="C407" i="94" s="1"/>
  <c r="E397" i="94"/>
  <c r="C396" i="94" s="1"/>
  <c r="E386" i="94"/>
  <c r="C385" i="94" s="1"/>
  <c r="E375" i="94"/>
  <c r="C374" i="94" s="1"/>
  <c r="E364" i="94"/>
  <c r="C363" i="94" s="1"/>
  <c r="E353" i="94"/>
  <c r="C352" i="94" s="1"/>
  <c r="E342" i="94"/>
  <c r="C341" i="94" s="1"/>
  <c r="E331" i="94"/>
  <c r="C330" i="94" s="1"/>
  <c r="E320" i="94"/>
  <c r="C319" i="94" s="1"/>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53" i="100"/>
  <c r="G2847" i="100"/>
  <c r="G2846" i="100"/>
  <c r="G2844" i="100"/>
  <c r="G2838" i="100"/>
  <c r="G2837" i="100"/>
  <c r="G2836" i="100"/>
  <c r="G2820" i="100"/>
  <c r="G2819" i="100"/>
  <c r="G2818" i="100"/>
  <c r="G2809" i="100"/>
  <c r="G2808" i="100"/>
  <c r="G2807" i="100"/>
  <c r="G2794" i="100"/>
  <c r="G2793" i="100"/>
  <c r="G2792" i="100"/>
  <c r="G2788" i="100"/>
  <c r="G2786" i="100"/>
  <c r="G2784" i="100"/>
  <c r="G2783" i="100"/>
  <c r="G2776" i="100"/>
  <c r="G2775" i="100"/>
  <c r="G2761" i="100"/>
  <c r="G2760" i="100"/>
  <c r="G2759"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854" i="100"/>
  <c r="C2847" i="100"/>
  <c r="B2846" i="100"/>
  <c r="C2790" i="100"/>
  <c r="C2674" i="100"/>
  <c r="C2838" i="100"/>
  <c r="C2780" i="100"/>
  <c r="B2814" i="100"/>
  <c r="C2668" i="100"/>
  <c r="C2842" i="100"/>
  <c r="C2688" i="100"/>
  <c r="C2818" i="100"/>
  <c r="B2776" i="100"/>
  <c r="B2848" i="100"/>
  <c r="B2694" i="100"/>
  <c r="C2926" i="100"/>
  <c r="B2778" i="100"/>
  <c r="B2686" i="100"/>
  <c r="C2810" i="100"/>
  <c r="C2704" i="100"/>
  <c r="C2754" i="100"/>
  <c r="B2751" i="100"/>
  <c r="B2719" i="100"/>
  <c r="B2809" i="100"/>
  <c r="C2879" i="100"/>
  <c r="B2638" i="100"/>
  <c r="B2749" i="100"/>
  <c r="B2839" i="100"/>
  <c r="C2896" i="100"/>
  <c r="C2695" i="100"/>
  <c r="B2668" i="100"/>
  <c r="B2842" i="100"/>
  <c r="C2876" i="100"/>
  <c r="C2881" i="100"/>
  <c r="C2701" i="100"/>
  <c r="B2644" i="100"/>
  <c r="B2775" i="100"/>
  <c r="C2718" i="100"/>
  <c r="B2932" i="100"/>
  <c r="C2749" i="100"/>
  <c r="B2637" i="100"/>
  <c r="B2698" i="100"/>
  <c r="B2845" i="100"/>
  <c r="B2896" i="100"/>
  <c r="C2811" i="100"/>
  <c r="C2910" i="100"/>
  <c r="B2685" i="100"/>
  <c r="C2812" i="100"/>
  <c r="C2898" i="100"/>
  <c r="B2734" i="100"/>
  <c r="B2874" i="100"/>
  <c r="C2685" i="100"/>
  <c r="B2816" i="100"/>
  <c r="C2930" i="100"/>
  <c r="B2718" i="100"/>
  <c r="B2656" i="100"/>
  <c r="C2880" i="100"/>
  <c r="C2925" i="100"/>
  <c r="C2844" i="100"/>
  <c r="C2722" i="100"/>
  <c r="C2700" i="100"/>
  <c r="B2691" i="100"/>
  <c r="C2929" i="100"/>
  <c r="C2724" i="100"/>
  <c r="C2636" i="100"/>
  <c r="C2670" i="100"/>
  <c r="B2699" i="100"/>
  <c r="B2667" i="100"/>
  <c r="C2778" i="100"/>
  <c r="B2700" i="100"/>
  <c r="B2748" i="100"/>
  <c r="C2640" i="100"/>
  <c r="B2812" i="100"/>
  <c r="C2877" i="100"/>
  <c r="B2811" i="100"/>
  <c r="B2724" i="100"/>
  <c r="B2844" i="100"/>
  <c r="C2729" i="100"/>
  <c r="B2902" i="100"/>
  <c r="B2868" i="100"/>
  <c r="C2665" i="100"/>
  <c r="B2914" i="100"/>
  <c r="B2790" i="100"/>
  <c r="C2779" i="100"/>
  <c r="B2824" i="100"/>
  <c r="C2691" i="100"/>
  <c r="C2641" i="100"/>
  <c r="C2785" i="100"/>
  <c r="B2818" i="100"/>
  <c r="C2775" i="100"/>
  <c r="C2656" i="100"/>
  <c r="C2806" i="100"/>
  <c r="B2805" i="100"/>
  <c r="C2870" i="100"/>
  <c r="B2926" i="100"/>
  <c r="B2746" i="100"/>
  <c r="C2794" i="100"/>
  <c r="C2748" i="100"/>
  <c r="C2692" i="100"/>
  <c r="C2727" i="100"/>
  <c r="B2636" i="100"/>
  <c r="B2731" i="100"/>
  <c r="C2784" i="100"/>
  <c r="B2866" i="100"/>
  <c r="C2734" i="100"/>
  <c r="B2758" i="100"/>
  <c r="C2755" i="100"/>
  <c r="B2878" i="100"/>
  <c r="C2669" i="100"/>
  <c r="C2820" i="100"/>
  <c r="C2905" i="100"/>
  <c r="C2931" i="100"/>
  <c r="C2902" i="100"/>
  <c r="B2759" i="100"/>
  <c r="B2836" i="100"/>
  <c r="B2639" i="100"/>
  <c r="B2808" i="100"/>
  <c r="C2846" i="100"/>
  <c r="B2750" i="100"/>
  <c r="B2820" i="100"/>
  <c r="B2850" i="100"/>
  <c r="C2760" i="100"/>
  <c r="C2686" i="100"/>
  <c r="C2850" i="100"/>
  <c r="B2689" i="100"/>
  <c r="B2697" i="100"/>
  <c r="C2836" i="100"/>
  <c r="C2728" i="100"/>
  <c r="B2871" i="100"/>
  <c r="B2662" i="100"/>
  <c r="B2875" i="100"/>
  <c r="C2907" i="100"/>
  <c r="B2659" i="100"/>
  <c r="C2848" i="100"/>
  <c r="B2761" i="100"/>
  <c r="B2869" i="100"/>
  <c r="C2644" i="100"/>
  <c r="C2761" i="100"/>
  <c r="C2759" i="100"/>
  <c r="B2786" i="100"/>
  <c r="C2634" i="100"/>
  <c r="B2784" i="100"/>
  <c r="C2845" i="100"/>
  <c r="B2690" i="100"/>
  <c r="C2719" i="100"/>
  <c r="C2895" i="100"/>
  <c r="C2854" i="100"/>
  <c r="B2880" i="100"/>
  <c r="C2884" i="100"/>
  <c r="C2821" i="100"/>
  <c r="C2764" i="100"/>
  <c r="C2869" i="100"/>
  <c r="B2716" i="100"/>
  <c r="B2780" i="100"/>
  <c r="B2757" i="100"/>
  <c r="B2665" i="100"/>
  <c r="C2824" i="100"/>
  <c r="B2634" i="100"/>
  <c r="B2729" i="100"/>
  <c r="B2760" i="100"/>
  <c r="B2730" i="100"/>
  <c r="C2752" i="100"/>
  <c r="B2782" i="100"/>
  <c r="B2928" i="100"/>
  <c r="C2865" i="100"/>
  <c r="C2758" i="100"/>
  <c r="C2635" i="100"/>
  <c r="B2884" i="100"/>
  <c r="C2715" i="100"/>
  <c r="B2870" i="100"/>
  <c r="C2690" i="100"/>
  <c r="C2746" i="100"/>
  <c r="C2839" i="100"/>
  <c r="C2698" i="100"/>
  <c r="B2904" i="100"/>
  <c r="C2730" i="100"/>
  <c r="B2701" i="100"/>
  <c r="C2816" i="100"/>
  <c r="B2635" i="100"/>
  <c r="C2840" i="100"/>
  <c r="C2697" i="100"/>
  <c r="B2835" i="100"/>
  <c r="B2745" i="100"/>
  <c r="C2909" i="100"/>
  <c r="B2660" i="100"/>
  <c r="B2791" i="100"/>
  <c r="B2664" i="100"/>
  <c r="C2819" i="100"/>
  <c r="B2911" i="100"/>
  <c r="C2878" i="100"/>
  <c r="C2655" i="100"/>
  <c r="B2806" i="100"/>
  <c r="C2835" i="100"/>
  <c r="B2810" i="100"/>
  <c r="B2640" i="100"/>
  <c r="B2655" i="100"/>
  <c r="C2720" i="100"/>
  <c r="C2664" i="100"/>
  <c r="B2876" i="100"/>
  <c r="B2879" i="100"/>
  <c r="B2779" i="100"/>
  <c r="C2815" i="100"/>
  <c r="B2819" i="100"/>
  <c r="B2838" i="100"/>
  <c r="C2639" i="100"/>
  <c r="C2868" i="100"/>
  <c r="B2907" i="100"/>
  <c r="B2817" i="100"/>
  <c r="B2905" i="100"/>
  <c r="B2695" i="100"/>
  <c r="B2756" i="100"/>
  <c r="C2716" i="100"/>
  <c r="C2789" i="100"/>
  <c r="C2932" i="100"/>
  <c r="B2906" i="100"/>
  <c r="B2725" i="100"/>
  <c r="B2847" i="100"/>
  <c r="B2728" i="100"/>
  <c r="B2754" i="100"/>
  <c r="C2637" i="100"/>
  <c r="C2662" i="100"/>
  <c r="C2914" i="100"/>
  <c r="B2789" i="100"/>
  <c r="C2694" i="100"/>
  <c r="C2817" i="100"/>
  <c r="C2721" i="100"/>
  <c r="B2910" i="100"/>
  <c r="B2841" i="100"/>
  <c r="C2899" i="100"/>
  <c r="B2872" i="100"/>
  <c r="C2872" i="100"/>
  <c r="B2929" i="100"/>
  <c r="B2704" i="100"/>
  <c r="B2930" i="100"/>
  <c r="C2900" i="100"/>
  <c r="B2785" i="100"/>
  <c r="C2805" i="100"/>
  <c r="B2895" i="100"/>
  <c r="C2725" i="100"/>
  <c r="B2925" i="100"/>
  <c r="B2794" i="100"/>
  <c r="C2781" i="100"/>
  <c r="B2764" i="100"/>
  <c r="B2696" i="100"/>
  <c r="B2788" i="100"/>
  <c r="C2851" i="100"/>
  <c r="B2908" i="100"/>
  <c r="C2696" i="100"/>
  <c r="C2660" i="100"/>
  <c r="B2901" i="100"/>
  <c r="B2899" i="100"/>
  <c r="C2638" i="100"/>
  <c r="C2906" i="100"/>
  <c r="B2641" i="100"/>
  <c r="B2781" i="100"/>
  <c r="B2752" i="100"/>
  <c r="B2849" i="100"/>
  <c r="C2841" i="100"/>
  <c r="C2666" i="100"/>
  <c r="B2726" i="100"/>
  <c r="B2851" i="100"/>
  <c r="C2814" i="100"/>
  <c r="C2928" i="100"/>
  <c r="C2787" i="100"/>
  <c r="C2866" i="100"/>
  <c r="B2671" i="100"/>
  <c r="C2661" i="100"/>
  <c r="B2692" i="100"/>
  <c r="C2658" i="100"/>
  <c r="B2898" i="100"/>
  <c r="B2815" i="100"/>
  <c r="C2745" i="100"/>
  <c r="B2840" i="100"/>
  <c r="B2670" i="100"/>
  <c r="C2757" i="100"/>
  <c r="B2674" i="100"/>
  <c r="B2787" i="100"/>
  <c r="C2699" i="100"/>
  <c r="C2726" i="100"/>
  <c r="C2791" i="100"/>
  <c r="C2901" i="100"/>
  <c r="B2909" i="100"/>
  <c r="C2671" i="100"/>
  <c r="C2782" i="100"/>
  <c r="C2871" i="100"/>
  <c r="C2874" i="100"/>
  <c r="C2731" i="100"/>
  <c r="B2666" i="100"/>
  <c r="B2669" i="100"/>
  <c r="C2751" i="100"/>
  <c r="B2658" i="100"/>
  <c r="C2750" i="100"/>
  <c r="B2821" i="100"/>
  <c r="C2849" i="100"/>
  <c r="B2720" i="100"/>
  <c r="C2809" i="100"/>
  <c r="C2659" i="100"/>
  <c r="B2755" i="100"/>
  <c r="C2908" i="100"/>
  <c r="C2911" i="100"/>
  <c r="C2808" i="100"/>
  <c r="B2877" i="100"/>
  <c r="B2722" i="100"/>
  <c r="C2904" i="100"/>
  <c r="B2881" i="100"/>
  <c r="C2786" i="100"/>
  <c r="C2689" i="100"/>
  <c r="B2900" i="100"/>
  <c r="B2727" i="100"/>
  <c r="B2721" i="100"/>
  <c r="C2875" i="100"/>
  <c r="C2776" i="100"/>
  <c r="B2715" i="100"/>
  <c r="C2756" i="100"/>
  <c r="C2667" i="100"/>
  <c r="C2788" i="100"/>
  <c r="B2688" i="100"/>
  <c r="B2865" i="100"/>
  <c r="B2931" i="100"/>
  <c r="B2661" i="100"/>
  <c r="BB15" i="75" l="1"/>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615" i="100"/>
  <c r="C2614" i="100"/>
  <c r="B2421" i="100"/>
  <c r="C2496" i="100"/>
  <c r="C2508" i="100"/>
  <c r="B2444" i="100"/>
  <c r="C2485" i="100"/>
  <c r="C2495" i="100"/>
  <c r="B2613" i="100"/>
  <c r="C2421" i="100"/>
  <c r="C2601" i="100"/>
  <c r="B2590" i="100"/>
  <c r="B2424" i="100"/>
  <c r="C2483" i="100"/>
  <c r="C2609" i="100"/>
  <c r="C2549" i="100"/>
  <c r="B2584" i="100"/>
  <c r="C2492" i="100"/>
  <c r="B2565" i="100"/>
  <c r="B2614" i="100"/>
  <c r="C2623" i="100"/>
  <c r="B2522" i="100"/>
  <c r="C2446" i="100"/>
  <c r="B2432" i="100"/>
  <c r="B2633" i="100"/>
  <c r="B2615" i="100"/>
  <c r="C2580" i="100"/>
  <c r="B2537" i="100"/>
  <c r="B2612" i="100"/>
  <c r="C2441" i="100"/>
  <c r="C2582" i="100"/>
  <c r="C2451" i="100"/>
  <c r="B2605" i="100"/>
  <c r="B2618" i="100"/>
  <c r="B2456" i="100"/>
  <c r="B2494" i="100"/>
  <c r="C2491" i="100"/>
  <c r="B2513" i="100"/>
  <c r="B2623" i="100"/>
  <c r="C2564" i="100"/>
  <c r="B2512" i="100"/>
  <c r="B2471" i="100"/>
  <c r="C2411" i="100"/>
  <c r="B2572" i="100"/>
  <c r="C2548" i="100"/>
  <c r="C2405" i="100"/>
  <c r="C2465" i="100"/>
  <c r="B2426" i="100"/>
  <c r="B2617" i="100"/>
  <c r="B2539" i="100"/>
  <c r="B2530" i="100"/>
  <c r="B2531" i="100"/>
  <c r="B2581" i="100"/>
  <c r="B2532" i="100"/>
  <c r="B2521" i="100"/>
  <c r="C2502" i="100"/>
  <c r="B2596" i="100"/>
  <c r="C2455" i="100"/>
  <c r="C2594" i="100"/>
  <c r="C2593" i="100"/>
  <c r="C2525" i="100"/>
  <c r="B2455" i="100"/>
  <c r="C2542" i="100"/>
  <c r="C2433" i="100"/>
  <c r="B2589" i="100"/>
  <c r="B2550" i="100"/>
  <c r="B2482" i="100"/>
  <c r="B2404" i="100"/>
  <c r="B2556" i="100"/>
  <c r="B2496" i="100"/>
  <c r="B2569" i="100"/>
  <c r="C2633" i="100"/>
  <c r="C2588" i="100"/>
  <c r="C2504" i="100"/>
  <c r="B2541" i="100"/>
  <c r="B2492" i="100"/>
  <c r="B2509" i="100"/>
  <c r="B2583" i="100"/>
  <c r="C2529" i="100"/>
  <c r="C2590" i="100"/>
  <c r="B2557" i="100"/>
  <c r="C2575" i="100"/>
  <c r="B2625" i="100"/>
  <c r="B2528" i="100"/>
  <c r="B2453" i="100"/>
  <c r="B2571" i="100"/>
  <c r="C2415" i="100"/>
  <c r="C2611" i="100"/>
  <c r="B2415" i="100"/>
  <c r="C2621" i="100"/>
  <c r="B2548" i="100"/>
  <c r="C2600" i="100"/>
  <c r="C2568" i="100"/>
  <c r="B2628" i="100"/>
  <c r="C2517" i="100"/>
  <c r="C2610" i="100"/>
  <c r="C2553" i="100"/>
  <c r="C2587" i="100"/>
  <c r="B2514" i="100"/>
  <c r="C2484" i="100"/>
  <c r="C2445" i="100"/>
  <c r="B2594" i="100"/>
  <c r="B2414" i="100"/>
  <c r="C2426" i="100"/>
  <c r="C2532" i="100"/>
  <c r="B2597" i="100"/>
  <c r="C2493" i="100"/>
  <c r="B2462" i="100"/>
  <c r="C2536" i="100"/>
  <c r="B2620" i="100"/>
  <c r="B2629" i="100"/>
  <c r="C2608" i="100"/>
  <c r="B2585" i="100"/>
  <c r="B2606" i="100"/>
  <c r="B2443" i="100"/>
  <c r="B2486" i="100"/>
  <c r="C2540" i="100"/>
  <c r="B2579" i="100"/>
  <c r="B2436" i="100"/>
  <c r="B2587" i="100"/>
  <c r="B2627" i="100"/>
  <c r="B2465" i="100"/>
  <c r="C2599" i="100"/>
  <c r="C2507" i="100"/>
  <c r="B2577" i="100"/>
  <c r="B2425" i="100"/>
  <c r="C2578" i="100"/>
  <c r="B2452" i="100"/>
  <c r="C2523" i="100"/>
  <c r="B2578" i="100"/>
  <c r="C2494" i="100"/>
  <c r="C2574" i="100"/>
  <c r="C2616" i="100"/>
  <c r="C2632" i="100"/>
  <c r="B2600" i="100"/>
  <c r="B2586" i="100"/>
  <c r="C2631" i="100"/>
  <c r="C2556" i="100"/>
  <c r="C2546" i="100"/>
  <c r="C2413" i="100"/>
  <c r="B2545" i="100"/>
  <c r="B2564" i="100"/>
  <c r="C2513" i="100"/>
  <c r="B2484" i="100"/>
  <c r="B2475" i="100"/>
  <c r="B2561" i="100"/>
  <c r="B2546" i="100"/>
  <c r="B2554" i="100"/>
  <c r="C2541" i="100"/>
  <c r="C2462" i="100"/>
  <c r="C2558" i="100"/>
  <c r="B2473" i="100"/>
  <c r="C2442" i="100"/>
  <c r="B2608" i="100"/>
  <c r="B2568" i="100"/>
  <c r="B2540" i="100"/>
  <c r="C2555" i="100"/>
  <c r="C2533" i="100"/>
  <c r="B2516" i="100"/>
  <c r="C2573" i="100"/>
  <c r="B2575" i="100"/>
  <c r="B2621" i="100"/>
  <c r="B2406" i="100"/>
  <c r="C2544" i="100"/>
  <c r="B2622" i="100"/>
  <c r="C2424" i="100"/>
  <c r="B2461" i="100"/>
  <c r="B2553" i="100"/>
  <c r="C2581" i="100"/>
  <c r="B2527" i="100"/>
  <c r="C2547" i="100"/>
  <c r="B2517" i="100"/>
  <c r="C2595" i="100"/>
  <c r="B2610" i="100"/>
  <c r="C2570" i="100"/>
  <c r="C2620" i="100"/>
  <c r="B2574" i="100"/>
  <c r="C2618" i="100"/>
  <c r="B2555" i="100"/>
  <c r="C2510" i="100"/>
  <c r="B2502" i="100"/>
  <c r="B2593" i="100"/>
  <c r="B2632" i="100"/>
  <c r="B2607" i="100"/>
  <c r="C2567" i="100"/>
  <c r="C2519" i="100"/>
  <c r="C2572" i="100"/>
  <c r="B2619" i="100"/>
  <c r="C2425" i="100"/>
  <c r="B2567" i="100"/>
  <c r="C2554" i="100"/>
  <c r="B2526" i="100"/>
  <c r="B2525" i="100"/>
  <c r="B2626" i="100"/>
  <c r="B2609" i="100"/>
  <c r="B2472" i="100"/>
  <c r="C2557" i="100"/>
  <c r="C2423" i="100"/>
  <c r="B2481" i="100"/>
  <c r="B2483" i="100"/>
  <c r="C2514" i="100"/>
  <c r="C2534" i="100"/>
  <c r="B2485" i="100"/>
  <c r="B2549" i="100"/>
  <c r="B2576" i="100"/>
  <c r="B2518" i="100"/>
  <c r="C2431" i="100"/>
  <c r="B2543" i="100"/>
  <c r="B2559" i="100"/>
  <c r="B2624" i="100"/>
  <c r="C2456" i="100"/>
  <c r="C2461" i="100"/>
  <c r="C2630" i="100"/>
  <c r="C2605" i="100"/>
  <c r="C2527" i="100"/>
  <c r="C2628" i="100"/>
  <c r="C2434" i="100"/>
  <c r="B2431" i="100"/>
  <c r="C2416" i="100"/>
  <c r="B2454" i="100"/>
  <c r="B2413" i="100"/>
  <c r="C2597" i="100"/>
  <c r="B2463" i="100"/>
  <c r="B2591" i="100"/>
  <c r="C2624" i="100"/>
  <c r="B2491" i="100"/>
  <c r="B2523" i="100"/>
  <c r="C2473" i="100"/>
  <c r="C2619" i="100"/>
  <c r="C2577" i="100"/>
  <c r="C2531" i="100"/>
  <c r="C2520" i="100"/>
  <c r="B2602" i="100"/>
  <c r="B2423" i="100"/>
  <c r="B2603" i="100"/>
  <c r="B2558" i="100"/>
  <c r="B2580" i="100"/>
  <c r="B2566" i="100"/>
  <c r="B2446" i="100"/>
  <c r="C2444" i="100"/>
  <c r="B2464" i="100"/>
  <c r="C2481" i="100"/>
  <c r="C2435" i="100"/>
  <c r="B2570" i="100"/>
  <c r="C2474" i="100"/>
  <c r="B2588" i="100"/>
  <c r="C2576" i="100"/>
  <c r="B2529" i="100"/>
  <c r="C2613" i="100"/>
  <c r="C2506" i="100"/>
  <c r="B2511" i="100"/>
  <c r="C2603" i="100"/>
  <c r="C2463" i="100"/>
  <c r="B2598" i="100"/>
  <c r="C2404" i="100"/>
  <c r="B2405" i="100"/>
  <c r="C2503" i="100"/>
  <c r="C2562" i="100"/>
  <c r="C2482" i="100"/>
  <c r="C2509" i="100"/>
  <c r="C2627" i="100"/>
  <c r="C2530" i="100"/>
  <c r="C2476" i="100"/>
  <c r="C2464" i="100"/>
  <c r="C2528" i="100"/>
  <c r="B2510" i="100"/>
  <c r="B2445" i="100"/>
  <c r="C2602" i="100"/>
  <c r="C2606" i="100"/>
  <c r="C2551" i="100"/>
  <c r="C2586" i="100"/>
  <c r="B2599" i="100"/>
  <c r="B2592" i="100"/>
  <c r="C2475" i="100"/>
  <c r="B2501" i="100"/>
  <c r="B2536" i="100"/>
  <c r="C2561" i="100"/>
  <c r="B2503" i="100"/>
  <c r="B2434" i="100"/>
  <c r="C2538" i="100"/>
  <c r="C2579" i="100"/>
  <c r="C2526" i="100"/>
  <c r="C2622" i="100"/>
  <c r="C2486" i="100"/>
  <c r="B2416" i="100"/>
  <c r="C2545" i="100"/>
  <c r="C2589" i="100"/>
  <c r="B2505" i="100"/>
  <c r="C2566" i="100"/>
  <c r="C2563" i="100"/>
  <c r="B2534" i="100"/>
  <c r="C2453" i="100"/>
  <c r="C2471" i="100"/>
  <c r="C2515" i="100"/>
  <c r="B2542" i="100"/>
  <c r="C2511" i="100"/>
  <c r="B2563" i="100"/>
  <c r="C2591" i="100"/>
  <c r="B2411" i="100"/>
  <c r="C2543" i="100"/>
  <c r="B2422" i="100"/>
  <c r="B2507" i="100"/>
  <c r="B2466" i="100"/>
  <c r="C2585" i="100"/>
  <c r="B2451" i="100"/>
  <c r="C2414" i="100"/>
  <c r="B2519" i="100"/>
  <c r="C2592" i="100"/>
  <c r="C2522" i="100"/>
  <c r="B2504" i="100"/>
  <c r="B2616" i="100"/>
  <c r="C2612" i="100"/>
  <c r="C2604" i="100"/>
  <c r="C2466" i="100"/>
  <c r="C2412" i="100"/>
  <c r="B2630" i="100"/>
  <c r="B2631" i="100"/>
  <c r="C2583" i="100"/>
  <c r="C2629" i="100"/>
  <c r="B2524" i="100"/>
  <c r="C2550" i="100"/>
  <c r="B2552" i="100"/>
  <c r="C2406" i="100"/>
  <c r="B2442" i="100"/>
  <c r="B2520" i="100"/>
  <c r="B2551" i="100"/>
  <c r="B2611" i="100"/>
  <c r="C2535" i="100"/>
  <c r="B2582" i="100"/>
  <c r="C2560" i="100"/>
  <c r="B2412" i="100"/>
  <c r="C2512" i="100"/>
  <c r="C2552" i="100"/>
  <c r="C2607" i="100"/>
  <c r="B2495" i="100"/>
  <c r="B2476" i="100"/>
  <c r="C2436" i="100"/>
  <c r="B2544" i="100"/>
  <c r="C2501" i="100"/>
  <c r="C2569" i="100"/>
  <c r="C2565" i="100"/>
  <c r="B2601" i="100"/>
  <c r="B2547" i="100"/>
  <c r="B2538" i="100"/>
  <c r="B2435" i="100"/>
  <c r="C2617" i="100"/>
  <c r="C2596" i="100"/>
  <c r="B2441" i="100"/>
  <c r="B2560" i="100"/>
  <c r="B2595" i="100"/>
  <c r="C2571" i="100"/>
  <c r="B2604" i="100"/>
  <c r="B2474" i="100"/>
  <c r="C2521" i="100"/>
  <c r="B2533" i="100"/>
  <c r="C2537" i="100"/>
  <c r="C2472" i="100"/>
  <c r="C2559" i="100"/>
  <c r="C2584" i="100"/>
  <c r="B2433" i="100"/>
  <c r="C2626" i="100"/>
  <c r="B2506" i="100"/>
  <c r="C2505" i="100"/>
  <c r="C2422" i="100"/>
  <c r="C2598" i="100"/>
  <c r="B2515" i="100"/>
  <c r="B2493" i="100"/>
  <c r="B2535" i="100"/>
  <c r="C2452" i="100"/>
  <c r="B2562" i="100"/>
  <c r="C2539" i="100"/>
  <c r="B2573" i="100"/>
  <c r="B2508" i="100"/>
  <c r="C2625" i="100"/>
  <c r="C2518" i="100"/>
  <c r="C2524" i="100"/>
  <c r="C2432" i="100"/>
  <c r="C2454" i="100"/>
  <c r="C2516" i="100"/>
  <c r="C2443"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897" i="100"/>
  <c r="C2792" i="100"/>
  <c r="B2717" i="100"/>
  <c r="C2753" i="100"/>
  <c r="C2843" i="100"/>
  <c r="C2657" i="100"/>
  <c r="C2702" i="100"/>
  <c r="B2813" i="100"/>
  <c r="C2813" i="100"/>
  <c r="B2783" i="100"/>
  <c r="C2733" i="100"/>
  <c r="B2663" i="100"/>
  <c r="B2643" i="100"/>
  <c r="B2903" i="100"/>
  <c r="B2912" i="100"/>
  <c r="C2897" i="100"/>
  <c r="B2913" i="100"/>
  <c r="B2837" i="100"/>
  <c r="C2883" i="100"/>
  <c r="C2807" i="100"/>
  <c r="C2763" i="100"/>
  <c r="C2663" i="100"/>
  <c r="C2837" i="100"/>
  <c r="B2852" i="100"/>
  <c r="B2762" i="100"/>
  <c r="B2883" i="100"/>
  <c r="B2882" i="100"/>
  <c r="C2732" i="100"/>
  <c r="C2693" i="100"/>
  <c r="B2927" i="100"/>
  <c r="C2882" i="100"/>
  <c r="B2673" i="100"/>
  <c r="C2903" i="100"/>
  <c r="B2807" i="100"/>
  <c r="B2867" i="100"/>
  <c r="B2747" i="100"/>
  <c r="C2643" i="100"/>
  <c r="C2912" i="100"/>
  <c r="B2642" i="100"/>
  <c r="C2723" i="100"/>
  <c r="B2843" i="100"/>
  <c r="C2717" i="100"/>
  <c r="B2777" i="100"/>
  <c r="C2913" i="100"/>
  <c r="C2703" i="100"/>
  <c r="C2672" i="100"/>
  <c r="B2753" i="100"/>
  <c r="B2822" i="100"/>
  <c r="C2642" i="100"/>
  <c r="B2672" i="100"/>
  <c r="C2747" i="100"/>
  <c r="C2927" i="100"/>
  <c r="B2687" i="100"/>
  <c r="C2777" i="100"/>
  <c r="C2783" i="100"/>
  <c r="C2822" i="100"/>
  <c r="B2723" i="100"/>
  <c r="C2852" i="100"/>
  <c r="C2762" i="100"/>
  <c r="C2823" i="100"/>
  <c r="B2693" i="100"/>
  <c r="C2673" i="100"/>
  <c r="B2793" i="100"/>
  <c r="B2823" i="100"/>
  <c r="C2933" i="100"/>
  <c r="B2657" i="100"/>
  <c r="C2853" i="100"/>
  <c r="B2873" i="100"/>
  <c r="B2792" i="100"/>
  <c r="B2933" i="100"/>
  <c r="B2732" i="100"/>
  <c r="C2873" i="100"/>
  <c r="B2733" i="100"/>
  <c r="B2853" i="100"/>
  <c r="C2793" i="100"/>
  <c r="B2763" i="100"/>
  <c r="B2703" i="100"/>
  <c r="C2867" i="100"/>
  <c r="B2702" i="100"/>
  <c r="C2687"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23" i="100"/>
  <c r="B2387" i="100"/>
  <c r="C2348" i="100"/>
  <c r="B2349" i="100"/>
  <c r="B2370" i="100"/>
  <c r="C2316" i="100"/>
  <c r="C2387" i="100"/>
  <c r="C2371" i="100"/>
  <c r="B2319" i="100"/>
  <c r="B2382" i="100"/>
  <c r="C2338" i="100"/>
  <c r="C2362" i="100"/>
  <c r="C2325" i="100"/>
  <c r="B2393" i="100"/>
  <c r="B2360" i="100"/>
  <c r="C2364" i="100"/>
  <c r="C2382" i="100"/>
  <c r="C2343" i="100"/>
  <c r="B2348" i="100"/>
  <c r="B2346" i="100"/>
  <c r="B2392" i="100"/>
  <c r="B2391" i="100"/>
  <c r="B2390" i="100"/>
  <c r="C2365" i="100"/>
  <c r="C2319" i="100"/>
  <c r="B2362" i="100"/>
  <c r="B2318" i="100"/>
  <c r="C2385" i="100"/>
  <c r="C2390" i="100"/>
  <c r="C2318" i="100"/>
  <c r="C2341" i="100"/>
  <c r="C2321" i="100"/>
  <c r="C2368" i="100"/>
  <c r="B2326" i="100"/>
  <c r="C2322" i="100"/>
  <c r="C2347" i="100"/>
  <c r="B2327" i="100"/>
  <c r="C2386" i="100"/>
  <c r="B2321" i="100"/>
  <c r="B2340" i="100"/>
  <c r="B2367" i="100"/>
  <c r="C2349" i="100"/>
  <c r="C2388" i="100"/>
  <c r="B2371" i="100"/>
  <c r="C2360" i="100"/>
  <c r="C2393" i="100"/>
  <c r="B2341" i="100"/>
  <c r="C2366" i="100"/>
  <c r="C2327" i="100"/>
  <c r="C2369" i="100"/>
  <c r="B2363" i="100"/>
  <c r="C2344" i="100"/>
  <c r="C2326" i="100"/>
  <c r="B2316" i="100"/>
  <c r="B2384" i="100"/>
  <c r="B2343" i="100"/>
  <c r="B2347" i="100"/>
  <c r="C2370" i="100"/>
  <c r="B2338" i="100"/>
  <c r="C2340" i="100"/>
  <c r="B2320" i="100"/>
  <c r="B2366" i="100"/>
  <c r="C2391" i="100"/>
  <c r="B2325" i="100"/>
  <c r="B2385" i="100"/>
  <c r="C2324" i="100"/>
  <c r="B2344" i="100"/>
  <c r="C2363" i="100"/>
  <c r="C2392" i="100"/>
  <c r="C2346" i="100"/>
  <c r="C2323" i="100"/>
  <c r="C2384" i="100"/>
  <c r="B2345" i="100"/>
  <c r="C2367" i="100"/>
  <c r="C2345" i="100"/>
  <c r="B2324" i="100"/>
  <c r="B2322" i="100"/>
  <c r="C2389" i="100"/>
  <c r="C2320" i="100"/>
  <c r="B2369" i="100"/>
  <c r="B2365" i="100"/>
  <c r="B2389" i="100"/>
  <c r="B2388" i="100"/>
  <c r="C2342" i="100"/>
  <c r="B2386" i="100"/>
  <c r="B2342" i="100"/>
  <c r="B2368" i="100"/>
  <c r="B236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446" i="94" a="1"/>
  <c r="B2296" i="100"/>
  <c r="Q2393" i="100" a="1"/>
  <c r="C2303" i="100"/>
  <c r="B2294" i="100"/>
  <c r="C2296" i="100"/>
  <c r="C454" i="94" a="1"/>
  <c r="C2304" i="100"/>
  <c r="P2349" i="100" a="1"/>
  <c r="B2297" i="100"/>
  <c r="B2305" i="100"/>
  <c r="C2305" i="100"/>
  <c r="Q2371" i="100" a="1"/>
  <c r="B2300" i="100"/>
  <c r="B2298" i="100"/>
  <c r="Q2349" i="100" a="1"/>
  <c r="C2299" i="100"/>
  <c r="B2302" i="100"/>
  <c r="C2301" i="100"/>
  <c r="P2371" i="100" a="1"/>
  <c r="B2303" i="100"/>
  <c r="P2393" i="100" a="1"/>
  <c r="B2301" i="100"/>
  <c r="P2327" i="100" a="1"/>
  <c r="Q2327" i="100" a="1"/>
  <c r="C2300" i="100"/>
  <c r="C2294" i="100"/>
  <c r="C2302" i="100"/>
  <c r="C2298" i="100"/>
  <c r="C462" i="94" a="1"/>
  <c r="B2304" i="100"/>
  <c r="C2297" i="100"/>
  <c r="C470" i="94" a="1"/>
  <c r="B2299"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438" i="94"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20" i="100"/>
  <c r="B2228" i="100"/>
  <c r="C2277" i="100"/>
  <c r="C2216" i="100"/>
  <c r="B2257" i="100"/>
  <c r="C2263" i="100"/>
  <c r="B2249" i="100"/>
  <c r="B2221" i="100"/>
  <c r="C2284" i="100"/>
  <c r="C2248" i="100"/>
  <c r="B2233" i="100"/>
  <c r="C2243" i="100"/>
  <c r="B2252" i="100"/>
  <c r="B2239" i="100"/>
  <c r="C2229" i="100"/>
  <c r="C2235" i="100"/>
  <c r="B2260" i="100"/>
  <c r="C2236" i="100"/>
  <c r="B2224" i="100"/>
  <c r="B2234" i="100"/>
  <c r="B2276" i="100"/>
  <c r="C2228" i="100"/>
  <c r="C2259" i="100"/>
  <c r="C2227" i="100"/>
  <c r="C2233" i="100"/>
  <c r="B2247" i="100"/>
  <c r="B2280" i="100"/>
  <c r="C2267" i="100"/>
  <c r="C2276" i="100"/>
  <c r="C2261" i="100"/>
  <c r="C2219" i="100"/>
  <c r="C2245" i="100"/>
  <c r="B2218" i="100"/>
  <c r="C2217" i="100"/>
  <c r="B2246" i="100"/>
  <c r="B2255" i="100"/>
  <c r="B2229" i="100"/>
  <c r="B2283" i="100"/>
  <c r="B2226" i="100"/>
  <c r="C2225" i="100"/>
  <c r="B2269" i="100"/>
  <c r="C2220" i="100"/>
  <c r="B2216" i="100"/>
  <c r="B2236" i="100"/>
  <c r="B2270" i="100"/>
  <c r="C2242" i="100"/>
  <c r="C2213" i="100"/>
  <c r="B2266" i="100"/>
  <c r="C2278" i="100"/>
  <c r="C2256" i="100"/>
  <c r="C2232" i="100"/>
  <c r="C2283" i="100"/>
  <c r="C2250" i="100"/>
  <c r="C2275" i="100"/>
  <c r="C2257" i="100"/>
  <c r="B2259" i="100"/>
  <c r="C2280" i="100"/>
  <c r="B2256" i="100"/>
  <c r="B2250" i="100"/>
  <c r="B2278" i="100"/>
  <c r="B2253" i="100"/>
  <c r="B2214" i="100"/>
  <c r="B2242" i="100"/>
  <c r="C2269" i="100"/>
  <c r="C2246" i="100"/>
  <c r="C2231" i="100"/>
  <c r="B2254" i="100"/>
  <c r="C2240" i="100"/>
  <c r="C2260" i="100"/>
  <c r="C2241" i="100"/>
  <c r="C2254" i="100"/>
  <c r="B2213" i="100"/>
  <c r="B2274" i="100"/>
  <c r="B2281" i="100"/>
  <c r="B2268" i="100"/>
  <c r="C2218" i="100"/>
  <c r="B2238" i="100"/>
  <c r="B2263" i="100"/>
  <c r="B2217" i="100"/>
  <c r="C2239" i="100"/>
  <c r="C2249" i="100"/>
  <c r="B2282" i="100"/>
  <c r="C2221" i="100"/>
  <c r="B2277" i="100"/>
  <c r="C2281" i="100"/>
  <c r="B2273" i="100"/>
  <c r="C2273" i="100"/>
  <c r="C2271" i="100"/>
  <c r="C2268" i="100"/>
  <c r="C2270" i="100"/>
  <c r="C2252" i="100"/>
  <c r="B2275" i="100"/>
  <c r="B2215" i="100"/>
  <c r="C2255" i="100"/>
  <c r="C2238" i="100"/>
  <c r="C2264" i="100"/>
  <c r="B2222" i="100"/>
  <c r="C2215" i="100"/>
  <c r="C2224" i="100"/>
  <c r="B2241" i="100"/>
  <c r="B2225" i="100"/>
  <c r="B2219" i="100"/>
  <c r="B2231" i="100"/>
  <c r="B2245" i="100"/>
  <c r="C2274" i="100"/>
  <c r="B2240" i="100"/>
  <c r="B2284" i="100"/>
  <c r="C2262" i="100"/>
  <c r="B2262" i="100"/>
  <c r="C2247" i="100"/>
  <c r="C2226" i="100"/>
  <c r="B2227" i="100"/>
  <c r="B2267" i="100"/>
  <c r="B2232" i="100"/>
  <c r="C2253" i="100"/>
  <c r="C2214" i="100"/>
  <c r="C2282" i="100"/>
  <c r="B2235" i="100"/>
  <c r="C2266" i="100"/>
  <c r="B2271" i="100"/>
  <c r="B2248" i="100"/>
  <c r="B2243" i="100"/>
  <c r="C2222" i="100"/>
  <c r="C2234" i="100"/>
  <c r="B2264" i="100"/>
  <c r="B226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8" i="100"/>
  <c r="B1233" i="100"/>
  <c r="B1235" i="100"/>
  <c r="B1236" i="100"/>
  <c r="B1239" i="100"/>
  <c r="B1232" i="100"/>
  <c r="B1234" i="100"/>
  <c r="B1237" i="100"/>
  <c r="B1231"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19" i="99" a="1"/>
  <c r="W199" i="99" a="1"/>
  <c r="F40" i="99" a="1"/>
  <c r="X122" i="99" a="1"/>
  <c r="E65" i="99" a="1"/>
  <c r="W66" i="99" a="1"/>
  <c r="E67" i="99" a="1"/>
  <c r="F120" i="99" a="1"/>
  <c r="E123" i="99" a="1"/>
  <c r="V40" i="99" a="1"/>
  <c r="X198" i="99" a="1"/>
  <c r="X120" i="99" a="1"/>
  <c r="V68" i="99" a="1"/>
  <c r="F119" i="99" a="1"/>
  <c r="D195" i="99" a="1"/>
  <c r="D40" i="99" a="1"/>
  <c r="X121" i="99" a="1"/>
  <c r="V122" i="99" a="1"/>
  <c r="F199" i="99" a="1"/>
  <c r="D196" i="99" a="1"/>
  <c r="E199" i="99" a="1"/>
  <c r="F170" i="99" a="1"/>
  <c r="X119" i="99" a="1"/>
  <c r="E122" i="99" a="1"/>
  <c r="F123" i="99" a="1"/>
  <c r="V199" i="99" a="1"/>
  <c r="E197" i="99" a="1"/>
  <c r="E196" i="99" a="1"/>
  <c r="V65" i="99" a="1"/>
  <c r="V195" i="99" a="1"/>
  <c r="W194" i="99"/>
  <c r="E94" i="99" a="1"/>
  <c r="X199" i="99" a="1"/>
  <c r="F67" i="99" a="1"/>
  <c r="F121" i="99" a="1"/>
  <c r="V94" i="99" a="1"/>
  <c r="W119" i="99" a="1"/>
  <c r="X123" i="99" a="1"/>
  <c r="W40" i="99" a="1"/>
  <c r="F122" i="99" a="1"/>
  <c r="W195" i="99" a="1"/>
  <c r="E121" i="99" a="1"/>
  <c r="E119" i="99" a="1"/>
  <c r="X197" i="99" a="1"/>
  <c r="F66" i="99" a="1"/>
  <c r="D121" i="99" a="1"/>
  <c r="V69" i="99" a="1"/>
  <c r="V67" i="99" a="1"/>
  <c r="X67" i="99" a="1"/>
  <c r="F197" i="99" a="1"/>
  <c r="E120" i="99" a="1"/>
  <c r="W120" i="99" a="1"/>
  <c r="W69" i="99" a="1"/>
  <c r="V170" i="99" a="1"/>
  <c r="D197" i="99" a="1"/>
  <c r="E69" i="99" a="1"/>
  <c r="X66" i="99" a="1"/>
  <c r="D122" i="99" a="1"/>
  <c r="E64" i="99"/>
  <c r="E194" i="99"/>
  <c r="F195" i="99" a="1"/>
  <c r="D123" i="99" a="1"/>
  <c r="V123" i="99" a="1"/>
  <c r="X40" i="99" a="1"/>
  <c r="X196" i="99" a="1"/>
  <c r="E198" i="99" a="1"/>
  <c r="W198" i="99" a="1"/>
  <c r="E40" i="99" a="1"/>
  <c r="D68" i="99" a="1"/>
  <c r="D120" i="99" a="1"/>
  <c r="X69" i="99" a="1"/>
  <c r="D65" i="99" a="1"/>
  <c r="X94" i="99" a="1"/>
  <c r="E195" i="99" a="1"/>
  <c r="D170" i="99" a="1"/>
  <c r="X65" i="99" a="1"/>
  <c r="D94" i="99" a="1"/>
  <c r="E66" i="99" a="1"/>
  <c r="D199" i="99" a="1"/>
  <c r="W196" i="99" a="1"/>
  <c r="X170" i="99" a="1"/>
  <c r="F198" i="99" a="1"/>
  <c r="F65" i="99" a="1"/>
  <c r="V66" i="99" a="1"/>
  <c r="W121" i="99" a="1"/>
  <c r="E68" i="99" a="1"/>
  <c r="W68" i="99" a="1"/>
  <c r="W122" i="99" a="1"/>
  <c r="V120" i="99" a="1"/>
  <c r="D198" i="99" a="1"/>
  <c r="V119" i="99" a="1"/>
  <c r="W197" i="99" a="1"/>
  <c r="V197" i="99" a="1"/>
  <c r="W170" i="99" a="1"/>
  <c r="F69" i="99" a="1"/>
  <c r="X195" i="99" a="1"/>
  <c r="W94" i="99" a="1"/>
  <c r="W65" i="99" a="1"/>
  <c r="V198" i="99" a="1"/>
  <c r="F94" i="99" a="1"/>
  <c r="W64" i="99"/>
  <c r="E170" i="99" a="1"/>
  <c r="F68" i="99" a="1"/>
  <c r="V196" i="99" a="1"/>
  <c r="W123" i="99" a="1"/>
  <c r="W67" i="99" a="1"/>
  <c r="D69" i="99" a="1"/>
  <c r="F196" i="99" a="1"/>
  <c r="D67" i="99" a="1"/>
  <c r="D66" i="99" a="1"/>
  <c r="E118" i="99"/>
  <c r="V121" i="99" a="1"/>
  <c r="X68" i="99" a="1"/>
  <c r="W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0" i="99" a="1"/>
  <c r="U404" i="99" a="1"/>
  <c r="U401" i="99" a="1"/>
  <c r="U402" i="99" a="1"/>
  <c r="C402" i="99" a="1"/>
  <c r="U403" i="99" a="1"/>
  <c r="B154" i="100"/>
  <c r="C404" i="99" a="1"/>
  <c r="C403" i="99" a="1"/>
  <c r="U400" i="99" a="1"/>
  <c r="C401"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C308" i="94" s="1"/>
  <c r="E298" i="94"/>
  <c r="C297" i="94" s="1"/>
  <c r="E287" i="94"/>
  <c r="C286" i="94" s="1"/>
  <c r="E276" i="94"/>
  <c r="C275" i="94" s="1"/>
  <c r="E265" i="94"/>
  <c r="C264" i="94" s="1"/>
  <c r="E254" i="94"/>
  <c r="C253" i="94" s="1"/>
  <c r="E243" i="94"/>
  <c r="C242" i="94" s="1"/>
  <c r="E232" i="94"/>
  <c r="C231" i="94" s="1"/>
  <c r="G160" i="94"/>
  <c r="Q2169" i="100"/>
  <c r="Q2159" i="100"/>
  <c r="Q2149" i="100"/>
  <c r="Q2139" i="100"/>
  <c r="Q2129" i="100"/>
  <c r="Q2119" i="100"/>
  <c r="Q2109" i="100"/>
  <c r="Q2099" i="100"/>
  <c r="Q2089" i="100"/>
  <c r="M240" i="94" l="1"/>
  <c r="M284" i="94"/>
  <c r="M295" i="94"/>
  <c r="M251" i="94"/>
  <c r="M306" i="94"/>
  <c r="M262" i="94"/>
  <c r="M317" i="94"/>
  <c r="M229" i="94"/>
  <c r="M273" i="94"/>
  <c r="U95" i="94"/>
  <c r="U1397" i="100"/>
  <c r="B1993" i="100"/>
  <c r="C2012" i="100"/>
  <c r="B2028" i="100"/>
  <c r="C2059" i="100"/>
  <c r="C2005" i="100"/>
  <c r="B2081" i="100"/>
  <c r="B2008" i="100"/>
  <c r="C2034" i="100"/>
  <c r="B2006" i="100"/>
  <c r="C2061" i="100"/>
  <c r="B2077" i="100"/>
  <c r="C2067" i="100"/>
  <c r="C2002" i="100"/>
  <c r="B2027" i="100"/>
  <c r="B2023" i="100"/>
  <c r="C2037" i="100"/>
  <c r="B2002" i="100"/>
  <c r="B2072" i="100"/>
  <c r="C2008" i="100"/>
  <c r="C2070" i="100"/>
  <c r="C2024" i="100"/>
  <c r="B2003" i="100"/>
  <c r="C2058" i="100"/>
  <c r="B2066" i="100"/>
  <c r="B2047" i="100"/>
  <c r="B2062" i="100"/>
  <c r="C2074" i="100"/>
  <c r="B2045" i="100"/>
  <c r="B2055" i="100"/>
  <c r="C2014" i="100"/>
  <c r="C2025" i="100"/>
  <c r="C2018" i="100"/>
  <c r="B2085" i="100"/>
  <c r="C2015" i="100"/>
  <c r="C2084" i="100"/>
  <c r="B2033" i="100"/>
  <c r="B2049" i="100"/>
  <c r="C2030" i="100"/>
  <c r="B2088" i="100"/>
  <c r="C2071" i="100"/>
  <c r="B2061" i="100"/>
  <c r="B2004" i="100"/>
  <c r="C2045" i="100"/>
  <c r="C2052" i="100"/>
  <c r="B2040" i="100"/>
  <c r="B1992" i="100"/>
  <c r="C2019" i="100"/>
  <c r="C2036" i="100"/>
  <c r="B2060" i="100"/>
  <c r="B2013" i="100"/>
  <c r="C2068" i="100"/>
  <c r="B2030" i="100"/>
  <c r="C2016" i="100"/>
  <c r="B2039" i="100"/>
  <c r="B2083" i="100"/>
  <c r="B2080" i="100"/>
  <c r="B2026" i="100"/>
  <c r="C2049" i="100"/>
  <c r="B2078" i="100"/>
  <c r="B2048" i="100"/>
  <c r="C2029" i="100"/>
  <c r="C2073" i="100"/>
  <c r="C2035" i="100"/>
  <c r="C2000" i="100"/>
  <c r="C2026" i="100"/>
  <c r="B2029" i="100"/>
  <c r="B1997" i="100"/>
  <c r="B2057" i="100"/>
  <c r="B2034" i="100"/>
  <c r="C2003" i="100"/>
  <c r="B1994" i="100"/>
  <c r="B2050" i="100"/>
  <c r="B2035" i="100"/>
  <c r="C2082" i="100"/>
  <c r="C2017" i="100"/>
  <c r="B2038" i="100"/>
  <c r="C2040" i="100"/>
  <c r="C1996" i="100"/>
  <c r="B2044" i="100"/>
  <c r="B2037" i="100"/>
  <c r="B2084" i="100"/>
  <c r="B2071" i="100"/>
  <c r="C2039" i="100"/>
  <c r="B2069" i="100"/>
  <c r="B2074" i="100"/>
  <c r="B2067" i="100"/>
  <c r="C2011" i="100"/>
  <c r="C2048" i="100"/>
  <c r="C2060" i="100"/>
  <c r="C1993" i="100"/>
  <c r="C2078" i="100"/>
  <c r="B2000" i="100"/>
  <c r="C2044" i="100"/>
  <c r="B2001" i="100"/>
  <c r="B2014" i="100"/>
  <c r="B2007" i="100"/>
  <c r="B2024" i="100"/>
  <c r="C2066" i="100"/>
  <c r="B2056" i="100"/>
  <c r="C2027" i="100"/>
  <c r="C2038" i="100"/>
  <c r="C1997" i="100"/>
  <c r="C2079" i="100"/>
  <c r="C2013" i="100"/>
  <c r="C1991" i="100"/>
  <c r="B2041" i="100"/>
  <c r="C2057" i="100"/>
  <c r="B2058" i="100"/>
  <c r="C2069" i="100"/>
  <c r="B2025" i="100"/>
  <c r="C1994" i="100"/>
  <c r="C1990" i="100"/>
  <c r="C2004" i="100"/>
  <c r="C2007" i="100"/>
  <c r="B1991" i="100"/>
  <c r="C2072" i="100"/>
  <c r="B2019" i="100"/>
  <c r="B2051" i="100"/>
  <c r="B2070" i="100"/>
  <c r="B2068" i="100"/>
  <c r="B2082" i="100"/>
  <c r="C2088" i="100"/>
  <c r="B2005" i="100"/>
  <c r="C2047" i="100"/>
  <c r="C1995" i="100"/>
  <c r="C2033" i="100"/>
  <c r="B2016" i="100"/>
  <c r="C2046" i="100"/>
  <c r="B2063" i="100"/>
  <c r="C2081" i="100"/>
  <c r="B2015" i="100"/>
  <c r="C2080" i="100"/>
  <c r="B2011" i="100"/>
  <c r="B2073" i="100"/>
  <c r="C2023" i="100"/>
  <c r="C2050" i="100"/>
  <c r="B2059" i="100"/>
  <c r="B2017" i="100"/>
  <c r="C2022" i="100"/>
  <c r="C2001" i="100"/>
  <c r="C2055" i="100"/>
  <c r="B2018" i="100"/>
  <c r="B2022" i="100"/>
  <c r="C2085" i="100"/>
  <c r="C2056" i="100"/>
  <c r="C2062" i="100"/>
  <c r="C2051" i="100"/>
  <c r="C2063" i="100"/>
  <c r="C2028" i="100"/>
  <c r="C1992" i="100"/>
  <c r="B2079" i="100"/>
  <c r="C2006" i="100"/>
  <c r="C2077" i="100"/>
  <c r="B1990" i="100"/>
  <c r="B1995" i="100"/>
  <c r="B2012" i="100"/>
  <c r="B2036" i="100"/>
  <c r="C2083" i="100"/>
  <c r="B2046" i="100"/>
  <c r="B1996" i="100"/>
  <c r="C2041" i="100"/>
  <c r="B2052" i="100"/>
  <c r="C226" i="94" l="1"/>
  <c r="R515" i="97" s="1"/>
  <c r="E163" i="94"/>
  <c r="E178" i="94"/>
  <c r="E162" i="94"/>
  <c r="C197" i="94" a="1"/>
  <c r="C154" i="94" a="1"/>
  <c r="C122" i="94" a="1"/>
  <c r="C178" i="94" a="1"/>
  <c r="C130" i="94" a="1"/>
  <c r="C100" i="94" a="1"/>
  <c r="C16" i="94" a="1"/>
  <c r="C30" i="94" a="1"/>
  <c r="C209" i="94" a="1"/>
  <c r="C86" i="94" a="1"/>
  <c r="C58" i="94" a="1"/>
  <c r="C72" i="94" a="1"/>
  <c r="C114" i="94" a="1"/>
  <c r="C44" i="94" a="1"/>
  <c r="C146" i="94" a="1"/>
  <c r="C138"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93" i="100"/>
  <c r="C2251" i="100"/>
  <c r="C2032" i="100"/>
  <c r="C2230" i="100"/>
  <c r="C2289" i="100"/>
  <c r="B2010" i="100"/>
  <c r="B2064" i="100"/>
  <c r="B2272" i="100"/>
  <c r="C2086" i="100"/>
  <c r="B2021" i="100"/>
  <c r="C2291" i="100"/>
  <c r="C2031" i="100"/>
  <c r="B2287" i="100"/>
  <c r="C2064" i="100"/>
  <c r="B2053" i="100"/>
  <c r="B2043" i="100"/>
  <c r="B2065" i="100"/>
  <c r="C2010" i="100"/>
  <c r="B2293" i="100"/>
  <c r="C2244" i="100"/>
  <c r="B2009" i="100"/>
  <c r="B2054" i="100"/>
  <c r="B2042" i="100"/>
  <c r="C2021" i="100"/>
  <c r="B2244" i="100"/>
  <c r="B2087" i="100"/>
  <c r="B2258" i="100"/>
  <c r="C2020" i="100"/>
  <c r="C2258" i="100"/>
  <c r="C2075" i="100"/>
  <c r="C2287" i="100"/>
  <c r="B2292" i="100"/>
  <c r="C2265" i="100"/>
  <c r="B2230" i="100"/>
  <c r="C2279" i="100"/>
  <c r="B2291" i="100"/>
  <c r="B2288" i="100"/>
  <c r="B2251" i="100"/>
  <c r="B2032" i="100"/>
  <c r="C2065" i="100"/>
  <c r="B2086" i="100"/>
  <c r="B2286" i="100"/>
  <c r="C2043" i="100"/>
  <c r="B2031" i="100"/>
  <c r="B2265" i="100"/>
  <c r="C2053" i="100"/>
  <c r="C2076" i="100"/>
  <c r="B2020" i="100"/>
  <c r="C2286" i="100"/>
  <c r="B2290" i="100"/>
  <c r="C2237" i="100"/>
  <c r="B2075" i="100"/>
  <c r="B2279" i="100"/>
  <c r="C2290" i="100"/>
  <c r="B2237" i="100"/>
  <c r="C2292" i="100"/>
  <c r="C2054" i="100"/>
  <c r="C2042" i="100"/>
  <c r="C2087" i="100"/>
  <c r="C2272" i="100"/>
  <c r="C2009" i="100"/>
  <c r="B2289" i="100"/>
  <c r="C2288" i="100"/>
  <c r="B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C2285" i="100"/>
  <c r="C1989" i="100"/>
  <c r="B1998" i="100"/>
  <c r="B1989" i="100"/>
  <c r="C2223" i="100"/>
  <c r="B1999" i="100"/>
  <c r="C1999" i="100"/>
  <c r="B2285"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C2204" i="100"/>
  <c r="B2195" i="100"/>
  <c r="B2182" i="100"/>
  <c r="B2190" i="100"/>
  <c r="C2206" i="100"/>
  <c r="C2207" i="100"/>
  <c r="B2208" i="100"/>
  <c r="C2199" i="100"/>
  <c r="B2181" i="100"/>
  <c r="C2212" i="100"/>
  <c r="C2196" i="100"/>
  <c r="C2189" i="100"/>
  <c r="C2191" i="100"/>
  <c r="C2188" i="100"/>
  <c r="C2182" i="100"/>
  <c r="C2211" i="100"/>
  <c r="C2210" i="100"/>
  <c r="C2198" i="100"/>
  <c r="B2196" i="100"/>
  <c r="B2203" i="100"/>
  <c r="B2188" i="100"/>
  <c r="C2195" i="100"/>
  <c r="B2211" i="100"/>
  <c r="C2205" i="100"/>
  <c r="C2208" i="100"/>
  <c r="C2200" i="100"/>
  <c r="C2209" i="100"/>
  <c r="B2197" i="100"/>
  <c r="C2187" i="100"/>
  <c r="C2202" i="100"/>
  <c r="C2203" i="100"/>
  <c r="C2184" i="100"/>
  <c r="C2181" i="100"/>
  <c r="B2180" i="100"/>
  <c r="B2210" i="100"/>
  <c r="B2202" i="100"/>
  <c r="B2206" i="100"/>
  <c r="B2204" i="100"/>
  <c r="B2198" i="100"/>
  <c r="C2180" i="100"/>
  <c r="B2189" i="100"/>
  <c r="B2200" i="100"/>
  <c r="C2201" i="100"/>
  <c r="C2190" i="100"/>
  <c r="B2199" i="100"/>
  <c r="B2191" i="100"/>
  <c r="B2209" i="100"/>
  <c r="B2183" i="100"/>
  <c r="C2192" i="100"/>
  <c r="B2205" i="100"/>
  <c r="B2192" i="100"/>
  <c r="B2207" i="100"/>
  <c r="B2187" i="100"/>
  <c r="B2184" i="100"/>
  <c r="C2197" i="100"/>
  <c r="B2201" i="100"/>
  <c r="B2212"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V64" i="99"/>
  <c r="X64" i="99"/>
  <c r="V194" i="99"/>
  <c r="D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50" i="100"/>
  <c r="B2372" i="100"/>
  <c r="C2372" i="100"/>
  <c r="F64" i="99"/>
  <c r="B2328" i="100"/>
  <c r="C2394" i="100"/>
  <c r="D64" i="99"/>
  <c r="B2306" i="100"/>
  <c r="B2350" i="100"/>
  <c r="C2328" i="100"/>
  <c r="C2306" i="100"/>
  <c r="B2394"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39" i="100"/>
  <c r="C2339" i="100"/>
  <c r="C2383" i="100"/>
  <c r="C2295" i="100"/>
  <c r="B2317" i="100"/>
  <c r="B2361" i="100"/>
  <c r="C2361" i="100"/>
  <c r="C2317" i="100"/>
  <c r="B2383"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515" i="100" l="1"/>
  <c r="C1255" i="100"/>
  <c r="C1276" i="100"/>
  <c r="C1868" i="100"/>
  <c r="B654" i="100"/>
  <c r="B631" i="100"/>
  <c r="B220" i="100"/>
  <c r="B1862" i="100"/>
  <c r="C1916" i="100"/>
  <c r="C1061" i="100"/>
  <c r="B318" i="100"/>
  <c r="B584" i="100"/>
  <c r="B1226" i="100"/>
  <c r="C1719" i="100"/>
  <c r="B285" i="100"/>
  <c r="C1817" i="100"/>
  <c r="P60" i="99" a="1"/>
  <c r="E379" i="99" a="1"/>
  <c r="C892" i="100"/>
  <c r="B1684" i="100"/>
  <c r="B1670" i="100"/>
  <c r="B809" i="100"/>
  <c r="B426" i="100"/>
  <c r="B360" i="100"/>
  <c r="C436" i="100"/>
  <c r="C364" i="100"/>
  <c r="C498" i="100"/>
  <c r="C1104" i="100"/>
  <c r="C1059" i="100"/>
  <c r="B251" i="100"/>
  <c r="C931" i="100"/>
  <c r="X224" i="99" a="1"/>
  <c r="B1279" i="100"/>
  <c r="C292" i="100"/>
  <c r="C306" i="100"/>
  <c r="B376" i="100"/>
  <c r="C578" i="100"/>
  <c r="C1852" i="100"/>
  <c r="C1954" i="100"/>
  <c r="B321" i="100"/>
  <c r="C700" i="100"/>
  <c r="C207" i="100"/>
  <c r="B1012" i="100"/>
  <c r="B439" i="100"/>
  <c r="F192" i="99"/>
  <c r="C115" i="100"/>
  <c r="C198" i="100"/>
  <c r="B1817" i="100"/>
  <c r="B778" i="100"/>
  <c r="B357" i="100"/>
  <c r="B800" i="100"/>
  <c r="C917" i="100"/>
  <c r="B977" i="100"/>
  <c r="B1738" i="100"/>
  <c r="B818" i="100"/>
  <c r="K60" i="99" a="1"/>
  <c r="B1758" i="100"/>
  <c r="B987" i="100"/>
  <c r="BY219" i="99" a="1"/>
  <c r="B542" i="100"/>
  <c r="AG89" i="99" a="1"/>
  <c r="C1725" i="100"/>
  <c r="B1972" i="100"/>
  <c r="C996" i="100"/>
  <c r="C824" i="100"/>
  <c r="B752" i="100"/>
  <c r="C396" i="100"/>
  <c r="B44" i="100"/>
  <c r="P165" i="99" a="1"/>
  <c r="B127" i="100"/>
  <c r="M143" i="99" a="1"/>
  <c r="V15" i="99" a="1"/>
  <c r="B141" i="100"/>
  <c r="B87" i="100"/>
  <c r="B1117" i="100"/>
  <c r="F93" i="99" a="1"/>
  <c r="C1034" i="100"/>
  <c r="C48" i="100"/>
  <c r="C1819" i="100"/>
  <c r="B289" i="100"/>
  <c r="C347" i="100"/>
  <c r="B328" i="100"/>
  <c r="C525" i="100"/>
  <c r="B788" i="100"/>
  <c r="B608" i="100"/>
  <c r="C899" i="100"/>
  <c r="B1815" i="100"/>
  <c r="B483" i="100"/>
  <c r="B310" i="100"/>
  <c r="C914" i="100"/>
  <c r="K305" i="99" a="1"/>
  <c r="B689" i="100"/>
  <c r="B1864" i="100"/>
  <c r="B1678" i="100"/>
  <c r="C1231" i="100"/>
  <c r="B1959" i="100"/>
  <c r="B923" i="100"/>
  <c r="B1788" i="100"/>
  <c r="C1005" i="100"/>
  <c r="B1945" i="100"/>
  <c r="B1861" i="100"/>
  <c r="C986" i="100"/>
  <c r="C1129" i="100"/>
  <c r="B238" i="100"/>
  <c r="B732" i="100"/>
  <c r="C1161" i="100"/>
  <c r="B1754" i="100"/>
  <c r="P305" i="99" a="1"/>
  <c r="B402" i="100"/>
  <c r="C602" i="100"/>
  <c r="C1866" i="100"/>
  <c r="B99" i="100"/>
  <c r="C1001" i="100"/>
  <c r="B1062" i="100"/>
  <c r="C528" i="100"/>
  <c r="C1144" i="100"/>
  <c r="B787" i="100"/>
  <c r="C284" i="100"/>
  <c r="C1716" i="100"/>
  <c r="B761" i="100"/>
  <c r="B891" i="100"/>
  <c r="B488" i="100"/>
  <c r="B1765" i="100"/>
  <c r="B551" i="100"/>
  <c r="B575" i="100"/>
  <c r="C1700" i="100"/>
  <c r="C1917" i="100"/>
  <c r="C721" i="100"/>
  <c r="V404" i="99" a="1"/>
  <c r="B649" i="100"/>
  <c r="C126" i="100"/>
  <c r="C349" i="100"/>
  <c r="C770" i="100"/>
  <c r="H341" i="99" a="1"/>
  <c r="B901" i="100"/>
  <c r="B588" i="100"/>
  <c r="C101" i="100"/>
  <c r="D249" i="99" a="1"/>
  <c r="B157" i="100"/>
  <c r="C1140" i="100"/>
  <c r="O305" i="99" a="1"/>
  <c r="C749" i="100"/>
  <c r="B1270" i="100"/>
  <c r="C1677" i="100"/>
  <c r="B1196" i="100"/>
  <c r="B1689" i="100"/>
  <c r="AE360" i="99" a="1"/>
  <c r="B1739" i="100"/>
  <c r="B1280" i="100"/>
  <c r="C343" i="100"/>
  <c r="C1964" i="100"/>
  <c r="F169" i="99" a="1"/>
  <c r="B1699" i="100"/>
  <c r="C971" i="100"/>
  <c r="W224" i="99" a="1"/>
  <c r="B1001" i="100"/>
  <c r="AG35" i="99" a="1"/>
  <c r="B1824" i="100"/>
  <c r="C402" i="100"/>
  <c r="B1252" i="100"/>
  <c r="C1173" i="100"/>
  <c r="B1219" i="100"/>
  <c r="C1790" i="100"/>
  <c r="C1133" i="100"/>
  <c r="C444" i="100"/>
  <c r="C393" i="100"/>
  <c r="B771" i="100"/>
  <c r="C822" i="100"/>
  <c r="B199" i="100"/>
  <c r="C281" i="100"/>
  <c r="C550" i="100"/>
  <c r="C1119" i="100"/>
  <c r="C533" i="100"/>
  <c r="B177" i="100"/>
  <c r="B271" i="100"/>
  <c r="C265" i="100"/>
  <c r="B860" i="100"/>
  <c r="C536" i="100"/>
  <c r="C635" i="100"/>
  <c r="C1905" i="100"/>
  <c r="B466" i="100"/>
  <c r="B946" i="100"/>
  <c r="B1701" i="100"/>
  <c r="B828" i="100"/>
  <c r="C1934" i="100"/>
  <c r="D167" i="99" a="1"/>
  <c r="B925" i="100"/>
  <c r="B1244" i="100"/>
  <c r="B1113" i="100"/>
  <c r="AF190" i="99" a="1"/>
  <c r="B859" i="100"/>
  <c r="B786" i="100"/>
  <c r="AD114" i="99" a="1"/>
  <c r="C1914" i="100"/>
  <c r="B523" i="100"/>
  <c r="C653" i="100"/>
  <c r="B1764" i="100"/>
  <c r="B1771" i="100"/>
  <c r="C261" i="100"/>
  <c r="C916" i="100"/>
  <c r="B6" i="100"/>
  <c r="C1931" i="100"/>
  <c r="B375" i="100"/>
  <c r="C689" i="100"/>
  <c r="BX224" i="99" a="1"/>
  <c r="B669" i="100"/>
  <c r="C313" i="100"/>
  <c r="B315" i="100"/>
  <c r="C1643" i="100"/>
  <c r="C569" i="100"/>
  <c r="B427" i="100"/>
  <c r="C1087" i="100"/>
  <c r="B1918" i="100"/>
  <c r="C1071" i="100"/>
  <c r="B190" i="100"/>
  <c r="B1832" i="100"/>
  <c r="B927" i="100"/>
  <c r="B332" i="100"/>
  <c r="C649" i="100"/>
  <c r="C1808" i="100"/>
  <c r="C1002" i="100"/>
  <c r="B477" i="100"/>
  <c r="U382" i="99" a="1"/>
  <c r="B354" i="100"/>
  <c r="C1611" i="100"/>
  <c r="B634" i="100"/>
  <c r="B601" i="100"/>
  <c r="B870" i="100"/>
  <c r="B766" i="100"/>
  <c r="C16" i="100"/>
  <c r="C1262" i="100"/>
  <c r="C1797" i="100"/>
  <c r="C1717" i="100"/>
  <c r="C1759" i="100"/>
  <c r="C1805" i="100"/>
  <c r="C366" i="100"/>
  <c r="B1836" i="100"/>
  <c r="C1219" i="100"/>
  <c r="B724" i="100"/>
  <c r="B857" i="100"/>
  <c r="B1895" i="100"/>
  <c r="C853" i="100"/>
  <c r="C1270" i="100"/>
  <c r="B619" i="100"/>
  <c r="B794" i="100"/>
  <c r="B255" i="100"/>
  <c r="C209" i="100"/>
  <c r="C345" i="100"/>
  <c r="B1961" i="100"/>
  <c r="C691" i="100"/>
  <c r="B1968" i="100"/>
  <c r="C374" i="100"/>
  <c r="E419" i="99" a="1"/>
  <c r="C422" i="100"/>
  <c r="C32" i="100"/>
  <c r="B1789" i="100"/>
  <c r="C285" i="100"/>
  <c r="AQ221" i="99" a="1"/>
  <c r="B882" i="100"/>
  <c r="B1706" i="100"/>
  <c r="B1025" i="100"/>
  <c r="B910" i="100"/>
  <c r="C869" i="100"/>
  <c r="B76" i="100"/>
  <c r="W93" i="99" a="1"/>
  <c r="V223" i="99" a="1"/>
  <c r="C949" i="100"/>
  <c r="K4" i="99" a="1"/>
  <c r="C1035" i="100"/>
  <c r="B487" i="100"/>
  <c r="C1780" i="100"/>
  <c r="C595" i="100"/>
  <c r="C1137" i="100"/>
  <c r="C36" i="100"/>
  <c r="G37" i="99" a="1"/>
  <c r="C748" i="100"/>
  <c r="C224" i="100"/>
  <c r="C585" i="100"/>
  <c r="B503" i="100"/>
  <c r="B1218" i="100"/>
  <c r="B1936" i="100"/>
  <c r="B604" i="100"/>
  <c r="B145" i="100"/>
  <c r="C1189" i="100"/>
  <c r="AF219" i="99" a="1"/>
  <c r="C373" i="100"/>
  <c r="C1614" i="100"/>
  <c r="C857" i="100"/>
  <c r="AU221" i="99" a="1"/>
  <c r="M271" i="99" a="1"/>
  <c r="B48" i="100"/>
  <c r="X169" i="99" a="1"/>
  <c r="D403" i="99" a="1"/>
  <c r="B1668" i="100"/>
  <c r="B881" i="100"/>
  <c r="C1904" i="100"/>
  <c r="BX223" i="99" a="1"/>
  <c r="C1881" i="100"/>
  <c r="B684" i="100"/>
  <c r="C30" i="100"/>
  <c r="B4" i="100"/>
  <c r="AX219" i="99" a="1"/>
  <c r="F221" i="99" a="1"/>
  <c r="B90" i="100"/>
  <c r="C369" i="100"/>
  <c r="K114" i="99" a="1"/>
  <c r="C1200" i="100"/>
  <c r="B245" i="100"/>
  <c r="C423" i="100"/>
  <c r="B999" i="100"/>
  <c r="C704" i="100"/>
  <c r="BH221" i="99" a="1"/>
  <c r="C898" i="100"/>
  <c r="C70" i="100"/>
  <c r="B845" i="100"/>
  <c r="C915" i="100"/>
  <c r="C1727" i="100"/>
  <c r="B175" i="100"/>
  <c r="C725" i="100"/>
  <c r="C1877" i="100"/>
  <c r="AO221" i="99" a="1"/>
  <c r="C873" i="100"/>
  <c r="F249" i="99" a="1"/>
  <c r="B570" i="100"/>
  <c r="B623" i="100"/>
  <c r="C1752" i="100"/>
  <c r="B606" i="100"/>
  <c r="V273" i="99" a="1"/>
  <c r="B480" i="100"/>
  <c r="C253" i="100"/>
  <c r="C454" i="100"/>
  <c r="C1739" i="100"/>
  <c r="P6" i="99" a="1"/>
  <c r="B56" i="100"/>
  <c r="B1082" i="100"/>
  <c r="B97" i="100"/>
  <c r="B510" i="100"/>
  <c r="C102" i="100"/>
  <c r="B965" i="100"/>
  <c r="U91" i="99" a="1"/>
  <c r="C464" i="100"/>
  <c r="B730" i="100"/>
  <c r="C1112" i="100"/>
  <c r="AN224" i="99" a="1"/>
  <c r="C362" i="99" a="1"/>
  <c r="B331" i="100"/>
  <c r="Q244" i="99" a="1"/>
  <c r="AA165" i="99" a="1"/>
  <c r="B397" i="100"/>
  <c r="G341" i="99" a="1"/>
  <c r="B1604" i="100"/>
  <c r="C1918" i="100"/>
  <c r="W192" i="99" a="1"/>
  <c r="Y13" i="99" a="1"/>
  <c r="B1116" i="100"/>
  <c r="B590" i="100"/>
  <c r="C556" i="100"/>
  <c r="B1278" i="100"/>
  <c r="B950" i="100"/>
  <c r="C386" i="100"/>
  <c r="B895" i="100"/>
  <c r="B753" i="100"/>
  <c r="B908" i="100"/>
  <c r="C1047" i="100"/>
  <c r="B1090" i="100"/>
  <c r="B62" i="100"/>
  <c r="C1706" i="100"/>
  <c r="X167" i="99" a="1"/>
  <c r="C1134" i="100"/>
  <c r="B463" i="100"/>
  <c r="B263" i="100"/>
  <c r="B947" i="100"/>
  <c r="B262" i="100"/>
  <c r="B672" i="100"/>
  <c r="C389" i="100"/>
  <c r="C1160" i="100"/>
  <c r="C800" i="100"/>
  <c r="C351" i="100"/>
  <c r="B1590" i="100"/>
  <c r="D223" i="99" a="1"/>
  <c r="B143" i="100"/>
  <c r="W116" i="99"/>
  <c r="I322" i="99" a="1"/>
  <c r="C295" i="100"/>
  <c r="AD190" i="99" a="1"/>
  <c r="G114" i="99" a="1"/>
  <c r="F167" i="99" a="1"/>
  <c r="B1017" i="100"/>
  <c r="C382" i="99" a="1"/>
  <c r="C622" i="100"/>
  <c r="B476" i="100"/>
  <c r="C950" i="100"/>
  <c r="B1960" i="100"/>
  <c r="B1773" i="100"/>
  <c r="B1763" i="100"/>
  <c r="B1870" i="100"/>
  <c r="C1671" i="100"/>
  <c r="B1844" i="100"/>
  <c r="C1870" i="100"/>
  <c r="C944" i="100"/>
  <c r="C681" i="100"/>
  <c r="C1879" i="100"/>
  <c r="B478" i="100"/>
  <c r="N341" i="99" a="1"/>
  <c r="C644" i="100"/>
  <c r="B1736" i="100"/>
  <c r="B1052" i="100"/>
  <c r="C1883" i="100"/>
  <c r="C441" i="100"/>
  <c r="C246" i="100"/>
  <c r="B1124" i="100"/>
  <c r="B725" i="100"/>
  <c r="C1555" i="100"/>
  <c r="C1674" i="100"/>
  <c r="AR221" i="99" a="1"/>
  <c r="AA271" i="99" a="1"/>
  <c r="C80" i="100"/>
  <c r="C322" i="100"/>
  <c r="C868" i="100"/>
  <c r="B1027" i="100"/>
  <c r="B257" i="100"/>
  <c r="B195" i="100"/>
  <c r="C69" i="100"/>
  <c r="B1975" i="100"/>
  <c r="B1197" i="100"/>
  <c r="C121" i="100"/>
  <c r="B298" i="100"/>
  <c r="C818" i="100"/>
  <c r="B560" i="100"/>
  <c r="C998" i="100"/>
  <c r="C15" i="100"/>
  <c r="B413" i="100"/>
  <c r="C275" i="100"/>
  <c r="B838" i="100"/>
  <c r="C637" i="100"/>
  <c r="BY221" i="99" a="1"/>
  <c r="C680" i="100"/>
  <c r="B184" i="100"/>
  <c r="B1860" i="100"/>
  <c r="B989" i="100"/>
  <c r="B293" i="100"/>
  <c r="B871" i="100"/>
  <c r="B197" i="100"/>
  <c r="W223" i="99" a="1"/>
  <c r="D15" i="99" a="1"/>
  <c r="P114" i="99" a="1"/>
  <c r="B883" i="100"/>
  <c r="B816" i="100"/>
  <c r="B897" i="100"/>
  <c r="C744" i="100"/>
  <c r="G89" i="99" a="1"/>
  <c r="C991" i="100"/>
  <c r="C1198" i="100"/>
  <c r="C1823" i="100"/>
  <c r="C1986" i="100"/>
  <c r="C1123" i="100"/>
  <c r="B453" i="100"/>
  <c r="B226" i="100"/>
  <c r="B1732" i="100"/>
  <c r="BZ221" i="99" a="1"/>
  <c r="C629" i="100"/>
  <c r="C418" i="100"/>
  <c r="B1849" i="100"/>
  <c r="B1751" i="100"/>
  <c r="C736" i="100"/>
  <c r="C903" i="100"/>
  <c r="B1202" i="100"/>
  <c r="C1851" i="100"/>
  <c r="C954" i="100"/>
  <c r="C95" i="100"/>
  <c r="C64" i="100"/>
  <c r="B1785" i="100"/>
  <c r="C1698" i="100"/>
  <c r="B729" i="100"/>
  <c r="W167" i="99" a="1"/>
  <c r="B797" i="100"/>
  <c r="E37" i="99" a="1"/>
  <c r="L89" i="99" a="1"/>
  <c r="AC114" i="99" a="1"/>
  <c r="B1811" i="100"/>
  <c r="B1829" i="100"/>
  <c r="B843" i="100"/>
  <c r="C1938" i="100"/>
  <c r="C1895" i="100"/>
  <c r="B836" i="100"/>
  <c r="C1893" i="100"/>
  <c r="C703" i="100"/>
  <c r="B1687" i="100"/>
  <c r="AS219" i="99" a="1"/>
  <c r="C566" i="100"/>
  <c r="C1936" i="100"/>
  <c r="BE223" i="99" a="1"/>
  <c r="AD143" i="99" a="1"/>
  <c r="B998" i="100"/>
  <c r="C1282" i="100"/>
  <c r="C1880" i="100"/>
  <c r="B1071" i="100"/>
  <c r="C827" i="100"/>
  <c r="B156" i="100"/>
  <c r="B416" i="100"/>
  <c r="B201" i="100"/>
  <c r="B363" i="100"/>
  <c r="B663" i="100"/>
  <c r="C975" i="100"/>
  <c r="C933" i="100"/>
  <c r="C1685" i="100"/>
  <c r="B830" i="100"/>
  <c r="B1123" i="100"/>
  <c r="B1806" i="100"/>
  <c r="B976" i="100"/>
  <c r="C549" i="100"/>
  <c r="B325" i="100"/>
  <c r="AD35" i="99" a="1"/>
  <c r="AA114" i="99" a="1"/>
  <c r="BL221" i="99" a="1"/>
  <c r="C416" i="100"/>
  <c r="B296" i="100"/>
  <c r="AG13" i="99" a="1"/>
  <c r="W381" i="99" a="1"/>
  <c r="B632" i="100"/>
  <c r="B12" i="100"/>
  <c r="C790" i="100"/>
  <c r="C584" i="100"/>
  <c r="B386" i="100"/>
  <c r="B1874" i="100"/>
  <c r="B1602" i="100"/>
  <c r="C1942" i="100"/>
  <c r="C527" i="100"/>
  <c r="C1921" i="100"/>
  <c r="B1588" i="100"/>
  <c r="B381" i="100"/>
  <c r="C222" i="100"/>
  <c r="B1152" i="100"/>
  <c r="K398" i="99" a="1"/>
  <c r="C1884" i="100"/>
  <c r="B437" i="100"/>
  <c r="C287" i="100"/>
  <c r="C945" i="100"/>
  <c r="B942" i="100"/>
  <c r="C806" i="100"/>
  <c r="B982" i="100"/>
  <c r="C324" i="100"/>
  <c r="B569" i="100"/>
  <c r="B1680" i="100"/>
  <c r="C1089" i="100"/>
  <c r="C657" i="100"/>
  <c r="C568" i="100"/>
  <c r="B507" i="100"/>
  <c r="B1819" i="100"/>
  <c r="BE221" i="99" a="1"/>
  <c r="C187" i="100"/>
  <c r="C1165" i="100"/>
  <c r="B962" i="100"/>
  <c r="C833" i="100"/>
  <c r="C919" i="100"/>
  <c r="B877" i="100"/>
  <c r="B1172" i="100"/>
  <c r="B916" i="100"/>
  <c r="B1137" i="100"/>
  <c r="C1603" i="100"/>
  <c r="H322" i="99" a="1"/>
  <c r="W37" i="99" a="1"/>
  <c r="B834" i="100"/>
  <c r="B342" i="100"/>
  <c r="C1176" i="100"/>
  <c r="B1029" i="100"/>
  <c r="G246" i="99" a="1"/>
  <c r="B1682" i="100"/>
  <c r="B1032" i="100"/>
  <c r="C1845" i="100"/>
  <c r="B599" i="100"/>
  <c r="C368" i="100"/>
  <c r="C925" i="100"/>
  <c r="W383" i="99" a="1"/>
  <c r="D362" i="99" a="1"/>
  <c r="B217" i="100"/>
  <c r="B1642" i="100"/>
  <c r="C1682" i="100"/>
  <c r="C832" i="100"/>
  <c r="K288" i="99" a="1"/>
  <c r="C105" i="100"/>
  <c r="B187" i="100"/>
  <c r="C795" i="100"/>
  <c r="B1586" i="100"/>
  <c r="C948" i="100"/>
  <c r="C421" i="100"/>
  <c r="B1054" i="100"/>
  <c r="C1748" i="100"/>
  <c r="B709" i="100"/>
  <c r="C445" i="100"/>
  <c r="C216" i="100"/>
  <c r="B436" i="100"/>
  <c r="C508" i="100"/>
  <c r="C843" i="100"/>
  <c r="B340" i="100"/>
  <c r="B511" i="100"/>
  <c r="B1858" i="100"/>
  <c r="B1068" i="100"/>
  <c r="B329" i="100"/>
  <c r="B704" i="100"/>
  <c r="B576" i="100"/>
  <c r="C1067" i="100"/>
  <c r="B1111" i="100"/>
  <c r="B568" i="100"/>
  <c r="C970" i="100"/>
  <c r="B1840" i="100"/>
  <c r="C893" i="100"/>
  <c r="D337" i="99" a="1"/>
  <c r="C491" i="100"/>
  <c r="C529" i="100"/>
  <c r="C486" i="100"/>
  <c r="B1940" i="100"/>
  <c r="C133" i="100"/>
  <c r="B835" i="100"/>
  <c r="B638" i="100"/>
  <c r="B549" i="100"/>
  <c r="B241" i="100"/>
  <c r="B685" i="100"/>
  <c r="B373" i="100"/>
  <c r="AA219" i="99" a="1"/>
  <c r="B455" i="100"/>
  <c r="C741" i="100"/>
  <c r="B1554" i="100"/>
  <c r="B577" i="100"/>
  <c r="AB114" i="99" a="1"/>
  <c r="B1273" i="100"/>
  <c r="B1983" i="100"/>
  <c r="C117" i="100"/>
  <c r="AB89" i="99" a="1"/>
  <c r="B150" i="100"/>
  <c r="G165" i="99" a="1"/>
  <c r="B320" i="100"/>
  <c r="C1920" i="100"/>
  <c r="B850" i="100"/>
  <c r="C1721" i="100"/>
  <c r="B237" i="100"/>
  <c r="B1914" i="100"/>
  <c r="B900" i="100"/>
  <c r="C799" i="100"/>
  <c r="C773" i="100"/>
  <c r="B50" i="100"/>
  <c r="B1953" i="100"/>
  <c r="B1075" i="100"/>
  <c r="B1853" i="100"/>
  <c r="C1668" i="100"/>
  <c r="C1840" i="100"/>
  <c r="C1704" i="100"/>
  <c r="C1980" i="100"/>
  <c r="C131" i="100"/>
  <c r="B129" i="100"/>
  <c r="C548" i="100"/>
  <c r="C1789" i="100"/>
  <c r="B1909" i="100"/>
  <c r="BI221" i="99" a="1"/>
  <c r="C1675" i="100"/>
  <c r="B149" i="100"/>
  <c r="B1245" i="100"/>
  <c r="B646" i="100"/>
  <c r="B777" i="100"/>
  <c r="B929" i="100"/>
  <c r="C1962" i="100"/>
  <c r="B550" i="100"/>
  <c r="B1830" i="100"/>
  <c r="B1241" i="100"/>
  <c r="F39" i="99" a="1"/>
  <c r="B749" i="100"/>
  <c r="C1199" i="100"/>
  <c r="C4" i="100"/>
  <c r="B218" i="100"/>
  <c r="E167" i="99" a="1"/>
  <c r="H190" i="99" a="1"/>
  <c r="B1741" i="100"/>
  <c r="AB62" i="99" a="1"/>
  <c r="C1149" i="100"/>
  <c r="C1245" i="100"/>
  <c r="B801" i="100"/>
  <c r="B418" i="100"/>
  <c r="B692" i="100"/>
  <c r="B1981" i="100"/>
  <c r="C1699" i="100"/>
  <c r="Q114" i="99" a="1"/>
  <c r="C1202" i="100"/>
  <c r="C1849" i="100"/>
  <c r="C717" i="100"/>
  <c r="C1018" i="100"/>
  <c r="F246" i="99" a="1"/>
  <c r="B596" i="100"/>
  <c r="P35" i="99" a="1"/>
  <c r="B1591" i="100"/>
  <c r="AB60" i="99" a="1"/>
  <c r="B922" i="100"/>
  <c r="B200" i="100"/>
  <c r="C866" i="100"/>
  <c r="C910" i="100"/>
  <c r="C1210" i="100"/>
  <c r="AN221" i="99" a="1"/>
  <c r="C794" i="100"/>
  <c r="C1191" i="100"/>
  <c r="B349" i="100"/>
  <c r="B1761" i="100"/>
  <c r="C239" i="100"/>
  <c r="C283" i="100"/>
  <c r="C1765" i="100"/>
  <c r="B784" i="100"/>
  <c r="C814" i="100"/>
  <c r="B504" i="100"/>
  <c r="B1804" i="100"/>
  <c r="Z114" i="99" a="1"/>
  <c r="C1171" i="100"/>
  <c r="B27" i="100"/>
  <c r="AB143" i="99" a="1"/>
  <c r="B491" i="100"/>
  <c r="B1977" i="100"/>
  <c r="G322" i="99" a="1"/>
  <c r="C468" i="100"/>
  <c r="C862" i="100"/>
  <c r="B941" i="100"/>
  <c r="C262" i="100"/>
  <c r="O143" i="99" a="1"/>
  <c r="B393" i="100"/>
  <c r="C1101" i="100"/>
  <c r="C286" i="100"/>
  <c r="C388" i="100"/>
  <c r="B618" i="100"/>
  <c r="B443" i="100"/>
  <c r="C356" i="100"/>
  <c r="B1723" i="100"/>
  <c r="B1984" i="100"/>
  <c r="B65" i="100"/>
  <c r="C111" i="100"/>
  <c r="B219" i="100"/>
  <c r="V362" i="99" a="1"/>
  <c r="B1040" i="100"/>
  <c r="C1906" i="100"/>
  <c r="C276" i="100"/>
  <c r="B1747" i="100"/>
  <c r="H244" i="99" a="1"/>
  <c r="B805" i="100"/>
  <c r="I305" i="99" a="1"/>
  <c r="B460" i="100"/>
  <c r="B1726" i="100"/>
  <c r="B951" i="100"/>
  <c r="B955" i="100"/>
  <c r="C599" i="100"/>
  <c r="P143" i="99" a="1"/>
  <c r="B1718" i="100"/>
  <c r="C183" i="100"/>
  <c r="AP221" i="99" a="1"/>
  <c r="B88" i="100"/>
  <c r="B176" i="100"/>
  <c r="C1561" i="100"/>
  <c r="V62" i="99" a="1"/>
  <c r="N288" i="99" a="1"/>
  <c r="C724" i="100"/>
  <c r="C175" i="100"/>
  <c r="B1167" i="100"/>
  <c r="C467" i="100"/>
  <c r="C718" i="100"/>
  <c r="B233" i="100"/>
  <c r="B1120" i="100"/>
  <c r="C632" i="100"/>
  <c r="C453" i="100"/>
  <c r="C1728" i="100"/>
  <c r="C1568" i="100"/>
  <c r="B316" i="100"/>
  <c r="C1593" i="100"/>
  <c r="C1793" i="100"/>
  <c r="C1257" i="100"/>
  <c r="B1900" i="100"/>
  <c r="C553" i="100"/>
  <c r="B1213" i="100"/>
  <c r="C487" i="100"/>
  <c r="C424" i="100"/>
  <c r="C813" i="100"/>
  <c r="B1125" i="100"/>
  <c r="B701" i="100"/>
  <c r="B117" i="100"/>
  <c r="E249" i="99" a="1"/>
  <c r="C43" i="100"/>
  <c r="B889" i="100"/>
  <c r="AD271" i="99" a="1"/>
  <c r="B1970" i="100"/>
  <c r="C473" i="100"/>
  <c r="B959" i="100"/>
  <c r="V401" i="99" a="1"/>
  <c r="B142" i="100"/>
  <c r="B348" i="100"/>
  <c r="B211" i="100"/>
  <c r="B1962" i="100"/>
  <c r="B737" i="100"/>
  <c r="C695" i="100"/>
  <c r="O288" i="99" a="1"/>
  <c r="C1100" i="100"/>
  <c r="G337" i="99" a="1"/>
  <c r="C395" i="100"/>
  <c r="V91" i="99" a="1"/>
  <c r="C1139" i="100"/>
  <c r="C1792" i="100"/>
  <c r="C320" i="100"/>
  <c r="C315" i="100"/>
  <c r="C623" i="100"/>
  <c r="C1753" i="100"/>
  <c r="C1565" i="100"/>
  <c r="C1201" i="100"/>
  <c r="B1594" i="100"/>
  <c r="B1666" i="100"/>
  <c r="C1729" i="100"/>
  <c r="B401" i="100"/>
  <c r="C735" i="100"/>
  <c r="C891" i="100"/>
  <c r="C114" i="100"/>
  <c r="C1267" i="100"/>
  <c r="C1743" i="100"/>
  <c r="C1039" i="100"/>
  <c r="C1212" i="100"/>
  <c r="B1794" i="100"/>
  <c r="B792" i="100"/>
  <c r="C1860" i="100"/>
  <c r="C982" i="100"/>
  <c r="B1727" i="100"/>
  <c r="C911" i="100"/>
  <c r="B1214" i="100"/>
  <c r="C1175" i="100"/>
  <c r="B1952" i="100"/>
  <c r="C379" i="100"/>
  <c r="E62" i="99" a="1"/>
  <c r="B1207" i="100"/>
  <c r="B1710" i="100"/>
  <c r="C1605" i="100"/>
  <c r="C1820" i="100"/>
  <c r="G305" i="99" a="1"/>
  <c r="C564" i="100"/>
  <c r="B400" i="100"/>
  <c r="C309" i="100"/>
  <c r="B637" i="100"/>
  <c r="C79" i="100"/>
  <c r="B1224" i="100"/>
  <c r="B512" i="100"/>
  <c r="C73" i="100"/>
  <c r="C490" i="100"/>
  <c r="Y143" i="99" a="1"/>
  <c r="B981" i="100"/>
  <c r="C983" i="100"/>
  <c r="D91" i="99" a="1"/>
  <c r="AD13" i="99" a="1"/>
  <c r="C1203" i="100"/>
  <c r="C842" i="100"/>
  <c r="C896" i="100"/>
  <c r="C10" i="100"/>
  <c r="C61" i="100"/>
  <c r="C926" i="100"/>
  <c r="J305" i="99" a="1"/>
  <c r="C1247" i="100"/>
  <c r="AC60" i="99" a="1"/>
  <c r="C664" i="100"/>
  <c r="C845" i="100"/>
  <c r="C1050" i="100"/>
  <c r="L219" i="99" a="1"/>
  <c r="H13" i="99" a="1"/>
  <c r="C1055" i="100"/>
  <c r="B66" i="100"/>
  <c r="C1978" i="100"/>
  <c r="B494" i="100"/>
  <c r="B537" i="100"/>
  <c r="B1074" i="100"/>
  <c r="B1568" i="100"/>
  <c r="B534" i="100"/>
  <c r="X93" i="99" a="1"/>
  <c r="C478" i="100"/>
  <c r="B444" i="100"/>
  <c r="C561" i="100"/>
  <c r="C923" i="100"/>
  <c r="B132" i="100"/>
  <c r="B1908" i="100"/>
  <c r="C1602" i="100"/>
  <c r="C1032" i="100"/>
  <c r="C521" i="100"/>
  <c r="B1707" i="100"/>
  <c r="B484" i="100"/>
  <c r="C897" i="100"/>
  <c r="C1177" i="100"/>
  <c r="K271" i="99" a="1"/>
  <c r="B1271" i="100"/>
  <c r="C380" i="99" a="1"/>
  <c r="C938" i="100"/>
  <c r="V221" i="99" a="1"/>
  <c r="D380" i="99" a="1"/>
  <c r="U380" i="99" a="1"/>
  <c r="B1180" i="100"/>
  <c r="K360" i="99" a="1"/>
  <c r="C940" i="100"/>
  <c r="F398" i="99" a="1"/>
  <c r="C778" i="100"/>
  <c r="I35" i="99" a="1"/>
  <c r="C204" i="100"/>
  <c r="C1703" i="100"/>
  <c r="B958" i="100"/>
  <c r="C847" i="100"/>
  <c r="V402" i="99" a="1"/>
  <c r="C1196" i="100"/>
  <c r="B1856" i="100"/>
  <c r="B1106" i="100"/>
  <c r="C1215" i="100"/>
  <c r="C254" i="100"/>
  <c r="C462" i="100"/>
  <c r="B1217" i="100"/>
  <c r="B423" i="100"/>
  <c r="I244" i="99" a="1"/>
  <c r="B532" i="100"/>
  <c r="B1667" i="100"/>
  <c r="B1610" i="100"/>
  <c r="B1078" i="100"/>
  <c r="B407" i="100"/>
  <c r="C1268" i="100"/>
  <c r="AT219" i="99" a="1"/>
  <c r="AF143" i="99" a="1"/>
  <c r="C1831" i="100"/>
  <c r="B1020" i="100"/>
  <c r="B239" i="100"/>
  <c r="C404" i="100"/>
  <c r="B1203" i="100"/>
  <c r="B1772" i="100"/>
  <c r="B1795" i="100"/>
  <c r="B242" i="100"/>
  <c r="AH13" i="99" a="1"/>
  <c r="B1749" i="100"/>
  <c r="B1925" i="100"/>
  <c r="C479" i="100"/>
  <c r="C481" i="100"/>
  <c r="B873" i="100"/>
  <c r="B855" i="100"/>
  <c r="B799" i="100"/>
  <c r="B1611" i="100"/>
  <c r="B1148" i="100"/>
  <c r="C1083" i="100"/>
  <c r="C844" i="100"/>
  <c r="C1838" i="100"/>
  <c r="C443" i="100"/>
  <c r="B247" i="100"/>
  <c r="I143" i="99" a="1"/>
  <c r="C23" i="100"/>
  <c r="B1261" i="100"/>
  <c r="AC360" i="99" a="1"/>
  <c r="C1781" i="100"/>
  <c r="B1783" i="100"/>
  <c r="B183" i="100"/>
  <c r="B131" i="100"/>
  <c r="C617" i="100"/>
  <c r="B64" i="100"/>
  <c r="B803" i="100"/>
  <c r="B971" i="100"/>
  <c r="B303" i="100"/>
  <c r="C1850" i="100"/>
  <c r="B284" i="100"/>
  <c r="B667" i="100"/>
  <c r="B82" i="100"/>
  <c r="B1899" i="100"/>
  <c r="B67" i="100"/>
  <c r="C726" i="100"/>
  <c r="C518" i="100"/>
  <c r="D39" i="99" a="1"/>
  <c r="C591" i="100"/>
  <c r="C719" i="100"/>
  <c r="B1565" i="100"/>
  <c r="B21" i="100"/>
  <c r="C1712" i="100"/>
  <c r="B1281" i="100"/>
  <c r="B1828" i="100"/>
  <c r="B1647" i="100"/>
  <c r="B1609" i="100"/>
  <c r="N271" i="99" a="1"/>
  <c r="B390" i="100"/>
  <c r="P219" i="99" a="1"/>
  <c r="B188" i="100"/>
  <c r="E337" i="99" a="1"/>
  <c r="C1857" i="100"/>
  <c r="B680" i="100"/>
  <c r="C446" i="100"/>
  <c r="BG221" i="99" a="1"/>
  <c r="C482" i="100"/>
  <c r="C630" i="100"/>
  <c r="C483" i="100"/>
  <c r="C1847" i="100"/>
  <c r="C104" i="100"/>
  <c r="AI190" i="99" a="1"/>
  <c r="M341" i="99" a="1"/>
  <c r="B1679" i="100"/>
  <c r="C976" i="100"/>
  <c r="C227" i="100"/>
  <c r="B813" i="100"/>
  <c r="B1145" i="100"/>
  <c r="O271" i="99" a="1"/>
  <c r="L13" i="99" a="1"/>
  <c r="C1747" i="100"/>
  <c r="W169" i="99" a="1"/>
  <c r="C854" i="100"/>
  <c r="AC377" i="99" a="1"/>
  <c r="C140" i="100"/>
  <c r="B878" i="100"/>
  <c r="C628" i="100"/>
  <c r="B394" i="100"/>
  <c r="C381" i="99" a="1"/>
  <c r="J37" i="99" a="1"/>
  <c r="B1929" i="100"/>
  <c r="B1070" i="100"/>
  <c r="H288" i="99" a="1"/>
  <c r="C1163" i="100"/>
  <c r="B101" i="100"/>
  <c r="B1896" i="100"/>
  <c r="Y398" i="99" a="1"/>
  <c r="C91" i="99" a="1"/>
  <c r="N244" i="99" a="1"/>
  <c r="B1937" i="100"/>
  <c r="C856" i="100"/>
  <c r="B1748" i="100"/>
  <c r="B1702" i="100"/>
  <c r="C1025" i="100"/>
  <c r="B122" i="100"/>
  <c r="C1186" i="100"/>
  <c r="AB190" i="99" a="1"/>
  <c r="C470" i="100"/>
  <c r="C1240" i="100"/>
  <c r="C22" i="100"/>
  <c r="B782" i="100"/>
  <c r="C781" i="100"/>
  <c r="C560" i="100"/>
  <c r="C362" i="100"/>
  <c r="B710" i="100"/>
  <c r="B202" i="100"/>
  <c r="C1902" i="100"/>
  <c r="B1083" i="100"/>
  <c r="C145" i="100"/>
  <c r="B179" i="100"/>
  <c r="B24" i="100"/>
  <c r="C605" i="100"/>
  <c r="B1714" i="100"/>
  <c r="B1559" i="100"/>
  <c r="C1612" i="100"/>
  <c r="C1162" i="100"/>
  <c r="C1971" i="100"/>
  <c r="C282" i="100"/>
  <c r="AN223" i="99" a="1"/>
  <c r="B1056" i="100"/>
  <c r="B762" i="100"/>
  <c r="AI89" i="99" a="1"/>
  <c r="C696" i="100"/>
  <c r="B169" i="100"/>
  <c r="C997" i="100"/>
  <c r="C1080" i="100"/>
  <c r="B1966" i="100"/>
  <c r="C1008" i="100"/>
  <c r="V167" i="99" a="1"/>
  <c r="B1194" i="100"/>
  <c r="B1036" i="100"/>
  <c r="Z143" i="99" a="1"/>
  <c r="B768" i="100"/>
  <c r="C1222" i="100"/>
  <c r="B343" i="100"/>
  <c r="C1930" i="100"/>
  <c r="C643" i="100"/>
  <c r="L398" i="99" a="1"/>
  <c r="C1254" i="100"/>
  <c r="B687" i="100"/>
  <c r="C1680" i="100"/>
  <c r="C1218" i="100"/>
  <c r="C797" i="100"/>
  <c r="C274" i="100"/>
  <c r="C1968" i="100"/>
  <c r="B1085" i="100"/>
  <c r="V192" i="99" a="1"/>
  <c r="C1281" i="100"/>
  <c r="B721" i="100"/>
  <c r="C1046" i="100"/>
  <c r="C230" i="100"/>
  <c r="C1901" i="100"/>
  <c r="B1050" i="100"/>
  <c r="B1877" i="100"/>
  <c r="C1922" i="100"/>
  <c r="J398" i="99" a="1"/>
  <c r="B1762" i="100"/>
  <c r="B227" i="100"/>
  <c r="C1755" i="100"/>
  <c r="B874" i="100"/>
  <c r="C849" i="100"/>
  <c r="C784" i="100"/>
  <c r="B119" i="100"/>
  <c r="B292" i="100"/>
  <c r="B1729" i="100"/>
  <c r="C439" i="100"/>
  <c r="C1159" i="100"/>
  <c r="C1945" i="100"/>
  <c r="C128" i="100"/>
  <c r="B699" i="100"/>
  <c r="B722" i="100"/>
  <c r="C1683" i="100"/>
  <c r="C291" i="100"/>
  <c r="B907" i="100"/>
  <c r="B1077" i="100"/>
  <c r="B755" i="100"/>
  <c r="B863" i="100"/>
  <c r="C1054" i="100"/>
  <c r="B1057" i="100"/>
  <c r="I377" i="99" a="1"/>
  <c r="B812" i="100"/>
  <c r="B1188" i="100"/>
  <c r="C618" i="100"/>
  <c r="C382" i="100"/>
  <c r="C1681" i="100"/>
  <c r="B196" i="100"/>
  <c r="C860" i="100"/>
  <c r="B446" i="100"/>
  <c r="C232" i="100"/>
  <c r="C1562" i="100"/>
  <c r="Y62" i="99"/>
  <c r="AC165" i="99" a="1"/>
  <c r="B1905" i="100"/>
  <c r="B109" i="100"/>
  <c r="C256" i="100"/>
  <c r="D307" i="99" a="1"/>
  <c r="B1696" i="100"/>
  <c r="B1101" i="100"/>
  <c r="C1894" i="100"/>
  <c r="B1031" i="100"/>
  <c r="B789" i="100"/>
  <c r="B1731" i="100"/>
  <c r="B1003" i="100"/>
  <c r="Q35" i="99" a="1"/>
  <c r="B319" i="100"/>
  <c r="H114" i="99" a="1"/>
  <c r="B253" i="100"/>
  <c r="B110" i="100"/>
  <c r="C1762" i="100"/>
  <c r="B451" i="100"/>
  <c r="B181" i="100"/>
  <c r="C177" i="100"/>
  <c r="C1164" i="100"/>
  <c r="BI219" i="99" a="1"/>
  <c r="B746" i="100"/>
  <c r="B1873" i="100"/>
  <c r="C601" i="100"/>
  <c r="B1043" i="100"/>
  <c r="B204" i="100"/>
  <c r="B395" i="100"/>
  <c r="C1604" i="100"/>
  <c r="C1193" i="100"/>
  <c r="B89" i="100"/>
  <c r="M288" i="99" a="1"/>
  <c r="C912" i="100"/>
  <c r="B167" i="100"/>
  <c r="B232" i="100"/>
  <c r="B839" i="100"/>
  <c r="AD377" i="99" a="1"/>
  <c r="C471" i="100"/>
  <c r="C208" i="100"/>
  <c r="C1000" i="100"/>
  <c r="G116" i="99" a="1"/>
  <c r="B447" i="100"/>
  <c r="C1988" i="100"/>
  <c r="C756" i="100"/>
  <c r="CF219" i="99" a="1"/>
  <c r="C607" i="100"/>
  <c r="K89" i="99" a="1"/>
  <c r="C1584" i="100"/>
  <c r="B1067" i="100"/>
  <c r="C87" i="100"/>
  <c r="C47" i="100"/>
  <c r="K221" i="99" a="1"/>
  <c r="B79" i="100"/>
  <c r="C716" i="100"/>
  <c r="B719" i="100"/>
  <c r="B230" i="100"/>
  <c r="B1034" i="100"/>
  <c r="C683" i="100"/>
  <c r="BV223" i="99" a="1"/>
  <c r="C802" i="100"/>
  <c r="B1259" i="100"/>
  <c r="I219" i="99" a="1"/>
  <c r="B459" i="100"/>
  <c r="B123" i="100"/>
  <c r="B1210" i="100"/>
  <c r="B949" i="100"/>
  <c r="E381" i="99" a="1"/>
  <c r="C430" i="100"/>
  <c r="B1902" i="100"/>
  <c r="B1955" i="100"/>
  <c r="B264" i="100"/>
  <c r="C1077" i="100"/>
  <c r="AB377" i="99" a="1"/>
  <c r="B1760" i="100"/>
  <c r="B472" i="100"/>
  <c r="C1801" i="100"/>
  <c r="V39" i="99" a="1"/>
  <c r="B1008" i="100"/>
  <c r="B116" i="100"/>
  <c r="B501" i="100"/>
  <c r="H35" i="99" a="1"/>
  <c r="C459" i="100"/>
  <c r="C812" i="100"/>
  <c r="C1903" i="100"/>
  <c r="V116" i="99" a="1"/>
  <c r="C524" i="100"/>
  <c r="AF114" i="99" a="1"/>
  <c r="J360" i="99" a="1"/>
  <c r="B975" i="100"/>
  <c r="C1925" i="100"/>
  <c r="B1712" i="100"/>
  <c r="B98" i="100"/>
  <c r="C220" i="100"/>
  <c r="C488" i="100"/>
  <c r="AI60" i="99" a="1"/>
  <c r="C1249" i="100"/>
  <c r="C1563" i="100"/>
  <c r="C212" i="100"/>
  <c r="B1901" i="100"/>
  <c r="AB271" i="99" a="1"/>
  <c r="AC190" i="99" a="1"/>
  <c r="L271" i="99" a="1"/>
  <c r="N114" i="99" a="1"/>
  <c r="B1938" i="100"/>
  <c r="C1961" i="100"/>
  <c r="B616" i="100"/>
  <c r="C219" i="100"/>
  <c r="B899" i="100"/>
  <c r="C1183" i="100"/>
  <c r="C1891" i="100"/>
  <c r="P5" i="99" a="1"/>
  <c r="C665" i="100"/>
  <c r="B1110" i="100"/>
  <c r="B198" i="100"/>
  <c r="C766" i="100"/>
  <c r="C299" i="100"/>
  <c r="C1241" i="100"/>
  <c r="B1724" i="100"/>
  <c r="G192" i="99" a="1"/>
  <c r="BH219" i="99" a="1"/>
  <c r="C767" i="100"/>
  <c r="C953" i="100"/>
  <c r="B990" i="100"/>
  <c r="C1057" i="100"/>
  <c r="C659" i="100"/>
  <c r="B207" i="100"/>
  <c r="C1113" i="100"/>
  <c r="C1772" i="100"/>
  <c r="B1268" i="100"/>
  <c r="K377" i="99" a="1"/>
  <c r="B1139" i="100"/>
  <c r="B404" i="100"/>
  <c r="B727" i="100"/>
  <c r="M398" i="99" a="1"/>
  <c r="Z219" i="99" a="1"/>
  <c r="C419" i="100"/>
  <c r="N13" i="99" a="1"/>
  <c r="C434" i="100"/>
  <c r="B1822" i="100"/>
  <c r="AV219" i="99" a="1"/>
  <c r="B767" i="100"/>
  <c r="I114" i="99" a="1"/>
  <c r="C1693" i="100"/>
  <c r="C375" i="100"/>
  <c r="C636" i="100"/>
  <c r="B1740" i="100"/>
  <c r="C474" i="100"/>
  <c r="C883" i="100"/>
  <c r="C305" i="100"/>
  <c r="C319" i="100"/>
  <c r="C730" i="100"/>
  <c r="M60" i="99" a="1"/>
  <c r="C1939" i="100"/>
  <c r="C1888" i="100"/>
  <c r="B679" i="100"/>
  <c r="AP223" i="99" a="1"/>
  <c r="C537" i="100"/>
  <c r="B1562" i="100"/>
  <c r="C514" i="100"/>
  <c r="C1702" i="100"/>
  <c r="C1022" i="100"/>
  <c r="B954" i="100"/>
  <c r="B1964" i="100"/>
  <c r="B1743" i="100"/>
  <c r="B1884" i="100"/>
  <c r="L288" i="99" a="1"/>
  <c r="B1801" i="100"/>
  <c r="B1717" i="100"/>
  <c r="C532" i="100"/>
  <c r="C1053" i="100"/>
  <c r="C999" i="100"/>
  <c r="B1889" i="100"/>
  <c r="C156" i="100"/>
  <c r="B1600" i="100"/>
  <c r="B1028" i="100"/>
  <c r="AE219" i="99" a="1"/>
  <c r="B1103" i="100"/>
  <c r="L114" i="99" a="1"/>
  <c r="Z190" i="99" a="1"/>
  <c r="C146" i="100"/>
  <c r="B773" i="100"/>
  <c r="C450" i="100"/>
  <c r="B1160" i="100"/>
  <c r="C501" i="100"/>
  <c r="BW224" i="99" a="1"/>
  <c r="B854" i="100"/>
  <c r="B1222" i="100"/>
  <c r="B1251" i="100"/>
  <c r="D248" i="99" a="1"/>
  <c r="C1915" i="100"/>
  <c r="C956" i="100"/>
  <c r="C875" i="100"/>
  <c r="B885" i="100"/>
  <c r="C530" i="100"/>
  <c r="B1808" i="100"/>
  <c r="AE60" i="99" a="1"/>
  <c r="C1217" i="100"/>
  <c r="C977" i="100"/>
  <c r="C1878" i="100"/>
  <c r="C1041" i="100"/>
  <c r="C1261" i="100"/>
  <c r="B366" i="100"/>
  <c r="C760" i="100"/>
  <c r="B633" i="100"/>
  <c r="B22" i="100"/>
  <c r="B1782" i="100"/>
  <c r="C218" i="100"/>
  <c r="B1752" i="100"/>
  <c r="C1273" i="100"/>
  <c r="C148" i="100"/>
  <c r="B322" i="100"/>
  <c r="U383" i="99" a="1"/>
  <c r="C1085" i="100"/>
  <c r="C405" i="100"/>
  <c r="B35" i="100"/>
  <c r="B564" i="100"/>
  <c r="B673" i="100"/>
  <c r="B424" i="100"/>
  <c r="C1128" i="100"/>
  <c r="B171" i="100"/>
  <c r="C60" i="100"/>
  <c r="B1264" i="100"/>
  <c r="B984" i="100"/>
  <c r="C1951" i="100"/>
  <c r="K244" i="99" a="1"/>
  <c r="B875" i="100"/>
  <c r="B775" i="100"/>
  <c r="B168" i="100"/>
  <c r="J165" i="99" a="1"/>
  <c r="B383" i="100"/>
  <c r="C244" i="100"/>
  <c r="C49" i="100"/>
  <c r="C547" i="100"/>
  <c r="B1855" i="100"/>
  <c r="C1726" i="100"/>
  <c r="P7" i="99" a="1"/>
  <c r="C526" i="100"/>
  <c r="C1741" i="100"/>
  <c r="CC219" i="99" a="1"/>
  <c r="C1004" i="100"/>
  <c r="B625" i="100"/>
  <c r="C1782" i="100"/>
  <c r="C1839" i="100"/>
  <c r="B203" i="100"/>
  <c r="C72" i="100"/>
  <c r="B541" i="100"/>
  <c r="C383" i="99" a="1"/>
  <c r="B939" i="100"/>
  <c r="C268" i="100"/>
  <c r="B396" i="100"/>
  <c r="B1698" i="100"/>
  <c r="B1154" i="100"/>
  <c r="C673" i="100"/>
  <c r="B1170" i="100"/>
  <c r="C830" i="100"/>
  <c r="C1948" i="100"/>
  <c r="C1029" i="100"/>
  <c r="B1096" i="100"/>
  <c r="B345" i="100"/>
  <c r="B1681" i="100"/>
  <c r="B994" i="100"/>
  <c r="C1688" i="100"/>
  <c r="C957" i="100"/>
  <c r="C777" i="100"/>
  <c r="L377" i="99" a="1"/>
  <c r="C178" i="100"/>
  <c r="O219" i="99" a="1"/>
  <c r="B403" i="100"/>
  <c r="C1937" i="100"/>
  <c r="B7" i="100"/>
  <c r="B290" i="100"/>
  <c r="B1608" i="100"/>
  <c r="B223" i="100"/>
  <c r="C1082" i="100"/>
  <c r="C876" i="100"/>
  <c r="B516" i="100"/>
  <c r="B421" i="100"/>
  <c r="C879" i="100"/>
  <c r="C697" i="100"/>
  <c r="C640" i="100"/>
  <c r="B644" i="100"/>
  <c r="B1805" i="100"/>
  <c r="C1959" i="100"/>
  <c r="B192" i="100"/>
  <c r="B1974" i="100"/>
  <c r="B905" i="100"/>
  <c r="C656" i="100"/>
  <c r="C1253" i="100"/>
  <c r="O13" i="99" a="1"/>
  <c r="B964" i="100"/>
  <c r="B134" i="100"/>
  <c r="C979" i="100"/>
  <c r="B485" i="100"/>
  <c r="X221" i="99" a="1"/>
  <c r="AG143" i="99" a="1"/>
  <c r="B353" i="100"/>
  <c r="B11" i="100"/>
  <c r="C1913" i="100"/>
  <c r="C1094" i="100"/>
  <c r="C150" i="100"/>
  <c r="B1585" i="100"/>
  <c r="D290" i="99" a="1"/>
  <c r="B1058" i="100"/>
  <c r="C1740" i="100"/>
  <c r="B29" i="100"/>
  <c r="B1184" i="100"/>
  <c r="B919" i="100"/>
  <c r="AA89" i="99" a="1"/>
  <c r="C608" i="100"/>
  <c r="B1060" i="100"/>
  <c r="B1093" i="100"/>
  <c r="C361" i="100"/>
  <c r="BK219" i="99" a="1"/>
  <c r="C507" i="100"/>
  <c r="AZ219" i="99" a="1"/>
  <c r="C1170" i="100"/>
  <c r="C82" i="100"/>
  <c r="B130" i="100"/>
  <c r="C497" i="100"/>
  <c r="B1191" i="100"/>
  <c r="B1885" i="100"/>
  <c r="B26" i="100"/>
  <c r="B1746" i="100"/>
  <c r="B757" i="100"/>
  <c r="AH190" i="99" a="1"/>
  <c r="C1204" i="100"/>
  <c r="B1876" i="100"/>
  <c r="C1599" i="100"/>
  <c r="C1044" i="100"/>
  <c r="B1944" i="100"/>
  <c r="B858" i="100"/>
  <c r="C1953" i="100"/>
  <c r="C1118" i="100"/>
  <c r="B579" i="100"/>
  <c r="C417" i="100"/>
  <c r="B985" i="100"/>
  <c r="B28" i="100"/>
  <c r="C123" i="100"/>
  <c r="C820" i="100"/>
  <c r="B589" i="100"/>
  <c r="B1813" i="100"/>
  <c r="B497" i="100"/>
  <c r="B3" i="100"/>
  <c r="B270" i="100"/>
  <c r="CE219" i="99" a="1"/>
  <c r="B1685" i="100"/>
  <c r="Y192" i="99" a="1"/>
  <c r="C972" i="100"/>
  <c r="B917" i="100"/>
  <c r="B1021" i="100"/>
  <c r="C1987" i="100"/>
  <c r="C1738" i="100"/>
  <c r="C1983" i="100"/>
  <c r="B533" i="100"/>
  <c r="I419" i="99" a="1"/>
  <c r="C752" i="100"/>
  <c r="C243" i="100"/>
  <c r="AD398" i="99" a="1"/>
  <c r="B1799" i="100"/>
  <c r="C1670" i="100"/>
  <c r="B745" i="100"/>
  <c r="C1116" i="100"/>
  <c r="C651" i="100"/>
  <c r="B715" i="100"/>
  <c r="C142" i="100"/>
  <c r="B629" i="100"/>
  <c r="B408" i="100"/>
  <c r="C888" i="100"/>
  <c r="C1806" i="100"/>
  <c r="B1890" i="100"/>
  <c r="C1952" i="100"/>
  <c r="C457" i="100"/>
  <c r="C236" i="100"/>
  <c r="C708" i="100"/>
  <c r="C1890" i="100"/>
  <c r="C1188" i="100"/>
  <c r="B1791" i="100"/>
  <c r="B1183" i="100"/>
  <c r="B1973" i="100"/>
  <c r="C675" i="100"/>
  <c r="C455" i="100"/>
  <c r="BL219" i="99" a="1"/>
  <c r="C1117" i="100"/>
  <c r="C874" i="100"/>
  <c r="B948" i="100"/>
  <c r="Y91" i="99" a="1"/>
  <c r="C1833" i="100"/>
  <c r="D37" i="99" a="1"/>
  <c r="B520" i="100"/>
  <c r="B500" i="100"/>
  <c r="C707" i="100"/>
  <c r="B509" i="100"/>
  <c r="B1910" i="100"/>
  <c r="C1558" i="100"/>
  <c r="X37" i="99" a="1"/>
  <c r="C684" i="100"/>
  <c r="C271" i="100"/>
  <c r="B288" i="100"/>
  <c r="B330" i="100"/>
  <c r="B146" i="100"/>
  <c r="B1780" i="100"/>
  <c r="L360" i="99" a="1"/>
  <c r="I288" i="99" a="1"/>
  <c r="C887" i="100"/>
  <c r="D379" i="99" a="1"/>
  <c r="B547" i="100"/>
  <c r="C960" i="100"/>
  <c r="C787" i="100"/>
  <c r="C1672" i="100"/>
  <c r="B1157" i="100"/>
  <c r="B433" i="100"/>
  <c r="B675" i="100"/>
  <c r="B1150" i="100"/>
  <c r="W91" i="99" a="1"/>
  <c r="C1174" i="100"/>
  <c r="C125" i="100"/>
  <c r="B643" i="100"/>
  <c r="J419" i="99" a="1"/>
  <c r="C1815" i="100"/>
  <c r="C631" i="100"/>
  <c r="AA13" i="99" a="1"/>
  <c r="C225" i="100"/>
  <c r="D343" i="99" a="1"/>
  <c r="C18" i="100"/>
  <c r="B346" i="100"/>
  <c r="C1807" i="100"/>
  <c r="C1810" i="100"/>
  <c r="C1966" i="100"/>
  <c r="B1135" i="100"/>
  <c r="C94" i="100"/>
  <c r="B1693" i="100"/>
  <c r="C817" i="100"/>
  <c r="C1775" i="100"/>
  <c r="AW219" i="99" a="1"/>
  <c r="B591" i="100"/>
  <c r="B305" i="100"/>
  <c r="C1862" i="100"/>
  <c r="C552" i="100"/>
  <c r="C1275" i="100"/>
  <c r="C202" i="100"/>
  <c r="O244" i="99" a="1"/>
  <c r="B1177" i="100"/>
  <c r="C1206" i="100"/>
  <c r="C147" i="100"/>
  <c r="C1596" i="100"/>
  <c r="B1250" i="100"/>
  <c r="B1064" i="100"/>
  <c r="B419" i="100"/>
  <c r="C122" i="100"/>
  <c r="B389" i="100"/>
  <c r="C1827" i="100"/>
  <c r="B693" i="100"/>
  <c r="B716" i="100"/>
  <c r="C579" i="100"/>
  <c r="C289" i="100"/>
  <c r="B1181" i="100"/>
  <c r="B561" i="100"/>
  <c r="B1567" i="100"/>
  <c r="C387" i="100"/>
  <c r="C19" i="100"/>
  <c r="C796" i="100"/>
  <c r="B664" i="100"/>
  <c r="C1768" i="100"/>
  <c r="C513" i="100"/>
  <c r="C1842" i="100"/>
  <c r="E377" i="99" a="1"/>
  <c r="B886" i="100"/>
  <c r="B1868" i="100"/>
  <c r="C544" i="100"/>
  <c r="B1019" i="100"/>
  <c r="B327" i="100"/>
  <c r="B392" i="100"/>
  <c r="B1256" i="100"/>
  <c r="C1224" i="100"/>
  <c r="C100" i="100"/>
  <c r="N143" i="99" a="1"/>
  <c r="C942" i="100"/>
  <c r="B1694" i="100"/>
  <c r="C836" i="100"/>
  <c r="C34" i="100"/>
  <c r="I89" i="99" a="1"/>
  <c r="C1252" i="100"/>
  <c r="O114" i="99" a="1"/>
  <c r="C1063" i="100"/>
  <c r="B720" i="100"/>
  <c r="B622" i="100"/>
  <c r="E273" i="99" a="1"/>
  <c r="C1023" i="100"/>
  <c r="B1790" i="100"/>
  <c r="C458" i="100"/>
  <c r="C1130" i="100"/>
  <c r="B1127" i="100"/>
  <c r="AF271" i="99" a="1"/>
  <c r="G377" i="99" a="1"/>
  <c r="F337" i="99" a="1"/>
  <c r="B817" i="100"/>
  <c r="B790" i="100"/>
  <c r="C1773" i="100"/>
  <c r="I271" i="99" a="1"/>
  <c r="C448" i="100"/>
  <c r="B473" i="100"/>
  <c r="B96" i="100"/>
  <c r="B481" i="100"/>
  <c r="B1138" i="100"/>
  <c r="B840" i="100"/>
  <c r="B102" i="100"/>
  <c r="B1048" i="100"/>
  <c r="B1122" i="100"/>
  <c r="B74" i="100"/>
  <c r="AP224" i="99" a="1"/>
  <c r="BA219" i="99" a="1"/>
  <c r="Y35" i="99" a="1"/>
  <c r="C1785" i="100"/>
  <c r="B493" i="100"/>
  <c r="B973" i="100"/>
  <c r="B1243" i="100"/>
  <c r="B865" i="100"/>
  <c r="B406" i="100"/>
  <c r="C580" i="100"/>
  <c r="C339" i="100"/>
  <c r="B1735" i="100"/>
  <c r="C540" i="100"/>
  <c r="B107" i="100"/>
  <c r="C293" i="100"/>
  <c r="B1240" i="100"/>
  <c r="C625" i="100"/>
  <c r="C768" i="100"/>
  <c r="C252" i="100"/>
  <c r="C660" i="100"/>
  <c r="C410" i="100"/>
  <c r="B118" i="100"/>
  <c r="B969" i="100"/>
  <c r="B992" i="100"/>
  <c r="B302" i="100"/>
  <c r="B338" i="100"/>
  <c r="B1039" i="100"/>
  <c r="AH165" i="99" a="1"/>
  <c r="B1859" i="100"/>
  <c r="B489" i="100"/>
  <c r="B930" i="100"/>
  <c r="C1010" i="100"/>
  <c r="B57" i="100"/>
  <c r="B208" i="100"/>
  <c r="B429" i="100"/>
  <c r="C572" i="100"/>
  <c r="B1776" i="100"/>
  <c r="B1084" i="100"/>
  <c r="C1814" i="100"/>
  <c r="C959" i="100"/>
  <c r="C1250" i="100"/>
  <c r="C203" i="100"/>
  <c r="E169" i="99" a="1"/>
  <c r="C502" i="100"/>
  <c r="BX221" i="99" a="1"/>
  <c r="C172" i="100"/>
  <c r="C751" i="100"/>
  <c r="C650" i="100"/>
  <c r="B940" i="100"/>
  <c r="Y37" i="99" a="1"/>
  <c r="B59" i="100"/>
  <c r="B1903" i="100"/>
  <c r="C541" i="100"/>
  <c r="B798" i="100"/>
  <c r="C116" i="100"/>
  <c r="C1776" i="100"/>
  <c r="B691" i="100"/>
  <c r="C58" i="100"/>
  <c r="B844" i="100"/>
  <c r="C510" i="100"/>
  <c r="B252" i="100"/>
  <c r="B308" i="100"/>
  <c r="M35" i="99" a="1"/>
  <c r="C1269" i="100"/>
  <c r="O89" i="99" a="1"/>
  <c r="C761" i="100"/>
  <c r="C1800" i="100"/>
  <c r="B1142" i="100"/>
  <c r="C195" i="100"/>
  <c r="I190" i="99" a="1"/>
  <c r="C1027" i="100"/>
  <c r="C941" i="100"/>
  <c r="C1583" i="100"/>
  <c r="B1195" i="100"/>
  <c r="B636" i="100"/>
  <c r="C1559" i="100"/>
  <c r="AD360" i="99" a="1"/>
  <c r="AO223" i="99" a="1"/>
  <c r="C326" i="100"/>
  <c r="B52" i="100"/>
  <c r="C1015" i="100"/>
  <c r="B1603" i="100"/>
  <c r="B849" i="100"/>
  <c r="B1787" i="100"/>
  <c r="C1735" i="100"/>
  <c r="C191" i="100"/>
  <c r="C864" i="100"/>
  <c r="C952" i="100"/>
  <c r="B1053" i="100"/>
  <c r="B1129" i="100"/>
  <c r="C850" i="100"/>
  <c r="C157" i="100"/>
  <c r="B85" i="100"/>
  <c r="B744" i="100"/>
  <c r="B1887" i="100"/>
  <c r="C1799" i="100"/>
  <c r="C1013" i="100"/>
  <c r="B1242" i="100"/>
  <c r="C174" i="100"/>
  <c r="C1908" i="100"/>
  <c r="B1867" i="100"/>
  <c r="C251" i="100"/>
  <c r="V37" i="99" a="1"/>
  <c r="C882" i="100"/>
  <c r="B1081" i="100"/>
  <c r="C1028" i="100"/>
  <c r="X398" i="99" a="1"/>
  <c r="B25" i="100"/>
  <c r="C821" i="100"/>
  <c r="B653" i="100"/>
  <c r="B58" i="100"/>
  <c r="B1939" i="100"/>
  <c r="B1837" i="100"/>
  <c r="C706" i="100"/>
  <c r="B531" i="100"/>
  <c r="B821" i="100"/>
  <c r="B1845" i="100"/>
  <c r="C728" i="100"/>
  <c r="B301" i="100"/>
  <c r="B609" i="100"/>
  <c r="C511" i="100"/>
  <c r="C1239" i="100"/>
  <c r="B518" i="100"/>
  <c r="C1841" i="100"/>
  <c r="E91" i="99" a="1"/>
  <c r="C1733" i="100"/>
  <c r="G360" i="99" a="1"/>
  <c r="B920" i="100"/>
  <c r="C1718" i="100"/>
  <c r="B876" i="100"/>
  <c r="M305" i="99" a="1"/>
  <c r="B824" i="100"/>
  <c r="AH114" i="99" a="1"/>
  <c r="C884" i="100"/>
  <c r="C1079" i="100"/>
  <c r="C1197" i="100"/>
  <c r="C229" i="100"/>
  <c r="B133" i="100"/>
  <c r="B1253" i="100"/>
  <c r="C188" i="100"/>
  <c r="B574" i="100"/>
  <c r="C341" i="100"/>
  <c r="C1786" i="100"/>
  <c r="B1878" i="100"/>
  <c r="B306" i="100"/>
  <c r="C1770" i="100"/>
  <c r="C1713" i="100"/>
  <c r="C1984" i="100"/>
  <c r="B1006" i="100"/>
  <c r="C677" i="100"/>
  <c r="C1073" i="100"/>
  <c r="C594" i="100"/>
  <c r="C53" i="100"/>
  <c r="F248" i="99" a="1"/>
  <c r="B1769" i="100"/>
  <c r="B370" i="100"/>
  <c r="C1947" i="100"/>
  <c r="B341" i="100"/>
  <c r="D382" i="99" a="1"/>
  <c r="C1244" i="100"/>
  <c r="L322" i="99" a="1"/>
  <c r="B1216" i="100"/>
  <c r="C184" i="100"/>
  <c r="B642" i="100"/>
  <c r="AC35" i="99" a="1"/>
  <c r="B944" i="100"/>
  <c r="C28" i="100"/>
  <c r="B648" i="100"/>
  <c r="B781" i="100"/>
  <c r="C329" i="100"/>
  <c r="C1587" i="100"/>
  <c r="B174" i="100"/>
  <c r="C46" i="100"/>
  <c r="B539" i="100"/>
  <c r="B225" i="100"/>
  <c r="C338" i="100"/>
  <c r="C671" i="100"/>
  <c r="B248" i="100"/>
  <c r="B125" i="100"/>
  <c r="CG219" i="99" a="1"/>
  <c r="C472" i="100"/>
  <c r="B213" i="100"/>
  <c r="B377" i="100"/>
  <c r="C333" i="100"/>
  <c r="C353" i="100"/>
  <c r="B957" i="100"/>
  <c r="B1587" i="100"/>
  <c r="AE377" i="99" a="1"/>
  <c r="B1187" i="100"/>
  <c r="C363" i="100"/>
  <c r="AE190" i="99" a="1"/>
  <c r="C1813" i="100"/>
  <c r="B153" i="100"/>
  <c r="B438" i="100"/>
  <c r="C1014" i="100"/>
  <c r="B1886" i="100"/>
  <c r="C1889" i="100"/>
  <c r="C144" i="100"/>
  <c r="B686" i="100"/>
  <c r="C1981" i="100"/>
  <c r="B1175" i="100"/>
  <c r="B780" i="100"/>
  <c r="C1227" i="100"/>
  <c r="C1944" i="100"/>
  <c r="B1107" i="100"/>
  <c r="B1708" i="100"/>
  <c r="C709" i="100"/>
  <c r="C1598" i="100"/>
  <c r="B420" i="100"/>
  <c r="B297" i="100"/>
  <c r="B465" i="100"/>
  <c r="C1074" i="100"/>
  <c r="B51" i="100"/>
  <c r="B902" i="100"/>
  <c r="C545" i="100"/>
  <c r="F223" i="99" a="1"/>
  <c r="C815" i="100"/>
  <c r="C512" i="100"/>
  <c r="C65" i="100"/>
  <c r="B474" i="100"/>
  <c r="B1711" i="100"/>
  <c r="C722" i="100"/>
  <c r="C1794" i="100"/>
  <c r="C852" i="100"/>
  <c r="C1131" i="100"/>
  <c r="C1788" i="100"/>
  <c r="C1886" i="100"/>
  <c r="B462" i="100"/>
  <c r="C1613" i="100"/>
  <c r="C1911" i="100"/>
  <c r="C1590" i="100"/>
  <c r="C1190" i="100"/>
  <c r="C370" i="100"/>
  <c r="C412" i="100"/>
  <c r="C238" i="100"/>
  <c r="C1056" i="100"/>
  <c r="E39" i="99" a="1"/>
  <c r="B1768" i="100"/>
  <c r="B63" i="100"/>
  <c r="B765" i="100"/>
  <c r="B1026" i="100"/>
  <c r="B536" i="100"/>
  <c r="B1178" i="100"/>
  <c r="C562" i="100"/>
  <c r="C961" i="100"/>
  <c r="B93" i="100"/>
  <c r="C1021" i="100"/>
  <c r="B1272" i="100"/>
  <c r="AH89" i="99" a="1"/>
  <c r="B1595" i="100"/>
  <c r="C1834" i="100"/>
  <c r="C81" i="100"/>
  <c r="C1818" i="100"/>
  <c r="B1561" i="100"/>
  <c r="C440" i="100"/>
  <c r="C992" i="100"/>
  <c r="B1211" i="100"/>
  <c r="AF165" i="99" a="1"/>
  <c r="B611" i="100"/>
  <c r="B769" i="100"/>
  <c r="B1831" i="100"/>
  <c r="C624" i="100"/>
  <c r="B1607" i="100"/>
  <c r="I398" i="99" a="1"/>
  <c r="B77" i="100"/>
  <c r="B963" i="100"/>
  <c r="J143" i="99" a="1"/>
  <c r="C995" i="100"/>
  <c r="C769" i="100"/>
  <c r="B1793" i="100"/>
  <c r="V224" i="99" a="1"/>
  <c r="B391" i="100"/>
  <c r="C1234" i="100"/>
  <c r="B249" i="100"/>
  <c r="C86" i="100"/>
  <c r="W380" i="99" a="1"/>
  <c r="C1787" i="100"/>
  <c r="M244" i="99" a="1"/>
  <c r="B597" i="100"/>
  <c r="C967" i="100"/>
  <c r="C1982" i="100"/>
  <c r="C1156" i="100"/>
  <c r="B379" i="100"/>
  <c r="C937" i="100"/>
  <c r="B1882" i="100"/>
  <c r="C592" i="100"/>
  <c r="C1138" i="100"/>
  <c r="C1803" i="100"/>
  <c r="B193" i="100"/>
  <c r="C1892" i="100"/>
  <c r="B1009" i="100"/>
  <c r="B852" i="100"/>
  <c r="AA60" i="99" a="1"/>
  <c r="C206" i="100"/>
  <c r="C758" i="100"/>
  <c r="B615" i="100"/>
  <c r="C713" i="100"/>
  <c r="B1987" i="100"/>
  <c r="B524" i="100"/>
  <c r="C321" i="100"/>
  <c r="C495" i="100"/>
  <c r="C494" i="100"/>
  <c r="C1696" i="100"/>
  <c r="C1556" i="100"/>
  <c r="B121" i="100"/>
  <c r="B104" i="100"/>
  <c r="C647" i="100"/>
  <c r="B415" i="100"/>
  <c r="C1111" i="100"/>
  <c r="C1172" i="100"/>
  <c r="B350" i="100"/>
  <c r="U273" i="99" a="1"/>
  <c r="C1243" i="100"/>
  <c r="C438" i="100"/>
  <c r="B827" i="100"/>
  <c r="C504" i="100"/>
  <c r="G60" i="99" a="1"/>
  <c r="C354" i="100"/>
  <c r="C1049" i="100"/>
  <c r="K322" i="99" a="1"/>
  <c r="B1879" i="100"/>
  <c r="C1796" i="100"/>
  <c r="C132" i="100"/>
  <c r="C1666" i="100"/>
  <c r="C118" i="100"/>
  <c r="C8" i="100"/>
  <c r="C33" i="100"/>
  <c r="C519" i="100"/>
  <c r="C1756" i="100"/>
  <c r="B1156" i="100"/>
  <c r="B1212" i="100"/>
  <c r="H60" i="99" a="1"/>
  <c r="B205" i="100"/>
  <c r="C1093" i="100"/>
  <c r="B235" i="100"/>
  <c r="C75" i="100"/>
  <c r="B1063" i="100"/>
  <c r="C1099" i="100"/>
  <c r="B997" i="100"/>
  <c r="C76" i="100"/>
  <c r="Y360" i="99" a="1"/>
  <c r="C385" i="100"/>
  <c r="C1143" i="100"/>
  <c r="C433" i="100"/>
  <c r="B267" i="100"/>
  <c r="B1615" i="100"/>
  <c r="B514" i="100"/>
  <c r="B272" i="100"/>
  <c r="C1601" i="100"/>
  <c r="B273" i="100"/>
  <c r="J288" i="99" a="1"/>
  <c r="J341" i="99" a="1"/>
  <c r="B707" i="100"/>
  <c r="B1757" i="100"/>
  <c r="B92" i="100"/>
  <c r="C51" i="100"/>
  <c r="B326" i="100"/>
  <c r="C1855" i="100"/>
  <c r="B1985" i="100"/>
  <c r="B1976" i="100"/>
  <c r="C621" i="100"/>
  <c r="C55" i="100"/>
  <c r="C1679" i="100"/>
  <c r="B1163" i="100"/>
  <c r="B756" i="100"/>
  <c r="B34" i="100"/>
  <c r="CI219" i="99" a="1"/>
  <c r="B1155" i="100"/>
  <c r="B833" i="100"/>
  <c r="B880" i="100"/>
  <c r="C344" i="100"/>
  <c r="B677" i="100"/>
  <c r="B1823" i="100"/>
  <c r="C613" i="100"/>
  <c r="B893" i="100"/>
  <c r="C1166" i="100"/>
  <c r="B1673" i="100"/>
  <c r="C215" i="100"/>
  <c r="B1080" i="100"/>
  <c r="AG165" i="99" a="1"/>
  <c r="B1558" i="100"/>
  <c r="B470" i="100"/>
  <c r="C1095" i="100"/>
  <c r="B1774" i="100"/>
  <c r="C170" i="100"/>
  <c r="B53" i="100"/>
  <c r="C597" i="100"/>
  <c r="C397" i="100"/>
  <c r="B173" i="100"/>
  <c r="C667" i="100"/>
  <c r="E343" i="99" a="1"/>
  <c r="B1247" i="100"/>
  <c r="C737" i="100"/>
  <c r="F356" i="99" a="1"/>
  <c r="B1059" i="100"/>
  <c r="B1643" i="100"/>
  <c r="C1854" i="100"/>
  <c r="B1260" i="100"/>
  <c r="AG114" i="99" a="1"/>
  <c r="B820" i="100"/>
  <c r="B988" i="100"/>
  <c r="B1775" i="100"/>
  <c r="B743" i="100"/>
  <c r="B657" i="100"/>
  <c r="V403" i="99" a="1"/>
  <c r="B1683" i="100"/>
  <c r="C1205" i="100"/>
  <c r="B610" i="100"/>
  <c r="B367" i="100"/>
  <c r="C1086" i="100"/>
  <c r="B1269" i="100"/>
  <c r="B688" i="100"/>
  <c r="B1986" i="100"/>
  <c r="B1115" i="100"/>
  <c r="Y167" i="99" a="1"/>
  <c r="C1107" i="100"/>
  <c r="G271" i="99" a="1"/>
  <c r="B1095" i="100"/>
  <c r="B1709" i="100"/>
  <c r="C330" i="100"/>
  <c r="C807" i="100"/>
  <c r="C698" i="100"/>
  <c r="BV221" i="99" a="1"/>
  <c r="C316" i="100"/>
  <c r="B525" i="100"/>
  <c r="B696" i="100"/>
  <c r="C29" i="100"/>
  <c r="C403" i="100"/>
  <c r="C1233" i="100"/>
  <c r="B1928" i="100"/>
  <c r="C913" i="100"/>
  <c r="B567" i="100"/>
  <c r="BO219" i="99" a="1"/>
  <c r="C987" i="100"/>
  <c r="G244" i="99" a="1"/>
  <c r="C1060" i="100"/>
  <c r="B1691" i="100"/>
  <c r="C1009" i="100"/>
  <c r="C358" i="100"/>
  <c r="C782" i="100"/>
  <c r="C1127" i="100"/>
  <c r="C335" i="100"/>
  <c r="C1956" i="100"/>
  <c r="BG224" i="99" a="1"/>
  <c r="C764" i="100"/>
  <c r="C182" i="100"/>
  <c r="C376" i="100"/>
  <c r="C811" i="100"/>
  <c r="B635" i="100"/>
  <c r="C231" i="100"/>
  <c r="C600" i="100"/>
  <c r="C78" i="100"/>
  <c r="C1185" i="100"/>
  <c r="B1073" i="100"/>
  <c r="B502" i="100"/>
  <c r="C107" i="100"/>
  <c r="C634" i="100"/>
  <c r="AY219" i="99" a="1"/>
  <c r="H337" i="99" a="1"/>
  <c r="N35" i="99" a="1"/>
  <c r="G398" i="99" a="1"/>
  <c r="B1672" i="100"/>
  <c r="B1046" i="100"/>
  <c r="C279" i="100"/>
  <c r="C1742" i="100"/>
  <c r="H271" i="99" a="1"/>
  <c r="C1941" i="100"/>
  <c r="B1022" i="100"/>
  <c r="Q219" i="99" a="1"/>
  <c r="B1935" i="100"/>
  <c r="C1151" i="100"/>
  <c r="C337" i="99" a="1"/>
  <c r="C307" i="100"/>
  <c r="B464" i="100"/>
  <c r="P190" i="99" a="1"/>
  <c r="C1135" i="100"/>
  <c r="CH219" i="99" a="1"/>
  <c r="AC89" i="99" a="1"/>
  <c r="AG60" i="99" a="1"/>
  <c r="B250" i="100"/>
  <c r="C185" i="100"/>
  <c r="C1078" i="100"/>
  <c r="BN219" i="99" a="1"/>
  <c r="C1771" i="100"/>
  <c r="B853" i="100"/>
  <c r="C1105" i="100"/>
  <c r="BF223" i="99" a="1"/>
  <c r="C1669" i="100"/>
  <c r="B414" i="100"/>
  <c r="N377" i="99" a="1"/>
  <c r="C935" i="100"/>
  <c r="C867" i="100"/>
  <c r="B405" i="100"/>
  <c r="B279" i="100"/>
  <c r="B385" i="100"/>
  <c r="C980" i="100"/>
  <c r="AG219" i="99" a="1"/>
  <c r="B842" i="100"/>
  <c r="E246" i="99" a="1"/>
  <c r="B1566" i="100"/>
  <c r="U362" i="99" a="1"/>
  <c r="C407" i="100"/>
  <c r="C264" i="100"/>
  <c r="C1277" i="100"/>
  <c r="C968" i="100"/>
  <c r="Y219" i="99" a="1"/>
  <c r="C103" i="100"/>
  <c r="B1951" i="100"/>
  <c r="C750" i="100"/>
  <c r="C1024" i="100"/>
  <c r="C181" i="100"/>
  <c r="C1795" i="100"/>
  <c r="B776" i="100"/>
  <c r="L143" i="99" a="1"/>
  <c r="C538" i="100"/>
  <c r="N8" i="99" a="1"/>
  <c r="C371" i="100"/>
  <c r="AO224" i="99" a="1"/>
  <c r="B210" i="100"/>
  <c r="B1011" i="100"/>
  <c r="AE271" i="99" a="1"/>
  <c r="C260" i="100"/>
  <c r="B1153" i="100"/>
  <c r="C1783" i="100"/>
  <c r="B126" i="100"/>
  <c r="B912" i="100"/>
  <c r="C1207" i="100"/>
  <c r="C929" i="100"/>
  <c r="BR219" i="99" a="1"/>
  <c r="B490" i="100"/>
  <c r="CB219" i="99" a="1"/>
  <c r="B791" i="100"/>
  <c r="C1256" i="100"/>
  <c r="B678" i="100"/>
  <c r="C1616" i="100"/>
  <c r="C1701" i="100"/>
  <c r="B246" i="100"/>
  <c r="C1923" i="100"/>
  <c r="C619" i="100"/>
  <c r="C1280" i="100"/>
  <c r="X192" i="99"/>
  <c r="C451" i="100"/>
  <c r="B1753" i="100"/>
  <c r="C712" i="100"/>
  <c r="B274" i="100"/>
  <c r="AF60" i="99" a="1"/>
  <c r="B140" i="100"/>
  <c r="B265" i="100"/>
  <c r="C1898" i="100"/>
  <c r="B324" i="100"/>
  <c r="B1703" i="100"/>
  <c r="B228" i="100"/>
  <c r="B1121" i="100"/>
  <c r="C1715" i="100"/>
  <c r="C258" i="100"/>
  <c r="B656" i="100"/>
  <c r="C506" i="100"/>
  <c r="B191" i="100"/>
  <c r="C400" i="100"/>
  <c r="B544" i="100"/>
  <c r="B1228" i="100"/>
  <c r="C779" i="100"/>
  <c r="C978" i="100"/>
  <c r="B978" i="100"/>
  <c r="B804" i="100"/>
  <c r="C1737" i="100"/>
  <c r="AE165" i="99" a="1"/>
  <c r="C739" i="100"/>
  <c r="BP219" i="99" a="1"/>
  <c r="B1930" i="100"/>
  <c r="B1066" i="100"/>
  <c r="C1038" i="100"/>
  <c r="B1809" i="100"/>
  <c r="C573" i="100"/>
  <c r="Z377" i="99" a="1"/>
  <c r="B304" i="100"/>
  <c r="B626" i="100"/>
  <c r="B718" i="100"/>
  <c r="B1907" i="100"/>
  <c r="C1667" i="100"/>
  <c r="C1705" i="100"/>
  <c r="B1035" i="100"/>
  <c r="B1950" i="100"/>
  <c r="B1872" i="100"/>
  <c r="B647" i="100"/>
  <c r="C1213" i="100"/>
  <c r="B244" i="100"/>
  <c r="C234" i="100"/>
  <c r="B966" i="100"/>
  <c r="C1676" i="100"/>
  <c r="B740" i="100"/>
  <c r="C705" i="100"/>
  <c r="C348" i="100"/>
  <c r="B313" i="100"/>
  <c r="C217" i="100"/>
  <c r="C205" i="100"/>
  <c r="C969" i="100"/>
  <c r="B535" i="100"/>
  <c r="AF13" i="99" a="1"/>
  <c r="B530" i="100"/>
  <c r="C1732" i="100"/>
  <c r="C932" i="100"/>
  <c r="C1957" i="100"/>
  <c r="C199" i="100"/>
  <c r="C91" i="100"/>
  <c r="B911" i="100"/>
  <c r="C872" i="100"/>
  <c r="C669" i="100"/>
  <c r="Y377" i="99" a="1"/>
  <c r="C1950" i="100"/>
  <c r="B1792" i="100"/>
  <c r="B1892" i="100"/>
  <c r="B543" i="100"/>
  <c r="B1750" i="100"/>
  <c r="B144" i="100"/>
  <c r="B1223" i="100"/>
  <c r="C663" i="100"/>
  <c r="C885" i="100"/>
  <c r="B10" i="100"/>
  <c r="C676" i="100"/>
  <c r="D93" i="99" a="1"/>
  <c r="C269" i="100"/>
  <c r="C1835" i="100"/>
  <c r="B1728" i="100"/>
  <c r="C406" i="100"/>
  <c r="C109" i="100"/>
  <c r="B1686" i="100"/>
  <c r="B120" i="100"/>
  <c r="C381" i="100"/>
  <c r="E382" i="99" a="1"/>
  <c r="B103" i="100"/>
  <c r="B1109" i="100"/>
  <c r="C658" i="100"/>
  <c r="C456" i="100"/>
  <c r="C463" i="100"/>
  <c r="O60" i="99" a="1"/>
  <c r="AC221" i="99" a="1"/>
  <c r="C180" i="100"/>
  <c r="B344" i="100"/>
  <c r="I13" i="99" a="1"/>
  <c r="B1737" i="100"/>
  <c r="C1828" i="100"/>
  <c r="B1947" i="100"/>
  <c r="H219" i="99" a="1"/>
  <c r="B594" i="100"/>
  <c r="B934" i="100"/>
  <c r="B1061" i="100"/>
  <c r="C152" i="100"/>
  <c r="B1954" i="100"/>
  <c r="C924" i="100"/>
  <c r="G13" i="99" a="1"/>
  <c r="M13" i="99" a="1"/>
  <c r="B1692" i="100"/>
  <c r="B499" i="100"/>
  <c r="B578" i="100"/>
  <c r="C1899" i="100"/>
  <c r="M322" i="99" a="1"/>
  <c r="C848" i="100"/>
  <c r="B1282" i="100"/>
  <c r="B83" i="100"/>
  <c r="C840" i="100"/>
  <c r="C679" i="100"/>
  <c r="C317" i="100"/>
  <c r="C1106" i="100"/>
  <c r="C648" i="100"/>
  <c r="K190" i="99" a="1"/>
  <c r="C1973" i="100"/>
  <c r="C1167" i="100"/>
  <c r="B180" i="100"/>
  <c r="B557" i="100"/>
  <c r="C237" i="100"/>
  <c r="D404" i="99" a="1"/>
  <c r="CC221" i="99" a="1"/>
  <c r="B734" i="100"/>
  <c r="B19" i="100"/>
  <c r="C922" i="100"/>
  <c r="C1804" i="100"/>
  <c r="B538" i="100"/>
  <c r="C642" i="100"/>
  <c r="B282" i="100"/>
  <c r="B1189" i="100"/>
  <c r="C1121" i="100"/>
  <c r="C332" i="100"/>
  <c r="B30" i="100"/>
  <c r="D62" i="99" a="1"/>
  <c r="C1258" i="100"/>
  <c r="Z271" i="99" a="1"/>
  <c r="B1065" i="100"/>
  <c r="B1227" i="100"/>
  <c r="C1935" i="100"/>
  <c r="B585" i="100"/>
  <c r="B1055" i="100"/>
  <c r="G91" i="99" a="1"/>
  <c r="B556" i="100"/>
  <c r="C1946" i="100"/>
  <c r="C1885" i="100"/>
  <c r="F419" i="99" a="1"/>
  <c r="AE35" i="99" a="1"/>
  <c r="B846" i="100"/>
  <c r="C791" i="100"/>
  <c r="AF35" i="99" a="1"/>
  <c r="B182" i="100"/>
  <c r="C958" i="100"/>
  <c r="C1065" i="100"/>
  <c r="C1278" i="100"/>
  <c r="C355" i="100"/>
  <c r="B72" i="100"/>
  <c r="Y116" i="99" a="1"/>
  <c r="B1230" i="100"/>
  <c r="E324" i="99" a="1"/>
  <c r="B128" i="100"/>
  <c r="C727" i="100"/>
  <c r="C186" i="100"/>
  <c r="B605" i="100"/>
  <c r="B1262" i="100"/>
  <c r="C1872" i="100"/>
  <c r="C377" i="100"/>
  <c r="B1848" i="100"/>
  <c r="C655" i="100"/>
  <c r="C242" i="100"/>
  <c r="C877" i="100"/>
  <c r="B779" i="100"/>
  <c r="C858" i="100"/>
  <c r="B268" i="100"/>
  <c r="B1924" i="100"/>
  <c r="B1174" i="100"/>
  <c r="B607" i="100"/>
  <c r="C124" i="100"/>
  <c r="C575" i="100"/>
  <c r="B1201" i="100"/>
  <c r="B932" i="100"/>
  <c r="B291" i="100"/>
  <c r="C119" i="100"/>
  <c r="V380" i="99" a="1"/>
  <c r="V169" i="99" a="1"/>
  <c r="C1109" i="100"/>
  <c r="C411" i="100"/>
  <c r="B1898" i="100"/>
  <c r="B295" i="100"/>
  <c r="C690" i="100"/>
  <c r="C610" i="100"/>
  <c r="B558" i="100"/>
  <c r="B815" i="100"/>
  <c r="B1276" i="100"/>
  <c r="F37" i="99" a="1"/>
  <c r="C535" i="100"/>
  <c r="W377" i="99" a="1"/>
  <c r="C674" i="100"/>
  <c r="B1932" i="100"/>
  <c r="C670" i="100"/>
  <c r="C964" i="100"/>
  <c r="B1208" i="100"/>
  <c r="B892" i="100"/>
  <c r="B1190" i="100"/>
  <c r="C720" i="100"/>
  <c r="B1834" i="100"/>
  <c r="C24" i="100"/>
  <c r="C819" i="100"/>
  <c r="B1141" i="100"/>
  <c r="B185" i="100"/>
  <c r="C288" i="100"/>
  <c r="C59" i="100"/>
  <c r="C272" i="100"/>
  <c r="C747" i="100"/>
  <c r="B967" i="100"/>
  <c r="B1051" i="100"/>
  <c r="B91" i="100"/>
  <c r="B1920" i="100"/>
  <c r="B868" i="100"/>
  <c r="B300" i="100"/>
  <c r="B100" i="100"/>
  <c r="B1988" i="100"/>
  <c r="B1704" i="100"/>
  <c r="C398" i="100"/>
  <c r="B953" i="100"/>
  <c r="J322" i="99" a="1"/>
  <c r="B529" i="100"/>
  <c r="B1146" i="100"/>
  <c r="B216" i="100"/>
  <c r="B1133" i="100"/>
  <c r="B1097" i="100"/>
  <c r="C1154" i="100"/>
  <c r="C626" i="100"/>
  <c r="C1230" i="100"/>
  <c r="B1089" i="100"/>
  <c r="B1904" i="100"/>
  <c r="B387" i="100"/>
  <c r="C943" i="100"/>
  <c r="AC398" i="99" a="1"/>
  <c r="B814" i="100"/>
  <c r="B430" i="100"/>
  <c r="AF377" i="99" a="1"/>
  <c r="B1730" i="100"/>
  <c r="B527" i="100"/>
  <c r="B1225" i="100"/>
  <c r="J190" i="99" a="1"/>
  <c r="B449" i="100"/>
  <c r="B469" i="100"/>
  <c r="B280" i="100"/>
  <c r="B1948" i="100"/>
  <c r="C1974" i="100"/>
  <c r="C1265" i="100"/>
  <c r="B1246" i="100"/>
  <c r="B1915" i="100"/>
  <c r="C714" i="100"/>
  <c r="C77" i="100"/>
  <c r="B1971" i="100"/>
  <c r="AE13" i="99" a="1"/>
  <c r="C571" i="100"/>
  <c r="B825" i="100"/>
  <c r="B807" i="100"/>
  <c r="C523" i="100"/>
  <c r="C1985" i="100"/>
  <c r="B706" i="100"/>
  <c r="C702" i="100"/>
  <c r="B1249" i="100"/>
  <c r="B434" i="100"/>
  <c r="C151" i="100"/>
  <c r="G167" i="99" a="1"/>
  <c r="C1977" i="100"/>
  <c r="C1909" i="100"/>
  <c r="C565" i="100"/>
  <c r="U379" i="99" a="1"/>
  <c r="C993" i="100"/>
  <c r="B1169" i="100"/>
  <c r="B124" i="100"/>
  <c r="X377" i="99" a="1"/>
  <c r="C413" i="100"/>
  <c r="C905" i="100"/>
  <c r="C249" i="100"/>
  <c r="B378" i="100"/>
  <c r="C372" i="100"/>
  <c r="C1040" i="100"/>
  <c r="B1131" i="100"/>
  <c r="B1263" i="100"/>
  <c r="B151" i="100"/>
  <c r="AA377" i="99" a="1"/>
  <c r="B1713" i="100"/>
  <c r="B1612" i="100"/>
  <c r="C1585" i="100"/>
  <c r="B382" i="100"/>
  <c r="C1929" i="100"/>
  <c r="B1158" i="100"/>
  <c r="B309" i="100"/>
  <c r="C449" i="100"/>
  <c r="C1975" i="100"/>
  <c r="C1856" i="100"/>
  <c r="C921" i="100"/>
  <c r="B931" i="100"/>
  <c r="C1714" i="100"/>
  <c r="G419" i="99" a="1"/>
  <c r="B259" i="100"/>
  <c r="AA143" i="99" a="1"/>
  <c r="C1195" i="100"/>
  <c r="B674" i="100"/>
  <c r="B565" i="100"/>
  <c r="C325" i="100"/>
  <c r="C846" i="100"/>
  <c r="C1711" i="100"/>
  <c r="B428" i="100"/>
  <c r="B974" i="100"/>
  <c r="B1888" i="100"/>
  <c r="C1746" i="100"/>
  <c r="N190" i="99" a="1"/>
  <c r="B555" i="100"/>
  <c r="C974" i="100"/>
  <c r="C693" i="100"/>
  <c r="C793" i="100"/>
  <c r="B1931" i="100"/>
  <c r="B496" i="100"/>
  <c r="B1130" i="100"/>
  <c r="B879" i="100"/>
  <c r="B751" i="100"/>
  <c r="C834" i="100"/>
  <c r="C1098" i="100"/>
  <c r="B356" i="100"/>
  <c r="AB13" i="99" a="1"/>
  <c r="B1957" i="100"/>
  <c r="B86" i="100"/>
  <c r="C311" i="100"/>
  <c r="C294" i="100"/>
  <c r="B906" i="100"/>
  <c r="C1720" i="100"/>
  <c r="B1912" i="100"/>
  <c r="B1204" i="100"/>
  <c r="AE143" i="99" a="1"/>
  <c r="C738" i="100"/>
  <c r="B471" i="100"/>
  <c r="C851" i="100"/>
  <c r="U381" i="99" a="1"/>
  <c r="C772" i="100"/>
  <c r="C805" i="100"/>
  <c r="C1940" i="100"/>
  <c r="B299" i="100"/>
  <c r="AE114" i="99" a="1"/>
  <c r="B457" i="100"/>
  <c r="B1927" i="100"/>
  <c r="B1267" i="100"/>
  <c r="B260" i="100"/>
  <c r="C429" i="100"/>
  <c r="B333" i="100"/>
  <c r="C627" i="100"/>
  <c r="B896" i="100"/>
  <c r="C241" i="100"/>
  <c r="C1182" i="100"/>
  <c r="B869" i="100"/>
  <c r="B380" i="100"/>
  <c r="B1871" i="100"/>
  <c r="C865" i="100"/>
  <c r="B1193" i="100"/>
  <c r="B728" i="100"/>
  <c r="C1062" i="100"/>
  <c r="B713" i="100"/>
  <c r="B943" i="100"/>
  <c r="B352" i="100"/>
  <c r="D116" i="99" a="1"/>
  <c r="AB219" i="99" a="1"/>
  <c r="C1011" i="100"/>
  <c r="C263" i="100"/>
  <c r="E383" i="99" a="1"/>
  <c r="B1695" i="100"/>
  <c r="B600" i="100"/>
  <c r="C1871" i="100"/>
  <c r="Y60" i="99" a="1"/>
  <c r="C593" i="100"/>
  <c r="B1076" i="100"/>
  <c r="B1826" i="100"/>
  <c r="E93" i="99" a="1"/>
  <c r="B60" i="100"/>
  <c r="B1926" i="100"/>
  <c r="C1122" i="100"/>
  <c r="B45" i="100"/>
  <c r="B1690" i="100"/>
  <c r="C762" i="100"/>
  <c r="C379" i="99" a="1"/>
  <c r="C1615" i="100"/>
  <c r="C134" i="100"/>
  <c r="C609" i="100"/>
  <c r="B448" i="100"/>
  <c r="B1045" i="100"/>
  <c r="C672" i="100"/>
  <c r="B440" i="100"/>
  <c r="B1716" i="100"/>
  <c r="C228" i="100"/>
  <c r="C1684" i="100"/>
  <c r="Z360" i="99" a="1"/>
  <c r="B603" i="100"/>
  <c r="B1863" i="100"/>
  <c r="B517" i="100"/>
  <c r="C835" i="100"/>
  <c r="C646" i="100"/>
  <c r="B736" i="100"/>
  <c r="C1912" i="100"/>
  <c r="C1760" i="100"/>
  <c r="B442" i="100"/>
  <c r="C1778" i="100"/>
  <c r="B983" i="100"/>
  <c r="B612" i="100"/>
  <c r="C754" i="100"/>
  <c r="C1091" i="100"/>
  <c r="C259" i="100"/>
  <c r="M114" i="99" a="1"/>
  <c r="C1007" i="100"/>
  <c r="C12" i="100"/>
  <c r="C1042" i="100"/>
  <c r="C1192" i="100"/>
  <c r="C340" i="100"/>
  <c r="B486" i="100"/>
  <c r="C469" i="100"/>
  <c r="P244" i="99" a="1"/>
  <c r="B214" i="100"/>
  <c r="J244" i="99" a="1"/>
  <c r="C84" i="100"/>
  <c r="B1919" i="100"/>
  <c r="C839" i="100"/>
  <c r="B595" i="100"/>
  <c r="B1675" i="100"/>
  <c r="C1020" i="100"/>
  <c r="B111" i="100"/>
  <c r="B1700" i="100"/>
  <c r="B826" i="100"/>
  <c r="C1557" i="100"/>
  <c r="B735" i="100"/>
  <c r="C179" i="100"/>
  <c r="C489" i="100"/>
  <c r="C171" i="100"/>
  <c r="C662" i="100"/>
  <c r="C928" i="100"/>
  <c r="C9" i="100"/>
  <c r="C168" i="100"/>
  <c r="B105" i="100"/>
  <c r="C1114" i="100"/>
  <c r="C1124" i="100"/>
  <c r="C1209" i="100"/>
  <c r="B867" i="100"/>
  <c r="C359" i="100"/>
  <c r="C1569" i="100"/>
  <c r="C589" i="100"/>
  <c r="B1265" i="100"/>
  <c r="C1051" i="100"/>
  <c r="B1766" i="100"/>
  <c r="C577" i="100"/>
  <c r="B115" i="100"/>
  <c r="C1963" i="100"/>
  <c r="C1064" i="100"/>
  <c r="B581" i="100"/>
  <c r="C189" i="100"/>
  <c r="C352" i="100"/>
  <c r="B276" i="100"/>
  <c r="B1906" i="100"/>
  <c r="B758" i="100"/>
  <c r="C323" i="100"/>
  <c r="C1058" i="100"/>
  <c r="B748" i="100"/>
  <c r="B711" i="100"/>
  <c r="C955" i="100"/>
  <c r="B1894" i="100"/>
  <c r="B1186" i="100"/>
  <c r="B1079" i="100"/>
  <c r="AC271" i="99" a="1"/>
  <c r="C641" i="100"/>
  <c r="B554" i="100"/>
  <c r="C89" i="100"/>
  <c r="C304" i="100"/>
  <c r="C1066" i="100"/>
  <c r="B1705" i="100"/>
  <c r="B1923" i="100"/>
  <c r="C1826" i="100"/>
  <c r="B1013" i="100"/>
  <c r="C496" i="100"/>
  <c r="C1564" i="100"/>
  <c r="C26" i="100"/>
  <c r="B572" i="100"/>
  <c r="C169" i="100"/>
  <c r="B546" i="100"/>
  <c r="C567" i="100"/>
  <c r="C68" i="100"/>
  <c r="B314" i="100"/>
  <c r="B614" i="100"/>
  <c r="B620" i="100"/>
  <c r="D324" i="99" a="1"/>
  <c r="B1584" i="100"/>
  <c r="C1225" i="100"/>
  <c r="B371" i="100"/>
  <c r="C390" i="100"/>
  <c r="C859" i="100"/>
  <c r="B968" i="100"/>
  <c r="B43" i="100"/>
  <c r="B848" i="100"/>
  <c r="C1069" i="100"/>
  <c r="B422" i="100"/>
  <c r="AC219" i="99" a="1"/>
  <c r="C247" i="100"/>
  <c r="C298" i="100"/>
  <c r="B1866" i="100"/>
  <c r="B980" i="100"/>
  <c r="C1761" i="100"/>
  <c r="C1821" i="100"/>
  <c r="I360" i="99" a="1"/>
  <c r="C1965" i="100"/>
  <c r="C1148" i="100"/>
  <c r="C988" i="100"/>
  <c r="C431" i="100"/>
  <c r="B1786" i="100"/>
  <c r="C603" i="100"/>
  <c r="B1038" i="100"/>
  <c r="C213" i="100"/>
  <c r="N305" i="99" a="1"/>
  <c r="C920" i="100"/>
  <c r="H143" i="99" a="1"/>
  <c r="B519" i="100"/>
  <c r="C1642" i="100"/>
  <c r="C1158" i="100"/>
  <c r="B84" i="100"/>
  <c r="C62" i="100"/>
  <c r="C825" i="100"/>
  <c r="B586" i="100"/>
  <c r="H165" i="99" a="1"/>
  <c r="C1859" i="100"/>
  <c r="B926" i="100"/>
  <c r="C638" i="100"/>
  <c r="C193" i="100"/>
  <c r="C1181" i="100"/>
  <c r="C1967" i="100"/>
  <c r="B170" i="100"/>
  <c r="C1730" i="100"/>
  <c r="B479" i="100"/>
  <c r="C1246" i="100"/>
  <c r="C1858" i="100"/>
  <c r="C56" i="100"/>
  <c r="B630" i="100"/>
  <c r="B33" i="100"/>
  <c r="C120" i="100"/>
  <c r="Q89" i="99" a="1"/>
  <c r="C543" i="100"/>
  <c r="B278" i="100"/>
  <c r="B1209" i="100"/>
  <c r="C861" i="100"/>
  <c r="C586" i="100"/>
  <c r="B1128" i="100"/>
  <c r="C25" i="100"/>
  <c r="C1017" i="100"/>
  <c r="Z89" i="99" a="1"/>
  <c r="C1150" i="100"/>
  <c r="C493" i="100"/>
  <c r="C1695" i="100"/>
  <c r="C7" i="100"/>
  <c r="C930" i="100"/>
  <c r="B750" i="100"/>
  <c r="B628" i="100"/>
  <c r="C1567" i="100"/>
  <c r="C1678" i="100"/>
  <c r="AU219" i="99" a="1"/>
  <c r="K341" i="99" a="1"/>
  <c r="B979" i="100"/>
  <c r="C878" i="100"/>
  <c r="B1112" i="100"/>
  <c r="C1125" i="100"/>
  <c r="G190" i="99" a="1"/>
  <c r="Z221" i="99" a="1"/>
  <c r="B1865" i="100"/>
  <c r="B894" i="100"/>
  <c r="C939" i="100"/>
  <c r="AD219" i="99" a="1"/>
  <c r="C280" i="100"/>
  <c r="B1881" i="100"/>
  <c r="AI114" i="99" a="1"/>
  <c r="C1734" i="100"/>
  <c r="BE224" i="99" a="1"/>
  <c r="B68" i="100"/>
  <c r="B742" i="100"/>
  <c r="L305" i="99" a="1"/>
  <c r="C1757" i="100"/>
  <c r="C93" i="100"/>
  <c r="C786" i="100"/>
  <c r="C810" i="100"/>
  <c r="C557" i="100"/>
  <c r="P89" i="99" a="1"/>
  <c r="B1143" i="100"/>
  <c r="B307" i="100"/>
  <c r="C408" i="100"/>
  <c r="C129" i="100"/>
  <c r="B1839" i="100"/>
  <c r="AA360" i="99" a="1"/>
  <c r="AG190" i="99" a="1"/>
  <c r="B135" i="100"/>
  <c r="B71" i="100"/>
  <c r="C66" i="100"/>
  <c r="B938" i="100"/>
  <c r="B275" i="100"/>
  <c r="C1802" i="100"/>
  <c r="C331" i="100"/>
  <c r="B918" i="100"/>
  <c r="C1798" i="100"/>
  <c r="C380" i="100"/>
  <c r="C774" i="100"/>
  <c r="B956" i="100"/>
  <c r="N89" i="99" a="1"/>
  <c r="C1194" i="100"/>
  <c r="B1818" i="100"/>
  <c r="C426" i="100"/>
  <c r="B717" i="100"/>
  <c r="B388" i="100"/>
  <c r="E192" i="99" a="1"/>
  <c r="B1671" i="100"/>
  <c r="N9" i="99" a="1"/>
  <c r="C360" i="100"/>
  <c r="C723" i="100"/>
  <c r="C278" i="100"/>
  <c r="C1774" i="100"/>
  <c r="C1211" i="100"/>
  <c r="C1153" i="100"/>
  <c r="B78" i="100"/>
  <c r="C509" i="100"/>
  <c r="C1924" i="100"/>
  <c r="B548" i="100"/>
  <c r="D224" i="99" a="1"/>
  <c r="B661" i="100"/>
  <c r="B281" i="100"/>
  <c r="C881" i="100"/>
  <c r="B1841" i="100"/>
  <c r="B754" i="100"/>
  <c r="C1115" i="100"/>
  <c r="C267" i="100"/>
  <c r="B872" i="100"/>
  <c r="B221" i="100"/>
  <c r="B1198" i="100"/>
  <c r="C1019" i="100"/>
  <c r="C226" i="100"/>
  <c r="B461" i="100"/>
  <c r="B708" i="100"/>
  <c r="C1236" i="100"/>
  <c r="B763" i="100"/>
  <c r="V382" i="99" a="1"/>
  <c r="C356" i="99" a="1"/>
  <c r="C870" i="100"/>
  <c r="B468" i="100"/>
  <c r="C1033" i="100"/>
  <c r="C517" i="100"/>
  <c r="B995" i="100"/>
  <c r="Z35" i="99" a="1"/>
  <c r="C210" i="100"/>
  <c r="C828" i="100"/>
  <c r="B651" i="100"/>
  <c r="B1978" i="100"/>
  <c r="B1176" i="100"/>
  <c r="B369" i="100"/>
  <c r="B106" i="100"/>
  <c r="C731" i="100"/>
  <c r="C127" i="100"/>
  <c r="C141" i="100"/>
  <c r="C645" i="100"/>
  <c r="B1857" i="100"/>
  <c r="C901" i="100"/>
  <c r="C112" i="100"/>
  <c r="B655" i="100"/>
  <c r="C742" i="100"/>
  <c r="B209" i="100"/>
  <c r="B587" i="100"/>
  <c r="C1097" i="100"/>
  <c r="C500" i="100"/>
  <c r="B1166" i="100"/>
  <c r="C1597" i="100"/>
  <c r="C801" i="100"/>
  <c r="J114" i="99" a="1"/>
  <c r="C1829" i="100"/>
  <c r="B347" i="100"/>
  <c r="C563" i="100"/>
  <c r="C1846" i="100"/>
  <c r="B545" i="100"/>
  <c r="C1791" i="100"/>
  <c r="C54" i="100"/>
  <c r="B1802" i="100"/>
  <c r="B1000" i="100"/>
  <c r="B952" i="100"/>
  <c r="B861" i="100"/>
  <c r="B682" i="100"/>
  <c r="B1589" i="100"/>
  <c r="B1933" i="100"/>
  <c r="B733" i="100"/>
  <c r="C1900" i="100"/>
  <c r="B458" i="100"/>
  <c r="B1069" i="100"/>
  <c r="C85" i="100"/>
  <c r="AI35" i="99" a="1"/>
  <c r="B1257" i="100"/>
  <c r="B508" i="100"/>
  <c r="B598" i="100"/>
  <c r="C365" i="100"/>
  <c r="B261" i="100"/>
  <c r="B194" i="100"/>
  <c r="B593" i="100"/>
  <c r="C484" i="100"/>
  <c r="W362" i="99" a="1"/>
  <c r="B147" i="100"/>
  <c r="H356" i="99" a="1"/>
  <c r="D273" i="99" a="1"/>
  <c r="C765" i="100"/>
  <c r="C1272" i="100"/>
  <c r="C1686" i="100"/>
  <c r="CD219" i="99" a="1"/>
  <c r="B823" i="100"/>
  <c r="Z60" i="99" a="1"/>
  <c r="B639" i="100"/>
  <c r="C1609" i="100"/>
  <c r="C934" i="100"/>
  <c r="C428" i="100"/>
  <c r="B1560" i="100"/>
  <c r="X62" i="99" a="1"/>
  <c r="B1956" i="100"/>
  <c r="AI165" i="99" a="1"/>
  <c r="B890" i="100"/>
  <c r="C1758" i="100"/>
  <c r="B1015" i="100"/>
  <c r="J35" i="99" a="1"/>
  <c r="L60" i="99" a="1"/>
  <c r="B69" i="100"/>
  <c r="B1596" i="100"/>
  <c r="B1847" i="100"/>
  <c r="G288" i="99" a="1"/>
  <c r="C477" i="100"/>
  <c r="C1003" i="100"/>
  <c r="B54" i="100"/>
  <c r="C314" i="100"/>
  <c r="C755" i="100"/>
  <c r="G356" i="99" a="1"/>
  <c r="B1816" i="100"/>
  <c r="C1088" i="100"/>
  <c r="B1094" i="100"/>
  <c r="B1846" i="100"/>
  <c r="C1037" i="100"/>
  <c r="B738" i="100"/>
  <c r="B1797" i="100"/>
  <c r="C743" i="100"/>
  <c r="C201" i="100"/>
  <c r="B206" i="100"/>
  <c r="C1136" i="100"/>
  <c r="B1205" i="100"/>
  <c r="C96" i="100"/>
  <c r="C1933" i="100"/>
  <c r="B659" i="100"/>
  <c r="B337" i="100"/>
  <c r="B358" i="100"/>
  <c r="B760" i="100"/>
  <c r="C994" i="100"/>
  <c r="C1012" i="100"/>
  <c r="C1110" i="100"/>
  <c r="AB360" i="99" a="1"/>
  <c r="Y165" i="99" a="1"/>
  <c r="C106" i="100"/>
  <c r="C1665" i="100"/>
  <c r="C1932" i="100"/>
  <c r="B1091" i="100"/>
  <c r="C936" i="100"/>
  <c r="B1014" i="100"/>
  <c r="C1251" i="100"/>
  <c r="B1136" i="100"/>
  <c r="B1722" i="100"/>
  <c r="B1016" i="100"/>
  <c r="B1185" i="100"/>
  <c r="B563" i="100"/>
  <c r="C1709" i="100"/>
  <c r="K165" i="99" a="1"/>
  <c r="B924" i="100"/>
  <c r="B808" i="100"/>
  <c r="N7" i="99" a="1"/>
  <c r="X39" i="99" a="1"/>
  <c r="C1103" i="100"/>
  <c r="B1092" i="100"/>
  <c r="B15" i="100"/>
  <c r="F62" i="99" a="1"/>
  <c r="C1865" i="100"/>
  <c r="C1836" i="100"/>
  <c r="C1749" i="100"/>
  <c r="B702" i="100"/>
  <c r="B14" i="100"/>
  <c r="B1720" i="100"/>
  <c r="B1563" i="100"/>
  <c r="J271" i="99" a="1"/>
  <c r="AE89" i="99" a="1"/>
  <c r="C829" i="100"/>
  <c r="B621" i="100"/>
  <c r="J60" i="99" a="1"/>
  <c r="B991" i="100"/>
  <c r="C715" i="100"/>
  <c r="C1824" i="100"/>
  <c r="C838" i="100"/>
  <c r="L190" i="99" a="1"/>
  <c r="B566" i="100"/>
  <c r="C745" i="100"/>
  <c r="B1254" i="100"/>
  <c r="B1942" i="100"/>
  <c r="C1958" i="100"/>
  <c r="AH219" i="99" a="1"/>
  <c r="B398" i="100"/>
  <c r="C1228" i="100"/>
  <c r="B1965" i="100"/>
  <c r="B1843" i="100"/>
  <c r="Q165" i="99" a="1"/>
  <c r="C384" i="100"/>
  <c r="D221" i="99" a="1"/>
  <c r="C420" i="100"/>
  <c r="B1688" i="100"/>
  <c r="C1606" i="100"/>
  <c r="B1556" i="100"/>
  <c r="B1206" i="100"/>
  <c r="B1875" i="100"/>
  <c r="C1853" i="100"/>
  <c r="C155" i="100"/>
  <c r="B841" i="100"/>
  <c r="K35" i="99" a="1"/>
  <c r="V381" i="99" a="1"/>
  <c r="C757" i="100"/>
  <c r="C1723" i="100"/>
  <c r="B55" i="100"/>
  <c r="B1037" i="100"/>
  <c r="C1751" i="100"/>
  <c r="C909" i="100"/>
  <c r="B783" i="100"/>
  <c r="B887" i="100"/>
  <c r="B793" i="100"/>
  <c r="C520" i="100"/>
  <c r="W379" i="99" a="1"/>
  <c r="C1697" i="100"/>
  <c r="C816" i="100"/>
  <c r="N4" i="99" a="1"/>
  <c r="B365" i="100"/>
  <c r="C808" i="100"/>
  <c r="C1708" i="100"/>
  <c r="C588" i="100"/>
  <c r="B1911" i="100"/>
  <c r="C1043" i="100"/>
  <c r="B1613" i="100"/>
  <c r="B810" i="100"/>
  <c r="B513" i="100"/>
  <c r="C775" i="100"/>
  <c r="B1047" i="100"/>
  <c r="B1564" i="100"/>
  <c r="H360" i="99" a="1"/>
  <c r="B1838" i="100"/>
  <c r="B559" i="100"/>
  <c r="C612" i="100"/>
  <c r="C270" i="100"/>
  <c r="B1777" i="100"/>
  <c r="B660" i="100"/>
  <c r="C303" i="100"/>
  <c r="C1754" i="100"/>
  <c r="C233" i="100"/>
  <c r="B467" i="100"/>
  <c r="B1161" i="100"/>
  <c r="C785" i="100"/>
  <c r="B1605" i="100"/>
  <c r="C1016" i="100"/>
  <c r="B1171" i="100"/>
  <c r="C546" i="100"/>
  <c r="F224" i="99" a="1"/>
  <c r="B1922" i="100"/>
  <c r="C531" i="100"/>
  <c r="C981" i="100"/>
  <c r="C1970" i="100"/>
  <c r="C753" i="100"/>
  <c r="B1967" i="100"/>
  <c r="B1162" i="100"/>
  <c r="C1096" i="100"/>
  <c r="C542" i="100"/>
  <c r="J62" i="99" a="1"/>
  <c r="B698" i="100"/>
  <c r="B435" i="100"/>
  <c r="B1229" i="100"/>
  <c r="N219" i="99" a="1"/>
  <c r="G221" i="99" a="1"/>
  <c r="B1248" i="100"/>
  <c r="E248" i="99" a="1"/>
  <c r="C746" i="100"/>
  <c r="C1264" i="100"/>
  <c r="B1593" i="100"/>
  <c r="B1221" i="100"/>
  <c r="C45" i="100"/>
  <c r="C946" i="100"/>
  <c r="C1081" i="100"/>
  <c r="B362" i="100"/>
  <c r="J13" i="99" a="1"/>
  <c r="B573" i="100"/>
  <c r="C900" i="100"/>
  <c r="O165" i="99" a="1"/>
  <c r="B1164" i="100"/>
  <c r="C480" i="100"/>
  <c r="B1733" i="100"/>
  <c r="C1969" i="100"/>
  <c r="B731" i="100"/>
  <c r="B1168" i="100"/>
  <c r="B774" i="100"/>
  <c r="B1102" i="100"/>
  <c r="C559" i="100"/>
  <c r="C503" i="100"/>
  <c r="B372" i="100"/>
  <c r="C522" i="100"/>
  <c r="C214" i="100"/>
  <c r="C461" i="100"/>
  <c r="B1606" i="100"/>
  <c r="BG223" i="99" a="1"/>
  <c r="C1187" i="100"/>
  <c r="C1844" i="100"/>
  <c r="C143" i="100"/>
  <c r="C1238" i="100"/>
  <c r="C1142" i="100"/>
  <c r="C515" i="100"/>
  <c r="B1215" i="100"/>
  <c r="E356" i="99" a="1"/>
  <c r="B1756" i="100"/>
  <c r="C1943" i="100"/>
  <c r="B571" i="100"/>
  <c r="I341" i="99" a="1"/>
  <c r="B915" i="100"/>
  <c r="C539" i="100"/>
  <c r="C841" i="100"/>
  <c r="C1926" i="100"/>
  <c r="B431" i="100"/>
  <c r="C435" i="100"/>
  <c r="Y271" i="99" a="1"/>
  <c r="B658" i="100"/>
  <c r="B1601" i="100"/>
  <c r="C682" i="100"/>
  <c r="Z13" i="99" a="1"/>
  <c r="C35" i="100"/>
  <c r="B1820" i="100"/>
  <c r="B441" i="100"/>
  <c r="AH143" i="99" a="1"/>
  <c r="C324" i="99" a="1"/>
  <c r="AA398" i="99" a="1"/>
  <c r="C596" i="100"/>
  <c r="C211" i="100"/>
  <c r="B671" i="100"/>
  <c r="B681" i="100"/>
  <c r="B1963" i="100"/>
  <c r="C302" i="100"/>
  <c r="D246" i="99" a="1"/>
  <c r="C604" i="100"/>
  <c r="B1149" i="100"/>
  <c r="B1583" i="100"/>
  <c r="N165" i="99" a="1"/>
  <c r="K219" i="99" a="1"/>
  <c r="C71" i="100"/>
  <c r="B785" i="100"/>
  <c r="B498" i="100"/>
  <c r="C1830" i="100"/>
  <c r="C308" i="100"/>
  <c r="C1157" i="100"/>
  <c r="B1105" i="100"/>
  <c r="C555" i="100"/>
  <c r="C570" i="100"/>
  <c r="C1816" i="100"/>
  <c r="B690" i="100"/>
  <c r="C962" i="100"/>
  <c r="B1147" i="100"/>
  <c r="C906" i="100"/>
  <c r="B666" i="100"/>
  <c r="B152" i="100"/>
  <c r="B1144" i="100"/>
  <c r="C327" i="100"/>
  <c r="B1770" i="100"/>
  <c r="B36" i="100"/>
  <c r="B676" i="100"/>
  <c r="C1722" i="100"/>
  <c r="C401" i="100"/>
  <c r="C110" i="100"/>
  <c r="N5" i="99" a="1"/>
  <c r="B287" i="100"/>
  <c r="B312" i="100"/>
  <c r="B1599" i="100"/>
  <c r="B1002" i="100"/>
  <c r="C1949" i="100"/>
  <c r="C1126" i="100"/>
  <c r="B1821" i="100"/>
  <c r="C1208" i="100"/>
  <c r="B1917" i="100"/>
  <c r="C576" i="100"/>
  <c r="B961" i="100"/>
  <c r="I60" i="99" a="1"/>
  <c r="C1102" i="100"/>
  <c r="C516" i="100"/>
  <c r="B1755" i="100"/>
  <c r="W221" i="99" a="1"/>
  <c r="C1132" i="100"/>
  <c r="H398" i="99" a="1"/>
  <c r="C447" i="100"/>
  <c r="C301" i="100"/>
  <c r="B1803" i="100"/>
  <c r="B1598" i="100"/>
  <c r="B1854" i="100"/>
  <c r="C687" i="100"/>
  <c r="C394" i="100"/>
  <c r="Y221" i="99" a="1"/>
  <c r="C425" i="100"/>
  <c r="V93" i="99" a="1"/>
  <c r="C240" i="100"/>
  <c r="B61" i="100"/>
  <c r="B1941" i="100"/>
  <c r="AG271" i="99" a="1"/>
  <c r="C1673" i="100"/>
  <c r="C1687" i="100"/>
  <c r="C616" i="100"/>
  <c r="B996" i="100"/>
  <c r="B450" i="100"/>
  <c r="AA35" i="99" a="1"/>
  <c r="C798" i="100"/>
  <c r="B914" i="100"/>
  <c r="C378" i="100"/>
  <c r="B970" i="100"/>
  <c r="B1921" i="100"/>
  <c r="C27" i="100"/>
  <c r="B243" i="100"/>
  <c r="B1869" i="100"/>
  <c r="C312" i="100"/>
  <c r="B1767" i="100"/>
  <c r="C823" i="100"/>
  <c r="C652" i="100"/>
  <c r="K13" i="99" a="1"/>
  <c r="C235" i="100"/>
  <c r="B652" i="100"/>
  <c r="B266" i="100"/>
  <c r="B1893" i="100"/>
  <c r="B1088" i="100"/>
  <c r="O190" i="99" a="1"/>
  <c r="B747" i="100"/>
  <c r="B368" i="100"/>
  <c r="B909" i="100"/>
  <c r="C990" i="100"/>
  <c r="B256" i="100"/>
  <c r="B1044" i="100"/>
  <c r="B229" i="100"/>
  <c r="V145" i="99" a="1"/>
  <c r="V379" i="99" a="1"/>
  <c r="B475" i="100"/>
  <c r="C611" i="100"/>
  <c r="B1266" i="100"/>
  <c r="BJ219" i="99" a="1"/>
  <c r="C587" i="100"/>
  <c r="C1274" i="100"/>
  <c r="C1784" i="100"/>
  <c r="B1745" i="100"/>
  <c r="C1168" i="100"/>
  <c r="C1031" i="100"/>
  <c r="C1048" i="100"/>
  <c r="C863" i="100"/>
  <c r="B1810" i="100"/>
  <c r="C3" i="100"/>
  <c r="AQ219" i="99" a="1"/>
  <c r="P13" i="99" a="1"/>
  <c r="C1070" i="100"/>
  <c r="B234" i="100"/>
  <c r="B1798" i="100"/>
  <c r="B1851" i="100"/>
  <c r="B1778" i="100"/>
  <c r="B374" i="100"/>
  <c r="B114" i="100"/>
  <c r="C1955" i="100"/>
  <c r="C200" i="100"/>
  <c r="B697" i="100"/>
  <c r="B806" i="100"/>
  <c r="B1597" i="100"/>
  <c r="W273" i="99" a="1"/>
  <c r="B286" i="100"/>
  <c r="E380" i="99" a="1"/>
  <c r="B417" i="100"/>
  <c r="B108" i="100"/>
  <c r="C476" i="100"/>
  <c r="B1982" i="100"/>
  <c r="B1108" i="100"/>
  <c r="B670" i="100"/>
  <c r="B832" i="100"/>
  <c r="B336" i="100"/>
  <c r="B913" i="100"/>
  <c r="B75" i="100"/>
  <c r="C1979" i="100"/>
  <c r="Y190" i="99" a="1"/>
  <c r="C452" i="100"/>
  <c r="C1779" i="100"/>
  <c r="CA219" i="99" a="1"/>
  <c r="B739" i="100"/>
  <c r="C92" i="100"/>
  <c r="B412" i="100"/>
  <c r="B317" i="100"/>
  <c r="C14" i="100"/>
  <c r="B46" i="100"/>
  <c r="C1689" i="100"/>
  <c r="C1750" i="100"/>
  <c r="C759" i="100"/>
  <c r="C492" i="100"/>
  <c r="B705" i="100"/>
  <c r="C989" i="100"/>
  <c r="B505" i="100"/>
  <c r="B445" i="100"/>
  <c r="B425" i="100"/>
  <c r="C1764" i="100"/>
  <c r="X223" i="99" a="1"/>
  <c r="C590" i="100"/>
  <c r="C1169" i="100"/>
  <c r="C886" i="100"/>
  <c r="C686" i="100"/>
  <c r="C415" i="100"/>
  <c r="C1769" i="100"/>
  <c r="B712" i="100"/>
  <c r="D401" i="99" a="1"/>
  <c r="B1943" i="100"/>
  <c r="AB398" i="99" a="1"/>
  <c r="C1876" i="100"/>
  <c r="B1781" i="100"/>
  <c r="C729" i="100"/>
  <c r="B847" i="100"/>
  <c r="C52" i="100"/>
  <c r="B186" i="100"/>
  <c r="B829" i="100"/>
  <c r="B1891" i="100"/>
  <c r="C1279" i="100"/>
  <c r="C1600" i="100"/>
  <c r="C337" i="100"/>
  <c r="C803" i="100"/>
  <c r="C1647" i="100"/>
  <c r="B81" i="100"/>
  <c r="B831" i="100"/>
  <c r="C1266" i="100"/>
  <c r="C1763" i="100"/>
  <c r="B650" i="100"/>
  <c r="B770" i="100"/>
  <c r="C197" i="100"/>
  <c r="C890" i="100"/>
  <c r="B323" i="100"/>
  <c r="C1147" i="100"/>
  <c r="C135" i="100"/>
  <c r="C343" i="99" a="1"/>
  <c r="C1271" i="100"/>
  <c r="B528" i="100"/>
  <c r="C1216" i="100"/>
  <c r="C63" i="100"/>
  <c r="C947" i="100"/>
  <c r="L35" i="99" a="1"/>
  <c r="B113" i="100"/>
  <c r="B1958" i="100"/>
  <c r="V383" i="99" a="1"/>
  <c r="C300" i="100"/>
  <c r="B1674" i="100"/>
  <c r="B1796" i="100"/>
  <c r="B1165" i="100"/>
  <c r="B759" i="100"/>
  <c r="B1007" i="100"/>
  <c r="C266" i="100"/>
  <c r="C985" i="100"/>
  <c r="C710" i="100"/>
  <c r="B592" i="100"/>
  <c r="BW223" i="99" a="1"/>
  <c r="C20" i="100"/>
  <c r="C1221" i="100"/>
  <c r="C701" i="100"/>
  <c r="B1980" i="100"/>
  <c r="P4" i="99" a="1"/>
  <c r="C763" i="100"/>
  <c r="C1045" i="100"/>
  <c r="B1173" i="100"/>
  <c r="B1118" i="100"/>
  <c r="G143" i="99" a="1"/>
  <c r="B16" i="100"/>
  <c r="C257" i="100"/>
  <c r="B482" i="100"/>
  <c r="C1026" i="100"/>
  <c r="C711" i="100"/>
  <c r="B617" i="100"/>
  <c r="C1694" i="100"/>
  <c r="C1907" i="100"/>
  <c r="B148" i="100"/>
  <c r="C1072" i="100"/>
  <c r="B1744" i="100"/>
  <c r="B521" i="100"/>
  <c r="C606" i="100"/>
  <c r="C855" i="100"/>
  <c r="W398" i="99" a="1"/>
  <c r="BW221" i="99" a="1"/>
  <c r="B1104" i="100"/>
  <c r="C1832" i="100"/>
  <c r="C409" i="100"/>
  <c r="C5" i="100"/>
  <c r="AA190" i="99" a="1"/>
  <c r="B94" i="100"/>
  <c r="C328" i="100"/>
  <c r="C1910" i="100"/>
  <c r="B9" i="100"/>
  <c r="C194" i="100"/>
  <c r="B703" i="100"/>
  <c r="M89" i="99" a="1"/>
  <c r="C44" i="100"/>
  <c r="B522" i="100"/>
  <c r="C907" i="100"/>
  <c r="C788" i="100"/>
  <c r="B1807" i="100"/>
  <c r="B311" i="100"/>
  <c r="B231" i="100"/>
  <c r="B837" i="100"/>
  <c r="B364" i="100"/>
  <c r="C1006" i="100"/>
  <c r="B1734" i="100"/>
  <c r="E116" i="99"/>
  <c r="D402" i="99" a="1"/>
  <c r="B1119" i="100"/>
  <c r="C1690" i="100"/>
  <c r="B73" i="100"/>
  <c r="C98" i="100"/>
  <c r="C678" i="100"/>
  <c r="C334" i="100"/>
  <c r="C826" i="100"/>
  <c r="C633" i="100"/>
  <c r="B47" i="100"/>
  <c r="J219" i="99" a="1"/>
  <c r="C894" i="100"/>
  <c r="C99" i="100"/>
  <c r="C1068" i="100"/>
  <c r="C1812" i="100"/>
  <c r="B819" i="100"/>
  <c r="C1232" i="100"/>
  <c r="B993" i="100"/>
  <c r="C273" i="100"/>
  <c r="B937" i="100"/>
  <c r="C740" i="100"/>
  <c r="C732" i="100"/>
  <c r="C1242" i="100"/>
  <c r="C1152" i="100"/>
  <c r="C699" i="100"/>
  <c r="M165" i="99" a="1"/>
  <c r="C350" i="100"/>
  <c r="C1919" i="100"/>
  <c r="C21" i="100"/>
  <c r="B1715" i="100"/>
  <c r="B662" i="100"/>
  <c r="B1677" i="100"/>
  <c r="B1569" i="100"/>
  <c r="C1214" i="100"/>
  <c r="C776" i="100"/>
  <c r="C1120" i="100"/>
  <c r="C442" i="100"/>
  <c r="B189" i="100"/>
  <c r="C245" i="100"/>
  <c r="C1259" i="100"/>
  <c r="C88" i="100"/>
  <c r="B1005" i="100"/>
  <c r="C255" i="100"/>
  <c r="B668" i="100"/>
  <c r="B1023" i="100"/>
  <c r="C391" i="100"/>
  <c r="C668" i="100"/>
  <c r="D145" i="99" a="1"/>
  <c r="C1586" i="100"/>
  <c r="B1979" i="100"/>
  <c r="C460" i="100"/>
  <c r="C1874" i="100"/>
  <c r="C1736" i="100"/>
  <c r="C57" i="100"/>
  <c r="D356" i="99" a="1"/>
  <c r="B1087" i="100"/>
  <c r="C465" i="100"/>
  <c r="M377" i="99" a="1"/>
  <c r="B933" i="100"/>
  <c r="C250" i="100"/>
  <c r="B552" i="100"/>
  <c r="AB37" i="99" a="1"/>
  <c r="Q190" i="99" a="1"/>
  <c r="B700" i="100"/>
  <c r="C965" i="100"/>
  <c r="C685" i="100"/>
  <c r="B1825" i="100"/>
  <c r="B1010" i="100"/>
  <c r="C831" i="100"/>
  <c r="L165" i="99" a="1"/>
  <c r="C221" i="100"/>
  <c r="B1697" i="100"/>
  <c r="B1880" i="100"/>
  <c r="B641" i="100"/>
  <c r="B1827" i="100"/>
  <c r="B1126" i="100"/>
  <c r="C1887" i="100"/>
  <c r="B20" i="100"/>
  <c r="B772" i="100"/>
  <c r="B1721" i="100"/>
  <c r="Y89" i="99" a="1"/>
  <c r="B1850" i="100"/>
  <c r="B1100" i="100"/>
  <c r="C780" i="100"/>
  <c r="G219" i="99" a="1"/>
  <c r="B822" i="100"/>
  <c r="B888" i="100"/>
  <c r="C1869" i="100"/>
  <c r="B811" i="100"/>
  <c r="B1151" i="100"/>
  <c r="AR219" i="99" a="1"/>
  <c r="C551" i="100"/>
  <c r="B236" i="100"/>
  <c r="C290" i="99" a="1"/>
  <c r="B495" i="100"/>
  <c r="C1607" i="100"/>
  <c r="C783" i="100"/>
  <c r="B1852" i="100"/>
  <c r="B1114" i="100"/>
  <c r="H221" i="99" a="1"/>
  <c r="B339" i="100"/>
  <c r="C1594" i="100"/>
  <c r="B1159" i="100"/>
  <c r="AC13" i="99" a="1"/>
  <c r="C918" i="100"/>
  <c r="Z165" i="99" a="1"/>
  <c r="B1725" i="100"/>
  <c r="C248" i="100"/>
  <c r="B399" i="100"/>
  <c r="D381" i="99" a="1"/>
  <c r="B903" i="100"/>
  <c r="C1972" i="100"/>
  <c r="B283" i="100"/>
  <c r="C437" i="100"/>
  <c r="E224" i="99" a="1"/>
  <c r="C392" i="100"/>
  <c r="B864" i="100"/>
  <c r="B1814" i="100"/>
  <c r="C1927" i="100"/>
  <c r="C1030" i="100"/>
  <c r="B1835" i="100"/>
  <c r="C1560" i="100"/>
  <c r="L244" i="99" a="1"/>
  <c r="C639" i="100"/>
  <c r="B1140" i="100"/>
  <c r="B851" i="100"/>
  <c r="C1724" i="100"/>
  <c r="B95" i="100"/>
  <c r="C130" i="100"/>
  <c r="C1589" i="100"/>
  <c r="C149" i="100"/>
  <c r="C310" i="100"/>
  <c r="B683" i="100"/>
  <c r="B986" i="100"/>
  <c r="C895" i="100"/>
  <c r="C558" i="100"/>
  <c r="C1178" i="100"/>
  <c r="B802" i="100"/>
  <c r="B258" i="100"/>
  <c r="B506" i="100"/>
  <c r="J377" i="99" a="1"/>
  <c r="C432" i="100"/>
  <c r="C1766" i="100"/>
  <c r="B1719" i="100"/>
  <c r="D169" i="99" a="1"/>
  <c r="AF89" i="99" a="1"/>
  <c r="C1145" i="100"/>
  <c r="C1863" i="100"/>
  <c r="C97" i="100"/>
  <c r="B884" i="100"/>
  <c r="C1744" i="100"/>
  <c r="B1916" i="100"/>
  <c r="H419" i="99" a="1"/>
  <c r="C1896" i="100"/>
  <c r="C1897" i="100"/>
  <c r="B1258" i="100"/>
  <c r="C1084" i="100"/>
  <c r="C534" i="100"/>
  <c r="B351" i="100"/>
  <c r="B553" i="100"/>
  <c r="C11" i="100"/>
  <c r="B540" i="100"/>
  <c r="B1275" i="100"/>
  <c r="C1710" i="100"/>
  <c r="B359" i="100"/>
  <c r="C904" i="100"/>
  <c r="B1192" i="100"/>
  <c r="B1132" i="100"/>
  <c r="B1800" i="100"/>
  <c r="B294" i="100"/>
  <c r="B32" i="100"/>
  <c r="BQ219" i="99" a="1"/>
  <c r="C1036" i="100"/>
  <c r="N60" i="99" a="1"/>
  <c r="B640" i="100"/>
  <c r="C1554" i="100"/>
  <c r="B1913" i="100"/>
  <c r="B1555" i="100"/>
  <c r="C581" i="100"/>
  <c r="C485" i="100"/>
  <c r="B904" i="100"/>
  <c r="C984" i="100"/>
  <c r="B1842" i="100"/>
  <c r="B624" i="100"/>
  <c r="E290" i="99" a="1"/>
  <c r="C871" i="100"/>
  <c r="C1588" i="100"/>
  <c r="C661" i="100"/>
  <c r="C654" i="100"/>
  <c r="G35" i="99" a="1"/>
  <c r="C1960" i="100"/>
  <c r="B178" i="100"/>
  <c r="B1004" i="100"/>
  <c r="B1759" i="100"/>
  <c r="C734" i="100"/>
  <c r="B215" i="100"/>
  <c r="C427" i="100"/>
  <c r="Q60" i="99" a="1"/>
  <c r="C966" i="100"/>
  <c r="B155" i="100"/>
  <c r="AE398" i="99" a="1"/>
  <c r="C1825" i="100"/>
  <c r="B492" i="100"/>
  <c r="C1777" i="100"/>
  <c r="C505" i="100"/>
  <c r="C1263" i="100"/>
  <c r="C973" i="100"/>
  <c r="B695" i="100"/>
  <c r="C927" i="100"/>
  <c r="F377" i="99" a="1"/>
  <c r="C1184" i="100"/>
  <c r="B1614" i="100"/>
  <c r="W382" i="99" a="1"/>
  <c r="B921" i="100"/>
  <c r="B1784" i="100"/>
  <c r="B580" i="100"/>
  <c r="C1767" i="100"/>
  <c r="B1969" i="100"/>
  <c r="H305" i="99" a="1"/>
  <c r="B613" i="100"/>
  <c r="C951" i="100"/>
  <c r="B1616" i="100"/>
  <c r="C1692" i="100"/>
  <c r="C880" i="100"/>
  <c r="AC143" i="99" a="1"/>
  <c r="B1086" i="100"/>
  <c r="B1072" i="100"/>
  <c r="B1134" i="100"/>
  <c r="C67" i="100"/>
  <c r="M219" i="99" a="1"/>
  <c r="C615" i="100"/>
  <c r="C1864" i="100"/>
  <c r="I165" i="99" a="1"/>
  <c r="B452" i="100"/>
  <c r="C90" i="100"/>
  <c r="B411" i="100"/>
  <c r="C1235" i="100"/>
  <c r="C1861" i="100"/>
  <c r="B269" i="100"/>
  <c r="B1099" i="100"/>
  <c r="C50" i="100"/>
  <c r="B355" i="100"/>
  <c r="C83" i="100"/>
  <c r="B972" i="100"/>
  <c r="C1595" i="100"/>
  <c r="C1591" i="100"/>
  <c r="C804" i="100"/>
  <c r="E398" i="99" a="1"/>
  <c r="B1018" i="100"/>
  <c r="B335" i="100"/>
  <c r="AB165" i="99" a="1"/>
  <c r="C367" i="100"/>
  <c r="AD60" i="99" a="1"/>
  <c r="C357" i="100"/>
  <c r="H89" i="99" a="1"/>
  <c r="C466" i="100"/>
  <c r="N6" i="99" a="1"/>
  <c r="C336" i="100"/>
  <c r="C153" i="100"/>
  <c r="B240" i="100"/>
  <c r="B1255" i="100"/>
  <c r="C1731" i="100"/>
  <c r="B866" i="100"/>
  <c r="B1179" i="100"/>
  <c r="C554" i="100"/>
  <c r="C318" i="100"/>
  <c r="C1566" i="100"/>
  <c r="C1691" i="100"/>
  <c r="C196" i="100"/>
  <c r="B1665" i="100"/>
  <c r="B456" i="100"/>
  <c r="B1812" i="100"/>
  <c r="B334" i="100"/>
  <c r="C192" i="100"/>
  <c r="C37" i="100"/>
  <c r="B862" i="100"/>
  <c r="C1076" i="100"/>
  <c r="C666" i="100"/>
  <c r="C1707" i="100"/>
  <c r="J89" i="99" a="1"/>
  <c r="C1108" i="100"/>
  <c r="B960" i="100"/>
  <c r="B172" i="100"/>
  <c r="AI219" i="99" a="1"/>
  <c r="C574" i="100"/>
  <c r="C1237" i="100"/>
  <c r="B1779" i="100"/>
  <c r="B1030" i="100"/>
  <c r="B1946" i="100"/>
  <c r="B409" i="100"/>
  <c r="C792" i="100"/>
  <c r="C475" i="100"/>
  <c r="C113" i="100"/>
  <c r="C1608" i="100"/>
  <c r="C1610" i="100"/>
  <c r="Z398" i="99" a="1"/>
  <c r="B1049" i="100"/>
  <c r="B1934" i="100"/>
  <c r="B8" i="100"/>
  <c r="B562" i="100"/>
  <c r="B1742" i="100"/>
  <c r="C296" i="100"/>
  <c r="C1052" i="100"/>
  <c r="BF224" i="99" a="1"/>
  <c r="B764" i="100"/>
  <c r="B80" i="100"/>
  <c r="B1041" i="100"/>
  <c r="B1042" i="100"/>
  <c r="B665" i="100"/>
  <c r="B5" i="100"/>
  <c r="W62" i="99" a="1"/>
  <c r="C1179" i="100"/>
  <c r="C1745" i="100"/>
  <c r="C173" i="100"/>
  <c r="AB35" i="99" a="1"/>
  <c r="AH60" i="99" a="1"/>
  <c r="C1928" i="100"/>
  <c r="B741" i="100"/>
  <c r="C1090" i="100"/>
  <c r="B856" i="100"/>
  <c r="C889" i="100"/>
  <c r="C414" i="100"/>
  <c r="C1809" i="100"/>
  <c r="C223" i="100"/>
  <c r="B1033" i="100"/>
  <c r="D383" i="99" a="1"/>
  <c r="B945" i="100"/>
  <c r="B254" i="100"/>
  <c r="B898" i="100"/>
  <c r="C1075" i="100"/>
  <c r="C499" i="100"/>
  <c r="C190" i="100"/>
  <c r="C902" i="100"/>
  <c r="BV224" i="99" a="1"/>
  <c r="B361" i="100"/>
  <c r="B1098" i="100"/>
  <c r="C733" i="100"/>
  <c r="C1260" i="100"/>
  <c r="C614" i="100"/>
  <c r="H377" i="99" a="1"/>
  <c r="B454" i="100"/>
  <c r="B1897" i="100"/>
  <c r="B723" i="100"/>
  <c r="C1882" i="100"/>
  <c r="B224" i="100"/>
  <c r="C273" i="99" a="1"/>
  <c r="C176" i="100"/>
  <c r="C74" i="100"/>
  <c r="B1200" i="100"/>
  <c r="C1848" i="100"/>
  <c r="N322" i="99" a="1"/>
  <c r="B410" i="100"/>
  <c r="B49" i="100"/>
  <c r="C6" i="100"/>
  <c r="C297" i="100"/>
  <c r="O35" i="99" a="1"/>
  <c r="L341" i="99" a="1"/>
  <c r="B37" i="100"/>
  <c r="C1092" i="100"/>
  <c r="C1248" i="100"/>
  <c r="C1811" i="100"/>
  <c r="B935" i="100"/>
  <c r="E223" i="99" a="1"/>
  <c r="C908" i="100"/>
  <c r="B1182" i="100"/>
  <c r="C688" i="100"/>
  <c r="C963" i="100"/>
  <c r="G62" i="99"/>
  <c r="BZ219" i="99" a="1"/>
  <c r="C108" i="100"/>
  <c r="C694" i="100"/>
  <c r="B432" i="100"/>
  <c r="C620" i="100"/>
  <c r="C1141" i="100"/>
  <c r="M190" i="99" a="1"/>
  <c r="B726" i="100"/>
  <c r="B936" i="100"/>
  <c r="E221" i="99" a="1"/>
  <c r="C692" i="100"/>
  <c r="E362" i="99" a="1"/>
  <c r="B1199" i="100"/>
  <c r="B1669" i="100"/>
  <c r="B694" i="100"/>
  <c r="D192" i="99" a="1"/>
  <c r="W39" i="99" a="1"/>
  <c r="B1277" i="100"/>
  <c r="B526" i="100"/>
  <c r="C1873" i="100"/>
  <c r="B1557" i="100"/>
  <c r="B928" i="100"/>
  <c r="Y114" i="99" a="1"/>
  <c r="B1883" i="100"/>
  <c r="C342" i="100"/>
  <c r="C1223" i="100"/>
  <c r="B627" i="100"/>
  <c r="C1822" i="100"/>
  <c r="B602" i="100"/>
  <c r="AD89" i="99" a="1"/>
  <c r="AD165" i="99" a="1"/>
  <c r="C837" i="100"/>
  <c r="C1229" i="100"/>
  <c r="C771" i="100"/>
  <c r="BM219" i="99" a="1"/>
  <c r="C598" i="100"/>
  <c r="B23" i="100"/>
  <c r="C1837" i="100"/>
  <c r="C809" i="100"/>
  <c r="C1976" i="100"/>
  <c r="B1949" i="100"/>
  <c r="C383" i="100"/>
  <c r="C167" i="100"/>
  <c r="C290" i="100"/>
  <c r="M360" i="99" a="1"/>
  <c r="C1226" i="100"/>
  <c r="C1146" i="100"/>
  <c r="B1676" i="100"/>
  <c r="B795" i="100"/>
  <c r="C1875" i="100"/>
  <c r="B1274" i="100"/>
  <c r="K143" i="99" a="1"/>
  <c r="C1180" i="100"/>
  <c r="B222" i="100"/>
  <c r="C789" i="100"/>
  <c r="C346" i="100"/>
  <c r="B645" i="100"/>
  <c r="B1024" i="100"/>
  <c r="AH35" i="99" a="1"/>
  <c r="C1843" i="100"/>
  <c r="B714" i="100"/>
  <c r="B70" i="100"/>
  <c r="B1833" i="100"/>
  <c r="B112" i="100"/>
  <c r="B212" i="100"/>
  <c r="B796" i="100"/>
  <c r="C1155" i="100"/>
  <c r="B18" i="100"/>
  <c r="B384" i="100"/>
  <c r="C1867" i="100"/>
  <c r="BF221" i="99" a="1"/>
  <c r="C399" i="100"/>
  <c r="BF221" i="99" l="1"/>
  <c r="AH35" i="99"/>
  <c r="K143" i="99"/>
  <c r="M360" i="99"/>
  <c r="BM219" i="99"/>
  <c r="AD165" i="99"/>
  <c r="AD89" i="99"/>
  <c r="Y114" i="99"/>
  <c r="W39" i="99"/>
  <c r="D192" i="99"/>
  <c r="E362" i="99"/>
  <c r="E221" i="99"/>
  <c r="M190" i="99"/>
  <c r="BZ219" i="99"/>
  <c r="E223" i="99"/>
  <c r="L341" i="99"/>
  <c r="O35" i="99"/>
  <c r="N322" i="99"/>
  <c r="C273" i="99"/>
  <c r="H377" i="99"/>
  <c r="BV224" i="99"/>
  <c r="D383" i="99"/>
  <c r="AH60" i="99"/>
  <c r="AB35" i="99"/>
  <c r="W62" i="99"/>
  <c r="BF224" i="99"/>
  <c r="Z398" i="99"/>
  <c r="AI219" i="99"/>
  <c r="J89" i="99"/>
  <c r="N6" i="99"/>
  <c r="H89" i="99"/>
  <c r="AD60" i="99"/>
  <c r="AB165" i="99"/>
  <c r="E398" i="99"/>
  <c r="I165" i="99"/>
  <c r="M219" i="99"/>
  <c r="AC143" i="99"/>
  <c r="H305" i="99"/>
  <c r="W382" i="99"/>
  <c r="F377" i="99"/>
  <c r="AE398" i="99"/>
  <c r="Q60" i="99"/>
  <c r="G35" i="99"/>
  <c r="E290" i="99"/>
  <c r="N60" i="99"/>
  <c r="BQ219" i="99"/>
  <c r="H419" i="99"/>
  <c r="AF89" i="99"/>
  <c r="D169" i="99"/>
  <c r="J377" i="99"/>
  <c r="L244" i="99"/>
  <c r="E224" i="99"/>
  <c r="D381" i="99"/>
  <c r="Z165" i="99"/>
  <c r="AC13" i="99"/>
  <c r="H221" i="99"/>
  <c r="C290" i="99"/>
  <c r="AR219" i="99"/>
  <c r="G219" i="99"/>
  <c r="Y89" i="99"/>
  <c r="L165" i="99"/>
  <c r="Q190" i="99"/>
  <c r="AB37" i="99"/>
  <c r="M377" i="99"/>
  <c r="D356" i="99"/>
  <c r="D145" i="99"/>
  <c r="M165" i="99"/>
  <c r="J219" i="99"/>
  <c r="D402" i="99"/>
  <c r="E402" i="99" s="1"/>
  <c r="M89" i="99"/>
  <c r="AA190" i="99"/>
  <c r="BW221" i="99"/>
  <c r="W398" i="99"/>
  <c r="G143" i="99"/>
  <c r="P4" i="99"/>
  <c r="BW223" i="99"/>
  <c r="V383" i="99"/>
  <c r="L35" i="99"/>
  <c r="C343" i="99"/>
  <c r="AB398" i="99"/>
  <c r="D401" i="99"/>
  <c r="E401" i="99" s="1"/>
  <c r="X223" i="99"/>
  <c r="CA219" i="99"/>
  <c r="Y190" i="99"/>
  <c r="E380" i="99"/>
  <c r="W273" i="99"/>
  <c r="P13" i="99"/>
  <c r="AQ219" i="99"/>
  <c r="BJ219" i="99"/>
  <c r="V379" i="99"/>
  <c r="V145" i="99"/>
  <c r="O190" i="99"/>
  <c r="K13" i="99"/>
  <c r="AA35" i="99"/>
  <c r="AG271" i="99"/>
  <c r="V93" i="99"/>
  <c r="Y221" i="99"/>
  <c r="H398" i="99"/>
  <c r="W221" i="99"/>
  <c r="I60" i="99"/>
  <c r="N5" i="99"/>
  <c r="K219" i="99"/>
  <c r="N165" i="99"/>
  <c r="D246" i="99"/>
  <c r="AA398" i="99"/>
  <c r="C324" i="99"/>
  <c r="AH143" i="99"/>
  <c r="Z13" i="99"/>
  <c r="Y271" i="99"/>
  <c r="I341" i="99"/>
  <c r="E356" i="99"/>
  <c r="BG223" i="99"/>
  <c r="O165" i="99"/>
  <c r="J13" i="99"/>
  <c r="E248" i="99"/>
  <c r="G221" i="99"/>
  <c r="N219" i="99"/>
  <c r="J62" i="99"/>
  <c r="F224" i="99"/>
  <c r="H360" i="99"/>
  <c r="N4" i="99"/>
  <c r="W379" i="99"/>
  <c r="V381" i="99"/>
  <c r="K35" i="99"/>
  <c r="D221" i="99"/>
  <c r="Q165" i="99"/>
  <c r="AH219" i="99"/>
  <c r="L190" i="99"/>
  <c r="J60" i="99"/>
  <c r="AE89" i="99"/>
  <c r="J271" i="99"/>
  <c r="F62" i="99"/>
  <c r="X39" i="99"/>
  <c r="N7" i="99"/>
  <c r="K165" i="99"/>
  <c r="Y165" i="99"/>
  <c r="AB360" i="99"/>
  <c r="G356" i="99"/>
  <c r="G288" i="99"/>
  <c r="L60" i="99"/>
  <c r="J35" i="99"/>
  <c r="AI165" i="99"/>
  <c r="X62" i="99"/>
  <c r="Z60" i="99"/>
  <c r="CD219" i="99"/>
  <c r="D273" i="99"/>
  <c r="H356" i="99"/>
  <c r="W362" i="99"/>
  <c r="AI35" i="99"/>
  <c r="J114" i="99"/>
  <c r="Z35" i="99"/>
  <c r="C356" i="99"/>
  <c r="V382" i="99"/>
  <c r="D224" i="99"/>
  <c r="N9" i="99"/>
  <c r="E192" i="99"/>
  <c r="N89" i="99"/>
  <c r="AG190" i="99"/>
  <c r="AA360" i="99"/>
  <c r="P89" i="99"/>
  <c r="L305" i="99"/>
  <c r="BE224" i="99"/>
  <c r="AI114" i="99"/>
  <c r="AD219" i="99"/>
  <c r="Z221" i="99"/>
  <c r="G190" i="99"/>
  <c r="K341" i="99"/>
  <c r="AU219" i="99"/>
  <c r="Z89" i="99"/>
  <c r="Q89" i="99"/>
  <c r="H165" i="99"/>
  <c r="H143" i="99"/>
  <c r="N305" i="99"/>
  <c r="I360" i="99"/>
  <c r="AC219" i="99"/>
  <c r="D324" i="99"/>
  <c r="AC271" i="99"/>
  <c r="J244" i="99"/>
  <c r="P244" i="99"/>
  <c r="M114" i="99"/>
  <c r="Z360" i="99"/>
  <c r="C379" i="99"/>
  <c r="E93" i="99"/>
  <c r="Y60" i="99"/>
  <c r="E383" i="99"/>
  <c r="AB219" i="99"/>
  <c r="D116" i="99"/>
  <c r="AE114" i="99"/>
  <c r="U381" i="99"/>
  <c r="AE143" i="99"/>
  <c r="AB13" i="99"/>
  <c r="N190" i="99"/>
  <c r="AA143" i="99"/>
  <c r="G419" i="99"/>
  <c r="AA377" i="99"/>
  <c r="X377" i="99"/>
  <c r="U379" i="99"/>
  <c r="G167" i="99"/>
  <c r="AE13" i="99"/>
  <c r="J190" i="99"/>
  <c r="AF377" i="99"/>
  <c r="AC398" i="99"/>
  <c r="J322" i="99"/>
  <c r="W377" i="99"/>
  <c r="F37" i="99"/>
  <c r="V169" i="99"/>
  <c r="V380" i="99"/>
  <c r="E324" i="99"/>
  <c r="Y116" i="99"/>
  <c r="AF35" i="99"/>
  <c r="AE35" i="99"/>
  <c r="F419" i="99"/>
  <c r="G91" i="99"/>
  <c r="Z271" i="99"/>
  <c r="D62" i="99"/>
  <c r="CC221" i="99"/>
  <c r="D404" i="99"/>
  <c r="E404" i="99" s="1"/>
  <c r="K190" i="99"/>
  <c r="M322" i="99"/>
  <c r="M13" i="99"/>
  <c r="G13" i="99"/>
  <c r="H219" i="99"/>
  <c r="I13" i="99"/>
  <c r="AC221" i="99"/>
  <c r="O60" i="99"/>
  <c r="E382" i="99"/>
  <c r="D93" i="99"/>
  <c r="Y377" i="99"/>
  <c r="AF13" i="99"/>
  <c r="Z377" i="99"/>
  <c r="BP219" i="99"/>
  <c r="AE165" i="99"/>
  <c r="AF60" i="99"/>
  <c r="CB219" i="99"/>
  <c r="BR219" i="99"/>
  <c r="AE271" i="99"/>
  <c r="AO224" i="99"/>
  <c r="N8" i="99"/>
  <c r="L143" i="99"/>
  <c r="Y219" i="99"/>
  <c r="U362" i="99"/>
  <c r="E246" i="99"/>
  <c r="AG219" i="99"/>
  <c r="N377" i="99"/>
  <c r="BF223" i="99"/>
  <c r="BN219" i="99"/>
  <c r="AG60" i="99"/>
  <c r="AC89" i="99"/>
  <c r="CH219" i="99"/>
  <c r="P190" i="99"/>
  <c r="C337" i="99"/>
  <c r="Q219" i="99"/>
  <c r="H271" i="99"/>
  <c r="G398" i="99"/>
  <c r="N35" i="99"/>
  <c r="H337" i="99"/>
  <c r="AY219" i="99"/>
  <c r="BG224" i="99"/>
  <c r="G244" i="99"/>
  <c r="BO219" i="99"/>
  <c r="BV221" i="99"/>
  <c r="G271" i="99"/>
  <c r="Y167" i="99"/>
  <c r="V403" i="99"/>
  <c r="W403" i="99" s="1"/>
  <c r="AG114" i="99"/>
  <c r="F356" i="99"/>
  <c r="E343" i="99"/>
  <c r="AG165" i="99"/>
  <c r="CI219" i="99"/>
  <c r="J341" i="99"/>
  <c r="J288" i="99"/>
  <c r="Y360" i="99"/>
  <c r="H60" i="99"/>
  <c r="K322" i="99"/>
  <c r="G60" i="99"/>
  <c r="U273" i="99"/>
  <c r="AA60" i="99"/>
  <c r="M244" i="99"/>
  <c r="W380" i="99"/>
  <c r="V224" i="99"/>
  <c r="J143" i="99"/>
  <c r="I398" i="99"/>
  <c r="AF165" i="99"/>
  <c r="AH89" i="99"/>
  <c r="E39" i="99"/>
  <c r="F223" i="99"/>
  <c r="AE190" i="99"/>
  <c r="AE377" i="99"/>
  <c r="CG219" i="99"/>
  <c r="AC35" i="99"/>
  <c r="L322" i="99"/>
  <c r="D382" i="99"/>
  <c r="F248" i="99"/>
  <c r="AH114" i="99"/>
  <c r="M305" i="99"/>
  <c r="G360" i="99"/>
  <c r="E91" i="99"/>
  <c r="X398" i="99"/>
  <c r="V37" i="99"/>
  <c r="AO223" i="99"/>
  <c r="AD360" i="99"/>
  <c r="I190" i="99"/>
  <c r="O89" i="99"/>
  <c r="M35" i="99"/>
  <c r="Y37" i="99"/>
  <c r="BX221" i="99"/>
  <c r="E169" i="99"/>
  <c r="AH165" i="99"/>
  <c r="Y35" i="99"/>
  <c r="BA219" i="99"/>
  <c r="AP224" i="99"/>
  <c r="I271" i="99"/>
  <c r="F337" i="99"/>
  <c r="G377" i="99"/>
  <c r="AF271" i="99"/>
  <c r="E273" i="99"/>
  <c r="O114" i="99"/>
  <c r="I89" i="99"/>
  <c r="N143" i="99"/>
  <c r="E377" i="99"/>
  <c r="O244" i="99"/>
  <c r="AW219" i="99"/>
  <c r="D343" i="99"/>
  <c r="AA13" i="99"/>
  <c r="J419" i="99"/>
  <c r="W91" i="99"/>
  <c r="D379" i="99"/>
  <c r="I288" i="99"/>
  <c r="L360" i="99"/>
  <c r="X37" i="99"/>
  <c r="D37" i="99"/>
  <c r="Y91" i="99"/>
  <c r="BL219" i="99"/>
  <c r="AD398" i="99"/>
  <c r="I419" i="99"/>
  <c r="Y192" i="99"/>
  <c r="CE219" i="99"/>
  <c r="AH190" i="99"/>
  <c r="AZ219" i="99"/>
  <c r="BK219" i="99"/>
  <c r="AA89" i="99"/>
  <c r="D290" i="99"/>
  <c r="AG143" i="99"/>
  <c r="X221" i="99"/>
  <c r="O13" i="99"/>
  <c r="O219" i="99"/>
  <c r="L377" i="99"/>
  <c r="C383" i="99"/>
  <c r="CC219" i="99"/>
  <c r="P7" i="99"/>
  <c r="J165" i="99"/>
  <c r="K244" i="99"/>
  <c r="U383" i="99"/>
  <c r="AE60" i="99"/>
  <c r="D248" i="99"/>
  <c r="BW224" i="99"/>
  <c r="Z190" i="99"/>
  <c r="L114" i="99"/>
  <c r="AE219" i="99"/>
  <c r="L288" i="99"/>
  <c r="AP223" i="99"/>
  <c r="M60" i="99"/>
  <c r="I114" i="99"/>
  <c r="AV219" i="99"/>
  <c r="N13" i="99"/>
  <c r="Z219" i="99"/>
  <c r="M398" i="99"/>
  <c r="K377" i="99"/>
  <c r="BH219" i="99"/>
  <c r="G192" i="99"/>
  <c r="P5" i="99"/>
  <c r="N114" i="99"/>
  <c r="L271" i="99"/>
  <c r="AC190" i="99"/>
  <c r="AB271" i="99"/>
  <c r="AI60" i="99"/>
  <c r="J360" i="99"/>
  <c r="AF114" i="99"/>
  <c r="V116" i="99"/>
  <c r="H35" i="99"/>
  <c r="V39" i="99"/>
  <c r="AB377" i="99"/>
  <c r="E381" i="99"/>
  <c r="I219" i="99"/>
  <c r="BV223" i="99"/>
  <c r="K221" i="99"/>
  <c r="K89" i="99"/>
  <c r="CF219" i="99"/>
  <c r="G116" i="99"/>
  <c r="AD377" i="99"/>
  <c r="M288" i="99"/>
  <c r="BI219" i="99"/>
  <c r="H114" i="99"/>
  <c r="Q35" i="99"/>
  <c r="D307" i="99"/>
  <c r="AC165" i="99"/>
  <c r="I377" i="99"/>
  <c r="J398" i="99"/>
  <c r="V192" i="99"/>
  <c r="L398" i="99"/>
  <c r="Z143" i="99"/>
  <c r="V167" i="99"/>
  <c r="AI89" i="99"/>
  <c r="AN223" i="99"/>
  <c r="AB190" i="99"/>
  <c r="N244" i="99"/>
  <c r="C91" i="99"/>
  <c r="Y398" i="99"/>
  <c r="H288" i="99"/>
  <c r="J37" i="99"/>
  <c r="C381" i="99"/>
  <c r="AC377" i="99"/>
  <c r="W169" i="99"/>
  <c r="L13" i="99"/>
  <c r="O271" i="99"/>
  <c r="M341" i="99"/>
  <c r="AI190" i="99"/>
  <c r="BG221" i="99"/>
  <c r="E337" i="99"/>
  <c r="P219" i="99"/>
  <c r="N271" i="99"/>
  <c r="D39" i="99"/>
  <c r="AC360" i="99"/>
  <c r="I143" i="99"/>
  <c r="AH13" i="99"/>
  <c r="AF143" i="99"/>
  <c r="AT219" i="99"/>
  <c r="I244" i="99"/>
  <c r="V402" i="99"/>
  <c r="W402" i="99" s="1"/>
  <c r="I35" i="99"/>
  <c r="F398" i="99"/>
  <c r="K360" i="99"/>
  <c r="U380" i="99"/>
  <c r="D380" i="99"/>
  <c r="V221" i="99"/>
  <c r="C380" i="99"/>
  <c r="K271" i="99"/>
  <c r="X93" i="99"/>
  <c r="H13" i="99"/>
  <c r="L219" i="99"/>
  <c r="AC60" i="99"/>
  <c r="J305" i="99"/>
  <c r="AD13" i="99"/>
  <c r="D91" i="99"/>
  <c r="Y143" i="99"/>
  <c r="G305" i="99"/>
  <c r="E62" i="99"/>
  <c r="V91" i="99"/>
  <c r="G337" i="99"/>
  <c r="O288" i="99"/>
  <c r="V401" i="99"/>
  <c r="W401" i="99" s="1"/>
  <c r="AD271" i="99"/>
  <c r="E249" i="99"/>
  <c r="N288" i="99"/>
  <c r="V62" i="99"/>
  <c r="AP221" i="99"/>
  <c r="P143" i="99"/>
  <c r="I305" i="99"/>
  <c r="H244" i="99"/>
  <c r="V362" i="99"/>
  <c r="O143" i="99"/>
  <c r="G322" i="99"/>
  <c r="AB143" i="99"/>
  <c r="Z114" i="99"/>
  <c r="AN221" i="99"/>
  <c r="AB60" i="99"/>
  <c r="P35" i="99"/>
  <c r="F246" i="99"/>
  <c r="Q114" i="99"/>
  <c r="AB62" i="99"/>
  <c r="H190" i="99"/>
  <c r="E167" i="99"/>
  <c r="F39" i="99"/>
  <c r="BI221" i="99"/>
  <c r="G165" i="99"/>
  <c r="AB89" i="99"/>
  <c r="AB114" i="99"/>
  <c r="AA219" i="99"/>
  <c r="D337" i="99"/>
  <c r="K288" i="99"/>
  <c r="D362" i="99"/>
  <c r="W383" i="99"/>
  <c r="G246" i="99"/>
  <c r="W37" i="99"/>
  <c r="H322" i="99"/>
  <c r="BE221" i="99"/>
  <c r="K398" i="99"/>
  <c r="W381" i="99"/>
  <c r="AG13" i="99"/>
  <c r="BL221" i="99"/>
  <c r="AA114" i="99"/>
  <c r="AD35" i="99"/>
  <c r="AD143" i="99"/>
  <c r="BE223" i="99"/>
  <c r="AS219" i="99"/>
  <c r="AC114" i="99"/>
  <c r="L89" i="99"/>
  <c r="E37" i="99"/>
  <c r="W167" i="99"/>
  <c r="BZ221" i="99"/>
  <c r="G89" i="99"/>
  <c r="P114" i="99"/>
  <c r="D15" i="99"/>
  <c r="W223" i="99"/>
  <c r="BY221" i="99"/>
  <c r="AA271" i="99"/>
  <c r="AR221" i="99"/>
  <c r="N341" i="99"/>
  <c r="C382" i="99"/>
  <c r="F167" i="99"/>
  <c r="G114" i="99"/>
  <c r="AD190" i="99"/>
  <c r="I322" i="99"/>
  <c r="D223" i="99"/>
  <c r="X167" i="99"/>
  <c r="Y13" i="99"/>
  <c r="W192" i="99"/>
  <c r="G341" i="99"/>
  <c r="AA165" i="99"/>
  <c r="Q244" i="99"/>
  <c r="C362" i="99"/>
  <c r="AN224" i="99"/>
  <c r="U91" i="99"/>
  <c r="P6" i="99"/>
  <c r="V273" i="99"/>
  <c r="F249" i="99"/>
  <c r="AO221" i="99"/>
  <c r="BH221" i="99"/>
  <c r="K114" i="99"/>
  <c r="F221" i="99"/>
  <c r="AX219" i="99"/>
  <c r="BX223" i="99"/>
  <c r="D403" i="99"/>
  <c r="E403" i="99" s="1"/>
  <c r="X169" i="99"/>
  <c r="M271" i="99"/>
  <c r="AU221" i="99"/>
  <c r="AF219" i="99"/>
  <c r="G37" i="99"/>
  <c r="K4" i="99"/>
  <c r="V223" i="99"/>
  <c r="W93" i="99"/>
  <c r="AQ221" i="99"/>
  <c r="E419" i="99"/>
  <c r="U382" i="99"/>
  <c r="BX224" i="99"/>
  <c r="AD114" i="99"/>
  <c r="AF190" i="99"/>
  <c r="D167" i="99"/>
  <c r="AG35" i="99"/>
  <c r="W224" i="99"/>
  <c r="F169" i="99"/>
  <c r="AE360" i="99"/>
  <c r="O305" i="99"/>
  <c r="D249" i="99"/>
  <c r="H341" i="99"/>
  <c r="V404" i="99"/>
  <c r="W404" i="99" s="1"/>
  <c r="P305" i="99"/>
  <c r="K305" i="99"/>
  <c r="F93" i="99"/>
  <c r="V15" i="99"/>
  <c r="M143" i="99"/>
  <c r="P165" i="99"/>
  <c r="AG89" i="99"/>
  <c r="BY219" i="99"/>
  <c r="K60" i="99"/>
  <c r="X224" i="99"/>
  <c r="E379" i="99"/>
  <c r="P60" i="99"/>
  <c r="P903" i="100" a="1"/>
  <c r="P650" i="100" a="1"/>
  <c r="Q825" i="100" a="1"/>
  <c r="P581" i="100" a="1"/>
  <c r="P777" i="100" a="1"/>
  <c r="Q843" i="100" a="1"/>
  <c r="Q903" i="100" a="1"/>
  <c r="P619" i="100" a="1"/>
  <c r="P1218" i="100" a="1"/>
  <c r="P1023" i="100" a="1"/>
  <c r="Q1012" i="100" a="1"/>
  <c r="Q1114" i="100" a="1"/>
  <c r="Q747" i="100" a="1"/>
  <c r="Q619" i="100" a="1"/>
  <c r="Q941" i="100" a="1"/>
  <c r="P1194" i="100" a="1"/>
  <c r="P873" i="100" a="1"/>
  <c r="P792" i="100" a="1"/>
  <c r="P941" i="100" a="1"/>
  <c r="Q566" i="100" a="1"/>
  <c r="P1012" i="100" a="1"/>
  <c r="P1143" i="100" a="1"/>
  <c r="P979" i="100" a="1"/>
  <c r="P600" i="100" a="1"/>
  <c r="P807" i="100" a="1"/>
  <c r="Q600" i="100" a="1"/>
  <c r="Q1143" i="100" a="1"/>
  <c r="Q1023" i="100" a="1"/>
  <c r="Q979" i="100" a="1"/>
  <c r="Q717" i="100" a="1"/>
  <c r="P1075" i="100" a="1"/>
  <c r="Q699" i="100" a="1"/>
  <c r="Q1169" i="100" a="1"/>
  <c r="Q1048" i="100" a="1"/>
  <c r="P825" i="100" a="1"/>
  <c r="P699" i="100" a="1"/>
  <c r="P843" i="100" a="1"/>
  <c r="Q681" i="100" a="1"/>
  <c r="Q873" i="100" a="1"/>
  <c r="Q792" i="100" a="1"/>
  <c r="Q1075" i="100" a="1"/>
  <c r="P1114" i="100" a="1"/>
  <c r="P681" i="100" a="1"/>
  <c r="P566" i="100" a="1"/>
  <c r="P717" i="100" a="1"/>
  <c r="Q1091" i="100" a="1"/>
  <c r="P1048" i="100" a="1"/>
  <c r="P1034" i="100" a="1"/>
  <c r="P960" i="100" a="1"/>
  <c r="P1091" i="100" a="1"/>
  <c r="Q1194" i="100" a="1"/>
  <c r="Q922" i="100" a="1"/>
  <c r="Q650" i="100" a="1"/>
  <c r="Q960" i="100" a="1"/>
  <c r="P1058" i="100" a="1"/>
  <c r="Q777" i="100" a="1"/>
  <c r="Q1218" i="100" a="1"/>
  <c r="P922" i="100" a="1"/>
  <c r="P998" i="100" a="1"/>
  <c r="Q581" i="100" a="1"/>
  <c r="Q551" i="100" a="1"/>
  <c r="P747" i="100" a="1"/>
  <c r="Q1058" i="100" a="1"/>
  <c r="P1169" i="100" a="1"/>
  <c r="Q807" i="100" a="1"/>
  <c r="P1101" i="100" a="1"/>
  <c r="Q1101" i="100" a="1"/>
  <c r="Q998" i="100" a="1"/>
  <c r="P551" i="100" a="1"/>
  <c r="Q1034" i="100" a="1"/>
  <c r="Q1034" i="100" l="1"/>
  <c r="P551" i="100"/>
  <c r="Q998" i="100"/>
  <c r="Q1101" i="100"/>
  <c r="P1101" i="100"/>
  <c r="Q807" i="100"/>
  <c r="P1169" i="100"/>
  <c r="Q1058" i="100"/>
  <c r="P747" i="100"/>
  <c r="Q551" i="100"/>
  <c r="Q581" i="100"/>
  <c r="P998" i="100"/>
  <c r="P922" i="100"/>
  <c r="Q1218" i="100"/>
  <c r="Q777" i="100"/>
  <c r="P1058" i="100"/>
  <c r="Q960" i="100"/>
  <c r="Q650" i="100"/>
  <c r="Q922" i="100"/>
  <c r="Q1194" i="100"/>
  <c r="P1091" i="100"/>
  <c r="P960" i="100"/>
  <c r="P1034" i="100"/>
  <c r="P1048" i="100"/>
  <c r="Q1091" i="100"/>
  <c r="P717" i="100"/>
  <c r="P566" i="100"/>
  <c r="P681" i="100"/>
  <c r="P1114" i="100"/>
  <c r="Q1075" i="100"/>
  <c r="Q792" i="100"/>
  <c r="Q873" i="100"/>
  <c r="Q681" i="100"/>
  <c r="P843" i="100"/>
  <c r="P699" i="100"/>
  <c r="P825" i="100"/>
  <c r="Q1048" i="100"/>
  <c r="Q1169" i="100"/>
  <c r="Q699" i="100"/>
  <c r="P1075" i="100"/>
  <c r="Q717" i="100"/>
  <c r="Q979" i="100"/>
  <c r="Q1023" i="100"/>
  <c r="Q1143" i="100"/>
  <c r="Q600" i="100"/>
  <c r="P807" i="100"/>
  <c r="P600" i="100"/>
  <c r="P979" i="100"/>
  <c r="P1143" i="100"/>
  <c r="P1012" i="100"/>
  <c r="Q566" i="100"/>
  <c r="P941" i="100"/>
  <c r="P792" i="100"/>
  <c r="P873" i="100"/>
  <c r="P1194" i="100"/>
  <c r="Q941" i="100"/>
  <c r="Q619" i="100"/>
  <c r="Q747" i="100"/>
  <c r="Q1114" i="100"/>
  <c r="Q1012" i="100"/>
  <c r="P1023" i="100"/>
  <c r="P1218" i="100"/>
  <c r="P619" i="100"/>
  <c r="Q903" i="100"/>
  <c r="Q843" i="100"/>
  <c r="P777" i="100"/>
  <c r="P581" i="100"/>
  <c r="Q825" i="100"/>
  <c r="P650" i="100"/>
  <c r="P90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<sst xmlns="http://schemas.openxmlformats.org/spreadsheetml/2006/main" count="33885" uniqueCount="2230">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</sst>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6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5" fillId="0" borderId="24" xfId="0" applyFont="1" applyBorder="1" applyAlignment="1" applyProtection="1">
      <alignment horizontal="center" vertical="center" wrapText="1"/>
    </xf>
    <xf numFmtId="0" fontId="30" fillId="0" borderId="45" xfId="0" applyFont="1" applyBorder="1" applyAlignment="1" applyProtection="1">
      <alignment horizontal="center" vertical="center" wrapText="1"/>
    </xf>
    <xf numFmtId="0" fontId="5" fillId="0" borderId="45" xfId="0" applyFont="1" applyBorder="1" applyAlignment="1" applyProtection="1">
      <alignment horizontal="center" vertical="center" wrapText="1"/>
    </xf>
    <xf numFmtId="0" fontId="5" fillId="0" borderId="25" xfId="0" applyFont="1" applyBorder="1" applyAlignment="1" applyProtection="1">
      <alignment horizontal="center" vertical="center" wrapText="1"/>
    </xf>
    <xf numFmtId="0" fontId="0" fillId="3" borderId="6" xfId="0" applyFill="1" applyBorder="1" applyProtection="1">
      <protection locked="0"/>
    </xf>
    <xf numFmtId="0" fontId="0" fillId="3" borderId="5" xfId="0" applyFill="1" applyBorder="1" applyProtection="1">
      <protection locked="0"/>
    </xf>
    <xf numFmtId="0" fontId="0" fillId="3" borderId="7" xfId="0" applyFill="1" applyBorder="1" applyProtection="1">
      <protection locked="0"/>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1000124</xdr:colOff>
      <xdr:row>43</xdr:row>
      <xdr:rowOff>166688</xdr:rowOff>
    </xdr:from>
    <xdr:to>
      <xdr:col>16</xdr:col>
      <xdr:colOff>0</xdr:colOff>
      <xdr:row>45</xdr:row>
      <xdr:rowOff>157638</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227718" y="9001126"/>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8" t="s">
        <v>731</v>
      </c>
      <c r="B1" s="1768"/>
      <c r="C1" s="1768"/>
      <c r="D1" s="1768"/>
      <c r="E1" s="1768"/>
    </row>
    <row r="2" spans="1:5" x14ac:dyDescent="0.25">
      <c r="A2" s="1768" t="s">
        <v>732</v>
      </c>
      <c r="B2" s="1768"/>
      <c r="C2" s="1768"/>
      <c r="D2" s="1768"/>
      <c r="E2" s="1768"/>
    </row>
    <row r="3" spans="1:5" x14ac:dyDescent="0.25">
      <c r="A3" s="71"/>
    </row>
    <row r="4" spans="1:5" ht="78" customHeight="1" x14ac:dyDescent="0.25">
      <c r="A4" s="1786" t="s">
        <v>733</v>
      </c>
      <c r="B4" s="1786"/>
      <c r="C4" s="1786"/>
      <c r="D4" s="1786"/>
      <c r="E4" s="1786"/>
    </row>
    <row r="5" spans="1:5" x14ac:dyDescent="0.25">
      <c r="A5" s="71"/>
    </row>
    <row r="6" spans="1:5" ht="31.5" customHeight="1" x14ac:dyDescent="0.25">
      <c r="A6" s="1785" t="s">
        <v>734</v>
      </c>
      <c r="B6" s="1785"/>
      <c r="C6" s="1785"/>
      <c r="D6" s="1785"/>
      <c r="E6" s="1785"/>
    </row>
    <row r="7" spans="1:5" ht="15.75" thickBot="1" x14ac:dyDescent="0.3">
      <c r="A7" s="72"/>
    </row>
    <row r="8" spans="1:5" ht="15" customHeight="1" x14ac:dyDescent="0.25">
      <c r="A8" s="1779" t="s">
        <v>735</v>
      </c>
      <c r="B8" s="1780"/>
      <c r="C8" s="1780"/>
      <c r="D8" s="1780"/>
      <c r="E8" s="1781"/>
    </row>
    <row r="9" spans="1:5" ht="15" customHeight="1" thickBot="1" x14ac:dyDescent="0.3">
      <c r="A9" s="1782" t="s">
        <v>736</v>
      </c>
      <c r="B9" s="1783"/>
      <c r="C9" s="1783"/>
      <c r="D9" s="1783"/>
      <c r="E9" s="1784"/>
    </row>
    <row r="10" spans="1:5" x14ac:dyDescent="0.25">
      <c r="A10" s="73"/>
      <c r="B10" s="1776"/>
      <c r="C10" s="1776"/>
      <c r="D10" s="77"/>
    </row>
    <row r="11" spans="1:5" ht="31.5" customHeight="1" thickBot="1" x14ac:dyDescent="0.3">
      <c r="A11" s="75" t="s">
        <v>737</v>
      </c>
      <c r="B11" s="1777" t="s">
        <v>738</v>
      </c>
      <c r="C11" s="1777"/>
      <c r="D11" s="77">
        <f>Welcome!$D$4</f>
        <v>0</v>
      </c>
    </row>
    <row r="12" spans="1:5" ht="15.75" thickBot="1" x14ac:dyDescent="0.3">
      <c r="A12" s="75" t="s">
        <v>739</v>
      </c>
      <c r="B12" s="1778">
        <f>'MDA Worksheet'!$R$18</f>
        <v>0</v>
      </c>
      <c r="C12" s="177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75"/>
      <c r="C17" s="1775"/>
      <c r="D17" s="1775"/>
      <c r="E17" s="1775"/>
    </row>
    <row r="18" spans="1:5" x14ac:dyDescent="0.25">
      <c r="A18" s="73"/>
      <c r="B18" s="116"/>
      <c r="C18" s="73"/>
      <c r="D18" s="116"/>
    </row>
    <row r="19" spans="1:5" ht="15.75" thickBot="1" x14ac:dyDescent="0.3">
      <c r="A19" s="75" t="s">
        <v>808</v>
      </c>
      <c r="B19" s="1775" t="str">
        <f>Welcome!$D$10</f>
        <v>Please Select</v>
      </c>
      <c r="C19" s="1775"/>
      <c r="D19" s="1775"/>
      <c r="E19" s="177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53" t="s">
        <v>1147</v>
      </c>
      <c r="B42" s="1754"/>
      <c r="C42" s="1754"/>
      <c r="D42" s="1754"/>
      <c r="E42" s="1755"/>
    </row>
    <row r="43" spans="1:5" s="640" customFormat="1" x14ac:dyDescent="0.25">
      <c r="A43" s="1756"/>
      <c r="B43" s="1757"/>
      <c r="C43" s="1757"/>
      <c r="D43" s="1757"/>
      <c r="E43" s="1758"/>
    </row>
    <row r="44" spans="1:5" s="640" customFormat="1" ht="15.75" thickBot="1" x14ac:dyDescent="0.3">
      <c r="A44" s="1759"/>
      <c r="B44" s="1760"/>
      <c r="C44" s="1760"/>
      <c r="D44" s="1760"/>
      <c r="E44" s="1761"/>
    </row>
    <row r="45" spans="1:5" s="640" customFormat="1" ht="15.75" thickBot="1" x14ac:dyDescent="0.3">
      <c r="A45" s="646"/>
    </row>
    <row r="46" spans="1:5" s="640" customFormat="1" ht="15.75" thickBot="1" x14ac:dyDescent="0.3">
      <c r="A46" s="1753" t="s">
        <v>1136</v>
      </c>
      <c r="B46" s="1754"/>
      <c r="C46" s="1754"/>
      <c r="D46" s="1754"/>
      <c r="E46" s="1755"/>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47"/>
      <c r="B53" s="1748"/>
      <c r="C53" s="1748"/>
      <c r="D53" s="1748"/>
      <c r="E53" s="1749"/>
    </row>
    <row r="54" spans="1:5" s="640" customFormat="1" ht="15.75" thickBot="1" x14ac:dyDescent="0.3">
      <c r="A54" s="1750"/>
      <c r="B54" s="1751"/>
      <c r="C54" s="1751"/>
      <c r="D54" s="1751"/>
      <c r="E54" s="1752"/>
    </row>
    <row r="55" spans="1:5" ht="15.75" thickBot="1" x14ac:dyDescent="0.3">
      <c r="A55" s="646"/>
      <c r="B55" s="640"/>
      <c r="C55" s="640"/>
      <c r="D55" s="640"/>
      <c r="E55" s="640"/>
    </row>
    <row r="56" spans="1:5" ht="30.75" customHeight="1" thickBot="1" x14ac:dyDescent="0.3">
      <c r="A56" s="1769" t="s">
        <v>747</v>
      </c>
      <c r="B56" s="1770"/>
      <c r="C56" s="1770"/>
      <c r="D56" s="1770"/>
      <c r="E56" s="177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72" t="s">
        <v>759</v>
      </c>
      <c r="B67" s="1773"/>
      <c r="C67" s="1773"/>
      <c r="D67" s="1773"/>
      <c r="E67" s="177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62" t="s">
        <v>1148</v>
      </c>
      <c r="B74" s="1763"/>
      <c r="C74" s="1763"/>
      <c r="D74" s="1763"/>
      <c r="E74" s="1764"/>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65" t="s">
        <v>762</v>
      </c>
      <c r="B78" s="1766"/>
      <c r="C78" s="1766"/>
      <c r="D78" s="1766"/>
      <c r="E78" s="176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65" t="s">
        <v>764</v>
      </c>
      <c r="B83" s="1766"/>
      <c r="C83" s="1766"/>
      <c r="D83" s="1766"/>
      <c r="E83" s="176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87" t="s">
        <v>1131</v>
      </c>
      <c r="D3" s="1788"/>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804" t="s">
        <v>1989</v>
      </c>
      <c r="H8" s="1804"/>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805"/>
      <c r="H12" s="1805"/>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98" t="s">
        <v>1161</v>
      </c>
      <c r="C33" s="1799"/>
      <c r="D33" s="1799"/>
      <c r="E33" s="1799"/>
      <c r="F33" s="1799"/>
      <c r="G33" s="1799"/>
      <c r="H33" s="1799"/>
      <c r="I33" s="1800"/>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89"/>
      <c r="C34" s="1790"/>
      <c r="D34" s="1790"/>
      <c r="E34" s="1790"/>
      <c r="F34" s="1790"/>
      <c r="G34" s="1790"/>
      <c r="H34" s="1790"/>
      <c r="I34" s="1791"/>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92"/>
      <c r="C35" s="1793"/>
      <c r="D35" s="1793"/>
      <c r="E35" s="1793"/>
      <c r="F35" s="1793"/>
      <c r="G35" s="1793"/>
      <c r="H35" s="1793"/>
      <c r="I35" s="1794"/>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92"/>
      <c r="C36" s="1793"/>
      <c r="D36" s="1793"/>
      <c r="E36" s="1793"/>
      <c r="F36" s="1793"/>
      <c r="G36" s="1793"/>
      <c r="H36" s="1793"/>
      <c r="I36" s="1794"/>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92"/>
      <c r="C37" s="1793"/>
      <c r="D37" s="1793"/>
      <c r="E37" s="1793"/>
      <c r="F37" s="1793"/>
      <c r="G37" s="1793"/>
      <c r="H37" s="1793"/>
      <c r="I37" s="1794"/>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92"/>
      <c r="C38" s="1793"/>
      <c r="D38" s="1793"/>
      <c r="E38" s="1793"/>
      <c r="F38" s="1793"/>
      <c r="G38" s="1793"/>
      <c r="H38" s="1793"/>
      <c r="I38" s="1794"/>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95"/>
      <c r="C39" s="1796"/>
      <c r="D39" s="1796"/>
      <c r="E39" s="1796"/>
      <c r="F39" s="1796"/>
      <c r="G39" s="1796"/>
      <c r="H39" s="1796"/>
      <c r="I39" s="1797"/>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01" t="s">
        <v>1096</v>
      </c>
      <c r="C41" s="1802"/>
      <c r="D41" s="1802"/>
      <c r="E41" s="1802"/>
      <c r="F41" s="1802"/>
      <c r="G41" s="1802"/>
      <c r="H41" s="1802"/>
      <c r="I41" s="1803"/>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89"/>
      <c r="C42" s="1790"/>
      <c r="D42" s="1790"/>
      <c r="E42" s="1790"/>
      <c r="F42" s="1790"/>
      <c r="G42" s="1790"/>
      <c r="H42" s="1790"/>
      <c r="I42" s="1791"/>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92"/>
      <c r="C43" s="1793"/>
      <c r="D43" s="1793"/>
      <c r="E43" s="1793"/>
      <c r="F43" s="1793"/>
      <c r="G43" s="1793"/>
      <c r="H43" s="1793"/>
      <c r="I43" s="1794"/>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92"/>
      <c r="C44" s="1793"/>
      <c r="D44" s="1793"/>
      <c r="E44" s="1793"/>
      <c r="F44" s="1793"/>
      <c r="G44" s="1793"/>
      <c r="H44" s="1793"/>
      <c r="I44" s="1794"/>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92"/>
      <c r="C45" s="1793"/>
      <c r="D45" s="1793"/>
      <c r="E45" s="1793"/>
      <c r="F45" s="1793"/>
      <c r="G45" s="1793"/>
      <c r="H45" s="1793"/>
      <c r="I45" s="1794"/>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92"/>
      <c r="C46" s="1793"/>
      <c r="D46" s="1793"/>
      <c r="E46" s="1793"/>
      <c r="F46" s="1793"/>
      <c r="G46" s="1793"/>
      <c r="H46" s="1793"/>
      <c r="I46" s="1794"/>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95"/>
      <c r="C47" s="1796"/>
      <c r="D47" s="1796"/>
      <c r="E47" s="1796"/>
      <c r="F47" s="1796"/>
      <c r="G47" s="1796"/>
      <c r="H47" s="1796"/>
      <c r="I47" s="1797"/>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812" t="s">
        <v>870</v>
      </c>
      <c r="G2" s="1812"/>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06" t="s">
        <v>2083</v>
      </c>
      <c r="AT4" s="1806"/>
      <c r="AU4" s="1806"/>
      <c r="AV4" s="1480" t="s">
        <v>2084</v>
      </c>
      <c r="AW4" s="134"/>
      <c r="AX4" s="134"/>
      <c r="AY4" s="134"/>
      <c r="AZ4" s="134"/>
      <c r="BA4" s="1807" t="s">
        <v>2085</v>
      </c>
      <c r="BB4" s="1808"/>
      <c r="BC4" s="134"/>
      <c r="BD4" s="134"/>
    </row>
    <row r="5" spans="1:56" ht="49.5" customHeight="1" thickBot="1" x14ac:dyDescent="0.3">
      <c r="E5" s="1380"/>
      <c r="F5" s="567" t="s">
        <v>991</v>
      </c>
      <c r="G5" s="724" t="s">
        <v>1178</v>
      </c>
      <c r="H5" s="1688" t="s">
        <v>1182</v>
      </c>
      <c r="I5" s="1687" t="s">
        <v>1262</v>
      </c>
      <c r="J5" s="528" t="s">
        <v>1263</v>
      </c>
      <c r="K5" s="686" t="s">
        <v>868</v>
      </c>
      <c r="L5" s="529" t="s">
        <v>1183</v>
      </c>
      <c r="M5" s="529" t="s">
        <v>1190</v>
      </c>
      <c r="N5" s="529" t="s">
        <v>866</v>
      </c>
      <c r="O5" s="530" t="s">
        <v>1184</v>
      </c>
      <c r="P5" s="609" t="s">
        <v>1185</v>
      </c>
      <c r="Q5" s="610" t="s">
        <v>1186</v>
      </c>
      <c r="R5" s="1064" t="s">
        <v>1187</v>
      </c>
      <c r="S5" s="1064" t="s">
        <v>204</v>
      </c>
      <c r="T5" s="687" t="s">
        <v>1188</v>
      </c>
      <c r="U5" s="1702" t="s">
        <v>1189</v>
      </c>
      <c r="V5" s="1701"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1" t="str">
        <f>IF(BE6&lt;&gt;"Yes",IF(Welcome!$D$18="Select # of Locations","",IF($C6&lt;=Welcome!$D$18,$C6,"")),$C6)</f>
        <v/>
      </c>
      <c r="G6" s="1682"/>
      <c r="H6" s="1683"/>
      <c r="I6" s="1679"/>
      <c r="J6" s="1281"/>
      <c r="K6" s="168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0" t="str">
        <f>IF(BE6&lt;&gt;"Yes",IF($F6="","",'Multi-Customer'!$BK49),'Multi-Customer'!$BK49)</f>
        <v/>
      </c>
      <c r="M6" s="1690" t="str">
        <f>IF(BE6&lt;&gt;"Yes",IF($F6="","",IFERROR(VLOOKUP($G6,'Existing Customers'!$A:$AD,30,FALSE),"Enter Menu Type&gt;&gt;")),IFERROR(VLOOKUP($G6,'Existing Customers'!$A:$AD,30,FALSE),"Enter Menu Type&gt;&gt;"))</f>
        <v/>
      </c>
      <c r="N6" s="1690" t="str">
        <f>IF(BE6&lt;&gt;"Yes",IFERROR(IF($C$4&gt;=$C6,VLOOKUP($G6,'Existing Customers'!$A:$J,10,FALSE),""),"Enter Zip Code &gt;"),IFERROR(VLOOKUP($G6,'Existing Customers'!$A:$J,10,FALSE),"Enter Zip Code &gt;"))</f>
        <v/>
      </c>
      <c r="O6" s="1691" t="str">
        <f>IF(BE6&lt;&gt;"Yes",IF($F6="","",'Multi-Customer'!$BK50),'Multi-Customer'!$BK50)</f>
        <v/>
      </c>
      <c r="P6" s="1360"/>
      <c r="Q6" s="1361"/>
      <c r="R6" s="1362"/>
      <c r="S6" s="1363"/>
      <c r="T6" s="1364"/>
      <c r="U6" s="1698"/>
      <c r="V6" s="1696"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4" t="str">
        <f>IF(BE7&lt;&gt;"Yes",IF(Welcome!$D$18="Select # of Locations","",IF($C7&lt;=Welcome!$D$18,$C7,"")),$C7)</f>
        <v/>
      </c>
      <c r="G7" s="1569"/>
      <c r="H7" s="1685"/>
      <c r="I7" s="1680"/>
      <c r="J7" s="1282"/>
      <c r="K7" s="16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3" t="str">
        <f>IF(BE7&lt;&gt;"Yes",IF($F7="","",'Multi-Customer'!$CH49),'Multi-Customer'!$CH49)</f>
        <v/>
      </c>
      <c r="M7" s="1693" t="str">
        <f>IF(BE7&lt;&gt;"Yes",IF($F7="","",IFERROR(VLOOKUP($G7,'Existing Customers'!$A:$AD,30,FALSE),"Enter Menu Type&gt;&gt;")),IFERROR(VLOOKUP($G7,'Existing Customers'!$A:$AD,30,FALSE),"Enter Menu Type&gt;&gt;"))</f>
        <v/>
      </c>
      <c r="N7" s="1693" t="str">
        <f>IF(BE7&lt;&gt;"Yes",IFERROR(IF($C$4&gt;=$C7,VLOOKUP($G7,'Existing Customers'!$A:$J,10,FALSE),""),"Enter Zip Code &gt;"),IFERROR(VLOOKUP($G7,'Existing Customers'!$A:$J,10,FALSE),"Enter Zip Code &gt;"))</f>
        <v/>
      </c>
      <c r="O7" s="1694" t="str">
        <f>IF(BE7&lt;&gt;"Yes",IF($F7="","",'Multi-Customer'!$CH50),'Multi-Customer'!$CH50)</f>
        <v/>
      </c>
      <c r="P7" s="1366"/>
      <c r="Q7" s="1367"/>
      <c r="R7" s="1368"/>
      <c r="S7" s="1365"/>
      <c r="T7" s="1369"/>
      <c r="U7" s="1699"/>
      <c r="V7" s="1697"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4" t="str">
        <f>IF(BE8&lt;&gt;"Yes",IF(Welcome!$D$18="Select # of Locations","",IF($C8&lt;=Welcome!$D$18,$C8,"")),$C8)</f>
        <v/>
      </c>
      <c r="G8" s="1569"/>
      <c r="H8" s="1685"/>
      <c r="I8" s="1680"/>
      <c r="J8" s="1282"/>
      <c r="K8" s="16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3" t="str">
        <f>IF(BE8&lt;&gt;"Yes",IF($F8="","",'Multi-Customer'!$DE49),'Multi-Customer'!$DE49)</f>
        <v/>
      </c>
      <c r="M8" s="1693" t="str">
        <f>IF(BE8&lt;&gt;"Yes",IF($F8="","",IFERROR(VLOOKUP($G8,'Existing Customers'!$A:$AD,30,FALSE),"Enter Menu Type&gt;&gt;")),IFERROR(VLOOKUP($G8,'Existing Customers'!$A:$AD,30,FALSE),"Enter Menu Type&gt;&gt;"))</f>
        <v/>
      </c>
      <c r="N8" s="1693" t="str">
        <f>IF(BE8&lt;&gt;"Yes",IFERROR(IF($C$4&gt;=$C8,VLOOKUP($G8,'Existing Customers'!$A:$J,10,FALSE),""),"Enter Zip Code &gt;"),IFERROR(VLOOKUP($G8,'Existing Customers'!$A:$J,10,FALSE),"Enter Zip Code &gt;"))</f>
        <v/>
      </c>
      <c r="O8" s="1694" t="str">
        <f>IF(BE8&lt;&gt;"Yes",IF($F8="","",'Multi-Customer'!$DE50),'Multi-Customer'!$DE50)</f>
        <v/>
      </c>
      <c r="P8" s="1366"/>
      <c r="Q8" s="1367"/>
      <c r="R8" s="1368"/>
      <c r="S8" s="1365"/>
      <c r="T8" s="1369"/>
      <c r="U8" s="1699"/>
      <c r="V8" s="1697"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4" t="str">
        <f>IF(BE9&lt;&gt;"Yes",IF(Welcome!$D$18="Select # of Locations","",IF($C9&lt;=Welcome!$D$18,$C9,"")),$C9)</f>
        <v/>
      </c>
      <c r="G9" s="1569"/>
      <c r="H9" s="1685"/>
      <c r="I9" s="1680"/>
      <c r="J9" s="1282"/>
      <c r="K9" s="16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3" t="str">
        <f>IF(BE9&lt;&gt;"Yes",IF($F9="","",'Multi-Customer'!$EB49),'Multi-Customer'!$EB49)</f>
        <v/>
      </c>
      <c r="M9" s="1693" t="str">
        <f>IF(BE9&lt;&gt;"Yes",IF($F9="","",IFERROR(VLOOKUP($G9,'Existing Customers'!$A:$AD,30,FALSE),"Enter Menu Type&gt;&gt;")),IFERROR(VLOOKUP($G9,'Existing Customers'!$A:$AD,30,FALSE),"Enter Menu Type&gt;&gt;"))</f>
        <v/>
      </c>
      <c r="N9" s="1693" t="str">
        <f>IF(BE9&lt;&gt;"Yes",IFERROR(IF($C$4&gt;=$C9,VLOOKUP($G9,'Existing Customers'!$A:$J,10,FALSE),""),"Enter Zip Code &gt;"),IFERROR(VLOOKUP($G9,'Existing Customers'!$A:$J,10,FALSE),"Enter Zip Code &gt;"))</f>
        <v/>
      </c>
      <c r="O9" s="1694" t="str">
        <f>IF(BE9&lt;&gt;"Yes",IF($F9="","",'Multi-Customer'!$EB50),'Multi-Customer'!$EB50)</f>
        <v/>
      </c>
      <c r="P9" s="1366"/>
      <c r="Q9" s="1367"/>
      <c r="R9" s="1368"/>
      <c r="S9" s="1365"/>
      <c r="T9" s="1369"/>
      <c r="U9" s="1699"/>
      <c r="V9" s="1697"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4" t="str">
        <f>IF(BE10&lt;&gt;"Yes",IF(Welcome!$D$18="Select # of Locations","",IF($C10&lt;=Welcome!$D$18,$C10,"")),$C10)</f>
        <v/>
      </c>
      <c r="G10" s="1569"/>
      <c r="H10" s="1685"/>
      <c r="I10" s="1680"/>
      <c r="J10" s="1282"/>
      <c r="K10" s="16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3" t="str">
        <f>IF(BE10&lt;&gt;"Yes",IF($F10="","",'Multi-Customer'!$EY49),'Multi-Customer'!$EY49)</f>
        <v/>
      </c>
      <c r="M10" s="1693" t="str">
        <f>IF(BE10&lt;&gt;"Yes",IF($F10="","",IFERROR(VLOOKUP($G10,'Existing Customers'!$A:$AD,30,FALSE),"Enter Menu Type&gt;&gt;")),IFERROR(VLOOKUP($G10,'Existing Customers'!$A:$AD,30,FALSE),"Enter Menu Type&gt;&gt;"))</f>
        <v/>
      </c>
      <c r="N10" s="1693" t="str">
        <f>IF(BE10&lt;&gt;"Yes",IFERROR(IF($C$4&gt;=$C10,VLOOKUP($G10,'Existing Customers'!$A:$J,10,FALSE),""),"Enter Zip Code &gt;"),IFERROR(VLOOKUP($G10,'Existing Customers'!$A:$J,10,FALSE),"Enter Zip Code &gt;"))</f>
        <v/>
      </c>
      <c r="O10" s="1694" t="str">
        <f>IF(BE10&lt;&gt;"Yes",IF($F10="","",'Multi-Customer'!$EY50),'Multi-Customer'!$EY50)</f>
        <v/>
      </c>
      <c r="P10" s="1366"/>
      <c r="Q10" s="1367"/>
      <c r="R10" s="1368"/>
      <c r="S10" s="1365"/>
      <c r="T10" s="1369"/>
      <c r="U10" s="1699"/>
      <c r="V10" s="1697"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4" t="str">
        <f>IF(BE11&lt;&gt;"Yes",IF(Welcome!$D$18="Select # of Locations","",IF($C11&lt;=Welcome!$D$18,$C11,"")),$C11)</f>
        <v/>
      </c>
      <c r="G11" s="1569"/>
      <c r="H11" s="1685"/>
      <c r="I11" s="1680"/>
      <c r="J11" s="1282"/>
      <c r="K11" s="16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3" t="str">
        <f>IF(BE11&lt;&gt;"Yes",IF($F11="","",'Multi-Customer'!$FV49),'Multi-Customer'!$FV49)</f>
        <v/>
      </c>
      <c r="M11" s="1693" t="str">
        <f>IF(BE11&lt;&gt;"Yes",IF($F11="","",IFERROR(VLOOKUP($G11,'Existing Customers'!$A:$AD,30,FALSE),"Enter Menu Type&gt;&gt;")),IFERROR(VLOOKUP($G11,'Existing Customers'!$A:$AD,30,FALSE),"Enter Menu Type&gt;&gt;"))</f>
        <v/>
      </c>
      <c r="N11" s="1693" t="str">
        <f>IF(BE11&lt;&gt;"Yes",IFERROR(IF($C$4&gt;=$C11,VLOOKUP($G11,'Existing Customers'!$A:$J,10,FALSE),""),"Enter Zip Code &gt;"),IFERROR(VLOOKUP($G11,'Existing Customers'!$A:$J,10,FALSE),"Enter Zip Code &gt;"))</f>
        <v/>
      </c>
      <c r="O11" s="1694" t="str">
        <f>IF(BE11&lt;&gt;"Yes",IF($F11="","",'Multi-Customer'!$FV50),'Multi-Customer'!$FV50)</f>
        <v/>
      </c>
      <c r="P11" s="1366"/>
      <c r="Q11" s="1367"/>
      <c r="R11" s="1368"/>
      <c r="S11" s="1365"/>
      <c r="T11" s="1369"/>
      <c r="U11" s="1699"/>
      <c r="V11" s="1697"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4" t="str">
        <f>IF(BE12&lt;&gt;"Yes",IF(Welcome!$D$18="Select # of Locations","",IF($C12&lt;=Welcome!$D$18,$C12,"")),$C12)</f>
        <v/>
      </c>
      <c r="G12" s="1569"/>
      <c r="H12" s="1685"/>
      <c r="I12" s="1680"/>
      <c r="J12" s="1282"/>
      <c r="K12" s="16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3" t="str">
        <f>IF(BE12&lt;&gt;"Yes",IF($F12="","",'Multi-Customer'!$GS49),'Multi-Customer'!$GS49)</f>
        <v/>
      </c>
      <c r="M12" s="1693" t="str">
        <f>IF(BE12&lt;&gt;"Yes",IF($F12="","",IFERROR(VLOOKUP($G12,'Existing Customers'!$A:$AD,30,FALSE),"Enter Menu Type&gt;&gt;")),IFERROR(VLOOKUP($G12,'Existing Customers'!$A:$AD,30,FALSE),"Enter Menu Type&gt;&gt;"))</f>
        <v/>
      </c>
      <c r="N12" s="1693" t="str">
        <f>IF(BE12&lt;&gt;"Yes",IFERROR(IF($C$4&gt;=$C12,VLOOKUP($G12,'Existing Customers'!$A:$J,10,FALSE),""),"Enter Zip Code &gt;"),IFERROR(VLOOKUP($G12,'Existing Customers'!$A:$J,10,FALSE),"Enter Zip Code &gt;"))</f>
        <v/>
      </c>
      <c r="O12" s="1694" t="str">
        <f>IF(BE12&lt;&gt;"Yes",IF($F12="","",'Multi-Customer'!$GS50),'Multi-Customer'!$GS50)</f>
        <v/>
      </c>
      <c r="P12" s="1366"/>
      <c r="Q12" s="1367"/>
      <c r="R12" s="1368"/>
      <c r="S12" s="1365"/>
      <c r="T12" s="1369"/>
      <c r="U12" s="1699"/>
      <c r="V12" s="1697"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4" t="str">
        <f>IF(BE13&lt;&gt;"Yes",IF(Welcome!$D$18="Select # of Locations","",IF($C13&lt;=Welcome!$D$18,$C13,"")),$C13)</f>
        <v/>
      </c>
      <c r="G13" s="1569"/>
      <c r="H13" s="1685"/>
      <c r="I13" s="1680"/>
      <c r="J13" s="1282"/>
      <c r="K13" s="16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3" t="str">
        <f>IF(BE13&lt;&gt;"Yes",IF($F13="","",'Multi-Customer'!$HP49),'Multi-Customer'!$HP49)</f>
        <v/>
      </c>
      <c r="M13" s="1693" t="str">
        <f>IF(BE13&lt;&gt;"Yes",IF($F13="","",IFERROR(VLOOKUP($G13,'Existing Customers'!$A:$AD,30,FALSE),"Enter Menu Type&gt;&gt;")),IFERROR(VLOOKUP($G13,'Existing Customers'!$A:$AD,30,FALSE),"Enter Menu Type&gt;&gt;"))</f>
        <v/>
      </c>
      <c r="N13" s="1693" t="str">
        <f>IF(BE13&lt;&gt;"Yes",IFERROR(IF($C$4&gt;=$C13,VLOOKUP($G13,'Existing Customers'!$A:$J,10,FALSE),""),"Enter Zip Code &gt;"),IFERROR(VLOOKUP($G13,'Existing Customers'!$A:$J,10,FALSE),"Enter Zip Code &gt;"))</f>
        <v/>
      </c>
      <c r="O13" s="1694" t="str">
        <f>IF(BE13&lt;&gt;"Yes",IF($F13="","",'Multi-Customer'!$HP50),'Multi-Customer'!$HP50)</f>
        <v/>
      </c>
      <c r="P13" s="1366"/>
      <c r="Q13" s="1367"/>
      <c r="R13" s="1368"/>
      <c r="S13" s="1365"/>
      <c r="T13" s="1369"/>
      <c r="U13" s="1699"/>
      <c r="V13" s="1697"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4" t="str">
        <f>IF(BE14&lt;&gt;"Yes",IF(Welcome!$D$18="Select # of Locations","",IF($C14&lt;=Welcome!$D$18,$C14,"")),$C14)</f>
        <v/>
      </c>
      <c r="G14" s="1569"/>
      <c r="H14" s="1685"/>
      <c r="I14" s="1680"/>
      <c r="J14" s="1282"/>
      <c r="K14" s="16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3" t="str">
        <f>IF(BE14&lt;&gt;"Yes",IF($F14="","",'Multi-Customer'!$IM49),'Multi-Customer'!$IM49)</f>
        <v/>
      </c>
      <c r="M14" s="1693" t="str">
        <f>IF(BE14&lt;&gt;"Yes",IF($F14="","",IFERROR(VLOOKUP($G14,'Existing Customers'!$A:$AD,30,FALSE),"Enter Menu Type&gt;&gt;")),IFERROR(VLOOKUP($G14,'Existing Customers'!$A:$AD,30,FALSE),"Enter Menu Type&gt;&gt;"))</f>
        <v/>
      </c>
      <c r="N14" s="1693" t="str">
        <f>IF(BE14&lt;&gt;"Yes",IFERROR(IF($C$4&gt;=$C14,VLOOKUP($G14,'Existing Customers'!$A:$J,10,FALSE),""),"Enter Zip Code &gt;"),IFERROR(VLOOKUP($G14,'Existing Customers'!$A:$J,10,FALSE),"Enter Zip Code &gt;"))</f>
        <v/>
      </c>
      <c r="O14" s="1694" t="str">
        <f>IF(BE14&lt;&gt;"Yes",IF($F14="","",'Multi-Customer'!$IM50),'Multi-Customer'!$IM50)</f>
        <v/>
      </c>
      <c r="P14" s="1366"/>
      <c r="Q14" s="1367"/>
      <c r="R14" s="1368"/>
      <c r="S14" s="1365"/>
      <c r="T14" s="1369"/>
      <c r="U14" s="1699"/>
      <c r="V14" s="1697"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7" customFormat="1" x14ac:dyDescent="0.25">
      <c r="A15" s="1677" t="str">
        <f t="shared" si="0"/>
        <v/>
      </c>
      <c r="B15" s="1677">
        <f t="shared" si="1"/>
        <v>0</v>
      </c>
      <c r="C15" s="141">
        <v>10</v>
      </c>
      <c r="D15" s="141"/>
      <c r="E15" s="1381"/>
      <c r="F15" s="1684" t="str">
        <f>IF(BE15&lt;&gt;"Yes",IF(Welcome!$D$18="Select # of Locations","",IF($C15&lt;=Welcome!$D$18,$C15,"")),$C15)</f>
        <v/>
      </c>
      <c r="G15" s="1569"/>
      <c r="H15" s="1685"/>
      <c r="I15" s="1731"/>
      <c r="J15" s="1282"/>
      <c r="K15" s="169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3" t="str">
        <f>IF(BE15&lt;&gt;"Yes",IF($F15="","",'Multi-Customer'!$JJ49),'Multi-Customer'!$JJ49)</f>
        <v/>
      </c>
      <c r="M15" s="1693" t="str">
        <f>IF(BE15&lt;&gt;"Yes",IF($F15="","",IFERROR(VLOOKUP($G15,'Existing Customers'!$A:$AD,30,FALSE),"Enter Menu Type&gt;&gt;")),IFERROR(VLOOKUP($G15,'Existing Customers'!$A:$AD,30,FALSE),"Enter Menu Type&gt;&gt;"))</f>
        <v/>
      </c>
      <c r="N15" s="1693" t="str">
        <f>IF(BE15&lt;&gt;"Yes",IFERROR(IF($C$4&gt;=$C15,VLOOKUP($G15,'Existing Customers'!$A:$J,10,FALSE),""),"Enter Zip Code &gt;"),IFERROR(VLOOKUP($G15,'Existing Customers'!$A:$J,10,FALSE),"Enter Zip Code &gt;"))</f>
        <v/>
      </c>
      <c r="O15" s="1694" t="str">
        <f>IF(BE15&lt;&gt;"Yes",IF($F15="","",'Multi-Customer'!$JJ50),'Multi-Customer'!$JJ50)</f>
        <v/>
      </c>
      <c r="P15" s="1366"/>
      <c r="Q15" s="1367"/>
      <c r="R15" s="1368"/>
      <c r="S15" s="1365"/>
      <c r="T15" s="1369"/>
      <c r="U15" s="1699"/>
      <c r="V15" s="1703"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7">
        <f>IF(IF($G15="New Store",COUNTIF($G$6:$G$25,"New Store")-COUNTIF($G$25:$G25,"New Store"),0)=9,10,9)</f>
        <v>9</v>
      </c>
      <c r="AE15" s="1677" t="str">
        <f t="shared" si="4"/>
        <v/>
      </c>
      <c r="AF15" s="1678"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7" customFormat="1" x14ac:dyDescent="0.25">
      <c r="A16" s="1677" t="str">
        <f t="shared" si="0"/>
        <v/>
      </c>
      <c r="B16" s="1677">
        <f t="shared" si="1"/>
        <v>0</v>
      </c>
      <c r="C16" s="141">
        <v>11</v>
      </c>
      <c r="D16" s="141"/>
      <c r="E16" s="1381"/>
      <c r="F16" s="1684" t="str">
        <f>IF(BE16&lt;&gt;"Yes",IF(Welcome!$D$18="Select # of Locations","",IF($C16&lt;=Welcome!$D$18,$C16,"")),$C16)</f>
        <v/>
      </c>
      <c r="G16" s="1569"/>
      <c r="H16" s="1685"/>
      <c r="I16" s="1731"/>
      <c r="J16" s="1282"/>
      <c r="K16" s="1692"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3" t="str">
        <f>IF(BE16&lt;&gt;"Yes",IF($F16="","",'Multi-Customer'!$KG49),'Multi-Customer'!$KG49)</f>
        <v/>
      </c>
      <c r="M16" s="1693" t="str">
        <f>IF(BE16&lt;&gt;"Yes",IF($F16="","",IFERROR(VLOOKUP($G16,'Existing Customers'!$A:$AD,30,FALSE),"Enter Menu Type&gt;&gt;")),IFERROR(VLOOKUP($G16,'Existing Customers'!$A:$AD,30,FALSE),"Enter Menu Type&gt;&gt;"))</f>
        <v/>
      </c>
      <c r="N16" s="1693" t="str">
        <f>IF(BE16&lt;&gt;"Yes",IFERROR(IF($C$4&gt;=$C16,VLOOKUP($G16,'Existing Customers'!$A:$J,10,FALSE),""),"Enter Zip Code &gt;"),IFERROR(VLOOKUP($G16,'Existing Customers'!$A:$J,10,FALSE),"Enter Zip Code &gt;"))</f>
        <v/>
      </c>
      <c r="O16" s="1694" t="str">
        <f>IF(BE16&lt;&gt;"Yes",IF($F16="","",'Multi-Customer'!$KG50),'Multi-Customer'!$KG50)</f>
        <v/>
      </c>
      <c r="P16" s="1366"/>
      <c r="Q16" s="1367"/>
      <c r="R16" s="1368"/>
      <c r="S16" s="1365"/>
      <c r="T16" s="1369"/>
      <c r="U16" s="1699"/>
      <c r="V16" s="1703" t="s">
        <v>648</v>
      </c>
      <c r="W16" s="1090"/>
      <c r="X16" s="991" t="str">
        <f>IF($F16="","",'[2]Variable Costs (Back)'!$A25)</f>
        <v/>
      </c>
      <c r="Y16" s="506" t="str">
        <f t="shared" si="17"/>
        <v/>
      </c>
      <c r="Z16" s="52" t="str">
        <f t="shared" si="18"/>
        <v/>
      </c>
      <c r="AA16" s="52" t="str">
        <f t="shared" si="19"/>
        <v/>
      </c>
      <c r="AB16" s="52" t="str">
        <f t="shared" si="20"/>
        <v/>
      </c>
      <c r="AC16" s="134">
        <f t="shared" si="21"/>
        <v>0</v>
      </c>
      <c r="AD16" s="1677">
        <f>IF(IF($G16="New Store",COUNTIF($G$6:$G$25,"New Store")-COUNTIF($G$25:$G25,"New Store"),0)=9,10,9)</f>
        <v>9</v>
      </c>
      <c r="AE16" s="1677" t="str">
        <f t="shared" si="4"/>
        <v/>
      </c>
      <c r="AF16" s="1678"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7" customFormat="1" x14ac:dyDescent="0.25">
      <c r="A17" s="1677" t="str">
        <f t="shared" si="0"/>
        <v/>
      </c>
      <c r="B17" s="1677">
        <f t="shared" si="1"/>
        <v>0</v>
      </c>
      <c r="C17" s="141">
        <v>12</v>
      </c>
      <c r="D17" s="141"/>
      <c r="E17" s="1381"/>
      <c r="F17" s="1684" t="str">
        <f>IF(BE17&lt;&gt;"Yes",IF(Welcome!$D$18="Select # of Locations","",IF($C17&lt;=Welcome!$D$18,$C17,"")),$C17)</f>
        <v/>
      </c>
      <c r="G17" s="1569"/>
      <c r="H17" s="1685"/>
      <c r="I17" s="1731"/>
      <c r="J17" s="1282"/>
      <c r="K17" s="1692"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3" t="str">
        <f>IF(BE17&lt;&gt;"Yes",IF($F17="","",'Multi-Customer'!$LD49),'Multi-Customer'!$LD49)</f>
        <v/>
      </c>
      <c r="M17" s="1693" t="str">
        <f>IF(BE17&lt;&gt;"Yes",IF($F17="","",IFERROR(VLOOKUP($G17,'Existing Customers'!$A:$AD,30,FALSE),"Enter Menu Type&gt;&gt;")),IFERROR(VLOOKUP($G17,'Existing Customers'!$A:$AD,30,FALSE),"Enter Menu Type&gt;&gt;"))</f>
        <v/>
      </c>
      <c r="N17" s="1693" t="str">
        <f>IF(BE17&lt;&gt;"Yes",IFERROR(IF($C$4&gt;=$C17,VLOOKUP($G17,'Existing Customers'!$A:$J,10,FALSE),""),"Enter Zip Code &gt;"),IFERROR(VLOOKUP($G17,'Existing Customers'!$A:$J,10,FALSE),"Enter Zip Code &gt;"))</f>
        <v/>
      </c>
      <c r="O17" s="1694" t="str">
        <f>IF(BE17&lt;&gt;"Yes",IF($F17="","",'Multi-Customer'!$LD50),'Multi-Customer'!$LD50)</f>
        <v/>
      </c>
      <c r="P17" s="1366"/>
      <c r="Q17" s="1367"/>
      <c r="R17" s="1368"/>
      <c r="S17" s="1365"/>
      <c r="T17" s="1369"/>
      <c r="U17" s="1699"/>
      <c r="V17" s="1703" t="s">
        <v>648</v>
      </c>
      <c r="W17" s="1090"/>
      <c r="X17" s="991" t="str">
        <f>IF($F17="","",'[2]Variable Costs (Back)'!$A26)</f>
        <v/>
      </c>
      <c r="Y17" s="506" t="str">
        <f t="shared" si="17"/>
        <v/>
      </c>
      <c r="Z17" s="52" t="str">
        <f t="shared" si="18"/>
        <v/>
      </c>
      <c r="AA17" s="52" t="str">
        <f t="shared" si="19"/>
        <v/>
      </c>
      <c r="AB17" s="52" t="str">
        <f t="shared" si="20"/>
        <v/>
      </c>
      <c r="AC17" s="134">
        <f t="shared" si="21"/>
        <v>0</v>
      </c>
      <c r="AD17" s="1677">
        <f>IF(IF($G17="New Store",COUNTIF($G$6:$G$25,"New Store")-COUNTIF($G$25:$G25,"New Store"),0)=9,10,9)</f>
        <v>9</v>
      </c>
      <c r="AE17" s="1677" t="str">
        <f t="shared" si="4"/>
        <v/>
      </c>
      <c r="AF17" s="1678"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7" customFormat="1" x14ac:dyDescent="0.25">
      <c r="A18" s="1677" t="str">
        <f t="shared" si="0"/>
        <v/>
      </c>
      <c r="B18" s="1677">
        <f t="shared" si="1"/>
        <v>0</v>
      </c>
      <c r="C18" s="141">
        <v>13</v>
      </c>
      <c r="D18" s="141"/>
      <c r="E18" s="1381"/>
      <c r="F18" s="1684" t="str">
        <f>IF(BE18&lt;&gt;"Yes",IF(Welcome!$D$18="Select # of Locations","",IF($C18&lt;=Welcome!$D$18,$C18,"")),$C18)</f>
        <v/>
      </c>
      <c r="G18" s="1569"/>
      <c r="H18" s="1685"/>
      <c r="I18" s="1731"/>
      <c r="J18" s="1282"/>
      <c r="K18" s="1692"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3" t="str">
        <f>IF(BE18&lt;&gt;"Yes",IF($F18="","",'Multi-Customer'!$MA49),'Multi-Customer'!$MA49)</f>
        <v/>
      </c>
      <c r="M18" s="1693" t="str">
        <f>IF(BE18&lt;&gt;"Yes",IF($F18="","",IFERROR(VLOOKUP($G18,'Existing Customers'!$A:$AD,30,FALSE),"Enter Menu Type&gt;&gt;")),IFERROR(VLOOKUP($G18,'Existing Customers'!$A:$AD,30,FALSE),"Enter Menu Type&gt;&gt;"))</f>
        <v/>
      </c>
      <c r="N18" s="1693" t="str">
        <f>IF(BE18&lt;&gt;"Yes",IFERROR(IF($C$4&gt;=$C18,VLOOKUP($G18,'Existing Customers'!$A:$J,10,FALSE),""),"Enter Zip Code &gt;"),IFERROR(VLOOKUP($G18,'Existing Customers'!$A:$J,10,FALSE),"Enter Zip Code &gt;"))</f>
        <v/>
      </c>
      <c r="O18" s="1694" t="str">
        <f>IF(BE18&lt;&gt;"Yes",IF($F18="","",'Multi-Customer'!$MA50),'Multi-Customer'!$MA50)</f>
        <v/>
      </c>
      <c r="P18" s="1366"/>
      <c r="Q18" s="1367"/>
      <c r="R18" s="1368"/>
      <c r="S18" s="1365"/>
      <c r="T18" s="1369"/>
      <c r="U18" s="1699"/>
      <c r="V18" s="1703" t="s">
        <v>648</v>
      </c>
      <c r="W18" s="1090"/>
      <c r="X18" s="991" t="str">
        <f>IF($F18="","",'[2]Variable Costs (Back)'!$A27)</f>
        <v/>
      </c>
      <c r="Y18" s="506" t="str">
        <f t="shared" si="17"/>
        <v/>
      </c>
      <c r="Z18" s="52" t="str">
        <f t="shared" si="18"/>
        <v/>
      </c>
      <c r="AA18" s="52" t="str">
        <f t="shared" si="19"/>
        <v/>
      </c>
      <c r="AB18" s="52" t="str">
        <f t="shared" si="20"/>
        <v/>
      </c>
      <c r="AC18" s="134">
        <f t="shared" si="21"/>
        <v>0</v>
      </c>
      <c r="AD18" s="1677">
        <f>IF(IF($G18="New Store",COUNTIF($G$6:$G$25,"New Store")-COUNTIF($G$25:$G25,"New Store"),0)=9,10,9)</f>
        <v>9</v>
      </c>
      <c r="AE18" s="1677" t="str">
        <f t="shared" si="4"/>
        <v/>
      </c>
      <c r="AF18" s="1678"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7" customFormat="1" x14ac:dyDescent="0.25">
      <c r="A19" s="1677" t="str">
        <f t="shared" si="0"/>
        <v/>
      </c>
      <c r="B19" s="1677">
        <f t="shared" si="1"/>
        <v>0</v>
      </c>
      <c r="C19" s="141">
        <v>14</v>
      </c>
      <c r="D19" s="141"/>
      <c r="E19" s="1381"/>
      <c r="F19" s="1684" t="str">
        <f>IF(BE19&lt;&gt;"Yes",IF(Welcome!$D$18="Select # of Locations","",IF($C19&lt;=Welcome!$D$18,$C19,"")),$C19)</f>
        <v/>
      </c>
      <c r="G19" s="1569"/>
      <c r="H19" s="1685"/>
      <c r="I19" s="1731"/>
      <c r="J19" s="1282"/>
      <c r="K19" s="1692"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3" t="str">
        <f>IF(BE19&lt;&gt;"Yes",IF($F19="","",'Multi-Customer'!$MX49),'Multi-Customer'!$MX49)</f>
        <v/>
      </c>
      <c r="M19" s="1693" t="str">
        <f>IF(BE19&lt;&gt;"Yes",IF($F19="","",IFERROR(VLOOKUP($G19,'Existing Customers'!$A:$AD,30,FALSE),"Enter Menu Type&gt;&gt;")),IFERROR(VLOOKUP($G19,'Existing Customers'!$A:$AD,30,FALSE),"Enter Menu Type&gt;&gt;"))</f>
        <v/>
      </c>
      <c r="N19" s="1693" t="str">
        <f>IF(BE19&lt;&gt;"Yes",IFERROR(IF($C$4&gt;=$C19,VLOOKUP($G19,'Existing Customers'!$A:$J,10,FALSE),""),"Enter Zip Code &gt;"),IFERROR(VLOOKUP($G19,'Existing Customers'!$A:$J,10,FALSE),"Enter Zip Code &gt;"))</f>
        <v/>
      </c>
      <c r="O19" s="1694" t="str">
        <f>IF(BE19&lt;&gt;"Yes",IF($F19="","",'Multi-Customer'!$MX50),'Multi-Customer'!$MX50)</f>
        <v/>
      </c>
      <c r="P19" s="1366"/>
      <c r="Q19" s="1367"/>
      <c r="R19" s="1368"/>
      <c r="S19" s="1365"/>
      <c r="T19" s="1369"/>
      <c r="U19" s="1699"/>
      <c r="V19" s="1703" t="s">
        <v>648</v>
      </c>
      <c r="W19" s="1090"/>
      <c r="X19" s="991" t="str">
        <f>IF($F19="","",'[2]Variable Costs (Back)'!$A28)</f>
        <v/>
      </c>
      <c r="Y19" s="506" t="str">
        <f t="shared" si="17"/>
        <v/>
      </c>
      <c r="Z19" s="52" t="str">
        <f t="shared" si="18"/>
        <v/>
      </c>
      <c r="AA19" s="52" t="str">
        <f t="shared" si="19"/>
        <v/>
      </c>
      <c r="AB19" s="52" t="str">
        <f t="shared" si="20"/>
        <v/>
      </c>
      <c r="AC19" s="134">
        <f t="shared" si="21"/>
        <v>0</v>
      </c>
      <c r="AD19" s="1677">
        <f>IF(IF($G19="New Store",COUNTIF($G$6:$G$25,"New Store")-COUNTIF($G$25:$G25,"New Store"),0)=9,10,9)</f>
        <v>9</v>
      </c>
      <c r="AE19" s="1677" t="str">
        <f t="shared" si="4"/>
        <v/>
      </c>
      <c r="AF19" s="1678"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7" customFormat="1" x14ac:dyDescent="0.25">
      <c r="A20" s="1677" t="str">
        <f t="shared" si="0"/>
        <v/>
      </c>
      <c r="B20" s="1677">
        <f t="shared" si="1"/>
        <v>0</v>
      </c>
      <c r="C20" s="141">
        <v>15</v>
      </c>
      <c r="D20" s="141"/>
      <c r="E20" s="1381"/>
      <c r="F20" s="1684" t="str">
        <f>IF(BE20&lt;&gt;"Yes",IF(Welcome!$D$18="Select # of Locations","",IF($C20&lt;=Welcome!$D$18,$C20,"")),$C20)</f>
        <v/>
      </c>
      <c r="G20" s="1569"/>
      <c r="H20" s="1685"/>
      <c r="I20" s="1731"/>
      <c r="J20" s="1282"/>
      <c r="K20" s="1692"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3" t="str">
        <f>IF(BE20&lt;&gt;"Yes",IF($F20="","",'Multi-Customer'!$NU49),'Multi-Customer'!$NU49)</f>
        <v/>
      </c>
      <c r="M20" s="1693" t="str">
        <f>IF(BE20&lt;&gt;"Yes",IF($F20="","",IFERROR(VLOOKUP($G20,'Existing Customers'!$A:$AD,30,FALSE),"Enter Menu Type&gt;&gt;")),IFERROR(VLOOKUP($G20,'Existing Customers'!$A:$AD,30,FALSE),"Enter Menu Type&gt;&gt;"))</f>
        <v/>
      </c>
      <c r="N20" s="1693" t="str">
        <f>IF(BE20&lt;&gt;"Yes",IFERROR(IF($C$4&gt;=$C20,VLOOKUP($G20,'Existing Customers'!$A:$J,10,FALSE),""),"Enter Zip Code &gt;"),IFERROR(VLOOKUP($G20,'Existing Customers'!$A:$J,10,FALSE),"Enter Zip Code &gt;"))</f>
        <v/>
      </c>
      <c r="O20" s="1694" t="str">
        <f>IF(BE20&lt;&gt;"Yes",IF($F20="","",'Multi-Customer'!$NU50),'Multi-Customer'!$NU50)</f>
        <v/>
      </c>
      <c r="P20" s="1366"/>
      <c r="Q20" s="1367"/>
      <c r="R20" s="1368"/>
      <c r="S20" s="1365"/>
      <c r="T20" s="1369"/>
      <c r="U20" s="1699"/>
      <c r="V20" s="1703" t="s">
        <v>648</v>
      </c>
      <c r="W20" s="1090"/>
      <c r="X20" s="991" t="str">
        <f>IF($F20="","",'[2]Variable Costs (Back)'!$A29)</f>
        <v/>
      </c>
      <c r="Y20" s="506" t="str">
        <f t="shared" si="17"/>
        <v/>
      </c>
      <c r="Z20" s="52" t="str">
        <f t="shared" si="18"/>
        <v/>
      </c>
      <c r="AA20" s="52" t="str">
        <f t="shared" si="19"/>
        <v/>
      </c>
      <c r="AB20" s="52" t="str">
        <f t="shared" si="20"/>
        <v/>
      </c>
      <c r="AC20" s="134">
        <f t="shared" si="21"/>
        <v>0</v>
      </c>
      <c r="AD20" s="1677">
        <f>IF(IF($G20="New Store",COUNTIF($G$6:$G$25,"New Store")-COUNTIF($G$25:$G25,"New Store"),0)=9,10,9)</f>
        <v>9</v>
      </c>
      <c r="AE20" s="1677" t="str">
        <f t="shared" si="4"/>
        <v/>
      </c>
      <c r="AF20" s="1678"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7" customFormat="1" x14ac:dyDescent="0.25">
      <c r="A21" s="1677" t="str">
        <f t="shared" si="0"/>
        <v/>
      </c>
      <c r="B21" s="1677">
        <f t="shared" si="1"/>
        <v>0</v>
      </c>
      <c r="C21" s="141">
        <v>16</v>
      </c>
      <c r="D21" s="141"/>
      <c r="E21" s="1381"/>
      <c r="F21" s="1684" t="str">
        <f>IF(BE21&lt;&gt;"Yes",IF(Welcome!$D$18="Select # of Locations","",IF($C21&lt;=Welcome!$D$18,$C21,"")),$C21)</f>
        <v/>
      </c>
      <c r="G21" s="1569"/>
      <c r="H21" s="1685"/>
      <c r="I21" s="1731"/>
      <c r="J21" s="1282"/>
      <c r="K21" s="1692"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3" t="str">
        <f>IF(BE21&lt;&gt;"Yes",IF($F21="","",'Multi-Customer'!$OR49),'Multi-Customer'!$OR49)</f>
        <v/>
      </c>
      <c r="M21" s="1693" t="str">
        <f>IF(BE21&lt;&gt;"Yes",IF($F21="","",IFERROR(VLOOKUP($G21,'Existing Customers'!$A:$AD,30,FALSE),"Enter Menu Type&gt;&gt;")),IFERROR(VLOOKUP($G21,'Existing Customers'!$A:$AD,30,FALSE),"Enter Menu Type&gt;&gt;"))</f>
        <v/>
      </c>
      <c r="N21" s="1693" t="str">
        <f>IF(BE21&lt;&gt;"Yes",IFERROR(IF($C$4&gt;=$C21,VLOOKUP($G21,'Existing Customers'!$A:$J,10,FALSE),""),"Enter Zip Code &gt;"),IFERROR(VLOOKUP($G21,'Existing Customers'!$A:$J,10,FALSE),"Enter Zip Code &gt;"))</f>
        <v/>
      </c>
      <c r="O21" s="1694" t="str">
        <f>IF(BE21&lt;&gt;"Yes",IF($F21="","",'Multi-Customer'!$OR50),'Multi-Customer'!$OR50)</f>
        <v/>
      </c>
      <c r="P21" s="1366"/>
      <c r="Q21" s="1367"/>
      <c r="R21" s="1368"/>
      <c r="S21" s="1365"/>
      <c r="T21" s="1369"/>
      <c r="U21" s="1699"/>
      <c r="V21" s="1703" t="s">
        <v>648</v>
      </c>
      <c r="W21" s="1090"/>
      <c r="X21" s="991" t="str">
        <f>IF($F21="","",'[2]Variable Costs (Back)'!$A30)</f>
        <v/>
      </c>
      <c r="Y21" s="506" t="str">
        <f t="shared" si="17"/>
        <v/>
      </c>
      <c r="Z21" s="52" t="str">
        <f t="shared" si="18"/>
        <v/>
      </c>
      <c r="AA21" s="52" t="str">
        <f t="shared" si="19"/>
        <v/>
      </c>
      <c r="AB21" s="52" t="str">
        <f t="shared" si="20"/>
        <v/>
      </c>
      <c r="AC21" s="134">
        <f t="shared" si="21"/>
        <v>0</v>
      </c>
      <c r="AD21" s="1677">
        <f>IF(IF($G21="New Store",COUNTIF($G$6:$G$25,"New Store")-COUNTIF($G$25:$G25,"New Store"),0)=9,10,9)</f>
        <v>9</v>
      </c>
      <c r="AE21" s="1677" t="str">
        <f t="shared" si="4"/>
        <v/>
      </c>
      <c r="AF21" s="1678"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7" customFormat="1" x14ac:dyDescent="0.25">
      <c r="A22" s="1677" t="str">
        <f t="shared" si="0"/>
        <v/>
      </c>
      <c r="B22" s="1677">
        <f t="shared" si="1"/>
        <v>0</v>
      </c>
      <c r="C22" s="141">
        <v>17</v>
      </c>
      <c r="D22" s="141"/>
      <c r="E22" s="1381"/>
      <c r="F22" s="1684" t="str">
        <f>IF(BE22&lt;&gt;"Yes",IF(Welcome!$D$18="Select # of Locations","",IF($C22&lt;=Welcome!$D$18,$C22,"")),$C22)</f>
        <v/>
      </c>
      <c r="G22" s="1569"/>
      <c r="H22" s="1685"/>
      <c r="I22" s="1731"/>
      <c r="J22" s="1282"/>
      <c r="K22" s="1692"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3" t="str">
        <f>IF(BE22&lt;&gt;"Yes",IF($F22="","",'Multi-Customer'!$PO49),'Multi-Customer'!$PO49)</f>
        <v/>
      </c>
      <c r="M22" s="1693" t="str">
        <f>IF(BE22&lt;&gt;"Yes",IF($F22="","",IFERROR(VLOOKUP($G22,'Existing Customers'!$A:$AD,30,FALSE),"Enter Menu Type&gt;&gt;")),IFERROR(VLOOKUP($G22,'Existing Customers'!$A:$AD,30,FALSE),"Enter Menu Type&gt;&gt;"))</f>
        <v/>
      </c>
      <c r="N22" s="1693" t="str">
        <f>IF(BE22&lt;&gt;"Yes",IFERROR(IF($C$4&gt;=$C22,VLOOKUP($G22,'Existing Customers'!$A:$J,10,FALSE),""),"Enter Zip Code &gt;"),IFERROR(VLOOKUP($G22,'Existing Customers'!$A:$J,10,FALSE),"Enter Zip Code &gt;"))</f>
        <v/>
      </c>
      <c r="O22" s="1694" t="str">
        <f>IF(BE22&lt;&gt;"Yes",IF($F22="","",'Multi-Customer'!$PO50),'Multi-Customer'!$PO50)</f>
        <v/>
      </c>
      <c r="P22" s="1366"/>
      <c r="Q22" s="1367"/>
      <c r="R22" s="1368"/>
      <c r="S22" s="1365"/>
      <c r="T22" s="1369"/>
      <c r="U22" s="1699"/>
      <c r="V22" s="1703" t="s">
        <v>648</v>
      </c>
      <c r="W22" s="1090"/>
      <c r="X22" s="991" t="str">
        <f>IF($F22="","",'[2]Variable Costs (Back)'!$A31)</f>
        <v/>
      </c>
      <c r="Y22" s="506" t="str">
        <f t="shared" si="17"/>
        <v/>
      </c>
      <c r="Z22" s="52" t="str">
        <f t="shared" si="18"/>
        <v/>
      </c>
      <c r="AA22" s="52" t="str">
        <f t="shared" si="19"/>
        <v/>
      </c>
      <c r="AB22" s="52" t="str">
        <f t="shared" si="20"/>
        <v/>
      </c>
      <c r="AC22" s="134">
        <f t="shared" si="21"/>
        <v>0</v>
      </c>
      <c r="AD22" s="1677">
        <f>IF(IF($G22="New Store",COUNTIF($G$6:$G$25,"New Store")-COUNTIF($G$25:$G25,"New Store"),0)=9,10,9)</f>
        <v>9</v>
      </c>
      <c r="AE22" s="1677" t="str">
        <f t="shared" si="4"/>
        <v/>
      </c>
      <c r="AF22" s="1678"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7" customFormat="1" x14ac:dyDescent="0.25">
      <c r="A23" s="1677" t="str">
        <f t="shared" si="0"/>
        <v/>
      </c>
      <c r="B23" s="1677">
        <f t="shared" si="1"/>
        <v>0</v>
      </c>
      <c r="C23" s="141">
        <v>18</v>
      </c>
      <c r="D23" s="141"/>
      <c r="E23" s="1381"/>
      <c r="F23" s="1684" t="str">
        <f>IF(BE23&lt;&gt;"Yes",IF(Welcome!$D$18="Select # of Locations","",IF($C23&lt;=Welcome!$D$18,$C23,"")),$C23)</f>
        <v/>
      </c>
      <c r="G23" s="1569"/>
      <c r="H23" s="1685"/>
      <c r="I23" s="1731"/>
      <c r="J23" s="1282"/>
      <c r="K23" s="1692"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3" t="str">
        <f>IF(BE23&lt;&gt;"Yes",IF($F23="","",'Multi-Customer'!$QL49),'Multi-Customer'!$QL49)</f>
        <v/>
      </c>
      <c r="M23" s="1693" t="str">
        <f>IF(BE23&lt;&gt;"Yes",IF($F23="","",IFERROR(VLOOKUP($G23,'Existing Customers'!$A:$AD,30,FALSE),"Enter Menu Type&gt;&gt;")),IFERROR(VLOOKUP($G23,'Existing Customers'!$A:$AD,30,FALSE),"Enter Menu Type&gt;&gt;"))</f>
        <v/>
      </c>
      <c r="N23" s="1693" t="str">
        <f>IF(BE23&lt;&gt;"Yes",IFERROR(IF($C$4&gt;=$C23,VLOOKUP($G23,'Existing Customers'!$A:$J,10,FALSE),""),"Enter Zip Code &gt;"),IFERROR(VLOOKUP($G23,'Existing Customers'!$A:$J,10,FALSE),"Enter Zip Code &gt;"))</f>
        <v/>
      </c>
      <c r="O23" s="1694" t="str">
        <f>IF(BE23&lt;&gt;"Yes",IF($F23="","",'Multi-Customer'!$QL50),'Multi-Customer'!$QL50)</f>
        <v/>
      </c>
      <c r="P23" s="1366"/>
      <c r="Q23" s="1367"/>
      <c r="R23" s="1368"/>
      <c r="S23" s="1365"/>
      <c r="T23" s="1369"/>
      <c r="U23" s="1699"/>
      <c r="V23" s="1703" t="s">
        <v>648</v>
      </c>
      <c r="W23" s="1090"/>
      <c r="X23" s="991" t="str">
        <f>IF($F23="","",'[2]Variable Costs (Back)'!$A32)</f>
        <v/>
      </c>
      <c r="Y23" s="506" t="str">
        <f t="shared" si="17"/>
        <v/>
      </c>
      <c r="Z23" s="52" t="str">
        <f t="shared" si="18"/>
        <v/>
      </c>
      <c r="AA23" s="52" t="str">
        <f t="shared" si="19"/>
        <v/>
      </c>
      <c r="AB23" s="52" t="str">
        <f t="shared" si="20"/>
        <v/>
      </c>
      <c r="AC23" s="134">
        <f t="shared" si="21"/>
        <v>0</v>
      </c>
      <c r="AD23" s="1677">
        <f>IF(IF($G23="New Store",COUNTIF($G$6:$G$25,"New Store")-COUNTIF($G$25:$G25,"New Store"),0)=9,10,9)</f>
        <v>9</v>
      </c>
      <c r="AE23" s="1677" t="str">
        <f t="shared" si="4"/>
        <v/>
      </c>
      <c r="AF23" s="1678"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7" customFormat="1" x14ac:dyDescent="0.25">
      <c r="A24" s="1677" t="str">
        <f t="shared" si="0"/>
        <v/>
      </c>
      <c r="B24" s="1677">
        <f t="shared" si="1"/>
        <v>0</v>
      </c>
      <c r="C24" s="141">
        <v>19</v>
      </c>
      <c r="D24" s="141"/>
      <c r="E24" s="1381"/>
      <c r="F24" s="1684" t="str">
        <f>IF(BE24&lt;&gt;"Yes",IF(Welcome!$D$18="Select # of Locations","",IF($C24&lt;=Welcome!$D$18,$C24,"")),$C24)</f>
        <v/>
      </c>
      <c r="G24" s="1569"/>
      <c r="H24" s="1685"/>
      <c r="I24" s="1731"/>
      <c r="J24" s="1282"/>
      <c r="K24" s="1692"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3" t="str">
        <f>IF(BE24&lt;&gt;"Yes",IF($F24="","",'Multi-Customer'!$RI49),'Multi-Customer'!$RI49)</f>
        <v/>
      </c>
      <c r="M24" s="1693" t="str">
        <f>IF(BE24&lt;&gt;"Yes",IF($F24="","",IFERROR(VLOOKUP($G24,'Existing Customers'!$A:$AD,30,FALSE),"Enter Menu Type&gt;&gt;")),IFERROR(VLOOKUP($G24,'Existing Customers'!$A:$AD,30,FALSE),"Enter Menu Type&gt;&gt;"))</f>
        <v/>
      </c>
      <c r="N24" s="1693" t="str">
        <f>IF(BE24&lt;&gt;"Yes",IFERROR(IF($C$4&gt;=$C24,VLOOKUP($G24,'Existing Customers'!$A:$J,10,FALSE),""),"Enter Zip Code &gt;"),IFERROR(VLOOKUP($G24,'Existing Customers'!$A:$J,10,FALSE),"Enter Zip Code &gt;"))</f>
        <v/>
      </c>
      <c r="O24" s="1694" t="str">
        <f>IF(BE24&lt;&gt;"Yes",IF($F24="","",'Multi-Customer'!$RI50),'Multi-Customer'!$RI50)</f>
        <v/>
      </c>
      <c r="P24" s="1366"/>
      <c r="Q24" s="1367"/>
      <c r="R24" s="1368"/>
      <c r="S24" s="1365"/>
      <c r="T24" s="1369"/>
      <c r="U24" s="1699"/>
      <c r="V24" s="1703" t="s">
        <v>648</v>
      </c>
      <c r="W24" s="1090"/>
      <c r="X24" s="991" t="str">
        <f>IF($F24="","",'[2]Variable Costs (Back)'!$A33)</f>
        <v/>
      </c>
      <c r="Y24" s="506" t="str">
        <f t="shared" si="17"/>
        <v/>
      </c>
      <c r="Z24" s="52" t="str">
        <f t="shared" si="18"/>
        <v/>
      </c>
      <c r="AA24" s="52" t="str">
        <f t="shared" si="19"/>
        <v/>
      </c>
      <c r="AB24" s="52" t="str">
        <f t="shared" si="20"/>
        <v/>
      </c>
      <c r="AC24" s="134">
        <f t="shared" si="21"/>
        <v>0</v>
      </c>
      <c r="AD24" s="1677">
        <f>IF(IF($G24="New Store",COUNTIF($G$6:$G$25,"New Store")-COUNTIF($G$25:$G25,"New Store"),0)=9,10,9)</f>
        <v>9</v>
      </c>
      <c r="AE24" s="1677" t="str">
        <f t="shared" si="4"/>
        <v/>
      </c>
      <c r="AF24" s="1678"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1"/>
      <c r="F25" s="1280" t="str">
        <f>IF(BE25&lt;&gt;"Yes",IF(Welcome!$D$18="Select # of Locations","",IF($C25&lt;=Welcome!$D$18,$C25,"")),$C25)</f>
        <v/>
      </c>
      <c r="G25" s="1570"/>
      <c r="H25" s="1686"/>
      <c r="I25" s="1732"/>
      <c r="J25" s="1283"/>
      <c r="K25" s="1695"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0"/>
      <c r="V25" s="1704"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13">
        <f>SUMIFS($I$6:$I$25,$W6:$W25,"&lt;&gt;End")</f>
        <v>0</v>
      </c>
      <c r="J27" s="1815" t="s">
        <v>1293</v>
      </c>
      <c r="K27" s="1817">
        <f>SUMIFS($K$6:$K$25,$W6:$W25,"&lt;&gt;End")</f>
        <v>0</v>
      </c>
      <c r="L27" s="1815" t="s">
        <v>1294</v>
      </c>
      <c r="M27" s="602"/>
      <c r="N27" s="602"/>
      <c r="O27" s="602"/>
      <c r="P27" s="1813">
        <f>SUMIFS($P$6:$P$25,$F$6:$F$25,"&gt;0",$W6:$W25,"&lt;&gt;End")</f>
        <v>0</v>
      </c>
      <c r="Q27" s="1809" t="s">
        <v>1295</v>
      </c>
      <c r="R27" s="1811"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14"/>
      <c r="J28" s="1816"/>
      <c r="K28" s="1818"/>
      <c r="L28" s="1816"/>
      <c r="M28" s="602"/>
      <c r="N28" s="602"/>
      <c r="O28" s="602"/>
      <c r="P28" s="1814"/>
      <c r="Q28" s="1810"/>
      <c r="R28" s="1811"/>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10">
      <formula>AND($F6&lt;&gt;"",$G6&lt;&gt;"",$U6&lt;&gt;"Prospect")</formula>
    </cfRule>
    <cfRule type="expression" dxfId="1324" priority="8">
      <formula>AND($F6&lt;&gt;"",$G6&lt;&gt;"",$U6="Prospect",$Q6="")</formula>
    </cfRule>
  </conditionalFormatting>
  <conditionalFormatting sqref="P6:T25 W6:W25">
    <cfRule type="expression" dxfId="1323" priority="1">
      <formula>AND($BE6="Yes",$BF6="End")</formula>
    </cfRule>
  </conditionalFormatting>
  <conditionalFormatting sqref="R6:S25">
    <cfRule type="expression" dxfId="1322" priority="464">
      <formula>AND($K6&lt;&gt;"Enter Spend&gt;&gt;&gt;",$U6&lt;&gt;"Prospect")</formula>
    </cfRule>
    <cfRule type="expression" dxfId="1321" priority="6">
      <formula>AND($AP6="Existing",$BE6&lt;&gt;"Yes")</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30" t="str">
        <f>IFERROR(VLOOKUP($H$4,'Market Geography'!$D:$G,4,FALSE),"Select Market")</f>
        <v>Select Market</v>
      </c>
      <c r="I3" s="1831"/>
      <c r="J3" s="1831"/>
      <c r="K3" s="183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27">
        <f>Welcome!$D$4</f>
        <v>0</v>
      </c>
      <c r="I4" s="1828"/>
      <c r="J4" s="1828"/>
      <c r="K4" s="182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27" t="str">
        <f>'Multi-Customer'!$S$49</f>
        <v>Enter Customer(s)</v>
      </c>
      <c r="I5" s="1828"/>
      <c r="J5" s="1828"/>
      <c r="K5" s="182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27" t="str">
        <f>'Multi-Customer'!$AH$40</f>
        <v>MULTIPLE TYPES</v>
      </c>
      <c r="I6" s="1828"/>
      <c r="J6" s="1828"/>
      <c r="K6" s="182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33" t="s">
        <v>206</v>
      </c>
      <c r="I7" s="1834"/>
      <c r="J7" s="1834"/>
      <c r="K7" s="1835"/>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24" t="s">
        <v>119</v>
      </c>
      <c r="H33" s="1825"/>
      <c r="I33" s="368">
        <f>IF($E$3="MDA",'PIM Ranges'!$AZ$7,'PIM Ranges'!$BL$7)</f>
        <v>8.8999999999999996E-2</v>
      </c>
      <c r="J33" s="134"/>
      <c r="K33" s="1826" t="str">
        <f>IF(COUNTIF($AB$10:$AB$30,"ERROR")&lt;1,"",IF(COUNTIF($AB$10:$AB$30,"ERROR")&lt;2,(COUNTIF($AB$10:$AB$30,"ERROR")&amp;" Margin Missing Above"),(COUNTIF($AB$10:$AB$30,"ERROR")&amp;" Margins Missing Above")))</f>
        <v/>
      </c>
      <c r="L33" s="182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19" t="s">
        <v>488</v>
      </c>
      <c r="H34" s="1820"/>
      <c r="I34" s="364">
        <f>J31</f>
        <v>0</v>
      </c>
      <c r="J34" s="134"/>
      <c r="K34" s="1826" t="str">
        <f>IF(COUNTIFS($L$10:$L$30,"X",$AF$10:$AF$30,"BELOW")&lt;1,"",IF(COUNTIFS($L$10:$L$30,"X",$AF$10:$AF$30,"BELOW")&lt;2,(COUNTIFS($L$10:$L$30,"X",$AF$10:$AF$30,"BELOW")&amp;" Margin Below Minimum"),(COUNTIFS($L$10:$L$30,"X",$AF$10:$AF$30,"BELOW")&amp;" Margins Below Minimum")))</f>
        <v/>
      </c>
      <c r="L34" s="182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19" t="s">
        <v>1249</v>
      </c>
      <c r="H35" s="1820"/>
      <c r="I35" s="1491" t="str">
        <f>IFERROR(I34/G31,"")</f>
        <v/>
      </c>
      <c r="K35" s="1826" t="str">
        <f>IF(COUNTIFS($L$10:$L$30,"X",$AF$10:$AF$30,"ABOVE")&lt;1,"",IF(COUNTIFS($L$10:$L$30,"X",$AF$10:$AF$30,"ABOVE")&lt;2,(COUNTIFS($L$10:$L$30,"X",$AF$10:$AF$30,"ABOVE")&amp;" Margin Above Maximum"),(COUNTIFS($L$10:$L$30,"X",$AF$10:$AF$30,"ABOVE")&amp;" Margins Above Maximum")))</f>
        <v/>
      </c>
      <c r="L35" s="182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19"/>
      <c r="H36" s="1820"/>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19" t="str">
        <f>IFERROR(IF(I35&gt;I33,"","Below Recommended TAGP: "),"")</f>
        <v/>
      </c>
      <c r="H37" s="1820"/>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19"/>
      <c r="H38" s="1820"/>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19" t="s">
        <v>1250</v>
      </c>
      <c r="H39" s="1820"/>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21" t="s">
        <v>489</v>
      </c>
      <c r="H40" s="1822"/>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23"/>
      <c r="G52" s="18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23"/>
      <c r="G53" s="18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23"/>
      <c r="G54" s="18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4" sqref="E4"/>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70" t="str">
        <f>Welcome!$D$10</f>
        <v>Please Select</v>
      </c>
      <c r="I3" s="1871"/>
      <c r="J3" s="795"/>
      <c r="K3" s="879" t="s">
        <v>110</v>
      </c>
      <c r="L3" s="1872" t="str">
        <f>IFERROR(VLOOKUP($L$4,'Market Geography'!$D:$G,4,FALSE),"Select Market")</f>
        <v>Select Market</v>
      </c>
      <c r="M3" s="1873"/>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74" t="str">
        <f>Welcome!$D$16</f>
        <v>Select Term</v>
      </c>
      <c r="I4" s="1875"/>
      <c r="J4" s="181"/>
      <c r="K4" s="880" t="s">
        <v>840</v>
      </c>
      <c r="L4" s="1876">
        <f>Welcome!$D$4</f>
        <v>0</v>
      </c>
      <c r="M4" s="1877"/>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78">
        <f>'PIM Model'!$G$31</f>
        <v>0</v>
      </c>
      <c r="I5" s="1879"/>
      <c r="J5" s="795"/>
      <c r="K5" s="880" t="s">
        <v>107</v>
      </c>
      <c r="L5" s="1876" t="str">
        <f>'Multi-Customer'!$S$49</f>
        <v>Enter Customer(s)</v>
      </c>
      <c r="M5" s="1877"/>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80">
        <f>'Variable Costs (Back)'!$K$36</f>
        <v>0</v>
      </c>
      <c r="I6" s="1881"/>
      <c r="J6" s="795"/>
      <c r="K6" s="880" t="s">
        <v>1170</v>
      </c>
      <c r="L6" s="1876" t="str">
        <f>'Multi-Customer'!$AH$40</f>
        <v>MULTIPLE TYPES</v>
      </c>
      <c r="M6" s="1877"/>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82">
        <f>IFERROR('PIM Ranges'!$AW$3,0)</f>
        <v>0</v>
      </c>
      <c r="I7" s="1883"/>
      <c r="J7" s="795"/>
      <c r="K7" s="881" t="s">
        <v>1165</v>
      </c>
      <c r="L7" s="1884" t="s">
        <v>206</v>
      </c>
      <c r="M7" s="1885"/>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88" t="s">
        <v>1776</v>
      </c>
      <c r="E8" s="1890"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89"/>
      <c r="E9" s="1891"/>
      <c r="F9" s="136"/>
      <c r="G9" s="882" t="s">
        <v>849</v>
      </c>
      <c r="H9" s="1886">
        <f>IFERROR('PIM Model'!$G$31,0)</f>
        <v>0</v>
      </c>
      <c r="I9" s="1887"/>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67">
        <f>IFERROR('PIM Model'!$G$32,0)</f>
        <v>0</v>
      </c>
      <c r="I10" s="1868"/>
      <c r="L10" s="177"/>
      <c r="M10" s="177"/>
      <c r="N10" s="177"/>
      <c r="O10" s="177"/>
      <c r="P10" s="177"/>
      <c r="Q10" s="182"/>
      <c r="R10" s="944">
        <v>1</v>
      </c>
      <c r="S10" s="1859" t="s">
        <v>1520</v>
      </c>
      <c r="T10" s="1859"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59"/>
      <c r="T11" s="1859"/>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64" t="s">
        <v>851</v>
      </c>
      <c r="E12" s="1864"/>
      <c r="F12" s="185"/>
      <c r="G12" s="1865"/>
      <c r="H12" s="1866"/>
      <c r="I12" s="186"/>
      <c r="J12" s="1869"/>
      <c r="K12" s="1869"/>
      <c r="L12" s="184"/>
      <c r="M12" s="184"/>
      <c r="N12" s="184"/>
      <c r="O12" s="1845" t="str">
        <f>IF(COUNTIF($K$19:$K$23,"&gt;.03")&gt;0,"***Warning:You have entered an Rate % of Sales above the recommended 3%***","")</f>
        <v/>
      </c>
      <c r="P12" s="1846"/>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47"/>
      <c r="P13" s="1848"/>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47"/>
      <c r="P14" s="1848"/>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47"/>
      <c r="P15" s="1848"/>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47"/>
      <c r="P16" s="1848"/>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43"/>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43"/>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43"/>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43"/>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64" t="s">
        <v>851</v>
      </c>
      <c r="E26" s="1864"/>
      <c r="F26" s="185"/>
      <c r="G26" s="1865"/>
      <c r="H26" s="1866"/>
      <c r="I26" s="186"/>
      <c r="J26" s="1869"/>
      <c r="K26" s="1869"/>
      <c r="L26" s="184"/>
      <c r="M26" s="184"/>
      <c r="N26" s="184"/>
      <c r="O26" s="1845" t="str">
        <f>IF(COUNTIF($K$33:$K$37,"&gt;.03")&gt;0,"***Warning:You have entered an Rate % of Sales above the recommended 3%***","")</f>
        <v/>
      </c>
      <c r="P26" s="1846"/>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47"/>
      <c r="P27" s="1848"/>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47"/>
      <c r="P28" s="1848"/>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47"/>
      <c r="P29" s="1848"/>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47"/>
      <c r="P30" s="1848"/>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43"/>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43"/>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43"/>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43"/>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43"/>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64" t="s">
        <v>851</v>
      </c>
      <c r="E40" s="1864"/>
      <c r="F40" s="185"/>
      <c r="G40" s="1865"/>
      <c r="H40" s="1866"/>
      <c r="I40" s="186"/>
      <c r="J40" s="1869"/>
      <c r="K40" s="1869"/>
      <c r="L40" s="184"/>
      <c r="M40" s="184"/>
      <c r="N40" s="184"/>
      <c r="O40" s="1845" t="str">
        <f>IF(COUNTIF($K$47:$K$51,"&gt;.03")&gt;0,"***Warning:You have entered an Rate % of Sales above the recommended 3%***","")</f>
        <v/>
      </c>
      <c r="P40" s="1846"/>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47"/>
      <c r="P41" s="1848"/>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47"/>
      <c r="P42" s="1848"/>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47"/>
      <c r="P43" s="1848"/>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47"/>
      <c r="P44" s="1848"/>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43"/>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43"/>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43"/>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43"/>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43"/>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52" t="s">
        <v>217</v>
      </c>
      <c r="E54" s="1852"/>
      <c r="F54" s="213"/>
      <c r="G54" s="214"/>
      <c r="H54" s="797"/>
      <c r="I54" s="215"/>
      <c r="J54" s="184"/>
      <c r="K54" s="216"/>
      <c r="L54" s="184"/>
      <c r="M54" s="217"/>
      <c r="N54" s="217"/>
      <c r="O54" s="1841" t="str">
        <f>IF(COUNTIF($K$61:$K$65,"&gt;.03")&gt;0,"***Warning:You have entered an Rate % of Sales above the recommended 3%***","")</f>
        <v/>
      </c>
      <c r="P54" s="1842"/>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43"/>
      <c r="P55" s="1844"/>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43"/>
      <c r="P56" s="1844"/>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43"/>
      <c r="P57" s="1844"/>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43"/>
      <c r="P58" s="1844"/>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93"/>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93"/>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93"/>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5"/>
      <c r="AF62" s="1675"/>
      <c r="AG62" s="1675"/>
      <c r="AH62" s="1675"/>
      <c r="AI62" s="1675"/>
      <c r="AJ62" s="1675"/>
      <c r="AK62" s="1675"/>
      <c r="AL62" s="1675"/>
      <c r="AM62" s="1675"/>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93"/>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5"/>
      <c r="AF63" s="1675"/>
      <c r="AG63" s="1675"/>
      <c r="AH63" s="1675"/>
      <c r="AI63" s="1675"/>
      <c r="AJ63" s="1675"/>
      <c r="AK63" s="1675"/>
      <c r="AL63" s="1675"/>
      <c r="AM63" s="1675"/>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93"/>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5"/>
      <c r="AF66" s="1675"/>
      <c r="AG66" s="1675"/>
      <c r="AH66" s="1675"/>
      <c r="AI66" s="1675"/>
      <c r="AJ66" s="1675"/>
      <c r="AK66" s="1675"/>
      <c r="AL66" s="1675"/>
      <c r="AM66" s="1675"/>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5"/>
      <c r="AF67" s="1675"/>
      <c r="AG67" s="1675"/>
      <c r="AH67" s="1675"/>
      <c r="AI67" s="1675"/>
      <c r="AJ67" s="1675"/>
      <c r="AK67" s="1675"/>
      <c r="AL67" s="1675"/>
      <c r="AM67" s="1675"/>
      <c r="AN67" s="259" t="str">
        <f>IF(X67&lt;&gt;"",IF(G365="","Yes","No"),"No")</f>
        <v>No</v>
      </c>
    </row>
    <row r="68" spans="1:40" s="796" customFormat="1" ht="21.75" hidden="1" customHeight="1" thickBot="1" x14ac:dyDescent="0.25">
      <c r="A68" s="248"/>
      <c r="B68" s="248"/>
      <c r="C68" s="1337"/>
      <c r="D68" s="1852" t="s">
        <v>217</v>
      </c>
      <c r="E68" s="1852"/>
      <c r="F68" s="213"/>
      <c r="G68" s="214"/>
      <c r="H68" s="797"/>
      <c r="I68" s="215"/>
      <c r="J68" s="184"/>
      <c r="K68" s="216"/>
      <c r="L68" s="184"/>
      <c r="M68" s="217"/>
      <c r="N68" s="217"/>
      <c r="O68" s="1841" t="str">
        <f>IF(COUNTIF($K$75:$K$79,"&gt;.03")&gt;0,"***Warning:You have entered an Rate % of Sales above the recommended 3%***","")</f>
        <v/>
      </c>
      <c r="P68" s="1842"/>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43"/>
      <c r="P69" s="1844"/>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43"/>
      <c r="P70" s="1844"/>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43"/>
      <c r="P71" s="1844"/>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43"/>
      <c r="P72" s="1844"/>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93"/>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93"/>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93"/>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93"/>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93"/>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52" t="s">
        <v>525</v>
      </c>
      <c r="E82" s="1852"/>
      <c r="F82" s="213"/>
      <c r="G82" s="225"/>
      <c r="H82" s="797"/>
      <c r="I82" s="215"/>
      <c r="J82" s="226"/>
      <c r="K82" s="216"/>
      <c r="L82" s="226"/>
      <c r="M82" s="217"/>
      <c r="N82" s="217"/>
      <c r="O82" s="1841" t="str">
        <f>IF(COUNTIF($K$89:$K$93,"&gt;.03")&gt;0,"***Warning:You have entered an Rate % of Sales above the recommended 3%***","")</f>
        <v/>
      </c>
      <c r="P82" s="1842"/>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5"/>
      <c r="AF82" s="1675"/>
      <c r="AG82" s="1675"/>
      <c r="AH82" s="1675"/>
      <c r="AI82" s="1675"/>
      <c r="AJ82" s="1675"/>
      <c r="AK82" s="1675"/>
      <c r="AL82" s="1675"/>
      <c r="AM82" s="1675"/>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43"/>
      <c r="P83" s="1844"/>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5"/>
      <c r="AF83" s="1675"/>
      <c r="AG83" s="1675"/>
      <c r="AH83" s="1675"/>
      <c r="AI83" s="1675"/>
      <c r="AJ83" s="1675"/>
      <c r="AK83" s="1675"/>
      <c r="AL83" s="1675"/>
      <c r="AM83" s="1675"/>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43"/>
      <c r="P84" s="1844"/>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5"/>
      <c r="AF84" s="1675"/>
      <c r="AG84" s="1675"/>
      <c r="AH84" s="1675"/>
      <c r="AI84" s="1675"/>
      <c r="AJ84" s="1675"/>
      <c r="AK84" s="1675"/>
      <c r="AL84" s="1675"/>
      <c r="AM84" s="1675"/>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43"/>
      <c r="P85" s="1844"/>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5"/>
      <c r="AF85" s="1675"/>
      <c r="AG85" s="1675"/>
      <c r="AH85" s="1675"/>
      <c r="AI85" s="1675"/>
      <c r="AJ85" s="1675"/>
      <c r="AK85" s="1675"/>
      <c r="AL85" s="1675"/>
      <c r="AM85" s="1675"/>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43"/>
      <c r="P86" s="1844"/>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5"/>
      <c r="AF86" s="1675"/>
      <c r="AG86" s="1675"/>
      <c r="AH86" s="1675"/>
      <c r="AI86" s="1675"/>
      <c r="AJ86" s="1675"/>
      <c r="AK86" s="1675"/>
      <c r="AL86" s="1675"/>
      <c r="AM86" s="1675"/>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5"/>
      <c r="AF87" s="1675"/>
      <c r="AG87" s="1675"/>
      <c r="AH87" s="1675"/>
      <c r="AI87" s="1675"/>
      <c r="AJ87" s="1675"/>
      <c r="AK87" s="1675"/>
      <c r="AL87" s="1675"/>
      <c r="AM87" s="1675"/>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93"/>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93"/>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93"/>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93"/>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93"/>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52" t="s">
        <v>525</v>
      </c>
      <c r="E96" s="1852"/>
      <c r="F96" s="213"/>
      <c r="G96" s="225"/>
      <c r="H96" s="797"/>
      <c r="I96" s="215"/>
      <c r="J96" s="226"/>
      <c r="K96" s="216"/>
      <c r="L96" s="226"/>
      <c r="M96" s="217"/>
      <c r="N96" s="217"/>
      <c r="O96" s="1841" t="str">
        <f>IF(COUNTIF($K$103:$K$107,"&gt;.03")&gt;0,"***Warning:You have entered an Rate % of Sales above the recommended 3%***","")</f>
        <v/>
      </c>
      <c r="P96" s="1842"/>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43"/>
      <c r="P97" s="1844"/>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43"/>
      <c r="P98" s="1844"/>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43"/>
      <c r="P99" s="1844"/>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43"/>
      <c r="P100" s="1844"/>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93"/>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93"/>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93"/>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93"/>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52" t="s">
        <v>1105</v>
      </c>
      <c r="E110" s="1852"/>
      <c r="F110" s="213"/>
      <c r="G110" s="235"/>
      <c r="H110" s="183"/>
      <c r="I110" s="236"/>
      <c r="J110" s="216"/>
      <c r="K110" s="217"/>
      <c r="L110" s="183"/>
      <c r="M110" s="217"/>
      <c r="N110" s="1841" t="str">
        <f>IF(COUNTIF($K$115,"&gt;.02")&gt;0,"***Warning:You have entered an Rate % of Sales above the recommended amount.Rate % of Sales should be between 0% and 2%***","")</f>
        <v/>
      </c>
      <c r="O110" s="1841"/>
      <c r="P110" s="1842"/>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43"/>
      <c r="O111" s="1843"/>
      <c r="P111" s="1844"/>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43"/>
      <c r="O112" s="1843"/>
      <c r="P112" s="1844"/>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41"/>
      <c r="N113" s="1843"/>
      <c r="O113" s="1843"/>
      <c r="P113" s="1844"/>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43"/>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43"/>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92"/>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52" t="s">
        <v>1105</v>
      </c>
      <c r="E118" s="1852"/>
      <c r="F118" s="213"/>
      <c r="G118" s="235"/>
      <c r="H118" s="183"/>
      <c r="I118" s="236"/>
      <c r="J118" s="216"/>
      <c r="K118" s="217"/>
      <c r="L118" s="183"/>
      <c r="M118" s="217"/>
      <c r="N118" s="1841" t="str">
        <f>IF(COUNTIF($K$123,"&gt;.02")&gt;0,"***Warning:You have entered an Rate % of Sales above the recommended amount.Rate % of Sales should be between 0% and 2%***","")</f>
        <v/>
      </c>
      <c r="O118" s="1841"/>
      <c r="P118" s="1842"/>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43"/>
      <c r="O119" s="1843"/>
      <c r="P119" s="1844"/>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43"/>
      <c r="O120" s="1843"/>
      <c r="P120" s="1844"/>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41"/>
      <c r="N121" s="1843"/>
      <c r="O121" s="1843"/>
      <c r="P121" s="1844"/>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43"/>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43"/>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92"/>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52" t="s">
        <v>1105</v>
      </c>
      <c r="E126" s="1852"/>
      <c r="F126" s="213"/>
      <c r="G126" s="235"/>
      <c r="H126" s="183"/>
      <c r="I126" s="236"/>
      <c r="J126" s="216"/>
      <c r="K126" s="217"/>
      <c r="L126" s="183"/>
      <c r="M126" s="217"/>
      <c r="N126" s="1841" t="str">
        <f>IF(COUNTIF($K$131,"&gt;.02")&gt;0,"***Warning:You have entered an Rate % of Sales above the recommended amount.Rate % of Sales should be between 0% and 2%***","")</f>
        <v/>
      </c>
      <c r="O126" s="1841"/>
      <c r="P126" s="1842"/>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43"/>
      <c r="O127" s="1843"/>
      <c r="P127" s="1844"/>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43"/>
      <c r="O128" s="1843"/>
      <c r="P128" s="1844"/>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41"/>
      <c r="N129" s="1843"/>
      <c r="O129" s="1843"/>
      <c r="P129" s="1844"/>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43"/>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43"/>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92"/>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52" t="s">
        <v>1105</v>
      </c>
      <c r="E134" s="1852"/>
      <c r="F134" s="213"/>
      <c r="G134" s="235"/>
      <c r="H134" s="183"/>
      <c r="I134" s="236"/>
      <c r="J134" s="216"/>
      <c r="K134" s="217"/>
      <c r="L134" s="183"/>
      <c r="M134" s="217"/>
      <c r="N134" s="1841" t="str">
        <f>IF(COUNTIF($K$139,"&gt;.02")&gt;0,"***Warning:You have entered an Rate % of Sales above the recommended amount.Rate % of Sales should be between 0% and 2%***","")</f>
        <v/>
      </c>
      <c r="O134" s="1841"/>
      <c r="P134" s="1842"/>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43"/>
      <c r="O135" s="1843"/>
      <c r="P135" s="1844"/>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43"/>
      <c r="O136" s="1843"/>
      <c r="P136" s="1844"/>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41"/>
      <c r="N137" s="1843"/>
      <c r="O137" s="1843"/>
      <c r="P137" s="1844"/>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43"/>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43"/>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92"/>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52" t="s">
        <v>1105</v>
      </c>
      <c r="E142" s="1852"/>
      <c r="F142" s="213"/>
      <c r="G142" s="235"/>
      <c r="H142" s="183"/>
      <c r="I142" s="236"/>
      <c r="J142" s="216"/>
      <c r="K142" s="217"/>
      <c r="L142" s="183"/>
      <c r="M142" s="217"/>
      <c r="N142" s="1841" t="str">
        <f>IF(COUNTIF($K$147,"&gt;.02")&gt;0,"***Warning:You have entered an Rate % of Sales above the recommended amount.Rate % of Sales should be between 0% and 2%***","")</f>
        <v/>
      </c>
      <c r="O142" s="1841"/>
      <c r="P142" s="1842"/>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43"/>
      <c r="O143" s="1843"/>
      <c r="P143" s="1844"/>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43"/>
      <c r="O144" s="1843"/>
      <c r="P144" s="1844"/>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41"/>
      <c r="N145" s="1843"/>
      <c r="O145" s="1843"/>
      <c r="P145" s="1844"/>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43"/>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43"/>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92"/>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52" t="s">
        <v>717</v>
      </c>
      <c r="E150" s="1852"/>
      <c r="F150" s="184"/>
      <c r="G150" s="235"/>
      <c r="H150" s="183"/>
      <c r="I150" s="236"/>
      <c r="J150" s="216"/>
      <c r="K150" s="217"/>
      <c r="L150" s="183"/>
      <c r="M150" s="217"/>
      <c r="N150" s="1841" t="str">
        <f>IF(COUNTIF($K$155,"&gt;.03")&gt;0,"***Warning:You have entered an Rate % of Sales above the recommended 3%***","")</f>
        <v/>
      </c>
      <c r="O150" s="1841"/>
      <c r="P150" s="1842"/>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43"/>
      <c r="O151" s="1843"/>
      <c r="P151" s="1844"/>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43"/>
      <c r="O152" s="1843"/>
      <c r="P152" s="1844"/>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41"/>
      <c r="N153" s="1843"/>
      <c r="O153" s="1843"/>
      <c r="P153" s="1844"/>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43"/>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43"/>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92"/>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52" t="s">
        <v>1095</v>
      </c>
      <c r="E158" s="1852"/>
      <c r="F158" s="213"/>
      <c r="G158" s="235"/>
      <c r="H158" s="183"/>
      <c r="I158" s="236"/>
      <c r="J158" s="216"/>
      <c r="K158" s="217"/>
      <c r="L158" s="183"/>
      <c r="M158" s="217"/>
      <c r="N158" s="184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41"/>
      <c r="P158" s="1842"/>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43"/>
      <c r="O159" s="1843"/>
      <c r="P159" s="1844"/>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43"/>
      <c r="O160" s="1843"/>
      <c r="P160" s="1844"/>
      <c r="Q160" s="179"/>
      <c r="S160" s="574"/>
    </row>
    <row r="161" spans="1:19" s="796" customFormat="1" ht="18" customHeight="1" thickBot="1" x14ac:dyDescent="0.3">
      <c r="A161" s="243"/>
      <c r="B161" s="243"/>
      <c r="C161" s="417"/>
      <c r="D161" s="7"/>
      <c r="E161" s="145"/>
      <c r="F161" s="145"/>
      <c r="G161" s="188"/>
      <c r="H161" s="188"/>
      <c r="I161" s="188"/>
      <c r="J161" s="188"/>
      <c r="K161" s="188"/>
      <c r="L161" s="188"/>
      <c r="M161" s="1845"/>
      <c r="N161" s="1843"/>
      <c r="O161" s="1843"/>
      <c r="P161" s="1844"/>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47"/>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47"/>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51"/>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52" t="s">
        <v>1095</v>
      </c>
      <c r="E166" s="1852"/>
      <c r="F166" s="213"/>
      <c r="G166" s="235"/>
      <c r="H166" s="183"/>
      <c r="I166" s="236"/>
      <c r="J166" s="216"/>
      <c r="K166" s="217"/>
      <c r="L166" s="183"/>
      <c r="M166" s="217"/>
      <c r="N166" s="184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41"/>
      <c r="P166" s="1842"/>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43"/>
      <c r="O167" s="1843"/>
      <c r="P167" s="1844"/>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43"/>
      <c r="O168" s="1843"/>
      <c r="P168" s="1844"/>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45"/>
      <c r="N169" s="1843"/>
      <c r="O169" s="1843"/>
      <c r="P169" s="1844"/>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47"/>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47"/>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51"/>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52" t="s">
        <v>999</v>
      </c>
      <c r="E174" s="1852"/>
      <c r="F174" s="1383"/>
      <c r="G174" s="1383"/>
      <c r="H174" s="1383"/>
      <c r="I174" s="1383"/>
      <c r="J174" s="184"/>
      <c r="K174" s="184"/>
      <c r="L174" s="184"/>
      <c r="M174" s="184"/>
      <c r="N174" s="184"/>
      <c r="O174" s="1845" t="str">
        <f>IF(AND(Welcome!$D$20&lt;&gt;"Yes",$E$175="Yes"),"Credit Card Payment on the Welcome Sheet must be ""YES""  to proceed with this incentive!","")</f>
        <v/>
      </c>
      <c r="P174" s="1846"/>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47"/>
      <c r="P175" s="1848"/>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47"/>
      <c r="P176" s="1848"/>
      <c r="Q176" s="251"/>
    </row>
    <row r="177" spans="1:19" s="176" customFormat="1" ht="18" customHeight="1" thickBot="1" x14ac:dyDescent="0.3">
      <c r="A177" s="243"/>
      <c r="B177" s="243"/>
      <c r="C177" s="443"/>
      <c r="D177" s="7"/>
      <c r="E177" s="575"/>
      <c r="F177" s="817"/>
      <c r="G177" s="817"/>
      <c r="H177" s="145"/>
      <c r="I177" s="145"/>
      <c r="J177" s="145"/>
      <c r="K177" s="145"/>
      <c r="L177" s="145"/>
      <c r="M177" s="18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47"/>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47"/>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51"/>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52" t="s">
        <v>1473</v>
      </c>
      <c r="E182" s="1852"/>
      <c r="F182" s="213"/>
      <c r="G182" s="235"/>
      <c r="H182" s="183"/>
      <c r="I182" s="236"/>
      <c r="J182" s="216"/>
      <c r="K182" s="217"/>
      <c r="L182" s="183"/>
      <c r="M182" s="217"/>
      <c r="N182" s="18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60"/>
      <c r="P182" s="1861"/>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62"/>
      <c r="O183" s="1862"/>
      <c r="P183" s="1863"/>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62"/>
      <c r="O184" s="1862"/>
      <c r="P184" s="1863"/>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62"/>
      <c r="O185" s="1862"/>
      <c r="P185" s="1863"/>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94" t="s">
        <v>1476</v>
      </c>
      <c r="E189" s="1895"/>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96" t="s">
        <v>1477</v>
      </c>
      <c r="E190" s="1897"/>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52" t="s">
        <v>1132</v>
      </c>
      <c r="E193" s="1852"/>
      <c r="F193" s="213"/>
      <c r="G193" s="235"/>
      <c r="H193" s="183"/>
      <c r="I193" s="236"/>
      <c r="J193" s="216"/>
      <c r="K193" s="217"/>
      <c r="L193" s="183"/>
      <c r="M193" s="217"/>
      <c r="N193" s="18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60"/>
      <c r="P193" s="1861"/>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62"/>
      <c r="O194" s="1862"/>
      <c r="P194" s="1863"/>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62"/>
      <c r="O195" s="1862"/>
      <c r="P195" s="1863"/>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62"/>
      <c r="O196" s="1862"/>
      <c r="P196" s="1863"/>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39"/>
      <c r="K197" s="194" t="s">
        <v>727</v>
      </c>
      <c r="L197" s="1839"/>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49"/>
      <c r="K198" s="1476"/>
      <c r="L198" s="1840"/>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53"/>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54"/>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54"/>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54"/>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55"/>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52" t="s">
        <v>1132</v>
      </c>
      <c r="E205" s="1852"/>
      <c r="F205" s="213"/>
      <c r="G205" s="235"/>
      <c r="H205" s="183"/>
      <c r="I205" s="236"/>
      <c r="J205" s="216"/>
      <c r="K205" s="217"/>
      <c r="L205" s="183"/>
      <c r="M205" s="217"/>
      <c r="N205" s="18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60"/>
      <c r="P205" s="1861"/>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62"/>
      <c r="O206" s="1862"/>
      <c r="P206" s="1863"/>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62"/>
      <c r="O207" s="1862"/>
      <c r="P207" s="1863"/>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62"/>
      <c r="O208" s="1862"/>
      <c r="P208" s="1863"/>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39"/>
      <c r="K209" s="194" t="s">
        <v>727</v>
      </c>
      <c r="L209" s="1839"/>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49"/>
      <c r="K210" s="1476"/>
      <c r="L210" s="1840"/>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53"/>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54"/>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54"/>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54"/>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55"/>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37" t="s">
        <v>1483</v>
      </c>
      <c r="E217" s="1837"/>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50"/>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50"/>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50"/>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51"/>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37" t="s">
        <v>1775</v>
      </c>
      <c r="E225" s="1838"/>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Submit'!$M$42,7, FALSE),""),"")</f>
        <v/>
      </c>
      <c r="F229" s="239"/>
      <c r="G229" s="228" t="s">
        <v>1396</v>
      </c>
      <c r="H229" s="188"/>
      <c r="I229" s="1322"/>
      <c r="J229" s="1322"/>
      <c r="K229" s="194" t="s">
        <v>1389</v>
      </c>
      <c r="L229" s="1322"/>
      <c r="M229" s="1836"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36"/>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36"/>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36"/>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Inputs'!$P$25,10,FALSE),""),"")</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37" t="s">
        <v>1775</v>
      </c>
      <c r="E236" s="1838"/>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Submit'!$M$42,7, FALSE),""),"")</f>
        <v/>
      </c>
      <c r="F240" s="239"/>
      <c r="G240" s="228" t="s">
        <v>1396</v>
      </c>
      <c r="H240" s="188"/>
      <c r="I240" s="1322"/>
      <c r="J240" s="1322"/>
      <c r="K240" s="194" t="s">
        <v>1389</v>
      </c>
      <c r="L240" s="1322"/>
      <c r="M240" s="1836"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36"/>
      <c r="N241" s="188"/>
      <c r="O241" s="887">
        <f>IF(Incentives!E241&lt;Welcome!D12,0,IF(E237="Yes",IFERROR(ROUND((G241/E244),0)*52,0),0))</f>
        <v>0</v>
      </c>
      <c r="P241" s="590"/>
      <c r="Q241" s="1092"/>
    </row>
    <row r="242" spans="1:17" s="180" customFormat="1" ht="19.5" hidden="1" customHeight="1" thickBot="1" x14ac:dyDescent="0.3">
      <c r="A242" s="243"/>
      <c r="B242" s="243"/>
      <c r="C242" s="443" t="str">
        <f>IF(AND($E240&lt;&gt;"",$E240&lt;E243),"Yes","")</f>
        <v/>
      </c>
      <c r="D242" s="858"/>
      <c r="E242" s="858"/>
      <c r="F242" s="196"/>
      <c r="G242" s="1322"/>
      <c r="H242" s="1322"/>
      <c r="I242" s="1322"/>
      <c r="J242" s="1322"/>
      <c r="K242" s="1322"/>
      <c r="L242" s="1322"/>
      <c r="M242" s="1836"/>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36"/>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Inputs'!$P$25,10,FALSE),""),"")</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37" t="s">
        <v>1775</v>
      </c>
      <c r="E247" s="1838"/>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Submit'!$M$42,7, FALSE),""),"")</f>
        <v/>
      </c>
      <c r="F251" s="239"/>
      <c r="G251" s="228" t="s">
        <v>1396</v>
      </c>
      <c r="H251" s="188"/>
      <c r="I251" s="1322"/>
      <c r="J251" s="1322"/>
      <c r="K251" s="194" t="s">
        <v>1389</v>
      </c>
      <c r="L251" s="1322"/>
      <c r="M251" s="1836"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36"/>
      <c r="N252" s="188"/>
      <c r="O252" s="887">
        <f>IF(Incentives!E252&lt;Welcome!D12,0,IF(E248="Yes",IFERROR(ROUND((G252/E255),0)*52,0),0))</f>
        <v>0</v>
      </c>
      <c r="P252" s="590"/>
      <c r="Q252" s="1092"/>
    </row>
    <row r="253" spans="1:17" s="180" customFormat="1" ht="19.5" hidden="1" customHeight="1" thickBot="1" x14ac:dyDescent="0.3">
      <c r="A253" s="243"/>
      <c r="B253" s="243"/>
      <c r="C253" s="443" t="str">
        <f>IF(AND($E251&lt;&gt;"",$E251&lt;E254),"Yes","")</f>
        <v/>
      </c>
      <c r="D253" s="858"/>
      <c r="E253" s="858"/>
      <c r="F253" s="196"/>
      <c r="G253" s="1322"/>
      <c r="H253" s="1322"/>
      <c r="I253" s="1322"/>
      <c r="J253" s="1322"/>
      <c r="K253" s="1322"/>
      <c r="L253" s="1322"/>
      <c r="M253" s="1836"/>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36"/>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Inputs'!$P$25,10,FALSE),""),"")</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37" t="s">
        <v>1775</v>
      </c>
      <c r="E258" s="1838"/>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Submit'!$M$42,7, FALSE),""),"")</f>
        <v/>
      </c>
      <c r="F262" s="239"/>
      <c r="G262" s="228" t="s">
        <v>1396</v>
      </c>
      <c r="H262" s="188"/>
      <c r="I262" s="1322"/>
      <c r="J262" s="1322"/>
      <c r="K262" s="194" t="s">
        <v>1389</v>
      </c>
      <c r="L262" s="1322"/>
      <c r="M262" s="1836"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36"/>
      <c r="N263" s="188"/>
      <c r="O263" s="887">
        <f>IF(Incentives!E263&lt;Welcome!D12,0,IF(E259="Yes",IFERROR(ROUND((G263/E266),0)*52,0),0))</f>
        <v>0</v>
      </c>
      <c r="P263" s="590"/>
      <c r="Q263" s="1092"/>
    </row>
    <row r="264" spans="1:17" s="180" customFormat="1" ht="19.5" hidden="1" customHeight="1" thickBot="1" x14ac:dyDescent="0.3">
      <c r="A264" s="243"/>
      <c r="B264" s="243"/>
      <c r="C264" s="443" t="str">
        <f>IF(AND($E262&lt;&gt;"",$E262&lt;E265),"Yes","")</f>
        <v/>
      </c>
      <c r="D264" s="858"/>
      <c r="E264" s="858"/>
      <c r="F264" s="196"/>
      <c r="G264" s="1322"/>
      <c r="H264" s="1322"/>
      <c r="I264" s="1322"/>
      <c r="J264" s="1322"/>
      <c r="K264" s="1322"/>
      <c r="L264" s="1322"/>
      <c r="M264" s="1836"/>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36"/>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Inputs'!$P$25,10,FALSE),""),"")</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37" t="s">
        <v>1775</v>
      </c>
      <c r="E269" s="1838"/>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Submit'!$M$42,7, FALSE),""),"")</f>
        <v/>
      </c>
      <c r="F273" s="239"/>
      <c r="G273" s="228" t="s">
        <v>1396</v>
      </c>
      <c r="H273" s="188"/>
      <c r="I273" s="1322"/>
      <c r="J273" s="1322"/>
      <c r="K273" s="194" t="s">
        <v>1389</v>
      </c>
      <c r="L273" s="1322"/>
      <c r="M273" s="1836"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36"/>
      <c r="N274" s="188"/>
      <c r="O274" s="887">
        <f>IF(Incentives!E274&lt;Welcome!D12,0,IF(E270="Yes",IFERROR(ROUND((G274/E277),0)*52,0),0))</f>
        <v>0</v>
      </c>
      <c r="P274" s="590"/>
      <c r="Q274" s="1092"/>
    </row>
    <row r="275" spans="1:17" s="180" customFormat="1" ht="19.5" hidden="1" customHeight="1" thickBot="1" x14ac:dyDescent="0.3">
      <c r="A275" s="243"/>
      <c r="B275" s="243"/>
      <c r="C275" s="443" t="str">
        <f>IF(AND($E273&lt;&gt;"",$E273&lt;E276),"Yes","")</f>
        <v/>
      </c>
      <c r="D275" s="858"/>
      <c r="E275" s="858"/>
      <c r="F275" s="196"/>
      <c r="G275" s="1322"/>
      <c r="H275" s="1322"/>
      <c r="I275" s="1322"/>
      <c r="J275" s="1322"/>
      <c r="K275" s="1322"/>
      <c r="L275" s="1322"/>
      <c r="M275" s="1836"/>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36"/>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Inputs'!$P$25,10,FALSE),""),"")</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37" t="s">
        <v>1775</v>
      </c>
      <c r="E280" s="1838"/>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Submit'!$M$42,7, FALSE),""),"")</f>
        <v/>
      </c>
      <c r="F284" s="239"/>
      <c r="G284" s="228" t="s">
        <v>1396</v>
      </c>
      <c r="H284" s="188"/>
      <c r="I284" s="1322"/>
      <c r="J284" s="1322"/>
      <c r="K284" s="194" t="s">
        <v>1389</v>
      </c>
      <c r="L284" s="1322"/>
      <c r="M284" s="1836"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36"/>
      <c r="N285" s="188"/>
      <c r="O285" s="887">
        <f>IF(Incentives!E285&lt;Welcome!D12,0,IF(E281="Yes",IFERROR(ROUND((G285/E288),0)*52,0),0))</f>
        <v>0</v>
      </c>
      <c r="P285" s="590"/>
      <c r="Q285" s="1092"/>
    </row>
    <row r="286" spans="1:17" s="180" customFormat="1" ht="19.5" hidden="1" customHeight="1" thickBot="1" x14ac:dyDescent="0.3">
      <c r="A286" s="243"/>
      <c r="B286" s="243"/>
      <c r="C286" s="443" t="str">
        <f>IF(AND($E284&lt;&gt;"",$E284&lt;E287),"Yes","")</f>
        <v/>
      </c>
      <c r="D286" s="858"/>
      <c r="E286" s="858"/>
      <c r="F286" s="196"/>
      <c r="G286" s="1322"/>
      <c r="H286" s="1322"/>
      <c r="I286" s="1322"/>
      <c r="J286" s="1322"/>
      <c r="K286" s="1322"/>
      <c r="L286" s="1322"/>
      <c r="M286" s="1836"/>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36"/>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Inputs'!$P$25,10,FALSE),""),"")</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37" t="s">
        <v>1775</v>
      </c>
      <c r="E291" s="1838"/>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Submit'!$M$42,7, FALSE),""),"")</f>
        <v/>
      </c>
      <c r="F295" s="239"/>
      <c r="G295" s="228" t="s">
        <v>1396</v>
      </c>
      <c r="H295" s="188"/>
      <c r="I295" s="1322"/>
      <c r="J295" s="1322"/>
      <c r="K295" s="194" t="s">
        <v>1389</v>
      </c>
      <c r="L295" s="1322"/>
      <c r="M295" s="1836"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36"/>
      <c r="N296" s="188"/>
      <c r="O296" s="887">
        <f>IF(Incentives!E296&lt;Welcome!D12,0,IF(E292="Yes",IFERROR(ROUND((G296/E299),0)*52,0),0))</f>
        <v>0</v>
      </c>
      <c r="P296" s="590"/>
      <c r="Q296" s="1092"/>
    </row>
    <row r="297" spans="1:17" s="180" customFormat="1" ht="19.5" hidden="1" customHeight="1" thickBot="1" x14ac:dyDescent="0.3">
      <c r="A297" s="243"/>
      <c r="B297" s="243"/>
      <c r="C297" s="443" t="str">
        <f>IF(AND($E295&lt;&gt;"",$E295&lt;E298),"Yes","")</f>
        <v/>
      </c>
      <c r="D297" s="858"/>
      <c r="E297" s="858"/>
      <c r="F297" s="196"/>
      <c r="G297" s="1322"/>
      <c r="H297" s="1322"/>
      <c r="I297" s="1322"/>
      <c r="J297" s="1322"/>
      <c r="K297" s="1322"/>
      <c r="L297" s="1322"/>
      <c r="M297" s="1836"/>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36"/>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Inputs'!$P$25,10,FALSE),""),"")</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37" t="s">
        <v>1775</v>
      </c>
      <c r="E302" s="1838"/>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Submit'!$M$42,7, FALSE),""),"")</f>
        <v/>
      </c>
      <c r="F306" s="239"/>
      <c r="G306" s="228" t="s">
        <v>1396</v>
      </c>
      <c r="H306" s="188"/>
      <c r="I306" s="1322"/>
      <c r="J306" s="1322"/>
      <c r="K306" s="194" t="s">
        <v>1389</v>
      </c>
      <c r="L306" s="1322"/>
      <c r="M306" s="1836"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36"/>
      <c r="N307" s="188"/>
      <c r="O307" s="887">
        <f>IF(Incentives!E307&lt;Welcome!D12,0,IF(E303="Yes",IFERROR(ROUND((G307/E310),0)*52,0),0))</f>
        <v>0</v>
      </c>
      <c r="P307" s="590"/>
      <c r="Q307" s="1092"/>
    </row>
    <row r="308" spans="1:17" s="180" customFormat="1" ht="19.5" hidden="1" customHeight="1" thickBot="1" x14ac:dyDescent="0.3">
      <c r="A308" s="243"/>
      <c r="B308" s="243"/>
      <c r="C308" s="443" t="str">
        <f>IF(AND($E306&lt;&gt;"",$E306&lt;E309),"Yes","")</f>
        <v/>
      </c>
      <c r="D308" s="858"/>
      <c r="E308" s="858"/>
      <c r="F308" s="196"/>
      <c r="G308" s="1322"/>
      <c r="H308" s="1322"/>
      <c r="I308" s="1322"/>
      <c r="J308" s="1322"/>
      <c r="K308" s="1322"/>
      <c r="L308" s="1322"/>
      <c r="M308" s="1836"/>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36"/>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Inputs'!$P$25,10,FALSE),""),"")</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37" t="s">
        <v>1775</v>
      </c>
      <c r="E313" s="1838"/>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Submit'!$M$42,7, FALSE),""),"")</f>
        <v/>
      </c>
      <c r="F317" s="239"/>
      <c r="G317" s="228" t="s">
        <v>1396</v>
      </c>
      <c r="H317" s="188"/>
      <c r="I317" s="1322"/>
      <c r="J317" s="1322"/>
      <c r="K317" s="194" t="s">
        <v>1389</v>
      </c>
      <c r="L317" s="1322"/>
      <c r="M317" s="1836"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36"/>
      <c r="N318" s="188"/>
      <c r="O318" s="887">
        <f>IF(Incentives!E318&lt;Welcome!D12,0,IF(E314="Yes",IFERROR(ROUND((G318/E321),0)*52,0),0))</f>
        <v>0</v>
      </c>
      <c r="P318" s="590"/>
      <c r="Q318" s="1092"/>
    </row>
    <row r="319" spans="1:17" s="180" customFormat="1" ht="19.5" hidden="1" customHeight="1" thickBot="1" x14ac:dyDescent="0.3">
      <c r="A319" s="243"/>
      <c r="B319" s="243"/>
      <c r="C319" s="443" t="str">
        <f>IF(AND($E317&lt;&gt;"",$E317&lt;E320),"Yes","")</f>
        <v/>
      </c>
      <c r="D319" s="858"/>
      <c r="E319" s="858"/>
      <c r="F319" s="196"/>
      <c r="G319" s="1322"/>
      <c r="H319" s="1322"/>
      <c r="I319" s="1322"/>
      <c r="J319" s="1322"/>
      <c r="K319" s="1322"/>
      <c r="L319" s="1322"/>
      <c r="M319" s="1836"/>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36"/>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Inputs'!$P$25,10,FALSE),""),"")</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37" t="s">
        <v>1775</v>
      </c>
      <c r="E324" s="1838"/>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Submit'!$M$42,7, FALSE),""),"")</f>
        <v/>
      </c>
      <c r="F328" s="239"/>
      <c r="G328" s="228" t="s">
        <v>1396</v>
      </c>
      <c r="H328" s="188"/>
      <c r="I328" s="1322"/>
      <c r="J328" s="1322"/>
      <c r="K328" s="194" t="s">
        <v>1389</v>
      </c>
      <c r="L328" s="1322"/>
      <c r="M328" s="1836"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36"/>
      <c r="N329" s="188"/>
      <c r="O329" s="887">
        <f>IF(Incentives!E329&lt;Welcome!D23,0,IF(E325="Yes",IFERROR(ROUND((G329/E332),0)*52,0),0))</f>
        <v>0</v>
      </c>
      <c r="P329" s="590"/>
      <c r="Q329" s="1092"/>
    </row>
    <row r="330" spans="1:17" s="180" customFormat="1" ht="19.5" hidden="1" customHeight="1" thickBot="1" x14ac:dyDescent="0.3">
      <c r="A330" s="243"/>
      <c r="B330" s="243"/>
      <c r="C330" s="443" t="str">
        <f>IF(AND($E328&lt;&gt;"",$E328&lt;E331),"Yes","")</f>
        <v/>
      </c>
      <c r="D330" s="858"/>
      <c r="E330" s="858"/>
      <c r="F330" s="196"/>
      <c r="G330" s="1322"/>
      <c r="H330" s="1322"/>
      <c r="I330" s="1322"/>
      <c r="J330" s="1322"/>
      <c r="K330" s="1322"/>
      <c r="L330" s="1322"/>
      <c r="M330" s="1836"/>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36"/>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Inputs'!$P$25,10,FALSE),""),"")</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37" t="s">
        <v>1775</v>
      </c>
      <c r="E335" s="1838"/>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Submit'!$M$42,7, FALSE),""),"")</f>
        <v/>
      </c>
      <c r="F339" s="239"/>
      <c r="G339" s="228" t="s">
        <v>1396</v>
      </c>
      <c r="H339" s="188"/>
      <c r="I339" s="1322"/>
      <c r="J339" s="1322"/>
      <c r="K339" s="194" t="s">
        <v>1389</v>
      </c>
      <c r="L339" s="1322"/>
      <c r="M339" s="1836"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36"/>
      <c r="N340" s="188"/>
      <c r="O340" s="887">
        <f>IF(Incentives!E340&lt;Welcome!D34,0,IF(E336="Yes",IFERROR(ROUND((G340/E343),0)*52,0),0))</f>
        <v>0</v>
      </c>
      <c r="P340" s="590"/>
      <c r="Q340" s="1092"/>
    </row>
    <row r="341" spans="1:17" s="180" customFormat="1" ht="19.5" hidden="1" customHeight="1" thickBot="1" x14ac:dyDescent="0.3">
      <c r="A341" s="243"/>
      <c r="B341" s="243"/>
      <c r="C341" s="443" t="str">
        <f>IF(AND($E339&lt;&gt;"",$E339&lt;E342),"Yes","")</f>
        <v/>
      </c>
      <c r="D341" s="858"/>
      <c r="E341" s="858"/>
      <c r="F341" s="196"/>
      <c r="G341" s="1322"/>
      <c r="H341" s="1322"/>
      <c r="I341" s="1322"/>
      <c r="J341" s="1322"/>
      <c r="K341" s="1322"/>
      <c r="L341" s="1322"/>
      <c r="M341" s="1836"/>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36"/>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Inputs'!$P$25,10,FALSE),""),"")</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37" t="s">
        <v>1775</v>
      </c>
      <c r="E346" s="1838"/>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Submit'!$M$42,7, FALSE),""),"")</f>
        <v/>
      </c>
      <c r="F350" s="239"/>
      <c r="G350" s="228" t="s">
        <v>1396</v>
      </c>
      <c r="H350" s="188"/>
      <c r="I350" s="1322"/>
      <c r="J350" s="1322"/>
      <c r="K350" s="194" t="s">
        <v>1389</v>
      </c>
      <c r="L350" s="1322"/>
      <c r="M350" s="1836"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36"/>
      <c r="N351" s="188"/>
      <c r="O351" s="887">
        <f>IF(Incentives!E351&lt;Welcome!D45,0,IF(E347="Yes",IFERROR(ROUND((G351/E354),0)*52,0),0))</f>
        <v>0</v>
      </c>
      <c r="P351" s="590"/>
      <c r="Q351" s="1092"/>
    </row>
    <row r="352" spans="1:17" s="180" customFormat="1" ht="19.5" hidden="1" customHeight="1" thickBot="1" x14ac:dyDescent="0.3">
      <c r="A352" s="243"/>
      <c r="B352" s="243"/>
      <c r="C352" s="443" t="str">
        <f>IF(AND($E350&lt;&gt;"",$E350&lt;E353),"Yes","")</f>
        <v/>
      </c>
      <c r="D352" s="858"/>
      <c r="E352" s="858"/>
      <c r="F352" s="196"/>
      <c r="G352" s="1322"/>
      <c r="H352" s="1322"/>
      <c r="I352" s="1322"/>
      <c r="J352" s="1322"/>
      <c r="K352" s="1322"/>
      <c r="L352" s="1322"/>
      <c r="M352" s="1836"/>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36"/>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Inputs'!$P$25,10,FALSE),""),"")</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37" t="s">
        <v>1775</v>
      </c>
      <c r="E357" s="1838"/>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Submit'!$M$42,7, FALSE),""),"")</f>
        <v/>
      </c>
      <c r="F361" s="239"/>
      <c r="G361" s="228" t="s">
        <v>1396</v>
      </c>
      <c r="H361" s="188"/>
      <c r="I361" s="1322"/>
      <c r="J361" s="1322"/>
      <c r="K361" s="194" t="s">
        <v>1389</v>
      </c>
      <c r="L361" s="1322"/>
      <c r="M361" s="1836"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36"/>
      <c r="N362" s="188"/>
      <c r="O362" s="887">
        <f>IF(Incentives!E362&lt;Welcome!D56,0,IF(E358="Yes",IFERROR(ROUND((G362/E365),0)*52,0),0))</f>
        <v>0</v>
      </c>
      <c r="P362" s="590"/>
      <c r="Q362" s="1092"/>
    </row>
    <row r="363" spans="1:17" s="180" customFormat="1" ht="19.5" hidden="1" customHeight="1" thickBot="1" x14ac:dyDescent="0.3">
      <c r="A363" s="243"/>
      <c r="B363" s="243"/>
      <c r="C363" s="443" t="str">
        <f>IF(AND($E361&lt;&gt;"",$E361&lt;E364),"Yes","")</f>
        <v/>
      </c>
      <c r="D363" s="858"/>
      <c r="E363" s="858"/>
      <c r="F363" s="196"/>
      <c r="G363" s="1322"/>
      <c r="H363" s="1322"/>
      <c r="I363" s="1322"/>
      <c r="J363" s="1322"/>
      <c r="K363" s="1322"/>
      <c r="L363" s="1322"/>
      <c r="M363" s="1836"/>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36"/>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Inputs'!$P$25,10,FALSE),""),"")</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37" t="s">
        <v>1775</v>
      </c>
      <c r="E368" s="1838"/>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Submit'!$M$42,7, FALSE),""),"")</f>
        <v/>
      </c>
      <c r="F372" s="239"/>
      <c r="G372" s="228" t="s">
        <v>1396</v>
      </c>
      <c r="H372" s="188"/>
      <c r="I372" s="1322"/>
      <c r="J372" s="1322"/>
      <c r="K372" s="194" t="s">
        <v>1389</v>
      </c>
      <c r="L372" s="1322"/>
      <c r="M372" s="1836"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36"/>
      <c r="N373" s="188"/>
      <c r="O373" s="887">
        <f>IF(Incentives!E373&lt;Welcome!D67,0,IF(E369="Yes",IFERROR(ROUND((G373/E376),0)*52,0),0))</f>
        <v>0</v>
      </c>
      <c r="P373" s="590"/>
      <c r="Q373" s="1092"/>
    </row>
    <row r="374" spans="1:17" s="180" customFormat="1" ht="19.5" hidden="1" customHeight="1" thickBot="1" x14ac:dyDescent="0.3">
      <c r="A374" s="243"/>
      <c r="B374" s="243"/>
      <c r="C374" s="443" t="str">
        <f>IF(AND($E372&lt;&gt;"",$E372&lt;E375),"Yes","")</f>
        <v/>
      </c>
      <c r="D374" s="858"/>
      <c r="E374" s="858"/>
      <c r="F374" s="196"/>
      <c r="G374" s="1322"/>
      <c r="H374" s="1322"/>
      <c r="I374" s="1322"/>
      <c r="J374" s="1322"/>
      <c r="K374" s="1322"/>
      <c r="L374" s="1322"/>
      <c r="M374" s="1836"/>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36"/>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Inputs'!$P$25,10,FALSE),""),"")</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37" t="s">
        <v>1775</v>
      </c>
      <c r="E379" s="1838"/>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Submit'!$M$42,7, FALSE),""),"")</f>
        <v/>
      </c>
      <c r="F383" s="239"/>
      <c r="G383" s="228" t="s">
        <v>1396</v>
      </c>
      <c r="H383" s="188"/>
      <c r="I383" s="1322"/>
      <c r="J383" s="1322"/>
      <c r="K383" s="194" t="s">
        <v>1389</v>
      </c>
      <c r="L383" s="1322"/>
      <c r="M383" s="1836"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36"/>
      <c r="N384" s="188"/>
      <c r="O384" s="887">
        <f>IF(Incentives!E384&lt;Welcome!D78,0,IF(E380="Yes",IFERROR(ROUND((G384/E387),0)*52,0),0))</f>
        <v>0</v>
      </c>
      <c r="P384" s="590"/>
      <c r="Q384" s="1092"/>
    </row>
    <row r="385" spans="1:17" s="180" customFormat="1" ht="19.5" hidden="1" customHeight="1" thickBot="1" x14ac:dyDescent="0.3">
      <c r="A385" s="243"/>
      <c r="B385" s="243"/>
      <c r="C385" s="443" t="str">
        <f>IF(AND($E383&lt;&gt;"",$E383&lt;E386),"Yes","")</f>
        <v/>
      </c>
      <c r="D385" s="858"/>
      <c r="E385" s="858"/>
      <c r="F385" s="196"/>
      <c r="G385" s="1322"/>
      <c r="H385" s="1322"/>
      <c r="I385" s="1322"/>
      <c r="J385" s="1322"/>
      <c r="K385" s="1322"/>
      <c r="L385" s="1322"/>
      <c r="M385" s="1836"/>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36"/>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Inputs'!$P$25,10,FALSE),""),"")</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37" t="s">
        <v>1775</v>
      </c>
      <c r="E390" s="1838"/>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Submit'!$M$42,7, FALSE),""),"")</f>
        <v/>
      </c>
      <c r="F394" s="239"/>
      <c r="G394" s="228" t="s">
        <v>1396</v>
      </c>
      <c r="H394" s="188"/>
      <c r="I394" s="1322"/>
      <c r="J394" s="1322"/>
      <c r="K394" s="194" t="s">
        <v>1389</v>
      </c>
      <c r="L394" s="1322"/>
      <c r="M394" s="1836"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36"/>
      <c r="N395" s="188"/>
      <c r="O395" s="887">
        <f>IF(Incentives!E395&lt;Welcome!D89,0,IF(E391="Yes",IFERROR(ROUND((G395/E398),0)*52,0),0))</f>
        <v>0</v>
      </c>
      <c r="P395" s="590"/>
      <c r="Q395" s="1092"/>
    </row>
    <row r="396" spans="1:17" s="180" customFormat="1" ht="19.5" hidden="1" customHeight="1" thickBot="1" x14ac:dyDescent="0.3">
      <c r="A396" s="243"/>
      <c r="B396" s="243"/>
      <c r="C396" s="443" t="str">
        <f>IF(AND($E394&lt;&gt;"",$E394&lt;E397),"Yes","")</f>
        <v/>
      </c>
      <c r="D396" s="858"/>
      <c r="E396" s="858"/>
      <c r="F396" s="196"/>
      <c r="G396" s="1322"/>
      <c r="H396" s="1322"/>
      <c r="I396" s="1322"/>
      <c r="J396" s="1322"/>
      <c r="K396" s="1322"/>
      <c r="L396" s="1322"/>
      <c r="M396" s="1836"/>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36"/>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Inputs'!$P$25,10,FALSE),""),"")</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37" t="s">
        <v>1775</v>
      </c>
      <c r="E401" s="1838"/>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Submit'!$M$42,7, FALSE),""),"")</f>
        <v/>
      </c>
      <c r="F405" s="239"/>
      <c r="G405" s="228" t="s">
        <v>1396</v>
      </c>
      <c r="H405" s="188"/>
      <c r="I405" s="1322"/>
      <c r="J405" s="1322"/>
      <c r="K405" s="194" t="s">
        <v>1389</v>
      </c>
      <c r="L405" s="1322"/>
      <c r="M405" s="1836"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36"/>
      <c r="N406" s="188"/>
      <c r="O406" s="887">
        <f>IF(Incentives!E406&lt;Welcome!D100,0,IF(E402="Yes",IFERROR(ROUND((G406/E409),0)*52,0),0))</f>
        <v>0</v>
      </c>
      <c r="P406" s="590"/>
      <c r="Q406" s="1092"/>
    </row>
    <row r="407" spans="1:17" s="180" customFormat="1" ht="19.5" hidden="1" customHeight="1" thickBot="1" x14ac:dyDescent="0.3">
      <c r="A407" s="243"/>
      <c r="B407" s="243"/>
      <c r="C407" s="443" t="str">
        <f>IF(AND($E405&lt;&gt;"",$E405&lt;E408),"Yes","")</f>
        <v/>
      </c>
      <c r="D407" s="858"/>
      <c r="E407" s="858"/>
      <c r="F407" s="196"/>
      <c r="G407" s="1322"/>
      <c r="H407" s="1322"/>
      <c r="I407" s="1322"/>
      <c r="J407" s="1322"/>
      <c r="K407" s="1322"/>
      <c r="L407" s="1322"/>
      <c r="M407" s="1836"/>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36"/>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Inputs'!$P$25,10,FALSE),""),"")</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37" t="s">
        <v>1775</v>
      </c>
      <c r="E412" s="1838"/>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Submit'!$M$42,7, FALSE),""),"")</f>
        <v/>
      </c>
      <c r="F416" s="239"/>
      <c r="G416" s="228" t="s">
        <v>1396</v>
      </c>
      <c r="H416" s="188"/>
      <c r="I416" s="1322"/>
      <c r="J416" s="1322"/>
      <c r="K416" s="194" t="s">
        <v>1389</v>
      </c>
      <c r="L416" s="1322"/>
      <c r="M416" s="1836"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36"/>
      <c r="N417" s="188"/>
      <c r="O417" s="887">
        <f>IF(Incentives!E417&lt;Welcome!D111,0,IF(E413="Yes",IFERROR(ROUND((G417/E420),0)*52,0),0))</f>
        <v>0</v>
      </c>
      <c r="P417" s="590"/>
      <c r="Q417" s="1092"/>
    </row>
    <row r="418" spans="1:17" s="180" customFormat="1" ht="19.5" hidden="1" customHeight="1" thickBot="1" x14ac:dyDescent="0.3">
      <c r="A418" s="243"/>
      <c r="B418" s="243"/>
      <c r="C418" s="443" t="str">
        <f>IF(AND($E416&lt;&gt;"",$E416&lt;E419),"Yes","")</f>
        <v/>
      </c>
      <c r="D418" s="858"/>
      <c r="E418" s="858"/>
      <c r="F418" s="196"/>
      <c r="G418" s="1322"/>
      <c r="H418" s="1322"/>
      <c r="I418" s="1322"/>
      <c r="J418" s="1322"/>
      <c r="K418" s="1322"/>
      <c r="L418" s="1322"/>
      <c r="M418" s="1836"/>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36"/>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Inputs'!$P$25,10,FALSE),""),"")</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37" t="s">
        <v>1775</v>
      </c>
      <c r="E423" s="1838"/>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Submit'!$M$42,7, FALSE),""),"")</f>
        <v/>
      </c>
      <c r="F427" s="239"/>
      <c r="G427" s="228" t="s">
        <v>1396</v>
      </c>
      <c r="H427" s="188"/>
      <c r="I427" s="1322"/>
      <c r="J427" s="1322"/>
      <c r="K427" s="194" t="s">
        <v>1389</v>
      </c>
      <c r="L427" s="1322"/>
      <c r="M427" s="1836"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36"/>
      <c r="N428" s="188"/>
      <c r="O428" s="887">
        <f>IF(Incentives!E428&lt;Welcome!D122,0,IF(E424="Yes",IFERROR(ROUND((G428/E431),0)*52,0),0))</f>
        <v>0</v>
      </c>
      <c r="P428" s="590"/>
      <c r="Q428" s="1092"/>
    </row>
    <row r="429" spans="1:17" s="180" customFormat="1" ht="19.5" hidden="1" customHeight="1" thickBot="1" x14ac:dyDescent="0.3">
      <c r="A429" s="243"/>
      <c r="B429" s="243"/>
      <c r="C429" s="443" t="str">
        <f>IF(AND($E427&lt;&gt;"",$E427&lt;E430),"Yes","")</f>
        <v/>
      </c>
      <c r="D429" s="858"/>
      <c r="E429" s="858"/>
      <c r="F429" s="196"/>
      <c r="G429" s="1322"/>
      <c r="H429" s="1322"/>
      <c r="I429" s="1322"/>
      <c r="J429" s="1322"/>
      <c r="K429" s="1322"/>
      <c r="L429" s="1322"/>
      <c r="M429" s="1836"/>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36"/>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Inputs'!$P$25,10,FALSE),""),"")</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58" t="s">
        <v>2141</v>
      </c>
      <c r="E434" s="1858"/>
      <c r="F434" s="1593"/>
      <c r="G434" s="1593"/>
      <c r="H434" s="1593"/>
      <c r="I434" s="1593"/>
      <c r="J434" s="1594"/>
      <c r="K434" s="1594"/>
      <c r="L434" s="1594"/>
      <c r="M434" s="1594"/>
      <c r="N434" s="1594"/>
      <c r="O434" s="1845" t="str">
        <f>IF(K439&gt;0.03,"***Warning:You have entered an Rate % of Sales above the recommended 3%***","")</f>
        <v/>
      </c>
      <c r="P434" s="1846"/>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47"/>
      <c r="P435" s="1848"/>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47"/>
      <c r="P436" s="1848"/>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47"/>
      <c r="P437" s="1848"/>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194" t="s">
        <v>1389</v>
      </c>
      <c r="L438" s="1608"/>
      <c r="M438" s="1601"/>
      <c r="N438" s="1298"/>
      <c r="O438" s="1847"/>
      <c r="P438" s="1848"/>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2"/>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58" t="s">
        <v>2141</v>
      </c>
      <c r="E442" s="1858"/>
      <c r="F442" s="1593"/>
      <c r="G442" s="1593"/>
      <c r="H442" s="1593"/>
      <c r="I442" s="1593"/>
      <c r="J442" s="1594"/>
      <c r="K442" s="1594"/>
      <c r="L442" s="1594"/>
      <c r="M442" s="1594"/>
      <c r="N442" s="1594"/>
      <c r="O442" s="1845" t="str">
        <f>IF(K447&gt;0.03,"***Warning:You have entered an Rate % of Sales above the recommended 3%***","")</f>
        <v/>
      </c>
      <c r="P442" s="1846"/>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47"/>
      <c r="P443" s="1848"/>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47"/>
      <c r="P444" s="1848"/>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47"/>
      <c r="P445" s="1848"/>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194" t="s">
        <v>1389</v>
      </c>
      <c r="L446" s="1608"/>
      <c r="M446" s="1601"/>
      <c r="N446" s="1298"/>
      <c r="O446" s="1847"/>
      <c r="P446" s="1848"/>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2"/>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58" t="s">
        <v>2141</v>
      </c>
      <c r="E450" s="1858"/>
      <c r="F450" s="1593"/>
      <c r="G450" s="1593"/>
      <c r="H450" s="1593"/>
      <c r="I450" s="1593"/>
      <c r="J450" s="1594"/>
      <c r="K450" s="1594"/>
      <c r="L450" s="1594"/>
      <c r="M450" s="1594"/>
      <c r="N450" s="1594"/>
      <c r="O450" s="1845" t="str">
        <f>IF(K455&gt;0.03,"***Warning:You have entered an Rate % of Sales above the recommended 3%***","")</f>
        <v/>
      </c>
      <c r="P450" s="1846"/>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47"/>
      <c r="P451" s="1848"/>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47"/>
      <c r="P452" s="1848"/>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47"/>
      <c r="P453" s="1848"/>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194" t="s">
        <v>1389</v>
      </c>
      <c r="L454" s="1608"/>
      <c r="M454" s="1601"/>
      <c r="N454" s="1298"/>
      <c r="O454" s="1847"/>
      <c r="P454" s="1848"/>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1472"/>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58" t="s">
        <v>2141</v>
      </c>
      <c r="E458" s="1858"/>
      <c r="F458" s="1593"/>
      <c r="G458" s="1593"/>
      <c r="H458" s="1593"/>
      <c r="I458" s="1593"/>
      <c r="J458" s="1594"/>
      <c r="K458" s="1594"/>
      <c r="L458" s="1594"/>
      <c r="M458" s="1594"/>
      <c r="N458" s="1594"/>
      <c r="O458" s="1845" t="str">
        <f>IF(K463&gt;0.03,"***Warning:You have entered an Rate % of Sales above the recommended 3%***","")</f>
        <v/>
      </c>
      <c r="P458" s="1846"/>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47"/>
      <c r="P459" s="1848"/>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47"/>
      <c r="P460" s="1848"/>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47"/>
      <c r="P461" s="1848"/>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194" t="s">
        <v>1389</v>
      </c>
      <c r="L462" s="1608"/>
      <c r="M462" s="1601"/>
      <c r="N462" s="1298"/>
      <c r="O462" s="1847"/>
      <c r="P462" s="1848"/>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1472"/>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58" t="s">
        <v>2141</v>
      </c>
      <c r="E466" s="1858"/>
      <c r="F466" s="1593"/>
      <c r="G466" s="1593"/>
      <c r="H466" s="1593"/>
      <c r="I466" s="1593"/>
      <c r="J466" s="1594"/>
      <c r="K466" s="1594"/>
      <c r="L466" s="1594"/>
      <c r="M466" s="1594"/>
      <c r="N466" s="1594"/>
      <c r="O466" s="1845" t="str">
        <f>IF(K471&gt;0.03,"***Warning:You have entered an Rate % of Sales above the recommended 3%***","")</f>
        <v/>
      </c>
      <c r="P466" s="1846"/>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47"/>
      <c r="P467" s="1848"/>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47"/>
      <c r="P468" s="1848"/>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47"/>
      <c r="P469" s="1848"/>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194" t="s">
        <v>1389</v>
      </c>
      <c r="L470" s="1608"/>
      <c r="M470" s="1601"/>
      <c r="N470" s="1298"/>
      <c r="O470" s="1847"/>
      <c r="P470" s="1848"/>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1472"/>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56"/>
      <c r="D480" s="1856"/>
      <c r="I480" s="543"/>
      <c r="L480" s="796"/>
      <c r="M480" s="1857"/>
      <c r="N480" s="1857"/>
      <c r="O480" s="1857"/>
      <c r="P480" s="1857"/>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j9CG7DXKMJYksbosZWpeNoVZ4l486C72n8SS/+ScTPmAUFhTzj3aT5BzSbEaA9T7w6OWf0vzIr2ZreTEVA+dg==" saltValue="dqpagY3wufOpy4Va0ToCZ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12" t="s">
        <v>210</v>
      </c>
      <c r="D2" s="1912"/>
      <c r="E2" s="1912"/>
      <c r="F2" s="401"/>
      <c r="G2" s="172"/>
      <c r="H2" s="172"/>
      <c r="I2" s="172"/>
      <c r="J2" s="172"/>
      <c r="K2" s="172"/>
      <c r="L2" s="175"/>
    </row>
    <row r="3" spans="2:23" x14ac:dyDescent="0.25">
      <c r="B3" s="178"/>
      <c r="C3" s="1916" t="s">
        <v>1156</v>
      </c>
      <c r="D3" s="1917"/>
      <c r="E3" s="321" t="str">
        <f>Welcome!$D$10</f>
        <v>Please Select</v>
      </c>
      <c r="F3" s="324"/>
      <c r="G3" s="374" t="s">
        <v>110</v>
      </c>
      <c r="H3" s="1914" t="str">
        <f>IFERROR(VLOOKUP($H$4,'Market Geography'!$D:$G,4,FALSE),"Select Market")</f>
        <v>Select Market</v>
      </c>
      <c r="I3" s="1914"/>
      <c r="J3" s="1914"/>
      <c r="K3" s="1915"/>
      <c r="L3" s="179"/>
    </row>
    <row r="4" spans="2:23" x14ac:dyDescent="0.25">
      <c r="B4" s="178"/>
      <c r="C4" s="1903" t="s">
        <v>1157</v>
      </c>
      <c r="D4" s="1904"/>
      <c r="E4" s="290" t="str">
        <f>Welcome!$D$16</f>
        <v>Select Term</v>
      </c>
      <c r="F4" s="402"/>
      <c r="G4" s="375" t="s">
        <v>840</v>
      </c>
      <c r="H4" s="1899">
        <f>Welcome!$D$4</f>
        <v>0</v>
      </c>
      <c r="I4" s="1899"/>
      <c r="J4" s="1899"/>
      <c r="K4" s="1900"/>
      <c r="L4" s="179"/>
    </row>
    <row r="5" spans="2:23" x14ac:dyDescent="0.25">
      <c r="B5" s="178"/>
      <c r="C5" s="1903" t="s">
        <v>1162</v>
      </c>
      <c r="D5" s="1904"/>
      <c r="E5" s="143">
        <f>'PIM Model'!$G$31</f>
        <v>0</v>
      </c>
      <c r="F5" s="403"/>
      <c r="G5" s="375" t="s">
        <v>107</v>
      </c>
      <c r="H5" s="1899" t="str">
        <f>'Multi-Customer'!$S$49</f>
        <v>Enter Customer(s)</v>
      </c>
      <c r="I5" s="1899"/>
      <c r="J5" s="1899"/>
      <c r="K5" s="1900"/>
      <c r="L5" s="179"/>
    </row>
    <row r="6" spans="2:23" x14ac:dyDescent="0.25">
      <c r="B6" s="178"/>
      <c r="C6" s="1903" t="s">
        <v>1163</v>
      </c>
      <c r="D6" s="1904"/>
      <c r="E6" s="144">
        <f>'PIM Model'!$E$6</f>
        <v>0</v>
      </c>
      <c r="F6" s="324"/>
      <c r="G6" s="375" t="s">
        <v>1170</v>
      </c>
      <c r="H6" s="1899" t="str">
        <f>IF('Multi-Customer'!$AL$40 = "MULTIPLE MENU TYPES","MULTIPLE TYPES",'Multi-Customer'!$AH$40)</f>
        <v>MULTIPLE TYPES</v>
      </c>
      <c r="I6" s="1899"/>
      <c r="J6" s="1899"/>
      <c r="K6" s="1900"/>
      <c r="L6" s="179"/>
      <c r="R6" s="404"/>
    </row>
    <row r="7" spans="2:23" ht="15.75" thickBot="1" x14ac:dyDescent="0.3">
      <c r="B7" s="178"/>
      <c r="C7" s="1905" t="s">
        <v>1164</v>
      </c>
      <c r="D7" s="1906"/>
      <c r="E7" s="322">
        <f>IFERROR('PIM Ranges'!$AW$3,0)</f>
        <v>0</v>
      </c>
      <c r="F7" s="177"/>
      <c r="G7" s="376" t="s">
        <v>1165</v>
      </c>
      <c r="H7" s="1901" t="s">
        <v>206</v>
      </c>
      <c r="I7" s="1901"/>
      <c r="J7" s="1901"/>
      <c r="K7" s="1902"/>
      <c r="L7" s="179"/>
      <c r="P7" s="177"/>
      <c r="Q7" s="153"/>
      <c r="R7" s="405"/>
      <c r="S7" s="134"/>
      <c r="T7" s="153"/>
      <c r="U7" s="177"/>
      <c r="V7" s="153"/>
      <c r="W7" s="177"/>
    </row>
    <row r="8" spans="2:23" ht="13.9" customHeight="1" x14ac:dyDescent="0.25">
      <c r="B8" s="178"/>
      <c r="D8" s="136"/>
      <c r="E8" s="1823"/>
      <c r="F8" s="1823"/>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07" t="s">
        <v>843</v>
      </c>
      <c r="J10" s="1907"/>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08" t="str">
        <f>IFERROR($E11/$E$5,"")</f>
        <v/>
      </c>
      <c r="J11" s="1908"/>
      <c r="K11" s="244"/>
      <c r="L11" s="179"/>
      <c r="R11" s="404"/>
    </row>
    <row r="12" spans="2:23" ht="36" customHeight="1" x14ac:dyDescent="0.25">
      <c r="B12" s="178"/>
      <c r="C12" s="243"/>
      <c r="D12" s="1909" t="s">
        <v>677</v>
      </c>
      <c r="E12" s="1909"/>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08" t="str">
        <f>IFERROR(E13/E5,"")</f>
        <v/>
      </c>
      <c r="J13" s="1908"/>
      <c r="K13" s="244"/>
      <c r="L13" s="179"/>
    </row>
    <row r="14" spans="2:23" s="613" customFormat="1" ht="36.6" customHeight="1" x14ac:dyDescent="0.25">
      <c r="B14" s="178"/>
      <c r="C14" s="243"/>
      <c r="D14" s="1909" t="s">
        <v>1098</v>
      </c>
      <c r="E14" s="1909"/>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08" t="str">
        <f>IFERROR($E15/$E$5,"")</f>
        <v/>
      </c>
      <c r="J15" s="1908"/>
      <c r="K15" s="244"/>
      <c r="L15" s="179"/>
    </row>
    <row r="16" spans="2:23" ht="26.45" customHeight="1" x14ac:dyDescent="0.25">
      <c r="B16" s="178"/>
      <c r="C16" s="243"/>
      <c r="D16" s="1898" t="s">
        <v>679</v>
      </c>
      <c r="E16" s="1898"/>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08" t="str">
        <f>IFERROR($E17/$E$5,"")</f>
        <v/>
      </c>
      <c r="J17" s="1908"/>
      <c r="K17" s="244"/>
      <c r="L17" s="179"/>
    </row>
    <row r="18" spans="2:12" ht="25.9" customHeight="1" x14ac:dyDescent="0.25">
      <c r="B18" s="178"/>
      <c r="C18" s="243"/>
      <c r="D18" s="1898" t="s">
        <v>678</v>
      </c>
      <c r="E18" s="1910"/>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11" t="str">
        <f>IFERROR($E19/$E$5,"")</f>
        <v/>
      </c>
      <c r="J19" s="1911"/>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911" t="str">
        <f>IFERROR($E21/$E$5,"")</f>
        <v/>
      </c>
      <c r="J21" s="1911"/>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08" t="str">
        <f>IFERROR($E25/$E$5,"")</f>
        <v/>
      </c>
      <c r="J25" s="1908"/>
      <c r="K25" s="244"/>
      <c r="L25" s="179"/>
    </row>
    <row r="26" spans="2:12" ht="16.149999999999999" customHeight="1" x14ac:dyDescent="0.25">
      <c r="B26" s="178"/>
      <c r="C26" s="243"/>
      <c r="D26" s="1913" t="s">
        <v>879</v>
      </c>
      <c r="E26" s="1913"/>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07" t="s">
        <v>843</v>
      </c>
      <c r="J30" s="1907"/>
      <c r="K30" s="244"/>
      <c r="L30" s="179"/>
    </row>
    <row r="31" spans="2:12" ht="25.15" customHeight="1" x14ac:dyDescent="0.25">
      <c r="B31" s="178"/>
      <c r="C31" s="243"/>
      <c r="D31" s="425" t="s">
        <v>221</v>
      </c>
      <c r="E31" s="426">
        <f>'PIM Ranges'!AQ33</f>
        <v>0</v>
      </c>
      <c r="F31" s="188"/>
      <c r="G31" s="413">
        <f>IFERROR(E31/'PIM Model'!$H$31,0)</f>
        <v>0</v>
      </c>
      <c r="H31" s="188"/>
      <c r="I31" s="1908" t="str">
        <f>IFERROR($E31/$E$5,"")</f>
        <v/>
      </c>
      <c r="J31" s="1908"/>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08" t="str">
        <f>IFERROR($E32/$E$5,"")</f>
        <v/>
      </c>
      <c r="J32" s="1908"/>
      <c r="K32" s="244"/>
      <c r="L32" s="179"/>
    </row>
    <row r="33" spans="2:12" ht="27.6" customHeight="1" x14ac:dyDescent="0.25">
      <c r="B33" s="178"/>
      <c r="C33" s="431"/>
      <c r="D33" s="1898" t="s">
        <v>2077</v>
      </c>
      <c r="E33" s="1898"/>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98"/>
      <c r="E39" s="1898"/>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16" t="s">
        <v>1156</v>
      </c>
      <c r="D4" s="1917"/>
      <c r="E4" s="536" t="str">
        <f>Welcome!$D$10</f>
        <v>Please Select</v>
      </c>
      <c r="F4" s="139"/>
      <c r="G4" s="374" t="s">
        <v>110</v>
      </c>
      <c r="H4" s="1830" t="str">
        <f>IFERROR(VLOOKUP($H$5,'Market Geography'!$D:$G,4,FALSE),"Select Market")</f>
        <v>Select Market</v>
      </c>
      <c r="I4" s="1831"/>
      <c r="J4" s="1832"/>
      <c r="K4" s="713"/>
      <c r="L4" s="713"/>
      <c r="M4" s="713"/>
      <c r="N4" s="713"/>
      <c r="O4" s="713"/>
      <c r="P4" s="631"/>
      <c r="Q4" s="633"/>
      <c r="R4" s="603"/>
      <c r="S4" s="437"/>
    </row>
    <row r="5" spans="1:31" x14ac:dyDescent="0.25">
      <c r="B5" s="178"/>
      <c r="C5" s="1903" t="s">
        <v>1157</v>
      </c>
      <c r="D5" s="1904"/>
      <c r="E5" s="290" t="str">
        <f>Welcome!$D$16</f>
        <v>Select Term</v>
      </c>
      <c r="F5" s="139"/>
      <c r="G5" s="375" t="s">
        <v>840</v>
      </c>
      <c r="H5" s="1827">
        <f>Welcome!$D$4</f>
        <v>0</v>
      </c>
      <c r="I5" s="1828"/>
      <c r="J5" s="1829"/>
      <c r="K5" s="713"/>
      <c r="L5" s="713"/>
      <c r="M5" s="713"/>
      <c r="N5" s="713"/>
      <c r="O5" s="713"/>
      <c r="P5" s="631"/>
      <c r="Q5" s="633"/>
      <c r="R5" s="603"/>
      <c r="S5" s="437"/>
    </row>
    <row r="6" spans="1:31" x14ac:dyDescent="0.25">
      <c r="B6" s="178"/>
      <c r="C6" s="1903" t="s">
        <v>1162</v>
      </c>
      <c r="D6" s="1904"/>
      <c r="E6" s="291">
        <f>IFERROR('PIM Model'!$G$31,0)</f>
        <v>0</v>
      </c>
      <c r="F6" s="323"/>
      <c r="G6" s="375" t="s">
        <v>107</v>
      </c>
      <c r="H6" s="1827" t="str">
        <f>'Multi-Customer'!$S$49</f>
        <v>Enter Customer(s)</v>
      </c>
      <c r="I6" s="1828"/>
      <c r="J6" s="1829"/>
      <c r="K6" s="713"/>
      <c r="L6" s="713"/>
      <c r="M6" s="713"/>
      <c r="N6" s="713"/>
      <c r="O6" s="713"/>
      <c r="P6" s="631"/>
      <c r="Q6" s="633"/>
      <c r="R6" s="603"/>
      <c r="S6" s="437"/>
    </row>
    <row r="7" spans="1:31" x14ac:dyDescent="0.25">
      <c r="B7" s="178"/>
      <c r="C7" s="1903" t="s">
        <v>1163</v>
      </c>
      <c r="D7" s="1904"/>
      <c r="E7" s="438">
        <f>IFERROR('Variable Costs (Back)'!$K$36,0)</f>
        <v>0</v>
      </c>
      <c r="F7" s="177"/>
      <c r="G7" s="375" t="s">
        <v>1170</v>
      </c>
      <c r="H7" s="1827" t="str">
        <f>'Multi-Customer'!$AH$40</f>
        <v>MULTIPLE TYPES</v>
      </c>
      <c r="I7" s="1828"/>
      <c r="J7" s="1829"/>
      <c r="K7" s="713"/>
      <c r="L7" s="713"/>
      <c r="M7" s="713"/>
      <c r="N7" s="713"/>
      <c r="O7" s="713"/>
      <c r="P7" s="631"/>
      <c r="Q7" s="633"/>
      <c r="R7" s="603"/>
      <c r="S7" s="437"/>
    </row>
    <row r="8" spans="1:31" ht="15.75" thickBot="1" x14ac:dyDescent="0.3">
      <c r="B8" s="178"/>
      <c r="C8" s="1905" t="s">
        <v>1164</v>
      </c>
      <c r="D8" s="1906"/>
      <c r="E8" s="322">
        <f>IFERROR('PIM Ranges'!$AW$3,0)</f>
        <v>0</v>
      </c>
      <c r="F8" s="324"/>
      <c r="G8" s="376" t="s">
        <v>1165</v>
      </c>
      <c r="H8" s="1918" t="s">
        <v>206</v>
      </c>
      <c r="I8" s="1919"/>
      <c r="J8" s="1920"/>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27" t="s">
        <v>1130</v>
      </c>
      <c r="R11" s="1927"/>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25" t="s">
        <v>1130</v>
      </c>
      <c r="R21" s="1926"/>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24" t="s">
        <v>2077</v>
      </c>
      <c r="E35" s="1924"/>
      <c r="F35" s="1924"/>
      <c r="G35" s="1924"/>
      <c r="H35" s="456"/>
      <c r="I35" s="1923" t="str">
        <f>IF($J$36=0,IF($N$36=0,"","Customer EB % Missing"),IF($N$36=0,"Customer Drops/Wk Missing","Customer EB % &amp; Drops/Wk Missing"))</f>
        <v/>
      </c>
      <c r="J35" s="1923"/>
      <c r="K35" s="1923"/>
      <c r="L35" s="1923"/>
      <c r="M35" s="1923"/>
      <c r="N35" s="1923"/>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21" t="s">
        <v>1130</v>
      </c>
      <c r="R40" s="1921"/>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22"/>
      <c r="C44" s="1922"/>
      <c r="D44" s="1922"/>
      <c r="N44" s="1857"/>
      <c r="O44" s="1857"/>
      <c r="P44" s="1857"/>
      <c r="Q44" s="1857"/>
      <c r="R44" s="1857"/>
      <c r="S44" s="1857"/>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33" t="s">
        <v>644</v>
      </c>
      <c r="D2" s="1934"/>
      <c r="E2" s="1934"/>
      <c r="F2" s="1934"/>
      <c r="G2" s="1934"/>
      <c r="H2" s="1934"/>
      <c r="I2" s="1934"/>
      <c r="J2" s="1934"/>
      <c r="K2" s="1934"/>
      <c r="L2" s="1934"/>
      <c r="M2" s="1934"/>
      <c r="N2" s="1934"/>
      <c r="O2" s="1934"/>
      <c r="P2" s="1935"/>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36"/>
      <c r="G4" s="1936"/>
      <c r="P4" s="504"/>
      <c r="T4" s="1" t="s">
        <v>480</v>
      </c>
    </row>
    <row r="5" spans="3:26" x14ac:dyDescent="0.25">
      <c r="C5" s="137"/>
      <c r="E5" s="331"/>
      <c r="P5" s="138"/>
    </row>
    <row r="6" spans="3:26" x14ac:dyDescent="0.25">
      <c r="C6" s="137"/>
      <c r="E6" s="136" t="s">
        <v>1171</v>
      </c>
      <c r="F6" s="1936"/>
      <c r="G6" s="1936"/>
      <c r="P6" s="138"/>
    </row>
    <row r="7" spans="3:26" x14ac:dyDescent="0.25">
      <c r="C7" s="137"/>
      <c r="E7" s="136"/>
      <c r="P7" s="138"/>
    </row>
    <row r="8" spans="3:26" x14ac:dyDescent="0.25">
      <c r="C8" s="137"/>
      <c r="E8" s="136" t="s">
        <v>1172</v>
      </c>
      <c r="F8" s="1936"/>
      <c r="G8" s="1936"/>
      <c r="P8" s="138"/>
      <c r="R8" t="str" cm="1">
        <f t="array" ref="R8">RemoveSpecChar(F8)</f>
        <v/>
      </c>
    </row>
    <row r="9" spans="3:26" x14ac:dyDescent="0.25">
      <c r="C9" s="137"/>
      <c r="E9" s="136" t="s">
        <v>1173</v>
      </c>
      <c r="F9" s="1936"/>
      <c r="G9" s="1936"/>
      <c r="P9" s="138"/>
    </row>
    <row r="10" spans="3:26" x14ac:dyDescent="0.25">
      <c r="C10" s="137"/>
      <c r="E10" s="136" t="s">
        <v>836</v>
      </c>
      <c r="F10" s="1936"/>
      <c r="G10" s="1936"/>
      <c r="P10" s="138"/>
    </row>
    <row r="11" spans="3:26" x14ac:dyDescent="0.25">
      <c r="C11" s="137"/>
      <c r="E11" s="136" t="s">
        <v>798</v>
      </c>
      <c r="F11" s="1936"/>
      <c r="G11" s="1936"/>
      <c r="P11" s="138"/>
    </row>
    <row r="12" spans="3:26" x14ac:dyDescent="0.25">
      <c r="C12" s="137"/>
      <c r="E12" s="136" t="s">
        <v>1174</v>
      </c>
      <c r="F12" s="1936"/>
      <c r="G12" s="1936"/>
      <c r="P12" s="138"/>
    </row>
    <row r="13" spans="3:26" x14ac:dyDescent="0.25">
      <c r="C13" s="137"/>
      <c r="E13" s="136"/>
      <c r="F13" s="1938"/>
      <c r="G13" s="1938"/>
      <c r="P13" s="138"/>
    </row>
    <row r="14" spans="3:26" x14ac:dyDescent="0.25">
      <c r="C14" s="137"/>
      <c r="E14" s="136" t="s">
        <v>1175</v>
      </c>
      <c r="F14" s="1937"/>
      <c r="G14" s="1937"/>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39" t="str">
        <f>IF(F14="","",IF('Agreement Worksheet'!J5="End of Week",F14+(364*IF(OR(Welcome!D16="Select Term",Welcome!D16=""),0,Welcome!D16))+6,R17-1))</f>
        <v/>
      </c>
      <c r="G17" s="1939"/>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31" t="str">
        <f>Welcome!D10</f>
        <v>Please Select</v>
      </c>
      <c r="G19" s="1932"/>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s="697">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s="697">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s="697">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s="697">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s="69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s="697">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s="697">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s="697">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s="697">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s="697">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Inputs'!BE15="Yes","Yes","")</f>
        <v/>
      </c>
    </row>
    <row r="33" spans="1:17" s="1677" customFormat="1" x14ac:dyDescent="0.25">
      <c r="A33" s="697">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Inputs'!BE16="Yes","Yes","")</f>
        <v/>
      </c>
    </row>
    <row r="34" spans="1:17" s="1677" customFormat="1" x14ac:dyDescent="0.25">
      <c r="A34" s="697">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Inputs'!BE17="Yes","Yes","")</f>
        <v/>
      </c>
    </row>
    <row r="35" spans="1:17" s="1677" customFormat="1" x14ac:dyDescent="0.25">
      <c r="A35" s="697">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Inputs'!BE18="Yes","Yes","")</f>
        <v/>
      </c>
    </row>
    <row r="36" spans="1:17" s="1677" customFormat="1" x14ac:dyDescent="0.25">
      <c r="A36" s="697">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Inputs'!BE19="Yes","Yes","")</f>
        <v/>
      </c>
    </row>
    <row r="37" spans="1:17" s="1677" customFormat="1" x14ac:dyDescent="0.25">
      <c r="A37" s="697">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Inputs'!BE20="Yes","Yes","")</f>
        <v/>
      </c>
    </row>
    <row r="38" spans="1:17" s="1677" customFormat="1" x14ac:dyDescent="0.25">
      <c r="A38" s="697">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Inputs'!BE21="Yes","Yes","")</f>
        <v/>
      </c>
    </row>
    <row r="39" spans="1:17" s="1677" customFormat="1" x14ac:dyDescent="0.25">
      <c r="A39" s="697">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Inputs'!BE22="Yes","Yes","")</f>
        <v/>
      </c>
    </row>
    <row r="40" spans="1:17" s="1677" customFormat="1" x14ac:dyDescent="0.25">
      <c r="A40" s="697">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Inputs'!BE23="Yes","Yes","")</f>
        <v/>
      </c>
    </row>
    <row r="41" spans="1:17" s="1677" customFormat="1" x14ac:dyDescent="0.25">
      <c r="A41" s="697">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Inputs'!BE24="Yes","Yes","")</f>
        <v/>
      </c>
    </row>
    <row r="42" spans="1:17" s="1677" customFormat="1" x14ac:dyDescent="0.25">
      <c r="A42" s="697">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Inputs'!BE25="Yes","Yes","")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28" t="s">
        <v>1464</v>
      </c>
      <c r="G54" s="1929"/>
      <c r="H54" s="1930"/>
    </row>
    <row r="55" spans="6:17" x14ac:dyDescent="0.25">
      <c r="F55" s="829" t="s">
        <v>1411</v>
      </c>
      <c r="G55" s="830" t="s">
        <v>1465</v>
      </c>
      <c r="H55" s="831" t="s">
        <v>1466</v>
      </c>
    </row>
    <row r="56" spans="6:17" ht="15.75" thickBot="1" x14ac:dyDescent="0.3">
      <c r="F56" s="832"/>
      <c r="G56" s="833"/>
      <c r="H56" s="834"/>
    </row>
  </sheetData>
  <sheetProtection algorithmName="SHA-512" hashValue="7FH6syYtJVTnHnrrXfzGqta1lp6ucA10sN2zkVKSSIbI7RdnhR3y5tbz0exJop3oKHJ75/6W4RoGtdDJEExyAQ==" saltValue="9p+xNggj5+LAr3kVnUuLl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41" t="s">
        <v>1197</v>
      </c>
      <c r="C2" s="1947"/>
      <c r="D2" s="1947"/>
      <c r="E2" s="1947"/>
      <c r="F2" s="1947"/>
      <c r="G2" s="1947"/>
      <c r="H2" s="1947"/>
      <c r="I2" s="1947"/>
      <c r="J2" s="1947"/>
      <c r="K2" s="1948"/>
      <c r="L2" s="697"/>
      <c r="M2" s="1940" t="s">
        <v>1198</v>
      </c>
      <c r="N2" s="1940"/>
      <c r="O2" s="1940"/>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41" t="s">
        <v>1211</v>
      </c>
      <c r="C7" s="1942"/>
      <c r="D7" s="1942"/>
      <c r="E7" s="1942"/>
      <c r="F7" s="1942"/>
      <c r="G7" s="1942"/>
      <c r="H7" s="1942"/>
      <c r="I7" s="1943"/>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44" t="s">
        <v>1238</v>
      </c>
      <c r="C15" s="1945"/>
      <c r="D15" s="1945"/>
      <c r="E15" s="1945"/>
      <c r="F15" s="1945"/>
      <c r="G15" s="1945"/>
      <c r="H15" s="1945"/>
      <c r="I15" s="1946"/>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49" t="s">
        <v>1264</v>
      </c>
      <c r="C2" s="1950"/>
      <c r="D2" s="1950"/>
      <c r="E2" s="1950"/>
      <c r="F2" s="1950"/>
      <c r="G2" s="1950"/>
      <c r="H2" s="1950"/>
      <c r="I2" s="1950"/>
      <c r="J2" s="1950"/>
      <c r="K2" s="1950"/>
      <c r="L2" s="1950"/>
      <c r="M2" s="1950"/>
      <c r="N2" s="1951"/>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52" t="s">
        <v>1279</v>
      </c>
      <c r="C8" s="1950"/>
      <c r="D8" s="1950"/>
      <c r="E8" s="1950"/>
      <c r="F8" s="1950"/>
      <c r="G8" s="1950"/>
      <c r="H8" s="1950"/>
      <c r="I8" s="1950"/>
      <c r="J8" s="1950"/>
      <c r="K8" s="1950"/>
      <c r="L8" s="1950"/>
      <c r="M8" s="1950"/>
      <c r="N8" s="1951"/>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52" t="s">
        <v>1291</v>
      </c>
      <c r="C32" s="1953"/>
      <c r="D32" s="1953"/>
      <c r="E32" s="1953"/>
      <c r="F32" s="1953"/>
      <c r="G32" s="1953"/>
      <c r="H32" s="1953"/>
      <c r="I32" s="1953"/>
      <c r="J32" s="1953"/>
      <c r="K32" s="1953"/>
      <c r="L32" s="1953"/>
      <c r="M32" s="1953"/>
      <c r="N32" s="1953"/>
      <c r="O32" s="1954"/>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AIKV8kMY4WtY2bK8ypg+6ACY3fAOGY1ZrHaMByv1idyntHwP1cXlIZQ4gqYAnsZ7xMEwn3oRF15jVUDAtQJ2g==" saltValue="3IaMOM9HkqeDPQ+BaRhJZA=="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B1:K3"/>
  <sheetViews>
    <sheetView showGridLines="0" workbookViewId="0">
      <selection activeCell="M4" sqref="M4"/>
    </sheetView>
  </sheetViews>
  <sheetFormatPr defaultRowHeight="15" x14ac:dyDescent="0.25"/>
  <cols>
    <col min="1" max="1" width="3.42578125" customWidth="1"/>
    <col min="2" max="3" width="9.140625" style="543"/>
    <col min="4" max="4" width="36.28515625" style="543" customWidth="1"/>
    <col min="5" max="6" width="9.140625" style="543"/>
    <col min="7" max="7" width="13.42578125" style="543" customWidth="1"/>
    <col min="8" max="8" width="9.140625" style="543"/>
    <col min="9" max="9" width="13" style="543" customWidth="1"/>
    <col min="10" max="11" width="9.140625" style="543"/>
  </cols>
  <sheetData>
    <row r="1" spans="2:11" ht="15.75" thickBot="1" x14ac:dyDescent="0.3"/>
    <row r="2" spans="2:11" ht="39" thickBot="1" x14ac:dyDescent="0.3">
      <c r="B2" s="1740" t="s">
        <v>1265</v>
      </c>
      <c r="C2" s="1741" t="s">
        <v>2229</v>
      </c>
      <c r="D2" s="1742" t="s">
        <v>1282</v>
      </c>
      <c r="E2" s="1741" t="s">
        <v>1283</v>
      </c>
      <c r="F2" s="1742" t="s">
        <v>1246</v>
      </c>
      <c r="G2" s="1742" t="s">
        <v>1285</v>
      </c>
      <c r="H2" s="1742" t="s">
        <v>1286</v>
      </c>
      <c r="I2" s="1742" t="s">
        <v>1287</v>
      </c>
      <c r="J2" s="1742" t="s">
        <v>1288</v>
      </c>
      <c r="K2" s="1743" t="s">
        <v>1228</v>
      </c>
    </row>
    <row r="3" spans="2:11" x14ac:dyDescent="0.25">
      <c r="B3" s="1745"/>
      <c r="C3" s="1744"/>
      <c r="D3" s="1744"/>
      <c r="E3" s="1744"/>
      <c r="F3" s="1744"/>
      <c r="G3" s="1744"/>
      <c r="H3" s="1744"/>
      <c r="I3" s="1744"/>
      <c r="J3" s="1744"/>
      <c r="K3" s="1746"/>
    </row>
  </sheetData>
  <sheetProtection algorithmName="SHA-512" hashValue="P9sterCmXfJxQA45SOrWN+k8+Y6gz7+Xv1lB7q7R2wZhEYd6sNTyy4zy+5Bvc7IdwAKKPZOTrYaUwhqmd1soOQ==" saltValue="6KtgZ2ZvSsEmmXH7O/Xp8Q=="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77"/>
      <c r="K1" s="1977"/>
      <c r="L1" s="1977"/>
      <c r="M1" s="1977"/>
      <c r="N1" s="1977"/>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55" t="s">
        <v>1484</v>
      </c>
      <c r="C3" s="1964"/>
      <c r="D3" s="1964"/>
      <c r="E3" s="1964"/>
      <c r="F3" s="1964"/>
      <c r="G3" s="1964"/>
      <c r="H3" s="1964"/>
      <c r="I3" s="1964"/>
      <c r="J3" s="1964"/>
      <c r="K3" s="1964"/>
      <c r="L3" s="1964"/>
      <c r="M3" s="1964"/>
      <c r="N3" s="1964"/>
      <c r="O3" s="1964"/>
      <c r="P3" s="1964"/>
      <c r="Q3" s="1964"/>
      <c r="R3" s="1964"/>
      <c r="S3" s="1964"/>
      <c r="T3" s="1964"/>
      <c r="U3" s="1965"/>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56" t="s">
        <v>1485</v>
      </c>
      <c r="E5" s="1957"/>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63"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63"/>
    </row>
    <row r="7" spans="1:31" s="869" customFormat="1" ht="30" customHeight="1" thickBot="1" x14ac:dyDescent="0.3">
      <c r="A7" s="543"/>
      <c r="B7" s="911"/>
      <c r="C7" s="923" t="s">
        <v>1491</v>
      </c>
      <c r="D7" s="1958">
        <v>1201</v>
      </c>
      <c r="E7" s="1959"/>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60" t="str">
        <f>AA3</f>
        <v/>
      </c>
      <c r="E9" s="1961"/>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60" t="str">
        <f>AB3</f>
        <v/>
      </c>
      <c r="E11" s="1961"/>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76" t="s">
        <v>646</v>
      </c>
      <c r="E13" s="1951"/>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58" t="s">
        <v>1497</v>
      </c>
      <c r="E15" s="1959"/>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55" t="s">
        <v>1498</v>
      </c>
      <c r="C17" s="1964"/>
      <c r="D17" s="1964"/>
      <c r="E17" s="1964"/>
      <c r="F17" s="1964"/>
      <c r="G17" s="1964"/>
      <c r="H17" s="1964"/>
      <c r="I17" s="1964"/>
      <c r="J17" s="1964"/>
      <c r="K17" s="1964"/>
      <c r="L17" s="1964"/>
      <c r="M17" s="1964"/>
      <c r="N17" s="1964"/>
      <c r="O17" s="1964"/>
      <c r="P17" s="1964"/>
      <c r="Q17" s="1964"/>
      <c r="R17" s="1964"/>
      <c r="S17" s="1964"/>
      <c r="T17" s="1964"/>
      <c r="U17" s="1965"/>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56" t="s">
        <v>1485</v>
      </c>
      <c r="E19" s="1957"/>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63"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63"/>
    </row>
    <row r="21" spans="1:31" s="869" customFormat="1" ht="30.75" customHeight="1" thickBot="1" x14ac:dyDescent="0.3">
      <c r="A21" s="543"/>
      <c r="B21" s="911"/>
      <c r="C21" s="923" t="s">
        <v>1491</v>
      </c>
      <c r="D21" s="1958">
        <v>1202</v>
      </c>
      <c r="E21" s="1959"/>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60" t="str">
        <f>AA4</f>
        <v/>
      </c>
      <c r="E23" s="1961"/>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60" t="str">
        <f>AB4</f>
        <v/>
      </c>
      <c r="E25" s="1961"/>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50" t="s">
        <v>646</v>
      </c>
      <c r="E27" s="1951"/>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58" t="s">
        <v>1497</v>
      </c>
      <c r="E29" s="1959"/>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55" t="s">
        <v>1499</v>
      </c>
      <c r="C31" s="1964"/>
      <c r="D31" s="1964"/>
      <c r="E31" s="1964"/>
      <c r="F31" s="1964"/>
      <c r="G31" s="1964"/>
      <c r="H31" s="1964"/>
      <c r="I31" s="1964"/>
      <c r="J31" s="1964"/>
      <c r="K31" s="1964"/>
      <c r="L31" s="1964"/>
      <c r="M31" s="1964"/>
      <c r="N31" s="1964"/>
      <c r="O31" s="1964"/>
      <c r="P31" s="1964"/>
      <c r="Q31" s="1964"/>
      <c r="R31" s="1964"/>
      <c r="S31" s="1964"/>
      <c r="T31" s="1964"/>
      <c r="U31" s="1965"/>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56" t="s">
        <v>1500</v>
      </c>
      <c r="E33" s="1957"/>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63"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63"/>
    </row>
    <row r="35" spans="1:31" s="869" customFormat="1" ht="30.75" customHeight="1" thickBot="1" x14ac:dyDescent="0.3">
      <c r="A35" s="543"/>
      <c r="B35" s="911"/>
      <c r="C35" s="923" t="s">
        <v>1491</v>
      </c>
      <c r="D35" s="1958">
        <v>1401</v>
      </c>
      <c r="E35" s="1959"/>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60" t="str">
        <f>AA5</f>
        <v/>
      </c>
      <c r="E37" s="1961"/>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60" t="str">
        <f>AB5</f>
        <v/>
      </c>
      <c r="E39" s="1961"/>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76" t="s">
        <v>646</v>
      </c>
      <c r="E41" s="1951"/>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58" t="s">
        <v>1497</v>
      </c>
      <c r="E43" s="1959"/>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55" t="s">
        <v>1511</v>
      </c>
      <c r="C45" s="1964"/>
      <c r="D45" s="1964"/>
      <c r="E45" s="1964"/>
      <c r="F45" s="1964"/>
      <c r="G45" s="1964"/>
      <c r="H45" s="1964"/>
      <c r="I45" s="1964"/>
      <c r="J45" s="1964"/>
      <c r="K45" s="1964"/>
      <c r="L45" s="1964"/>
      <c r="M45" s="1964"/>
      <c r="N45" s="1964"/>
      <c r="O45" s="1964"/>
      <c r="P45" s="1964"/>
      <c r="Q45" s="1964"/>
      <c r="R45" s="1964"/>
      <c r="S45" s="1964"/>
      <c r="T45" s="1964"/>
      <c r="U45" s="1965"/>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56" t="s">
        <v>1500</v>
      </c>
      <c r="E47" s="1957"/>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63"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63"/>
    </row>
    <row r="49" spans="1:31" s="869" customFormat="1" ht="30.75" customHeight="1" thickBot="1" x14ac:dyDescent="0.3">
      <c r="A49" s="543"/>
      <c r="B49" s="911"/>
      <c r="C49" s="923" t="s">
        <v>1491</v>
      </c>
      <c r="D49" s="1958">
        <v>1402</v>
      </c>
      <c r="E49" s="1959"/>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60" t="str">
        <f>AA6</f>
        <v/>
      </c>
      <c r="E51" s="1961"/>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60" t="str">
        <f>AB6</f>
        <v/>
      </c>
      <c r="E53" s="1961"/>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50" t="s">
        <v>646</v>
      </c>
      <c r="E55" s="1951"/>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58" t="s">
        <v>1497</v>
      </c>
      <c r="E57" s="1959"/>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55" t="s">
        <v>1512</v>
      </c>
      <c r="C59" s="1964"/>
      <c r="D59" s="1964"/>
      <c r="E59" s="1964"/>
      <c r="F59" s="1964"/>
      <c r="G59" s="1964"/>
      <c r="H59" s="1964"/>
      <c r="I59" s="1964"/>
      <c r="J59" s="1964"/>
      <c r="K59" s="1964"/>
      <c r="L59" s="1964"/>
      <c r="M59" s="1964"/>
      <c r="N59" s="1964"/>
      <c r="O59" s="1964"/>
      <c r="P59" s="1964"/>
      <c r="Q59" s="1964"/>
      <c r="R59" s="1964"/>
      <c r="S59" s="1964"/>
      <c r="T59" s="1964"/>
      <c r="U59" s="1965"/>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56" t="s">
        <v>1513</v>
      </c>
      <c r="E61" s="1957"/>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63"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63"/>
    </row>
    <row r="63" spans="1:31" s="869" customFormat="1" ht="30" customHeight="1" thickBot="1" x14ac:dyDescent="0.3">
      <c r="A63" s="543"/>
      <c r="B63" s="911"/>
      <c r="C63" s="923" t="s">
        <v>1491</v>
      </c>
      <c r="D63" s="1958">
        <v>1501</v>
      </c>
      <c r="E63" s="1959"/>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60" t="str">
        <f>AA7</f>
        <v/>
      </c>
      <c r="E65" s="1961"/>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60" t="str">
        <f>AB7</f>
        <v/>
      </c>
      <c r="E67" s="1961"/>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50" t="s">
        <v>646</v>
      </c>
      <c r="E71" s="1951"/>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58" t="s">
        <v>1497</v>
      </c>
      <c r="E73" s="1959"/>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55" t="s">
        <v>1514</v>
      </c>
      <c r="C75" s="1964"/>
      <c r="D75" s="1964"/>
      <c r="E75" s="1964"/>
      <c r="F75" s="1964"/>
      <c r="G75" s="1964"/>
      <c r="H75" s="1964"/>
      <c r="I75" s="1964"/>
      <c r="J75" s="1964"/>
      <c r="K75" s="1964"/>
      <c r="L75" s="1964"/>
      <c r="M75" s="1964"/>
      <c r="N75" s="1964"/>
      <c r="O75" s="1964"/>
      <c r="P75" s="1964"/>
      <c r="Q75" s="1964"/>
      <c r="R75" s="1964"/>
      <c r="S75" s="1964"/>
      <c r="T75" s="1964"/>
      <c r="U75" s="1965"/>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56" t="s">
        <v>1513</v>
      </c>
      <c r="E77" s="1957"/>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63"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63"/>
    </row>
    <row r="79" spans="1:31" s="869" customFormat="1" ht="30" customHeight="1" thickBot="1" x14ac:dyDescent="0.3">
      <c r="A79" s="543"/>
      <c r="B79" s="911"/>
      <c r="C79" s="923" t="s">
        <v>1491</v>
      </c>
      <c r="D79" s="1958">
        <v>1502</v>
      </c>
      <c r="E79" s="1959"/>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60" t="str">
        <f>AA8</f>
        <v/>
      </c>
      <c r="E81" s="1961"/>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60" t="str">
        <f>AB8</f>
        <v/>
      </c>
      <c r="E83" s="1961"/>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50" t="s">
        <v>646</v>
      </c>
      <c r="E87" s="1951"/>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58" t="s">
        <v>1497</v>
      </c>
      <c r="E89" s="1959"/>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55" t="s">
        <v>1515</v>
      </c>
      <c r="C91" s="1964"/>
      <c r="D91" s="1964"/>
      <c r="E91" s="1964"/>
      <c r="F91" s="1964"/>
      <c r="G91" s="1964"/>
      <c r="H91" s="1964"/>
      <c r="I91" s="1964"/>
      <c r="J91" s="1964"/>
      <c r="K91" s="1964"/>
      <c r="L91" s="1964"/>
      <c r="M91" s="1964"/>
      <c r="N91" s="1964"/>
      <c r="O91" s="1964"/>
      <c r="P91" s="1964"/>
      <c r="Q91" s="1964"/>
      <c r="R91" s="1964"/>
      <c r="S91" s="1964"/>
      <c r="T91" s="1964"/>
      <c r="U91" s="1965"/>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56" t="s">
        <v>1522</v>
      </c>
      <c r="E93" s="1957"/>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63"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63"/>
    </row>
    <row r="95" spans="1:31" ht="30" customHeight="1" thickBot="1" x14ac:dyDescent="0.3">
      <c r="A95" s="543"/>
      <c r="B95" s="915"/>
      <c r="C95" s="926" t="s">
        <v>1491</v>
      </c>
      <c r="D95" s="1958">
        <v>5501</v>
      </c>
      <c r="E95" s="1959"/>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60" t="str">
        <f>AA9</f>
        <v/>
      </c>
      <c r="E97" s="1961"/>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60" t="str">
        <f>AB9</f>
        <v/>
      </c>
      <c r="E99" s="1961"/>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76" t="s">
        <v>646</v>
      </c>
      <c r="E101" s="1951"/>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58" t="s">
        <v>1525</v>
      </c>
      <c r="E103" s="1943"/>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55" t="s">
        <v>1526</v>
      </c>
      <c r="C105" s="1942"/>
      <c r="D105" s="1942"/>
      <c r="E105" s="1942"/>
      <c r="F105" s="1942"/>
      <c r="G105" s="1942"/>
      <c r="H105" s="1942"/>
      <c r="I105" s="1942"/>
      <c r="J105" s="1942"/>
      <c r="K105" s="1942"/>
      <c r="L105" s="1942"/>
      <c r="M105" s="1942"/>
      <c r="N105" s="1942"/>
      <c r="O105" s="1942"/>
      <c r="P105" s="1942"/>
      <c r="Q105" s="1942"/>
      <c r="R105" s="1942"/>
      <c r="S105" s="1942"/>
      <c r="T105" s="1942"/>
      <c r="U105" s="1943"/>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56" t="s">
        <v>1522</v>
      </c>
      <c r="E107" s="1957"/>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63"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63"/>
    </row>
    <row r="109" spans="1:31" ht="30.75" thickBot="1" x14ac:dyDescent="0.3">
      <c r="A109" s="543"/>
      <c r="B109" s="915"/>
      <c r="C109" s="926" t="s">
        <v>1491</v>
      </c>
      <c r="D109" s="1958">
        <v>5502</v>
      </c>
      <c r="E109" s="1959"/>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60" t="str">
        <f>AA10</f>
        <v/>
      </c>
      <c r="E111" s="1961"/>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60" t="str">
        <f>AB10</f>
        <v/>
      </c>
      <c r="E113" s="1961"/>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50" t="s">
        <v>646</v>
      </c>
      <c r="E115" s="1951"/>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58" t="s">
        <v>1525</v>
      </c>
      <c r="E117" s="1943"/>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55" t="s">
        <v>1527</v>
      </c>
      <c r="C119" s="1942"/>
      <c r="D119" s="1942"/>
      <c r="E119" s="1942"/>
      <c r="F119" s="1942"/>
      <c r="G119" s="1942"/>
      <c r="H119" s="1942"/>
      <c r="I119" s="1942"/>
      <c r="J119" s="1942"/>
      <c r="K119" s="1942"/>
      <c r="L119" s="1942"/>
      <c r="M119" s="1942"/>
      <c r="N119" s="1942"/>
      <c r="O119" s="1942"/>
      <c r="P119" s="1942"/>
      <c r="Q119" s="1942"/>
      <c r="R119" s="1942"/>
      <c r="S119" s="1942"/>
      <c r="T119" s="1942"/>
      <c r="U119" s="1943"/>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56" t="s">
        <v>1523</v>
      </c>
      <c r="E121" s="1957"/>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63"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63"/>
    </row>
    <row r="123" spans="1:31" ht="30.75" thickBot="1" x14ac:dyDescent="0.3">
      <c r="A123" s="543"/>
      <c r="B123" s="915"/>
      <c r="C123" s="926" t="s">
        <v>1491</v>
      </c>
      <c r="D123" s="1958">
        <v>2801</v>
      </c>
      <c r="E123" s="1959"/>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60" t="str">
        <f>AA11</f>
        <v/>
      </c>
      <c r="E125" s="1961"/>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60" t="str">
        <f>AB11</f>
        <v/>
      </c>
      <c r="E127" s="1961"/>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50" t="s">
        <v>646</v>
      </c>
      <c r="E131" s="1951"/>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58" t="s">
        <v>1525</v>
      </c>
      <c r="E133" s="1943"/>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55" t="s">
        <v>1528</v>
      </c>
      <c r="C135" s="1942"/>
      <c r="D135" s="1942"/>
      <c r="E135" s="1942"/>
      <c r="F135" s="1942"/>
      <c r="G135" s="1942"/>
      <c r="H135" s="1942"/>
      <c r="I135" s="1942"/>
      <c r="J135" s="1942"/>
      <c r="K135" s="1942"/>
      <c r="L135" s="1942"/>
      <c r="M135" s="1942"/>
      <c r="N135" s="1942"/>
      <c r="O135" s="1942"/>
      <c r="P135" s="1942"/>
      <c r="Q135" s="1942"/>
      <c r="R135" s="1942"/>
      <c r="S135" s="1942"/>
      <c r="T135" s="1942"/>
      <c r="U135" s="1943"/>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56" t="s">
        <v>1523</v>
      </c>
      <c r="E137" s="1957"/>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63"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63"/>
    </row>
    <row r="139" spans="1:31" ht="30.75" thickBot="1" x14ac:dyDescent="0.3">
      <c r="A139" s="543"/>
      <c r="B139" s="915"/>
      <c r="C139" s="926" t="s">
        <v>1491</v>
      </c>
      <c r="D139" s="1958">
        <v>2802</v>
      </c>
      <c r="E139" s="1959"/>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60" t="str">
        <f>AA12</f>
        <v/>
      </c>
      <c r="E141" s="1961"/>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60" t="str">
        <f>AB12</f>
        <v/>
      </c>
      <c r="E143" s="1961"/>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50" t="s">
        <v>646</v>
      </c>
      <c r="E147" s="1951"/>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58" t="s">
        <v>1525</v>
      </c>
      <c r="E149" s="1943"/>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55" t="s">
        <v>1529</v>
      </c>
      <c r="C151" s="1942"/>
      <c r="D151" s="1942"/>
      <c r="E151" s="1942"/>
      <c r="F151" s="1942"/>
      <c r="G151" s="1942"/>
      <c r="H151" s="1942"/>
      <c r="I151" s="1942"/>
      <c r="J151" s="1942"/>
      <c r="K151" s="1942"/>
      <c r="L151" s="1942"/>
      <c r="M151" s="1942"/>
      <c r="N151" s="1942"/>
      <c r="O151" s="1942"/>
      <c r="P151" s="1942"/>
      <c r="Q151" s="1942"/>
      <c r="R151" s="1942"/>
      <c r="S151" s="1942"/>
      <c r="T151" s="1942"/>
      <c r="U151" s="1943"/>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56" t="s">
        <v>1530</v>
      </c>
      <c r="E153" s="1957"/>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63"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63"/>
    </row>
    <row r="155" spans="1:31" ht="28.5" customHeight="1" thickBot="1" x14ac:dyDescent="0.3">
      <c r="A155" s="543"/>
      <c r="B155" s="915"/>
      <c r="C155" s="926" t="s">
        <v>1491</v>
      </c>
      <c r="D155" s="1958">
        <v>3401</v>
      </c>
      <c r="E155" s="1959"/>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60" t="str">
        <f>AA13</f>
        <v/>
      </c>
      <c r="E157" s="1961"/>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60" t="str">
        <f>AB13</f>
        <v/>
      </c>
      <c r="E159" s="1961"/>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50" t="s">
        <v>646</v>
      </c>
      <c r="E161" s="1951"/>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58" t="s">
        <v>1531</v>
      </c>
      <c r="E163" s="1943"/>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55" t="s">
        <v>1532</v>
      </c>
      <c r="C165" s="1942"/>
      <c r="D165" s="1942"/>
      <c r="E165" s="1942"/>
      <c r="F165" s="1942"/>
      <c r="G165" s="1942"/>
      <c r="H165" s="1942"/>
      <c r="I165" s="1942"/>
      <c r="J165" s="1942"/>
      <c r="K165" s="1942"/>
      <c r="L165" s="1942"/>
      <c r="M165" s="1942"/>
      <c r="N165" s="1942"/>
      <c r="O165" s="1942"/>
      <c r="P165" s="1942"/>
      <c r="Q165" s="1942"/>
      <c r="R165" s="1942"/>
      <c r="S165" s="1942"/>
      <c r="T165" s="1942"/>
      <c r="U165" s="1943"/>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56" t="s">
        <v>1530</v>
      </c>
      <c r="E167" s="1957"/>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63"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63"/>
    </row>
    <row r="169" spans="1:31" ht="30.75" thickBot="1" x14ac:dyDescent="0.3">
      <c r="A169" s="543"/>
      <c r="B169" s="930"/>
      <c r="C169" s="923" t="s">
        <v>1491</v>
      </c>
      <c r="D169" s="1958">
        <v>3402</v>
      </c>
      <c r="E169" s="1959"/>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60" t="str">
        <f>AA14</f>
        <v/>
      </c>
      <c r="E171" s="1961"/>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60" t="str">
        <f>AB14</f>
        <v/>
      </c>
      <c r="E173" s="1961"/>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50" t="s">
        <v>646</v>
      </c>
      <c r="E175" s="1951"/>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58" t="s">
        <v>1531</v>
      </c>
      <c r="E177" s="1943"/>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55" t="s">
        <v>1533</v>
      </c>
      <c r="C179" s="1942"/>
      <c r="D179" s="1942"/>
      <c r="E179" s="1942"/>
      <c r="F179" s="1942"/>
      <c r="G179" s="1942"/>
      <c r="H179" s="1942"/>
      <c r="I179" s="1942"/>
      <c r="J179" s="1942"/>
      <c r="K179" s="1942"/>
      <c r="L179" s="1942"/>
      <c r="M179" s="1942"/>
      <c r="N179" s="1942"/>
      <c r="O179" s="1942"/>
      <c r="P179" s="1942"/>
      <c r="Q179" s="1942"/>
      <c r="R179" s="1942"/>
      <c r="S179" s="1942"/>
      <c r="T179" s="1942"/>
      <c r="U179" s="1943"/>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56" t="s">
        <v>1534</v>
      </c>
      <c r="E181" s="1957"/>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63"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63"/>
    </row>
    <row r="183" spans="1:31" ht="30.75" thickBot="1" x14ac:dyDescent="0.3">
      <c r="A183" s="543"/>
      <c r="B183" s="930"/>
      <c r="C183" s="923" t="s">
        <v>1491</v>
      </c>
      <c r="D183" s="1958">
        <v>3501</v>
      </c>
      <c r="E183" s="1959"/>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60" t="str">
        <f>AA15</f>
        <v/>
      </c>
      <c r="E185" s="1961"/>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60" t="str">
        <f>AB15</f>
        <v/>
      </c>
      <c r="E187" s="1961"/>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50" t="s">
        <v>646</v>
      </c>
      <c r="E189" s="1951"/>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58" t="s">
        <v>1531</v>
      </c>
      <c r="E191" s="1943"/>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55" t="s">
        <v>1535</v>
      </c>
      <c r="C193" s="1942"/>
      <c r="D193" s="1942"/>
      <c r="E193" s="1942"/>
      <c r="F193" s="1942"/>
      <c r="G193" s="1942"/>
      <c r="H193" s="1942"/>
      <c r="I193" s="1942"/>
      <c r="J193" s="1942"/>
      <c r="K193" s="1942"/>
      <c r="L193" s="1942"/>
      <c r="M193" s="1942"/>
      <c r="N193" s="1942"/>
      <c r="O193" s="1942"/>
      <c r="P193" s="1942"/>
      <c r="Q193" s="1942"/>
      <c r="R193" s="1942"/>
      <c r="S193" s="1942"/>
      <c r="T193" s="1942"/>
      <c r="U193" s="1943"/>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56" t="s">
        <v>1534</v>
      </c>
      <c r="E195" s="1957"/>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63"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63"/>
    </row>
    <row r="197" spans="1:31" ht="30.75" thickBot="1" x14ac:dyDescent="0.3">
      <c r="A197" s="543"/>
      <c r="B197" s="930"/>
      <c r="C197" s="923" t="s">
        <v>1491</v>
      </c>
      <c r="D197" s="1958">
        <v>3502</v>
      </c>
      <c r="E197" s="1959"/>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60" t="str">
        <f>AA16</f>
        <v/>
      </c>
      <c r="E199" s="1961"/>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60" t="str">
        <f>AB16</f>
        <v/>
      </c>
      <c r="E201" s="1961"/>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50" t="s">
        <v>646</v>
      </c>
      <c r="E203" s="1951"/>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58" t="s">
        <v>1531</v>
      </c>
      <c r="E205" s="1943"/>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55" t="s">
        <v>1536</v>
      </c>
      <c r="C207" s="1942"/>
      <c r="D207" s="1942"/>
      <c r="E207" s="1942"/>
      <c r="F207" s="1942"/>
      <c r="G207" s="1942"/>
      <c r="H207" s="1942"/>
      <c r="I207" s="1942"/>
      <c r="J207" s="1942"/>
      <c r="K207" s="1942"/>
      <c r="L207" s="1942"/>
      <c r="M207" s="1942"/>
      <c r="N207" s="1942"/>
      <c r="O207" s="1942"/>
      <c r="P207" s="1942"/>
      <c r="Q207" s="1942"/>
      <c r="R207" s="1942"/>
      <c r="S207" s="1942"/>
      <c r="T207" s="1942"/>
      <c r="U207" s="1943"/>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56" t="s">
        <v>1537</v>
      </c>
      <c r="E209" s="1957"/>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63"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63"/>
    </row>
    <row r="211" spans="1:31" ht="30.75" thickBot="1" x14ac:dyDescent="0.3">
      <c r="A211" s="543"/>
      <c r="B211" s="930"/>
      <c r="C211" s="923" t="s">
        <v>1491</v>
      </c>
      <c r="D211" s="1958">
        <v>3601</v>
      </c>
      <c r="E211" s="1959"/>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60" t="str">
        <f>AA17</f>
        <v/>
      </c>
      <c r="E213" s="1961"/>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60" t="str">
        <f>AB17</f>
        <v/>
      </c>
      <c r="E215" s="1961"/>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76" t="s">
        <v>646</v>
      </c>
      <c r="E219" s="1951"/>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58" t="s">
        <v>1531</v>
      </c>
      <c r="E221" s="1943"/>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55" t="s">
        <v>1538</v>
      </c>
      <c r="C223" s="1942"/>
      <c r="D223" s="1942"/>
      <c r="E223" s="1942"/>
      <c r="F223" s="1942"/>
      <c r="G223" s="1942"/>
      <c r="H223" s="1942"/>
      <c r="I223" s="1942"/>
      <c r="J223" s="1942"/>
      <c r="K223" s="1942"/>
      <c r="L223" s="1942"/>
      <c r="M223" s="1942"/>
      <c r="N223" s="1942"/>
      <c r="O223" s="1942"/>
      <c r="P223" s="1942"/>
      <c r="Q223" s="1942"/>
      <c r="R223" s="1942"/>
      <c r="S223" s="1942"/>
      <c r="T223" s="1942"/>
      <c r="U223" s="1943"/>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56" t="s">
        <v>1537</v>
      </c>
      <c r="E225" s="1957"/>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63"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63"/>
    </row>
    <row r="227" spans="1:31" ht="30" customHeight="1" thickBot="1" x14ac:dyDescent="0.3">
      <c r="A227" s="543"/>
      <c r="B227" s="930"/>
      <c r="C227" s="923" t="s">
        <v>1491</v>
      </c>
      <c r="D227" s="1958">
        <v>3602</v>
      </c>
      <c r="E227" s="1959"/>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60" t="str">
        <f>AA18</f>
        <v/>
      </c>
      <c r="E229" s="1961"/>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60" t="str">
        <f>AB18</f>
        <v/>
      </c>
      <c r="E231" s="1961"/>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50" t="s">
        <v>646</v>
      </c>
      <c r="E235" s="1951"/>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58" t="s">
        <v>1531</v>
      </c>
      <c r="E237" s="1943"/>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66" t="s">
        <v>1680</v>
      </c>
      <c r="C239" s="1967"/>
      <c r="D239" s="1967"/>
      <c r="E239" s="1967"/>
      <c r="F239" s="1967"/>
      <c r="G239" s="1967"/>
      <c r="H239" s="1967"/>
      <c r="I239" s="1967"/>
      <c r="J239" s="1967"/>
      <c r="K239" s="1967"/>
      <c r="L239" s="1967"/>
      <c r="M239" s="1967"/>
      <c r="N239" s="1967"/>
      <c r="O239" s="1967"/>
      <c r="P239" s="1967"/>
      <c r="Q239" s="1967"/>
      <c r="R239" s="1967"/>
      <c r="S239" s="1967"/>
      <c r="T239" s="1967"/>
      <c r="U239" s="1968"/>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56" t="s">
        <v>1539</v>
      </c>
      <c r="E241" s="1957"/>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63"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63"/>
    </row>
    <row r="243" spans="1:31" ht="30" customHeight="1" thickBot="1" x14ac:dyDescent="0.3">
      <c r="A243" s="922"/>
      <c r="B243" s="930"/>
      <c r="C243" s="923" t="s">
        <v>1491</v>
      </c>
      <c r="D243" s="1958">
        <v>1301</v>
      </c>
      <c r="E243" s="1959"/>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60" t="str">
        <f>AA19</f>
        <v/>
      </c>
      <c r="E245" s="1961"/>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60" t="str">
        <f>AB19</f>
        <v/>
      </c>
      <c r="E247" s="1961"/>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50" t="s">
        <v>648</v>
      </c>
      <c r="E249" s="1951"/>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58" t="s">
        <v>1497</v>
      </c>
      <c r="E251" s="1943"/>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66" t="s">
        <v>1679</v>
      </c>
      <c r="C253" s="1967"/>
      <c r="D253" s="1967"/>
      <c r="E253" s="1967"/>
      <c r="F253" s="1967"/>
      <c r="G253" s="1967"/>
      <c r="H253" s="1967"/>
      <c r="I253" s="1967"/>
      <c r="J253" s="1967"/>
      <c r="K253" s="1967"/>
      <c r="L253" s="1967"/>
      <c r="M253" s="1967"/>
      <c r="N253" s="1967"/>
      <c r="O253" s="1967"/>
      <c r="P253" s="1967"/>
      <c r="Q253" s="1967"/>
      <c r="R253" s="1967"/>
      <c r="S253" s="1967"/>
      <c r="T253" s="1967"/>
      <c r="U253" s="1968"/>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56" t="s">
        <v>1539</v>
      </c>
      <c r="E255" s="1957"/>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63"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63"/>
    </row>
    <row r="257" spans="1:31" s="1001" customFormat="1" ht="30" customHeight="1" thickBot="1" x14ac:dyDescent="0.3">
      <c r="B257" s="930"/>
      <c r="C257" s="923" t="s">
        <v>1491</v>
      </c>
      <c r="D257" s="1958">
        <v>1302</v>
      </c>
      <c r="E257" s="1959"/>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60" t="str">
        <f>AA20</f>
        <v/>
      </c>
      <c r="E259" s="1961"/>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60" t="str">
        <f>AB20</f>
        <v/>
      </c>
      <c r="E261" s="1961"/>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50" t="s">
        <v>648</v>
      </c>
      <c r="E263" s="1951"/>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58" t="s">
        <v>1497</v>
      </c>
      <c r="E265" s="1943"/>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66" t="s">
        <v>1681</v>
      </c>
      <c r="C267" s="1967"/>
      <c r="D267" s="1967"/>
      <c r="E267" s="1967"/>
      <c r="F267" s="1967"/>
      <c r="G267" s="1967"/>
      <c r="H267" s="1967"/>
      <c r="I267" s="1967"/>
      <c r="J267" s="1967"/>
      <c r="K267" s="1967"/>
      <c r="L267" s="1967"/>
      <c r="M267" s="1967"/>
      <c r="N267" s="1967"/>
      <c r="O267" s="1967"/>
      <c r="P267" s="1967"/>
      <c r="Q267" s="1967"/>
      <c r="R267" s="1967"/>
      <c r="S267" s="1967"/>
      <c r="T267" s="1967"/>
      <c r="U267" s="1968"/>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56" t="s">
        <v>1539</v>
      </c>
      <c r="E269" s="1957"/>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63"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63"/>
    </row>
    <row r="271" spans="1:31" s="1001" customFormat="1" ht="30" customHeight="1" thickBot="1" x14ac:dyDescent="0.3">
      <c r="B271" s="930"/>
      <c r="C271" s="923" t="s">
        <v>1491</v>
      </c>
      <c r="D271" s="1958">
        <v>1303</v>
      </c>
      <c r="E271" s="1959"/>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60" t="str">
        <f>AA21</f>
        <v/>
      </c>
      <c r="E273" s="1961"/>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60" t="str">
        <f>AB21</f>
        <v/>
      </c>
      <c r="E275" s="1961"/>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50" t="s">
        <v>648</v>
      </c>
      <c r="E277" s="1951"/>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58" t="s">
        <v>1497</v>
      </c>
      <c r="E279" s="1943"/>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66" t="s">
        <v>1682</v>
      </c>
      <c r="C281" s="1967"/>
      <c r="D281" s="1967"/>
      <c r="E281" s="1967"/>
      <c r="F281" s="1967"/>
      <c r="G281" s="1967"/>
      <c r="H281" s="1967"/>
      <c r="I281" s="1967"/>
      <c r="J281" s="1967"/>
      <c r="K281" s="1967"/>
      <c r="L281" s="1967"/>
      <c r="M281" s="1967"/>
      <c r="N281" s="1967"/>
      <c r="O281" s="1967"/>
      <c r="P281" s="1967"/>
      <c r="Q281" s="1967"/>
      <c r="R281" s="1967"/>
      <c r="S281" s="1967"/>
      <c r="T281" s="1967"/>
      <c r="U281" s="1968"/>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56" t="s">
        <v>1539</v>
      </c>
      <c r="E283" s="1957"/>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63"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63"/>
    </row>
    <row r="285" spans="1:31" s="1001" customFormat="1" ht="30" customHeight="1" thickBot="1" x14ac:dyDescent="0.3">
      <c r="B285" s="930"/>
      <c r="C285" s="923" t="s">
        <v>1491</v>
      </c>
      <c r="D285" s="1958">
        <v>1304</v>
      </c>
      <c r="E285" s="1959"/>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60" t="str">
        <f>AA22</f>
        <v/>
      </c>
      <c r="E287" s="1961"/>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60" t="str">
        <f>AB22</f>
        <v/>
      </c>
      <c r="E289" s="1961"/>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50" t="s">
        <v>648</v>
      </c>
      <c r="E291" s="1951"/>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58" t="s">
        <v>1497</v>
      </c>
      <c r="E293" s="1943"/>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66" t="s">
        <v>1683</v>
      </c>
      <c r="C295" s="1967"/>
      <c r="D295" s="1967"/>
      <c r="E295" s="1967"/>
      <c r="F295" s="1967"/>
      <c r="G295" s="1967"/>
      <c r="H295" s="1967"/>
      <c r="I295" s="1967"/>
      <c r="J295" s="1967"/>
      <c r="K295" s="1967"/>
      <c r="L295" s="1967"/>
      <c r="M295" s="1967"/>
      <c r="N295" s="1967"/>
      <c r="O295" s="1967"/>
      <c r="P295" s="1967"/>
      <c r="Q295" s="1967"/>
      <c r="R295" s="1967"/>
      <c r="S295" s="1967"/>
      <c r="T295" s="1967"/>
      <c r="U295" s="1968"/>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56" t="s">
        <v>1539</v>
      </c>
      <c r="E297" s="1957"/>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63"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63"/>
    </row>
    <row r="299" spans="1:31" s="1001" customFormat="1" ht="30" customHeight="1" thickBot="1" x14ac:dyDescent="0.3">
      <c r="B299" s="930"/>
      <c r="C299" s="923" t="s">
        <v>1491</v>
      </c>
      <c r="D299" s="1958">
        <v>1305</v>
      </c>
      <c r="E299" s="1959"/>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60" t="str">
        <f>AA23</f>
        <v/>
      </c>
      <c r="E301" s="1961"/>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60" t="str">
        <f>AB23</f>
        <v/>
      </c>
      <c r="E303" s="1961"/>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50" t="s">
        <v>648</v>
      </c>
      <c r="E305" s="1951"/>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58" t="s">
        <v>1497</v>
      </c>
      <c r="E307" s="1943"/>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55" t="s">
        <v>1542</v>
      </c>
      <c r="C309" s="1942"/>
      <c r="D309" s="1942"/>
      <c r="E309" s="1942"/>
      <c r="F309" s="1942"/>
      <c r="G309" s="1942"/>
      <c r="H309" s="1942"/>
      <c r="I309" s="1942"/>
      <c r="J309" s="1942"/>
      <c r="K309" s="1942"/>
      <c r="L309" s="1942"/>
      <c r="M309" s="1942"/>
      <c r="N309" s="1942"/>
      <c r="O309" s="1942"/>
      <c r="P309" s="1942"/>
      <c r="Q309" s="1942"/>
      <c r="R309" s="1942"/>
      <c r="S309" s="1942"/>
      <c r="T309" s="1942"/>
      <c r="U309" s="1943"/>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56" t="s">
        <v>1540</v>
      </c>
      <c r="E311" s="1957"/>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63"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63"/>
    </row>
    <row r="313" spans="1:31" ht="30" customHeight="1" thickBot="1" x14ac:dyDescent="0.3">
      <c r="A313" s="963"/>
      <c r="B313" s="930"/>
      <c r="C313" s="923" t="s">
        <v>1491</v>
      </c>
      <c r="D313" s="1958">
        <v>4001</v>
      </c>
      <c r="E313" s="1959"/>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60" t="str">
        <f>AA24</f>
        <v/>
      </c>
      <c r="E315" s="1961"/>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60" t="str">
        <f>AB24</f>
        <v/>
      </c>
      <c r="E317" s="1961"/>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50" t="s">
        <v>646</v>
      </c>
      <c r="E319" s="1951"/>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58" t="s">
        <v>1497</v>
      </c>
      <c r="E321" s="1943"/>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66" t="s">
        <v>1703</v>
      </c>
      <c r="C323" s="1967"/>
      <c r="D323" s="1967"/>
      <c r="E323" s="1967"/>
      <c r="F323" s="1967"/>
      <c r="G323" s="1967"/>
      <c r="H323" s="1967"/>
      <c r="I323" s="1967"/>
      <c r="J323" s="1967"/>
      <c r="K323" s="1967"/>
      <c r="L323" s="1967"/>
      <c r="M323" s="1967"/>
      <c r="N323" s="1967"/>
      <c r="O323" s="1967"/>
      <c r="P323" s="1967"/>
      <c r="Q323" s="1967"/>
      <c r="R323" s="1967"/>
      <c r="S323" s="1967"/>
      <c r="T323" s="1967"/>
      <c r="U323" s="1968"/>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70" t="s">
        <v>1600</v>
      </c>
      <c r="E325" s="1971"/>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63"/>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63"/>
    </row>
    <row r="327" spans="1:31" ht="30.75" thickBot="1" x14ac:dyDescent="0.3">
      <c r="A327" s="965"/>
      <c r="B327" s="966"/>
      <c r="C327" s="967" t="s">
        <v>1491</v>
      </c>
      <c r="D327" s="1969">
        <v>4601</v>
      </c>
      <c r="E327" s="1972"/>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60" t="str">
        <f>AA25</f>
        <v/>
      </c>
      <c r="E329" s="1961"/>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60" t="str">
        <f>AB25</f>
        <v/>
      </c>
      <c r="E331" s="1961"/>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50" t="s">
        <v>646</v>
      </c>
      <c r="E333" s="1951"/>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69" t="s">
        <v>1606</v>
      </c>
      <c r="E335" s="1968"/>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66" t="s">
        <v>1704</v>
      </c>
      <c r="C337" s="1967"/>
      <c r="D337" s="1967"/>
      <c r="E337" s="1967"/>
      <c r="F337" s="1967"/>
      <c r="G337" s="1967"/>
      <c r="H337" s="1967"/>
      <c r="I337" s="1967"/>
      <c r="J337" s="1967"/>
      <c r="K337" s="1967"/>
      <c r="L337" s="1967"/>
      <c r="M337" s="1967"/>
      <c r="N337" s="1967"/>
      <c r="O337" s="1967"/>
      <c r="P337" s="1967"/>
      <c r="Q337" s="1967"/>
      <c r="R337" s="1967"/>
      <c r="S337" s="1967"/>
      <c r="T337" s="1967"/>
      <c r="U337" s="1968"/>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70" t="s">
        <v>1600</v>
      </c>
      <c r="E339" s="1971"/>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63"/>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63"/>
    </row>
    <row r="341" spans="1:31" ht="30.75" thickBot="1" x14ac:dyDescent="0.3">
      <c r="A341" s="965"/>
      <c r="B341" s="966"/>
      <c r="C341" s="967" t="s">
        <v>1491</v>
      </c>
      <c r="D341" s="1969">
        <v>4602</v>
      </c>
      <c r="E341" s="1972"/>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60" t="str">
        <f>AA26</f>
        <v/>
      </c>
      <c r="E343" s="1961"/>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60" t="str">
        <f>AB26</f>
        <v/>
      </c>
      <c r="E345" s="1961"/>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50" t="s">
        <v>646</v>
      </c>
      <c r="E347" s="1951"/>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69" t="s">
        <v>1606</v>
      </c>
      <c r="E349" s="1968"/>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73" t="s">
        <v>1895</v>
      </c>
      <c r="C351" s="1974"/>
      <c r="D351" s="1974"/>
      <c r="E351" s="1974"/>
      <c r="F351" s="1974"/>
      <c r="G351" s="1974"/>
      <c r="H351" s="1974"/>
      <c r="I351" s="1974"/>
      <c r="J351" s="1974"/>
      <c r="K351" s="1974"/>
      <c r="L351" s="1974"/>
      <c r="M351" s="1974"/>
      <c r="N351" s="1974"/>
      <c r="O351" s="1974"/>
      <c r="P351" s="1974"/>
      <c r="Q351" s="1974"/>
      <c r="R351" s="1974"/>
      <c r="S351" s="1974"/>
      <c r="T351" s="1974"/>
      <c r="U351" s="1975"/>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70" t="s">
        <v>1630</v>
      </c>
      <c r="E353" s="1971"/>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63"/>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63"/>
    </row>
    <row r="355" spans="1:31" ht="30.75" thickBot="1" x14ac:dyDescent="0.3">
      <c r="A355" s="965"/>
      <c r="B355" s="966"/>
      <c r="C355" s="967" t="s">
        <v>1491</v>
      </c>
      <c r="D355" s="1969">
        <v>4901</v>
      </c>
      <c r="E355" s="1972"/>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60" t="str">
        <f>AA27</f>
        <v/>
      </c>
      <c r="E357" s="1961"/>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60" t="str">
        <f>AB27</f>
        <v/>
      </c>
      <c r="E359" s="1961"/>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50" t="s">
        <v>646</v>
      </c>
      <c r="E361" s="1951"/>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69" t="s">
        <v>1606</v>
      </c>
      <c r="E363" s="1968"/>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66" t="s">
        <v>1607</v>
      </c>
      <c r="C365" s="1967"/>
      <c r="D365" s="1967"/>
      <c r="E365" s="1967"/>
      <c r="F365" s="1967"/>
      <c r="G365" s="1967"/>
      <c r="H365" s="1967"/>
      <c r="I365" s="1967"/>
      <c r="J365" s="1967"/>
      <c r="K365" s="1967"/>
      <c r="L365" s="1967"/>
      <c r="M365" s="1967"/>
      <c r="N365" s="1967"/>
      <c r="O365" s="1967"/>
      <c r="P365" s="1967"/>
      <c r="Q365" s="1967"/>
      <c r="R365" s="1967"/>
      <c r="S365" s="1967"/>
      <c r="T365" s="1967"/>
      <c r="U365" s="1968"/>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70" t="s">
        <v>1608</v>
      </c>
      <c r="E367" s="1971"/>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63"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63"/>
    </row>
    <row r="369" spans="1:31" ht="30.75" thickBot="1" x14ac:dyDescent="0.3">
      <c r="A369" s="965"/>
      <c r="B369" s="966"/>
      <c r="C369" s="967" t="s">
        <v>1491</v>
      </c>
      <c r="D369" s="1969">
        <v>5001</v>
      </c>
      <c r="E369" s="1972"/>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60" t="str">
        <f>AA28</f>
        <v/>
      </c>
      <c r="E371" s="1961"/>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60" t="str">
        <f>AB28</f>
        <v/>
      </c>
      <c r="E373" s="1961"/>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50" t="s">
        <v>646</v>
      </c>
      <c r="E375" s="1951"/>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69" t="s">
        <v>1497</v>
      </c>
      <c r="E377" s="1968"/>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66" t="s">
        <v>1609</v>
      </c>
      <c r="C379" s="1967"/>
      <c r="D379" s="1967"/>
      <c r="E379" s="1967"/>
      <c r="F379" s="1967"/>
      <c r="G379" s="1967"/>
      <c r="H379" s="1967"/>
      <c r="I379" s="1967"/>
      <c r="J379" s="1967"/>
      <c r="K379" s="1967"/>
      <c r="L379" s="1967"/>
      <c r="M379" s="1967"/>
      <c r="N379" s="1967"/>
      <c r="O379" s="1967"/>
      <c r="P379" s="1967"/>
      <c r="Q379" s="1967"/>
      <c r="R379" s="1967"/>
      <c r="S379" s="1967"/>
      <c r="T379" s="1967"/>
      <c r="U379" s="1968"/>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56" t="s">
        <v>1133</v>
      </c>
      <c r="E381" s="1957"/>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63"/>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63"/>
    </row>
    <row r="383" spans="1:31" ht="30.75" thickBot="1" x14ac:dyDescent="0.3">
      <c r="A383" s="965"/>
      <c r="B383" s="930"/>
      <c r="C383" s="926" t="s">
        <v>1491</v>
      </c>
      <c r="D383" s="1958">
        <v>801</v>
      </c>
      <c r="E383" s="1959"/>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60" t="str">
        <f>AA29</f>
        <v/>
      </c>
      <c r="E385" s="1961"/>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60" t="str">
        <f>AB29</f>
        <v/>
      </c>
      <c r="E387" s="1961"/>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50" t="s">
        <v>646</v>
      </c>
      <c r="E389" s="1951"/>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58" t="s">
        <v>1606</v>
      </c>
      <c r="E391" s="1943"/>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55" t="s">
        <v>1611</v>
      </c>
      <c r="C393" s="1942"/>
      <c r="D393" s="1942"/>
      <c r="E393" s="1942"/>
      <c r="F393" s="1942"/>
      <c r="G393" s="1942"/>
      <c r="H393" s="1942"/>
      <c r="I393" s="1942"/>
      <c r="J393" s="1942"/>
      <c r="K393" s="1942"/>
      <c r="L393" s="1942"/>
      <c r="M393" s="1942"/>
      <c r="N393" s="1942"/>
      <c r="O393" s="1942"/>
      <c r="P393" s="1942"/>
      <c r="Q393" s="1942"/>
      <c r="R393" s="1942"/>
      <c r="S393" s="1942"/>
      <c r="T393" s="1942"/>
      <c r="U393" s="1943"/>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56" t="s">
        <v>1612</v>
      </c>
      <c r="E395" s="1957"/>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63"/>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63"/>
    </row>
    <row r="397" spans="1:31" ht="30.75" thickBot="1" x14ac:dyDescent="0.3">
      <c r="A397" s="965"/>
      <c r="B397" s="930"/>
      <c r="C397" s="923" t="s">
        <v>1491</v>
      </c>
      <c r="D397" s="1958">
        <v>901</v>
      </c>
      <c r="E397" s="1959"/>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60" t="str">
        <f>AA30</f>
        <v/>
      </c>
      <c r="E399" s="1961"/>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60" t="str">
        <f>AB30</f>
        <v/>
      </c>
      <c r="E401" s="1961"/>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50" t="s">
        <v>646</v>
      </c>
      <c r="E403" s="1951"/>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58" t="s">
        <v>1606</v>
      </c>
      <c r="E405" s="1943"/>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55" t="s">
        <v>1613</v>
      </c>
      <c r="C407" s="1942"/>
      <c r="D407" s="1942"/>
      <c r="E407" s="1942"/>
      <c r="F407" s="1942"/>
      <c r="G407" s="1942"/>
      <c r="H407" s="1942"/>
      <c r="I407" s="1942"/>
      <c r="J407" s="1942"/>
      <c r="K407" s="1942"/>
      <c r="L407" s="1942"/>
      <c r="M407" s="1942"/>
      <c r="N407" s="1942"/>
      <c r="O407" s="1942"/>
      <c r="P407" s="1942"/>
      <c r="Q407" s="1942"/>
      <c r="R407" s="1942"/>
      <c r="S407" s="1942"/>
      <c r="T407" s="1942"/>
      <c r="U407" s="1943"/>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56" t="s">
        <v>1614</v>
      </c>
      <c r="E409" s="1957"/>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63"/>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63"/>
    </row>
    <row r="411" spans="1:31" ht="30.75" thickBot="1" x14ac:dyDescent="0.3">
      <c r="A411" s="965"/>
      <c r="B411" s="930"/>
      <c r="C411" s="923" t="s">
        <v>1491</v>
      </c>
      <c r="D411" s="1958">
        <v>501</v>
      </c>
      <c r="E411" s="1959"/>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60" t="str">
        <f>AA31</f>
        <v/>
      </c>
      <c r="E413" s="1961"/>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60" t="str">
        <f>AB31</f>
        <v/>
      </c>
      <c r="E415" s="1961"/>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50" t="s">
        <v>646</v>
      </c>
      <c r="E417" s="1951"/>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58" t="s">
        <v>1606</v>
      </c>
      <c r="E419" s="1943"/>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55" t="s">
        <v>1615</v>
      </c>
      <c r="C421" s="1942"/>
      <c r="D421" s="1942"/>
      <c r="E421" s="1942"/>
      <c r="F421" s="1942"/>
      <c r="G421" s="1942"/>
      <c r="H421" s="1942"/>
      <c r="I421" s="1942"/>
      <c r="J421" s="1942"/>
      <c r="K421" s="1942"/>
      <c r="L421" s="1942"/>
      <c r="M421" s="1942"/>
      <c r="N421" s="1942"/>
      <c r="O421" s="1942"/>
      <c r="P421" s="1942"/>
      <c r="Q421" s="1942"/>
      <c r="R421" s="1942"/>
      <c r="S421" s="1942"/>
      <c r="T421" s="1942"/>
      <c r="U421" s="1943"/>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56" t="s">
        <v>1614</v>
      </c>
      <c r="E423" s="1957"/>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63"/>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63"/>
    </row>
    <row r="425" spans="1:31" ht="30.75" thickBot="1" x14ac:dyDescent="0.3">
      <c r="A425" s="965"/>
      <c r="B425" s="930"/>
      <c r="C425" s="923" t="s">
        <v>1491</v>
      </c>
      <c r="D425" s="1962">
        <v>502</v>
      </c>
      <c r="E425" s="1959"/>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60" t="str">
        <f>AA32</f>
        <v/>
      </c>
      <c r="E427" s="1961"/>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60" t="str">
        <f>AB32</f>
        <v/>
      </c>
      <c r="E429" s="1961"/>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50" t="s">
        <v>646</v>
      </c>
      <c r="E431" s="1951"/>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58" t="s">
        <v>1606</v>
      </c>
      <c r="E433" s="1943"/>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55" t="s">
        <v>1616</v>
      </c>
      <c r="C435" s="1942"/>
      <c r="D435" s="1942"/>
      <c r="E435" s="1942"/>
      <c r="F435" s="1942"/>
      <c r="G435" s="1942"/>
      <c r="H435" s="1942"/>
      <c r="I435" s="1942"/>
      <c r="J435" s="1942"/>
      <c r="K435" s="1942"/>
      <c r="L435" s="1942"/>
      <c r="M435" s="1942"/>
      <c r="N435" s="1942"/>
      <c r="O435" s="1942"/>
      <c r="P435" s="1942"/>
      <c r="Q435" s="1942"/>
      <c r="R435" s="1942"/>
      <c r="S435" s="1942"/>
      <c r="T435" s="1942"/>
      <c r="U435" s="1943"/>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56" t="s">
        <v>1617</v>
      </c>
      <c r="E437" s="1957"/>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63"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63"/>
    </row>
    <row r="439" spans="1:31" ht="30.75" thickBot="1" x14ac:dyDescent="0.3">
      <c r="A439" s="965"/>
      <c r="B439" s="930"/>
      <c r="C439" s="923" t="s">
        <v>1491</v>
      </c>
      <c r="D439" s="1958">
        <v>5601</v>
      </c>
      <c r="E439" s="1959"/>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60" t="str">
        <f>AA33</f>
        <v/>
      </c>
      <c r="E441" s="1961"/>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60" t="str">
        <f>AB33</f>
        <v/>
      </c>
      <c r="E443" s="1961"/>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50" t="s">
        <v>646</v>
      </c>
      <c r="E445" s="1951"/>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58" t="s">
        <v>1606</v>
      </c>
      <c r="E447" s="1943"/>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55" t="s">
        <v>1618</v>
      </c>
      <c r="C449" s="1942"/>
      <c r="D449" s="1942"/>
      <c r="E449" s="1942"/>
      <c r="F449" s="1942"/>
      <c r="G449" s="1942"/>
      <c r="H449" s="1942"/>
      <c r="I449" s="1942"/>
      <c r="J449" s="1942"/>
      <c r="K449" s="1942"/>
      <c r="L449" s="1942"/>
      <c r="M449" s="1942"/>
      <c r="N449" s="1942"/>
      <c r="O449" s="1942"/>
      <c r="P449" s="1942"/>
      <c r="Q449" s="1942"/>
      <c r="R449" s="1942"/>
      <c r="S449" s="1942"/>
      <c r="T449" s="1942"/>
      <c r="U449" s="1943"/>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56" t="s">
        <v>1617</v>
      </c>
      <c r="E451" s="1957"/>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63"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63"/>
    </row>
    <row r="453" spans="1:31" ht="30.75" thickBot="1" x14ac:dyDescent="0.3">
      <c r="A453" s="965"/>
      <c r="B453" s="930"/>
      <c r="C453" s="923" t="s">
        <v>1491</v>
      </c>
      <c r="D453" s="1958">
        <v>5602</v>
      </c>
      <c r="E453" s="1959"/>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60" t="str">
        <f>AA34</f>
        <v/>
      </c>
      <c r="E455" s="1961"/>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60" t="str">
        <f>AB34</f>
        <v/>
      </c>
      <c r="E457" s="1961"/>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50" t="s">
        <v>646</v>
      </c>
      <c r="E459" s="1951"/>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58" t="s">
        <v>1606</v>
      </c>
      <c r="E461" s="1943"/>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55" t="s">
        <v>1619</v>
      </c>
      <c r="C463" s="1942"/>
      <c r="D463" s="1942"/>
      <c r="E463" s="1942"/>
      <c r="F463" s="1942"/>
      <c r="G463" s="1942"/>
      <c r="H463" s="1942"/>
      <c r="I463" s="1942"/>
      <c r="J463" s="1942"/>
      <c r="K463" s="1942"/>
      <c r="L463" s="1942"/>
      <c r="M463" s="1942"/>
      <c r="N463" s="1942"/>
      <c r="O463" s="1942"/>
      <c r="P463" s="1942"/>
      <c r="Q463" s="1942"/>
      <c r="R463" s="1942"/>
      <c r="S463" s="1942"/>
      <c r="T463" s="1942"/>
      <c r="U463" s="1943"/>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56" t="s">
        <v>1620</v>
      </c>
      <c r="E465" s="1957"/>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63"/>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63"/>
    </row>
    <row r="467" spans="1:31" ht="30.75" thickBot="1" x14ac:dyDescent="0.3">
      <c r="A467" s="965"/>
      <c r="B467" s="930"/>
      <c r="C467" s="923" t="s">
        <v>1491</v>
      </c>
      <c r="D467" s="1958">
        <v>601</v>
      </c>
      <c r="E467" s="1959"/>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78" t="s">
        <v>1621</v>
      </c>
      <c r="O468" s="1978"/>
      <c r="P468" s="1978"/>
      <c r="Q468" s="930"/>
      <c r="R468" s="926" t="s">
        <v>1603</v>
      </c>
      <c r="S468" s="930"/>
      <c r="T468" s="926" t="s">
        <v>1604</v>
      </c>
      <c r="U468" s="930"/>
    </row>
    <row r="469" spans="1:31" ht="30.75" customHeight="1" thickBot="1" x14ac:dyDescent="0.3">
      <c r="A469" s="965"/>
      <c r="B469" s="930"/>
      <c r="C469" s="923" t="s">
        <v>1385</v>
      </c>
      <c r="D469" s="1960" t="str">
        <f>AA35</f>
        <v/>
      </c>
      <c r="E469" s="1961"/>
      <c r="F469" s="930"/>
      <c r="G469" s="930"/>
      <c r="H469" s="891"/>
      <c r="I469" s="930"/>
      <c r="J469" s="892">
        <v>1</v>
      </c>
      <c r="K469" s="930"/>
      <c r="L469" s="891"/>
      <c r="M469" s="930"/>
      <c r="N469" s="1979" t="s">
        <v>1622</v>
      </c>
      <c r="O469" s="1979"/>
      <c r="P469" s="1979"/>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80" t="s">
        <v>1623</v>
      </c>
      <c r="O470" s="1980"/>
      <c r="P470" s="1980"/>
      <c r="Q470" s="930"/>
      <c r="R470" s="930"/>
      <c r="S470" s="930"/>
      <c r="T470" s="930"/>
      <c r="U470" s="930"/>
    </row>
    <row r="471" spans="1:31" ht="30.75" thickBot="1" x14ac:dyDescent="0.3">
      <c r="A471" s="965"/>
      <c r="B471" s="930"/>
      <c r="C471" s="923" t="s">
        <v>1386</v>
      </c>
      <c r="D471" s="1960" t="str">
        <f>AB35</f>
        <v/>
      </c>
      <c r="E471" s="1961"/>
      <c r="F471" s="930"/>
      <c r="G471" s="930"/>
      <c r="H471" s="925" t="s">
        <v>1492</v>
      </c>
      <c r="I471" s="930"/>
      <c r="J471" s="892">
        <v>3</v>
      </c>
      <c r="K471" s="930"/>
      <c r="L471" s="917"/>
      <c r="M471" s="930"/>
      <c r="N471" s="1980" t="s">
        <v>1624</v>
      </c>
      <c r="O471" s="1980"/>
      <c r="P471" s="1980"/>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79" t="s">
        <v>1625</v>
      </c>
      <c r="O472" s="1979"/>
      <c r="P472" s="1979"/>
      <c r="Q472" s="930"/>
      <c r="R472" s="930"/>
      <c r="S472" s="930"/>
      <c r="T472" s="954" t="s">
        <v>648</v>
      </c>
      <c r="U472" s="930"/>
    </row>
    <row r="473" spans="1:31" ht="30.75" thickBot="1" x14ac:dyDescent="0.3">
      <c r="A473" s="965"/>
      <c r="B473" s="930"/>
      <c r="C473" s="924" t="s">
        <v>1495</v>
      </c>
      <c r="D473" s="1950" t="s">
        <v>646</v>
      </c>
      <c r="E473" s="1951"/>
      <c r="F473" s="930"/>
      <c r="G473" s="930"/>
      <c r="H473" s="930"/>
      <c r="I473" s="930"/>
      <c r="J473" s="892">
        <v>5</v>
      </c>
      <c r="K473" s="930"/>
      <c r="L473" s="917"/>
      <c r="M473" s="930"/>
      <c r="N473" s="1979" t="s">
        <v>1626</v>
      </c>
      <c r="O473" s="1979"/>
      <c r="P473" s="1979"/>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58" t="s">
        <v>1606</v>
      </c>
      <c r="E475" s="1943"/>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55" t="s">
        <v>1627</v>
      </c>
      <c r="C477" s="1942"/>
      <c r="D477" s="1942"/>
      <c r="E477" s="1942"/>
      <c r="F477" s="1942"/>
      <c r="G477" s="1942"/>
      <c r="H477" s="1942"/>
      <c r="I477" s="1942"/>
      <c r="J477" s="1942"/>
      <c r="K477" s="1942"/>
      <c r="L477" s="1942"/>
      <c r="M477" s="1942"/>
      <c r="N477" s="1942"/>
      <c r="O477" s="1942"/>
      <c r="P477" s="1942"/>
      <c r="Q477" s="1942"/>
      <c r="R477" s="1942"/>
      <c r="S477" s="1942"/>
      <c r="T477" s="1942"/>
      <c r="U477" s="1943"/>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56" t="s">
        <v>1620</v>
      </c>
      <c r="E479" s="1957"/>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63"/>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63"/>
    </row>
    <row r="481" spans="1:31" ht="30.75" thickBot="1" x14ac:dyDescent="0.3">
      <c r="A481" s="965"/>
      <c r="B481" s="930"/>
      <c r="C481" s="923" t="s">
        <v>1491</v>
      </c>
      <c r="D481" s="1958">
        <v>602</v>
      </c>
      <c r="E481" s="1959"/>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78" t="s">
        <v>1621</v>
      </c>
      <c r="O482" s="1978"/>
      <c r="P482" s="1978"/>
      <c r="Q482" s="930"/>
      <c r="R482" s="926" t="s">
        <v>1603</v>
      </c>
      <c r="S482" s="930"/>
      <c r="T482" s="926" t="s">
        <v>1604</v>
      </c>
      <c r="U482" s="930"/>
    </row>
    <row r="483" spans="1:31" ht="30.75" customHeight="1" thickBot="1" x14ac:dyDescent="0.3">
      <c r="A483" s="965"/>
      <c r="B483" s="930"/>
      <c r="C483" s="923" t="s">
        <v>1385</v>
      </c>
      <c r="D483" s="1960" t="str">
        <f>AA36</f>
        <v/>
      </c>
      <c r="E483" s="1961"/>
      <c r="F483" s="930"/>
      <c r="G483" s="930"/>
      <c r="H483" s="953"/>
      <c r="I483" s="930"/>
      <c r="J483" s="892">
        <v>1</v>
      </c>
      <c r="K483" s="930"/>
      <c r="L483" s="917"/>
      <c r="M483" s="930"/>
      <c r="N483" s="1979" t="s">
        <v>1622</v>
      </c>
      <c r="O483" s="1979"/>
      <c r="P483" s="1979"/>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79" t="s">
        <v>1623</v>
      </c>
      <c r="O484" s="1979"/>
      <c r="P484" s="1979"/>
      <c r="Q484" s="930"/>
      <c r="R484" s="930"/>
      <c r="S484" s="930"/>
      <c r="T484" s="930"/>
      <c r="U484" s="930"/>
    </row>
    <row r="485" spans="1:31" ht="30.75" thickBot="1" x14ac:dyDescent="0.3">
      <c r="A485" s="965"/>
      <c r="B485" s="930"/>
      <c r="C485" s="923" t="s">
        <v>1386</v>
      </c>
      <c r="D485" s="1960" t="str">
        <f>AB36</f>
        <v/>
      </c>
      <c r="E485" s="1961"/>
      <c r="F485" s="930"/>
      <c r="G485" s="930"/>
      <c r="H485" s="925" t="s">
        <v>1492</v>
      </c>
      <c r="I485" s="930"/>
      <c r="J485" s="892">
        <v>3</v>
      </c>
      <c r="K485" s="930"/>
      <c r="L485" s="917"/>
      <c r="M485" s="930"/>
      <c r="N485" s="1979" t="s">
        <v>1624</v>
      </c>
      <c r="O485" s="1979"/>
      <c r="P485" s="1979"/>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79" t="s">
        <v>1625</v>
      </c>
      <c r="O486" s="1979"/>
      <c r="P486" s="1979"/>
      <c r="Q486" s="930"/>
      <c r="R486" s="930"/>
      <c r="S486" s="930"/>
      <c r="T486" s="954" t="s">
        <v>648</v>
      </c>
      <c r="U486" s="930"/>
    </row>
    <row r="487" spans="1:31" ht="30.75" thickBot="1" x14ac:dyDescent="0.3">
      <c r="A487" s="965"/>
      <c r="B487" s="930"/>
      <c r="C487" s="924" t="s">
        <v>1495</v>
      </c>
      <c r="D487" s="1950" t="s">
        <v>646</v>
      </c>
      <c r="E487" s="1951"/>
      <c r="F487" s="930"/>
      <c r="G487" s="930"/>
      <c r="H487" s="930"/>
      <c r="I487" s="930"/>
      <c r="J487" s="892">
        <v>5</v>
      </c>
      <c r="K487" s="930"/>
      <c r="L487" s="917"/>
      <c r="M487" s="930"/>
      <c r="N487" s="1979" t="s">
        <v>1626</v>
      </c>
      <c r="O487" s="1979"/>
      <c r="P487" s="1979"/>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58" t="s">
        <v>1606</v>
      </c>
      <c r="E489" s="1943"/>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55" t="s">
        <v>1628</v>
      </c>
      <c r="C491" s="1942"/>
      <c r="D491" s="1942"/>
      <c r="E491" s="1942"/>
      <c r="F491" s="1942"/>
      <c r="G491" s="1942"/>
      <c r="H491" s="1942"/>
      <c r="I491" s="1942"/>
      <c r="J491" s="1942"/>
      <c r="K491" s="1942"/>
      <c r="L491" s="1942"/>
      <c r="M491" s="1942"/>
      <c r="N491" s="1942"/>
      <c r="O491" s="1942"/>
      <c r="P491" s="1942"/>
      <c r="Q491" s="1942"/>
      <c r="R491" s="1942"/>
      <c r="S491" s="1942"/>
      <c r="T491" s="1942"/>
      <c r="U491" s="1943"/>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56" t="s">
        <v>1629</v>
      </c>
      <c r="E493" s="1957"/>
      <c r="F493" s="930"/>
      <c r="G493" s="930"/>
      <c r="H493" s="930"/>
      <c r="I493" s="930"/>
      <c r="J493" s="926" t="s">
        <v>1381</v>
      </c>
      <c r="K493" s="930"/>
      <c r="L493" s="926" t="s">
        <v>1397</v>
      </c>
      <c r="M493" s="930"/>
      <c r="N493" s="930"/>
      <c r="O493" s="930"/>
      <c r="P493" s="930"/>
      <c r="Q493" s="930"/>
      <c r="R493" s="930"/>
      <c r="S493" s="930"/>
      <c r="T493" s="930"/>
      <c r="U493" s="930"/>
      <c r="AE493" s="1963"/>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63"/>
    </row>
    <row r="495" spans="1:31" ht="30.75" thickBot="1" x14ac:dyDescent="0.3">
      <c r="A495" s="965"/>
      <c r="B495" s="930"/>
      <c r="C495" s="923" t="s">
        <v>1491</v>
      </c>
      <c r="D495" s="1958">
        <v>1001</v>
      </c>
      <c r="E495" s="1959"/>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60" t="str">
        <f>AA37</f>
        <v/>
      </c>
      <c r="E497" s="1961"/>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60" t="str">
        <f>AB37</f>
        <v/>
      </c>
      <c r="E499" s="1961"/>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50" t="s">
        <v>646</v>
      </c>
      <c r="E501" s="1951"/>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55" t="s">
        <v>2008</v>
      </c>
      <c r="C503" s="1942"/>
      <c r="D503" s="1942"/>
      <c r="E503" s="1942"/>
      <c r="F503" s="1942"/>
      <c r="G503" s="1942"/>
      <c r="H503" s="1942"/>
      <c r="I503" s="1942"/>
      <c r="J503" s="1942"/>
      <c r="K503" s="1942"/>
      <c r="L503" s="1942"/>
      <c r="M503" s="1942"/>
      <c r="N503" s="1942"/>
      <c r="O503" s="1942"/>
      <c r="P503" s="1942"/>
      <c r="Q503" s="1942"/>
      <c r="R503" s="1942"/>
      <c r="S503" s="1942"/>
      <c r="T503" s="1942"/>
      <c r="U503" s="1943"/>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56" t="s">
        <v>1775</v>
      </c>
      <c r="E505" s="1957"/>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58">
        <v>5301</v>
      </c>
      <c r="E507" s="1959"/>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60" t="str">
        <f>IF(T515="Yes",Incentives!E229,"")</f>
        <v/>
      </c>
      <c r="E509" s="1961"/>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60" t="str">
        <f>IF(T515="Yes",Incentives!E230,"")</f>
        <v/>
      </c>
      <c r="E511" s="1961"/>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62" t="s">
        <v>648</v>
      </c>
      <c r="E513" s="1959"/>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58" t="s">
        <v>1606</v>
      </c>
      <c r="E515" s="1943"/>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55" t="s">
        <v>2009</v>
      </c>
      <c r="C517" s="1942"/>
      <c r="D517" s="1942"/>
      <c r="E517" s="1942"/>
      <c r="F517" s="1942"/>
      <c r="G517" s="1942"/>
      <c r="H517" s="1942"/>
      <c r="I517" s="1942"/>
      <c r="J517" s="1942"/>
      <c r="K517" s="1942"/>
      <c r="L517" s="1942"/>
      <c r="M517" s="1942"/>
      <c r="N517" s="1942"/>
      <c r="O517" s="1942"/>
      <c r="P517" s="1942"/>
      <c r="Q517" s="1942"/>
      <c r="R517" s="1942"/>
      <c r="S517" s="1942"/>
      <c r="T517" s="1942"/>
      <c r="U517" s="1943"/>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56" t="s">
        <v>1775</v>
      </c>
      <c r="E519" s="1957"/>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58">
        <v>5302</v>
      </c>
      <c r="E521" s="1959"/>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60" t="str">
        <f>IF(T529="Yes",Incentives!E240,"")</f>
        <v/>
      </c>
      <c r="E523" s="1961"/>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60" t="str">
        <f>IF(T529="Yes",Incentives!E241,"")</f>
        <v/>
      </c>
      <c r="E525" s="1961"/>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62" t="s">
        <v>648</v>
      </c>
      <c r="E527" s="1959"/>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58" t="s">
        <v>1606</v>
      </c>
      <c r="E529" s="1943"/>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55" t="s">
        <v>2010</v>
      </c>
      <c r="C531" s="1942"/>
      <c r="D531" s="1942"/>
      <c r="E531" s="1942"/>
      <c r="F531" s="1942"/>
      <c r="G531" s="1942"/>
      <c r="H531" s="1942"/>
      <c r="I531" s="1942"/>
      <c r="J531" s="1942"/>
      <c r="K531" s="1942"/>
      <c r="L531" s="1942"/>
      <c r="M531" s="1942"/>
      <c r="N531" s="1942"/>
      <c r="O531" s="1942"/>
      <c r="P531" s="1942"/>
      <c r="Q531" s="1942"/>
      <c r="R531" s="1942"/>
      <c r="S531" s="1942"/>
      <c r="T531" s="1942"/>
      <c r="U531" s="1943"/>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56" t="s">
        <v>1775</v>
      </c>
      <c r="E533" s="1957"/>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58">
        <v>5303</v>
      </c>
      <c r="E535" s="1959"/>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60" t="str">
        <f>IF(T543="Yes",Incentives!E251,"")</f>
        <v/>
      </c>
      <c r="E537" s="1961"/>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60" t="str">
        <f>IF(T543="Yes",Incentives!E252,"")</f>
        <v/>
      </c>
      <c r="E539" s="1961"/>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62" t="s">
        <v>648</v>
      </c>
      <c r="E541" s="1959"/>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58" t="s">
        <v>1606</v>
      </c>
      <c r="E543" s="1943"/>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55" t="s">
        <v>2011</v>
      </c>
      <c r="C545" s="1942"/>
      <c r="D545" s="1942"/>
      <c r="E545" s="1942"/>
      <c r="F545" s="1942"/>
      <c r="G545" s="1942"/>
      <c r="H545" s="1942"/>
      <c r="I545" s="1942"/>
      <c r="J545" s="1942"/>
      <c r="K545" s="1942"/>
      <c r="L545" s="1942"/>
      <c r="M545" s="1942"/>
      <c r="N545" s="1942"/>
      <c r="O545" s="1942"/>
      <c r="P545" s="1942"/>
      <c r="Q545" s="1942"/>
      <c r="R545" s="1942"/>
      <c r="S545" s="1942"/>
      <c r="T545" s="1942"/>
      <c r="U545" s="1943"/>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56" t="s">
        <v>1775</v>
      </c>
      <c r="E547" s="1957"/>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58">
        <v>5304</v>
      </c>
      <c r="E549" s="1959"/>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60" t="str">
        <f>IF(T557="Yes",Incentives!E262,"")</f>
        <v/>
      </c>
      <c r="E551" s="1961"/>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60" t="str">
        <f>IF(T557="Yes",Incentives!E263,"")</f>
        <v/>
      </c>
      <c r="E553" s="1961"/>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62" t="s">
        <v>648</v>
      </c>
      <c r="E555" s="1959"/>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58" t="s">
        <v>1606</v>
      </c>
      <c r="E557" s="1943"/>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55" t="s">
        <v>2012</v>
      </c>
      <c r="C559" s="1942"/>
      <c r="D559" s="1942"/>
      <c r="E559" s="1942"/>
      <c r="F559" s="1942"/>
      <c r="G559" s="1942"/>
      <c r="H559" s="1942"/>
      <c r="I559" s="1942"/>
      <c r="J559" s="1942"/>
      <c r="K559" s="1942"/>
      <c r="L559" s="1942"/>
      <c r="M559" s="1942"/>
      <c r="N559" s="1942"/>
      <c r="O559" s="1942"/>
      <c r="P559" s="1942"/>
      <c r="Q559" s="1942"/>
      <c r="R559" s="1942"/>
      <c r="S559" s="1942"/>
      <c r="T559" s="1942"/>
      <c r="U559" s="1943"/>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56" t="s">
        <v>1775</v>
      </c>
      <c r="E561" s="1957"/>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58">
        <v>5305</v>
      </c>
      <c r="E563" s="1959"/>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60" t="str">
        <f>IF(T571="Yes",Incentives!E273,"")</f>
        <v/>
      </c>
      <c r="E565" s="1961"/>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60" t="str">
        <f>IF(T571="Yes",Incentives!E274,"")</f>
        <v/>
      </c>
      <c r="E567" s="1961"/>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62" t="s">
        <v>648</v>
      </c>
      <c r="E569" s="1959"/>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58" t="s">
        <v>1606</v>
      </c>
      <c r="E571" s="1943"/>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55" t="s">
        <v>2013</v>
      </c>
      <c r="C573" s="1942"/>
      <c r="D573" s="1942"/>
      <c r="E573" s="1942"/>
      <c r="F573" s="1942"/>
      <c r="G573" s="1942"/>
      <c r="H573" s="1942"/>
      <c r="I573" s="1942"/>
      <c r="J573" s="1942"/>
      <c r="K573" s="1942"/>
      <c r="L573" s="1942"/>
      <c r="M573" s="1942"/>
      <c r="N573" s="1942"/>
      <c r="O573" s="1942"/>
      <c r="P573" s="1942"/>
      <c r="Q573" s="1942"/>
      <c r="R573" s="1942"/>
      <c r="S573" s="1942"/>
      <c r="T573" s="1942"/>
      <c r="U573" s="1943"/>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56" t="s">
        <v>1775</v>
      </c>
      <c r="E575" s="1957"/>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58">
        <v>5306</v>
      </c>
      <c r="E577" s="1959"/>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60" t="str">
        <f>IF(T585="Yes",Incentives!E284,"")</f>
        <v/>
      </c>
      <c r="E579" s="1961"/>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60" t="str">
        <f>IF(T585="Yes",Incentives!E285,"")</f>
        <v/>
      </c>
      <c r="E581" s="1961"/>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62" t="s">
        <v>648</v>
      </c>
      <c r="E583" s="1959"/>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58" t="s">
        <v>1606</v>
      </c>
      <c r="E585" s="1943"/>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55" t="s">
        <v>2014</v>
      </c>
      <c r="C587" s="1942"/>
      <c r="D587" s="1942"/>
      <c r="E587" s="1942"/>
      <c r="F587" s="1942"/>
      <c r="G587" s="1942"/>
      <c r="H587" s="1942"/>
      <c r="I587" s="1942"/>
      <c r="J587" s="1942"/>
      <c r="K587" s="1942"/>
      <c r="L587" s="1942"/>
      <c r="M587" s="1942"/>
      <c r="N587" s="1942"/>
      <c r="O587" s="1942"/>
      <c r="P587" s="1942"/>
      <c r="Q587" s="1942"/>
      <c r="R587" s="1942"/>
      <c r="S587" s="1942"/>
      <c r="T587" s="1942"/>
      <c r="U587" s="1943"/>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56" t="s">
        <v>1775</v>
      </c>
      <c r="E589" s="1957"/>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58">
        <v>5307</v>
      </c>
      <c r="E591" s="1959"/>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60" t="str">
        <f>IF(T599="Yes",Incentives!E295,"")</f>
        <v/>
      </c>
      <c r="E593" s="1961"/>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60" t="str">
        <f>IF(T599="Yes",Incentives!E296,"")</f>
        <v/>
      </c>
      <c r="E595" s="1961"/>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62" t="s">
        <v>648</v>
      </c>
      <c r="E597" s="1959"/>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58" t="s">
        <v>1606</v>
      </c>
      <c r="E599" s="1943"/>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55" t="s">
        <v>2015</v>
      </c>
      <c r="C601" s="1942"/>
      <c r="D601" s="1942"/>
      <c r="E601" s="1942"/>
      <c r="F601" s="1942"/>
      <c r="G601" s="1942"/>
      <c r="H601" s="1942"/>
      <c r="I601" s="1942"/>
      <c r="J601" s="1942"/>
      <c r="K601" s="1942"/>
      <c r="L601" s="1942"/>
      <c r="M601" s="1942"/>
      <c r="N601" s="1942"/>
      <c r="O601" s="1942"/>
      <c r="P601" s="1942"/>
      <c r="Q601" s="1942"/>
      <c r="R601" s="1942"/>
      <c r="S601" s="1942"/>
      <c r="T601" s="1942"/>
      <c r="U601" s="1943"/>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56" t="s">
        <v>1775</v>
      </c>
      <c r="E603" s="1957"/>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58">
        <v>5308</v>
      </c>
      <c r="E605" s="1959"/>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60" t="str">
        <f>IF(T613="Yes",Incentives!E306,"")</f>
        <v/>
      </c>
      <c r="E607" s="1961"/>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60" t="str">
        <f>IF(T613="Yes",Incentives!E307,"")</f>
        <v/>
      </c>
      <c r="E609" s="1961"/>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62" t="s">
        <v>648</v>
      </c>
      <c r="E611" s="1959"/>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58" t="s">
        <v>1606</v>
      </c>
      <c r="E613" s="1943"/>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55" t="s">
        <v>2016</v>
      </c>
      <c r="C615" s="1942"/>
      <c r="D615" s="1942"/>
      <c r="E615" s="1942"/>
      <c r="F615" s="1942"/>
      <c r="G615" s="1942"/>
      <c r="H615" s="1942"/>
      <c r="I615" s="1942"/>
      <c r="J615" s="1942"/>
      <c r="K615" s="1942"/>
      <c r="L615" s="1942"/>
      <c r="M615" s="1942"/>
      <c r="N615" s="1942"/>
      <c r="O615" s="1942"/>
      <c r="P615" s="1942"/>
      <c r="Q615" s="1942"/>
      <c r="R615" s="1942"/>
      <c r="S615" s="1942"/>
      <c r="T615" s="1942"/>
      <c r="U615" s="1943"/>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56" t="s">
        <v>1775</v>
      </c>
      <c r="E617" s="1957"/>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58">
        <v>5309</v>
      </c>
      <c r="E619" s="1959"/>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60" t="str">
        <f>IF(T627="Yes",Incentives!E317,"")</f>
        <v/>
      </c>
      <c r="E621" s="1961"/>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60" t="str">
        <f>IF(T627="Yes",Incentives!E318,"")</f>
        <v/>
      </c>
      <c r="E623" s="1961"/>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62" t="s">
        <v>648</v>
      </c>
      <c r="E625" s="1959"/>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58" t="s">
        <v>1606</v>
      </c>
      <c r="E627" s="1943"/>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55" t="s">
        <v>2171</v>
      </c>
      <c r="C629" s="1942"/>
      <c r="D629" s="1942"/>
      <c r="E629" s="1942"/>
      <c r="F629" s="1942"/>
      <c r="G629" s="1942"/>
      <c r="H629" s="1942"/>
      <c r="I629" s="1942"/>
      <c r="J629" s="1942"/>
      <c r="K629" s="1942"/>
      <c r="L629" s="1942"/>
      <c r="M629" s="1942"/>
      <c r="N629" s="1942"/>
      <c r="O629" s="1942"/>
      <c r="P629" s="1942"/>
      <c r="Q629" s="1942"/>
      <c r="R629" s="1942"/>
      <c r="S629" s="1942"/>
      <c r="T629" s="1942"/>
      <c r="U629" s="1943"/>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56" t="s">
        <v>1775</v>
      </c>
      <c r="E631" s="1957"/>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58">
        <v>5310</v>
      </c>
      <c r="E633" s="1959"/>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60" t="str">
        <f>IF(T641="Yes",Incentives!E328,"")</f>
        <v/>
      </c>
      <c r="E635" s="1961"/>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60" t="str">
        <f>IF(T641="Yes",Incentives!E329,"")</f>
        <v/>
      </c>
      <c r="E637" s="1961"/>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62" t="s">
        <v>648</v>
      </c>
      <c r="E639" s="1959"/>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58" t="s">
        <v>1606</v>
      </c>
      <c r="E641" s="1943"/>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55" t="s">
        <v>2172</v>
      </c>
      <c r="C643" s="1942"/>
      <c r="D643" s="1942"/>
      <c r="E643" s="1942"/>
      <c r="F643" s="1942"/>
      <c r="G643" s="1942"/>
      <c r="H643" s="1942"/>
      <c r="I643" s="1942"/>
      <c r="J643" s="1942"/>
      <c r="K643" s="1942"/>
      <c r="L643" s="1942"/>
      <c r="M643" s="1942"/>
      <c r="N643" s="1942"/>
      <c r="O643" s="1942"/>
      <c r="P643" s="1942"/>
      <c r="Q643" s="1942"/>
      <c r="R643" s="1942"/>
      <c r="S643" s="1942"/>
      <c r="T643" s="1942"/>
      <c r="U643" s="1943"/>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56" t="s">
        <v>1775</v>
      </c>
      <c r="E645" s="1957"/>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58">
        <v>5311</v>
      </c>
      <c r="E647" s="1959"/>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60" t="str">
        <f>IF(T655="Yes",Incentives!E339,"")</f>
        <v/>
      </c>
      <c r="E649" s="1961"/>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60" t="str">
        <f>IF(T655="Yes",Incentives!E340,"")</f>
        <v/>
      </c>
      <c r="E651" s="1961"/>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62" t="s">
        <v>648</v>
      </c>
      <c r="E653" s="1959"/>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58" t="s">
        <v>1606</v>
      </c>
      <c r="E655" s="1943"/>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55" t="s">
        <v>2173</v>
      </c>
      <c r="C657" s="1942"/>
      <c r="D657" s="1942"/>
      <c r="E657" s="1942"/>
      <c r="F657" s="1942"/>
      <c r="G657" s="1942"/>
      <c r="H657" s="1942"/>
      <c r="I657" s="1942"/>
      <c r="J657" s="1942"/>
      <c r="K657" s="1942"/>
      <c r="L657" s="1942"/>
      <c r="M657" s="1942"/>
      <c r="N657" s="1942"/>
      <c r="O657" s="1942"/>
      <c r="P657" s="1942"/>
      <c r="Q657" s="1942"/>
      <c r="R657" s="1942"/>
      <c r="S657" s="1942"/>
      <c r="T657" s="1942"/>
      <c r="U657" s="1943"/>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56" t="s">
        <v>1775</v>
      </c>
      <c r="E659" s="1957"/>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58">
        <v>5312</v>
      </c>
      <c r="E661" s="1959"/>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60" t="str">
        <f>IF(T669="Yes",Incentives!E350,"")</f>
        <v/>
      </c>
      <c r="E663" s="1961"/>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60" t="str">
        <f>IF(T669="Yes",Incentives!E351,"")</f>
        <v/>
      </c>
      <c r="E665" s="1961"/>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62" t="s">
        <v>648</v>
      </c>
      <c r="E667" s="1959"/>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58" t="s">
        <v>1606</v>
      </c>
      <c r="E669" s="1943"/>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55" t="s">
        <v>2174</v>
      </c>
      <c r="C671" s="1942"/>
      <c r="D671" s="1942"/>
      <c r="E671" s="1942"/>
      <c r="F671" s="1942"/>
      <c r="G671" s="1942"/>
      <c r="H671" s="1942"/>
      <c r="I671" s="1942"/>
      <c r="J671" s="1942"/>
      <c r="K671" s="1942"/>
      <c r="L671" s="1942"/>
      <c r="M671" s="1942"/>
      <c r="N671" s="1942"/>
      <c r="O671" s="1942"/>
      <c r="P671" s="1942"/>
      <c r="Q671" s="1942"/>
      <c r="R671" s="1942"/>
      <c r="S671" s="1942"/>
      <c r="T671" s="1942"/>
      <c r="U671" s="1943"/>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56" t="s">
        <v>1775</v>
      </c>
      <c r="E673" s="1957"/>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58">
        <v>5313</v>
      </c>
      <c r="E675" s="1959"/>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60" t="str">
        <f>IF(T683="Yes",Incentives!E361,"")</f>
        <v/>
      </c>
      <c r="E677" s="1961"/>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60" t="str">
        <f>IF(T683="Yes",Incentives!E362,"")</f>
        <v/>
      </c>
      <c r="E679" s="1961"/>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62" t="s">
        <v>648</v>
      </c>
      <c r="E681" s="1959"/>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58" t="s">
        <v>1606</v>
      </c>
      <c r="E683" s="1943"/>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55" t="s">
        <v>2175</v>
      </c>
      <c r="C685" s="1942"/>
      <c r="D685" s="1942"/>
      <c r="E685" s="1942"/>
      <c r="F685" s="1942"/>
      <c r="G685" s="1942"/>
      <c r="H685" s="1942"/>
      <c r="I685" s="1942"/>
      <c r="J685" s="1942"/>
      <c r="K685" s="1942"/>
      <c r="L685" s="1942"/>
      <c r="M685" s="1942"/>
      <c r="N685" s="1942"/>
      <c r="O685" s="1942"/>
      <c r="P685" s="1942"/>
      <c r="Q685" s="1942"/>
      <c r="R685" s="1942"/>
      <c r="S685" s="1942"/>
      <c r="T685" s="1942"/>
      <c r="U685" s="1943"/>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56" t="s">
        <v>1775</v>
      </c>
      <c r="E687" s="1957"/>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58">
        <v>5314</v>
      </c>
      <c r="E689" s="1959"/>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60" t="str">
        <f>IF(T697="Yes",Incentives!E372,"")</f>
        <v/>
      </c>
      <c r="E691" s="1961"/>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60" t="str">
        <f>IF(T697="Yes",Incentives!E373,"")</f>
        <v/>
      </c>
      <c r="E693" s="1961"/>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62" t="s">
        <v>648</v>
      </c>
      <c r="E695" s="1959"/>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58" t="s">
        <v>1606</v>
      </c>
      <c r="E697" s="1943"/>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55" t="s">
        <v>2176</v>
      </c>
      <c r="C699" s="1942"/>
      <c r="D699" s="1942"/>
      <c r="E699" s="1942"/>
      <c r="F699" s="1942"/>
      <c r="G699" s="1942"/>
      <c r="H699" s="1942"/>
      <c r="I699" s="1942"/>
      <c r="J699" s="1942"/>
      <c r="K699" s="1942"/>
      <c r="L699" s="1942"/>
      <c r="M699" s="1942"/>
      <c r="N699" s="1942"/>
      <c r="O699" s="1942"/>
      <c r="P699" s="1942"/>
      <c r="Q699" s="1942"/>
      <c r="R699" s="1942"/>
      <c r="S699" s="1942"/>
      <c r="T699" s="1942"/>
      <c r="U699" s="1943"/>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56" t="s">
        <v>1775</v>
      </c>
      <c r="E701" s="1957"/>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58">
        <v>5315</v>
      </c>
      <c r="E703" s="1959"/>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60" t="str">
        <f>IF(T711="Yes",Incentives!E383,"")</f>
        <v/>
      </c>
      <c r="E705" s="1961"/>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60" t="str">
        <f>IF(T711="Yes",Incentives!E384,"")</f>
        <v/>
      </c>
      <c r="E707" s="1961"/>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62" t="s">
        <v>648</v>
      </c>
      <c r="E709" s="1959"/>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58" t="s">
        <v>1606</v>
      </c>
      <c r="E711" s="1943"/>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55" t="s">
        <v>2177</v>
      </c>
      <c r="C713" s="1942"/>
      <c r="D713" s="1942"/>
      <c r="E713" s="1942"/>
      <c r="F713" s="1942"/>
      <c r="G713" s="1942"/>
      <c r="H713" s="1942"/>
      <c r="I713" s="1942"/>
      <c r="J713" s="1942"/>
      <c r="K713" s="1942"/>
      <c r="L713" s="1942"/>
      <c r="M713" s="1942"/>
      <c r="N713" s="1942"/>
      <c r="O713" s="1942"/>
      <c r="P713" s="1942"/>
      <c r="Q713" s="1942"/>
      <c r="R713" s="1942"/>
      <c r="S713" s="1942"/>
      <c r="T713" s="1942"/>
      <c r="U713" s="1943"/>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56" t="s">
        <v>1775</v>
      </c>
      <c r="E715" s="1957"/>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58">
        <v>5316</v>
      </c>
      <c r="E717" s="1959"/>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60" t="str">
        <f>IF(T725="Yes",Incentives!E394,"")</f>
        <v/>
      </c>
      <c r="E719" s="1961"/>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60" t="str">
        <f>IF(T725="Yes",Incentives!E395,"")</f>
        <v/>
      </c>
      <c r="E721" s="1961"/>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62" t="s">
        <v>648</v>
      </c>
      <c r="E723" s="1959"/>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58" t="s">
        <v>1606</v>
      </c>
      <c r="E725" s="1943"/>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55" t="s">
        <v>2178</v>
      </c>
      <c r="C727" s="1942"/>
      <c r="D727" s="1942"/>
      <c r="E727" s="1942"/>
      <c r="F727" s="1942"/>
      <c r="G727" s="1942"/>
      <c r="H727" s="1942"/>
      <c r="I727" s="1942"/>
      <c r="J727" s="1942"/>
      <c r="K727" s="1942"/>
      <c r="L727" s="1942"/>
      <c r="M727" s="1942"/>
      <c r="N727" s="1942"/>
      <c r="O727" s="1942"/>
      <c r="P727" s="1942"/>
      <c r="Q727" s="1942"/>
      <c r="R727" s="1942"/>
      <c r="S727" s="1942"/>
      <c r="T727" s="1942"/>
      <c r="U727" s="1943"/>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56" t="s">
        <v>1775</v>
      </c>
      <c r="E729" s="1957"/>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58">
        <v>5317</v>
      </c>
      <c r="E731" s="1959"/>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60" t="str">
        <f>IF(T739="Yes",Incentives!E405,"")</f>
        <v/>
      </c>
      <c r="E733" s="1961"/>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60" t="str">
        <f>IF(T739="Yes",Incentives!E406,"")</f>
        <v/>
      </c>
      <c r="E735" s="1961"/>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62" t="s">
        <v>648</v>
      </c>
      <c r="E737" s="1959"/>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58" t="s">
        <v>1606</v>
      </c>
      <c r="E739" s="1943"/>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55" t="s">
        <v>2179</v>
      </c>
      <c r="C741" s="1942"/>
      <c r="D741" s="1942"/>
      <c r="E741" s="1942"/>
      <c r="F741" s="1942"/>
      <c r="G741" s="1942"/>
      <c r="H741" s="1942"/>
      <c r="I741" s="1942"/>
      <c r="J741" s="1942"/>
      <c r="K741" s="1942"/>
      <c r="L741" s="1942"/>
      <c r="M741" s="1942"/>
      <c r="N741" s="1942"/>
      <c r="O741" s="1942"/>
      <c r="P741" s="1942"/>
      <c r="Q741" s="1942"/>
      <c r="R741" s="1942"/>
      <c r="S741" s="1942"/>
      <c r="T741" s="1942"/>
      <c r="U741" s="1943"/>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56" t="s">
        <v>1775</v>
      </c>
      <c r="E743" s="1957"/>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58">
        <v>5318</v>
      </c>
      <c r="E745" s="1959"/>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60" t="str">
        <f>IF(T753="Yes",Incentives!E416,"")</f>
        <v/>
      </c>
      <c r="E747" s="1961"/>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60" t="str">
        <f>IF(T753="Yes",Incentives!E417,"")</f>
        <v/>
      </c>
      <c r="E749" s="1961"/>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62" t="s">
        <v>648</v>
      </c>
      <c r="E751" s="1959"/>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58" t="s">
        <v>1606</v>
      </c>
      <c r="E753" s="1943"/>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55" t="s">
        <v>2180</v>
      </c>
      <c r="C755" s="1942"/>
      <c r="D755" s="1942"/>
      <c r="E755" s="1942"/>
      <c r="F755" s="1942"/>
      <c r="G755" s="1942"/>
      <c r="H755" s="1942"/>
      <c r="I755" s="1942"/>
      <c r="J755" s="1942"/>
      <c r="K755" s="1942"/>
      <c r="L755" s="1942"/>
      <c r="M755" s="1942"/>
      <c r="N755" s="1942"/>
      <c r="O755" s="1942"/>
      <c r="P755" s="1942"/>
      <c r="Q755" s="1942"/>
      <c r="R755" s="1942"/>
      <c r="S755" s="1942"/>
      <c r="T755" s="1942"/>
      <c r="U755" s="1943"/>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56" t="s">
        <v>1775</v>
      </c>
      <c r="E757" s="1957"/>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58">
        <v>5319</v>
      </c>
      <c r="E759" s="1959"/>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60" t="str">
        <f>IF(T767="Yes",Incentives!E427,"")</f>
        <v/>
      </c>
      <c r="E761" s="1961"/>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60" t="str">
        <f>IF(T767="Yes",Incentives!E428,"")</f>
        <v/>
      </c>
      <c r="E763" s="1961"/>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62" t="s">
        <v>648</v>
      </c>
      <c r="E765" s="1959"/>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58" t="s">
        <v>1606</v>
      </c>
      <c r="E767" s="1943"/>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55" t="s">
        <v>2147</v>
      </c>
      <c r="C769" s="1964"/>
      <c r="D769" s="1964"/>
      <c r="E769" s="1964"/>
      <c r="F769" s="1964"/>
      <c r="G769" s="1964"/>
      <c r="H769" s="1964"/>
      <c r="I769" s="1964"/>
      <c r="J769" s="1964"/>
      <c r="K769" s="1964"/>
      <c r="L769" s="1964"/>
      <c r="M769" s="1964"/>
      <c r="N769" s="1964"/>
      <c r="O769" s="1964"/>
      <c r="P769" s="1964"/>
      <c r="Q769" s="1964"/>
      <c r="R769" s="1964"/>
      <c r="S769" s="1964"/>
      <c r="T769" s="1964"/>
      <c r="U769" s="1965"/>
    </row>
    <row r="770" spans="1:21" ht="15.75" thickBot="1" x14ac:dyDescent="0.3">
      <c r="A770" s="543"/>
      <c r="B770" s="1981"/>
      <c r="C770" s="1981"/>
      <c r="D770" s="1586"/>
      <c r="E770" s="1981"/>
      <c r="F770" s="1981"/>
      <c r="G770" s="1981"/>
      <c r="H770" s="1981"/>
      <c r="I770" s="1981"/>
      <c r="J770" s="1981"/>
      <c r="K770" s="1981"/>
      <c r="L770" s="1981"/>
      <c r="M770" s="1981"/>
      <c r="N770" s="1981"/>
      <c r="O770" s="1981"/>
      <c r="P770" s="1981"/>
      <c r="Q770" s="1981"/>
      <c r="R770" s="1981"/>
      <c r="S770" s="1981"/>
      <c r="T770" s="1981"/>
      <c r="U770" s="1585"/>
    </row>
    <row r="771" spans="1:21" ht="30.75" thickBot="1" x14ac:dyDescent="0.3">
      <c r="A771" s="543"/>
      <c r="B771" s="1587"/>
      <c r="C771" s="1588" t="s">
        <v>1383</v>
      </c>
      <c r="D771" s="1982" t="s">
        <v>2141</v>
      </c>
      <c r="E771" s="1983"/>
      <c r="F771" s="1984"/>
      <c r="G771" s="1985"/>
      <c r="H771" s="997" t="s">
        <v>1380</v>
      </c>
      <c r="I771" s="1586"/>
      <c r="J771" s="997" t="s">
        <v>1381</v>
      </c>
      <c r="K771" s="1586"/>
      <c r="L771" s="997" t="s">
        <v>1397</v>
      </c>
      <c r="M771" s="1586"/>
      <c r="N771" s="997" t="s">
        <v>1382</v>
      </c>
      <c r="O771" s="1986"/>
      <c r="P771" s="1987"/>
      <c r="Q771" s="1586"/>
      <c r="R771" s="997" t="s">
        <v>1487</v>
      </c>
      <c r="S771" s="1586"/>
      <c r="T771" s="997" t="s">
        <v>1488</v>
      </c>
      <c r="U771" s="1585"/>
    </row>
    <row r="772" spans="1:21" ht="15.75" thickBot="1" x14ac:dyDescent="0.3">
      <c r="A772" s="543"/>
      <c r="B772" s="1984"/>
      <c r="C772" s="1984"/>
      <c r="D772" s="1587"/>
      <c r="E772" s="1984"/>
      <c r="F772" s="1984"/>
      <c r="G772" s="1587"/>
      <c r="H772" s="871"/>
      <c r="I772" s="1586"/>
      <c r="J772" s="1643"/>
      <c r="K772" s="1586"/>
      <c r="L772" s="1644"/>
      <c r="M772" s="1586"/>
      <c r="N772" s="1589"/>
      <c r="O772" s="1986"/>
      <c r="P772" s="1987"/>
      <c r="Q772" s="1586"/>
      <c r="R772" s="998" t="s">
        <v>1490</v>
      </c>
      <c r="S772" s="1586"/>
      <c r="T772" s="998" t="s">
        <v>648</v>
      </c>
      <c r="U772" s="1585"/>
    </row>
    <row r="773" spans="1:21" ht="30.75" thickBot="1" x14ac:dyDescent="0.3">
      <c r="A773" s="543"/>
      <c r="B773" s="1587"/>
      <c r="C773" s="1588" t="s">
        <v>1491</v>
      </c>
      <c r="D773" s="1988">
        <v>5201</v>
      </c>
      <c r="E773" s="1989"/>
      <c r="F773" s="1984"/>
      <c r="G773" s="1984"/>
      <c r="H773" s="1587"/>
      <c r="I773" s="1987"/>
      <c r="J773" s="1987"/>
      <c r="K773" s="1987"/>
      <c r="L773" s="1987"/>
      <c r="M773" s="1987"/>
      <c r="N773" s="1987"/>
      <c r="O773" s="1987"/>
      <c r="P773" s="1987"/>
      <c r="Q773" s="1987"/>
      <c r="R773" s="1987"/>
      <c r="S773" s="1987"/>
      <c r="T773" s="1987"/>
      <c r="U773" s="1585"/>
    </row>
    <row r="774" spans="1:21" ht="15.75" thickBot="1" x14ac:dyDescent="0.3">
      <c r="A774" s="543"/>
      <c r="B774" s="1984"/>
      <c r="C774" s="1984"/>
      <c r="D774" s="1587"/>
      <c r="E774" s="1984"/>
      <c r="F774" s="1984"/>
      <c r="G774" s="1587"/>
      <c r="H774" s="997" t="s">
        <v>1389</v>
      </c>
      <c r="I774" s="1986"/>
      <c r="J774" s="1987"/>
      <c r="K774" s="1987"/>
      <c r="L774" s="1987"/>
      <c r="M774" s="1987"/>
      <c r="N774" s="1987"/>
      <c r="O774" s="1987"/>
      <c r="P774" s="1987"/>
      <c r="Q774" s="1987"/>
      <c r="R774" s="1987"/>
      <c r="S774" s="1987"/>
      <c r="T774" s="1987"/>
      <c r="U774" s="1585"/>
    </row>
    <row r="775" spans="1:21" ht="15.75" thickBot="1" x14ac:dyDescent="0.3">
      <c r="A775" s="543"/>
      <c r="B775" s="1587"/>
      <c r="C775" s="1588" t="s">
        <v>1385</v>
      </c>
      <c r="D775" s="1990" t="str">
        <f>AA38</f>
        <v/>
      </c>
      <c r="E775" s="1991"/>
      <c r="F775" s="1984"/>
      <c r="G775" s="1985"/>
      <c r="H775" s="1660"/>
      <c r="I775" s="1986"/>
      <c r="J775" s="1987"/>
      <c r="K775" s="1987"/>
      <c r="L775" s="1987"/>
      <c r="M775" s="1987"/>
      <c r="N775" s="1987"/>
      <c r="O775" s="1987"/>
      <c r="P775" s="1987"/>
      <c r="Q775" s="1987"/>
      <c r="R775" s="1987"/>
      <c r="S775" s="1987"/>
      <c r="T775" s="1987"/>
      <c r="U775" s="1585"/>
    </row>
    <row r="776" spans="1:21" ht="15.75" thickBot="1" x14ac:dyDescent="0.3">
      <c r="A776" s="543"/>
      <c r="B776" s="1984"/>
      <c r="C776" s="1984"/>
      <c r="D776" s="1587"/>
      <c r="E776" s="1984"/>
      <c r="F776" s="1984"/>
      <c r="G776" s="1984"/>
      <c r="H776" s="1984"/>
      <c r="I776" s="1987"/>
      <c r="J776" s="1987"/>
      <c r="K776" s="1987"/>
      <c r="L776" s="1987"/>
      <c r="M776" s="1987"/>
      <c r="N776" s="1987"/>
      <c r="O776" s="1987"/>
      <c r="P776" s="1987"/>
      <c r="Q776" s="1987"/>
      <c r="R776" s="1987"/>
      <c r="S776" s="1987"/>
      <c r="T776" s="1987"/>
      <c r="U776" s="1585"/>
    </row>
    <row r="777" spans="1:21" ht="15.75" thickBot="1" x14ac:dyDescent="0.3">
      <c r="A777" s="543"/>
      <c r="B777" s="1587"/>
      <c r="C777" s="1588" t="s">
        <v>1386</v>
      </c>
      <c r="D777" s="1990" t="str">
        <f>AB38</f>
        <v/>
      </c>
      <c r="E777" s="1991"/>
      <c r="F777" s="1984"/>
      <c r="G777" s="1984"/>
      <c r="H777" s="1587"/>
      <c r="I777" s="1987"/>
      <c r="J777" s="1987"/>
      <c r="K777" s="1987"/>
      <c r="L777" s="1987"/>
      <c r="M777" s="1987"/>
      <c r="N777" s="1987"/>
      <c r="O777" s="1987"/>
      <c r="P777" s="1987"/>
      <c r="Q777" s="1987"/>
      <c r="R777" s="1987"/>
      <c r="S777" s="1586"/>
      <c r="T777" s="997" t="s">
        <v>1599</v>
      </c>
      <c r="U777" s="1585"/>
    </row>
    <row r="778" spans="1:21" ht="15.75" thickBot="1" x14ac:dyDescent="0.3">
      <c r="A778" s="543"/>
      <c r="B778" s="1984"/>
      <c r="C778" s="1984"/>
      <c r="D778" s="1587"/>
      <c r="E778" s="1984"/>
      <c r="F778" s="1984"/>
      <c r="G778" s="1984"/>
      <c r="H778" s="1984"/>
      <c r="I778" s="1987"/>
      <c r="J778" s="1987"/>
      <c r="K778" s="1987"/>
      <c r="L778" s="1987"/>
      <c r="M778" s="1987"/>
      <c r="N778" s="1987"/>
      <c r="O778" s="1987"/>
      <c r="P778" s="1987"/>
      <c r="Q778" s="1987"/>
      <c r="R778" s="1987"/>
      <c r="S778" s="1586"/>
      <c r="T778" s="998" t="s">
        <v>646</v>
      </c>
      <c r="U778" s="1585"/>
    </row>
    <row r="779" spans="1:21" ht="30.75" thickBot="1" x14ac:dyDescent="0.3">
      <c r="A779" s="543"/>
      <c r="B779" s="1587"/>
      <c r="C779" s="1590" t="s">
        <v>1495</v>
      </c>
      <c r="D779" s="1993" t="s">
        <v>646</v>
      </c>
      <c r="E779" s="1994"/>
      <c r="F779" s="1995"/>
      <c r="G779" s="1984"/>
      <c r="H779" s="1587"/>
      <c r="I779" s="1987"/>
      <c r="J779" s="1987"/>
      <c r="K779" s="1987"/>
      <c r="L779" s="1987"/>
      <c r="M779" s="1987"/>
      <c r="N779" s="1987"/>
      <c r="O779" s="1987"/>
      <c r="P779" s="1987"/>
      <c r="Q779" s="1987"/>
      <c r="R779" s="1987"/>
      <c r="S779" s="1987"/>
      <c r="T779" s="1987"/>
      <c r="U779" s="1585"/>
    </row>
    <row r="780" spans="1:21" ht="15.75" thickBot="1" x14ac:dyDescent="0.3">
      <c r="A780" s="543"/>
      <c r="B780" s="1984"/>
      <c r="C780" s="1984"/>
      <c r="D780" s="1587"/>
      <c r="E780" s="1984"/>
      <c r="F780" s="1984"/>
      <c r="G780" s="1984"/>
      <c r="H780" s="1984"/>
      <c r="I780" s="1987"/>
      <c r="J780" s="1987"/>
      <c r="K780" s="1987"/>
      <c r="L780" s="1987"/>
      <c r="M780" s="1987"/>
      <c r="N780" s="1987"/>
      <c r="O780" s="1987"/>
      <c r="P780" s="1987"/>
      <c r="Q780" s="1987"/>
      <c r="R780" s="1987"/>
      <c r="S780" s="1586"/>
      <c r="T780" s="997" t="s">
        <v>523</v>
      </c>
      <c r="U780" s="1585"/>
    </row>
    <row r="781" spans="1:21" ht="15.75" thickBot="1" x14ac:dyDescent="0.3">
      <c r="A781" s="543"/>
      <c r="B781" s="1587"/>
      <c r="C781" s="1588" t="s">
        <v>1496</v>
      </c>
      <c r="D781" s="1988" t="s">
        <v>1497</v>
      </c>
      <c r="E781" s="1989"/>
      <c r="F781" s="1984"/>
      <c r="G781" s="1984"/>
      <c r="H781" s="1587"/>
      <c r="I781" s="1987"/>
      <c r="J781" s="1987"/>
      <c r="K781" s="1987"/>
      <c r="L781" s="1987"/>
      <c r="M781" s="1987"/>
      <c r="N781" s="1987"/>
      <c r="O781" s="1987"/>
      <c r="P781" s="1987"/>
      <c r="Q781" s="1987"/>
      <c r="R781" s="1987"/>
      <c r="S781" s="1586"/>
      <c r="T781" s="998" t="str">
        <f>Incentives!E435</f>
        <v>No</v>
      </c>
      <c r="U781" s="1585"/>
    </row>
    <row r="782" spans="1:21" ht="15.75" thickBot="1" x14ac:dyDescent="0.3">
      <c r="A782" s="543"/>
      <c r="B782" s="1992"/>
      <c r="C782" s="1992"/>
      <c r="D782" s="1586"/>
      <c r="E782" s="1992"/>
      <c r="F782" s="1992"/>
      <c r="G782" s="1992"/>
      <c r="H782" s="1992"/>
      <c r="I782" s="1992"/>
      <c r="J782" s="1992"/>
      <c r="K782" s="1992"/>
      <c r="L782" s="1992"/>
      <c r="M782" s="1992"/>
      <c r="N782" s="1992"/>
      <c r="O782" s="1992"/>
      <c r="P782" s="1992"/>
      <c r="Q782" s="1992"/>
      <c r="R782" s="1992"/>
      <c r="S782" s="1992"/>
      <c r="T782" s="1992"/>
      <c r="U782" s="1585"/>
    </row>
    <row r="783" spans="1:21" ht="15.75" thickBot="1" x14ac:dyDescent="0.3">
      <c r="A783" s="543"/>
      <c r="B783" s="1955" t="s">
        <v>2148</v>
      </c>
      <c r="C783" s="1942"/>
      <c r="D783" s="1942"/>
      <c r="E783" s="1942"/>
      <c r="F783" s="1942"/>
      <c r="G783" s="1942"/>
      <c r="H783" s="1942"/>
      <c r="I783" s="1942"/>
      <c r="J783" s="1942"/>
      <c r="K783" s="1942"/>
      <c r="L783" s="1942"/>
      <c r="M783" s="1942"/>
      <c r="N783" s="1942"/>
      <c r="O783" s="1942"/>
      <c r="P783" s="1942"/>
      <c r="Q783" s="1942"/>
      <c r="R783" s="1942"/>
      <c r="S783" s="1942"/>
      <c r="T783" s="1942"/>
      <c r="U783" s="1943"/>
    </row>
    <row r="784" spans="1:21" s="1645" customFormat="1" ht="15.75" thickBot="1" x14ac:dyDescent="0.3">
      <c r="A784" s="543"/>
      <c r="B784" s="1981"/>
      <c r="C784" s="1981"/>
      <c r="D784" s="1647"/>
      <c r="E784" s="1981"/>
      <c r="F784" s="1981"/>
      <c r="G784" s="1981"/>
      <c r="H784" s="1981"/>
      <c r="I784" s="1981"/>
      <c r="J784" s="1981"/>
      <c r="K784" s="1981"/>
      <c r="L784" s="1981"/>
      <c r="M784" s="1981"/>
      <c r="N784" s="1981"/>
      <c r="O784" s="1981"/>
      <c r="P784" s="1981"/>
      <c r="Q784" s="1981"/>
      <c r="R784" s="1981"/>
      <c r="S784" s="1981"/>
      <c r="T784" s="1981"/>
      <c r="U784" s="1585"/>
    </row>
    <row r="785" spans="1:21" s="1645" customFormat="1" ht="30.75" thickBot="1" x14ac:dyDescent="0.3">
      <c r="A785" s="543"/>
      <c r="B785" s="1646"/>
      <c r="C785" s="1588" t="s">
        <v>1383</v>
      </c>
      <c r="D785" s="1982" t="s">
        <v>2141</v>
      </c>
      <c r="E785" s="1983"/>
      <c r="F785" s="1984"/>
      <c r="G785" s="1985"/>
      <c r="H785" s="997" t="s">
        <v>1380</v>
      </c>
      <c r="I785" s="1647"/>
      <c r="J785" s="997" t="s">
        <v>1381</v>
      </c>
      <c r="K785" s="1647"/>
      <c r="L785" s="997" t="s">
        <v>1397</v>
      </c>
      <c r="M785" s="1647"/>
      <c r="N785" s="997" t="s">
        <v>1382</v>
      </c>
      <c r="O785" s="1986"/>
      <c r="P785" s="1987"/>
      <c r="Q785" s="1647"/>
      <c r="R785" s="997" t="s">
        <v>1487</v>
      </c>
      <c r="S785" s="1647"/>
      <c r="T785" s="997" t="s">
        <v>1488</v>
      </c>
      <c r="U785" s="1585"/>
    </row>
    <row r="786" spans="1:21" s="1645" customFormat="1" ht="15.75" thickBot="1" x14ac:dyDescent="0.3">
      <c r="A786" s="543"/>
      <c r="B786" s="1984"/>
      <c r="C786" s="1984"/>
      <c r="D786" s="1646"/>
      <c r="E786" s="1984"/>
      <c r="F786" s="1984"/>
      <c r="G786" s="1646"/>
      <c r="H786" s="871"/>
      <c r="I786" s="1647"/>
      <c r="J786" s="1643"/>
      <c r="K786" s="1647"/>
      <c r="L786" s="1644"/>
      <c r="M786" s="1647"/>
      <c r="N786" s="1589"/>
      <c r="O786" s="1986"/>
      <c r="P786" s="1987"/>
      <c r="Q786" s="1647"/>
      <c r="R786" s="998" t="s">
        <v>1490</v>
      </c>
      <c r="S786" s="1647"/>
      <c r="T786" s="998" t="s">
        <v>648</v>
      </c>
      <c r="U786" s="1585"/>
    </row>
    <row r="787" spans="1:21" s="1645" customFormat="1" ht="30.75" thickBot="1" x14ac:dyDescent="0.3">
      <c r="A787" s="543"/>
      <c r="B787" s="1646"/>
      <c r="C787" s="1588" t="s">
        <v>1491</v>
      </c>
      <c r="D787" s="1988">
        <v>5202</v>
      </c>
      <c r="E787" s="1989"/>
      <c r="F787" s="1984"/>
      <c r="G787" s="1984"/>
      <c r="H787" s="1646"/>
      <c r="I787" s="1987"/>
      <c r="J787" s="1987"/>
      <c r="K787" s="1987"/>
      <c r="L787" s="1987"/>
      <c r="M787" s="1987"/>
      <c r="N787" s="1987"/>
      <c r="O787" s="1987"/>
      <c r="P787" s="1987"/>
      <c r="Q787" s="1987"/>
      <c r="R787" s="1987"/>
      <c r="S787" s="1987"/>
      <c r="T787" s="1987"/>
      <c r="U787" s="1585"/>
    </row>
    <row r="788" spans="1:21" s="1645" customFormat="1" ht="15.75" thickBot="1" x14ac:dyDescent="0.3">
      <c r="A788" s="543"/>
      <c r="B788" s="1984"/>
      <c r="C788" s="1984"/>
      <c r="D788" s="1646"/>
      <c r="E788" s="1984"/>
      <c r="F788" s="1984"/>
      <c r="G788" s="1646"/>
      <c r="H788" s="997" t="s">
        <v>1389</v>
      </c>
      <c r="I788" s="1986"/>
      <c r="J788" s="1987"/>
      <c r="K788" s="1987"/>
      <c r="L788" s="1987"/>
      <c r="M788" s="1987"/>
      <c r="N788" s="1987"/>
      <c r="O788" s="1987"/>
      <c r="P788" s="1987"/>
      <c r="Q788" s="1987"/>
      <c r="R788" s="1987"/>
      <c r="S788" s="1987"/>
      <c r="T788" s="1987"/>
      <c r="U788" s="1585"/>
    </row>
    <row r="789" spans="1:21" s="1645" customFormat="1" ht="15.75" thickBot="1" x14ac:dyDescent="0.3">
      <c r="A789" s="543"/>
      <c r="B789" s="1646"/>
      <c r="C789" s="1588" t="s">
        <v>1385</v>
      </c>
      <c r="D789" s="1990" t="str">
        <f>AA39</f>
        <v/>
      </c>
      <c r="E789" s="1991"/>
      <c r="F789" s="1984"/>
      <c r="G789" s="1985"/>
      <c r="H789" s="1660"/>
      <c r="I789" s="1986"/>
      <c r="J789" s="1987"/>
      <c r="K789" s="1987"/>
      <c r="L789" s="1987"/>
      <c r="M789" s="1987"/>
      <c r="N789" s="1987"/>
      <c r="O789" s="1987"/>
      <c r="P789" s="1987"/>
      <c r="Q789" s="1987"/>
      <c r="R789" s="1987"/>
      <c r="S789" s="1987"/>
      <c r="T789" s="1987"/>
      <c r="U789" s="1585"/>
    </row>
    <row r="790" spans="1:21" s="1645" customFormat="1" ht="15.75" thickBot="1" x14ac:dyDescent="0.3">
      <c r="A790" s="543"/>
      <c r="B790" s="1984"/>
      <c r="C790" s="1984"/>
      <c r="D790" s="1646"/>
      <c r="E790" s="1984"/>
      <c r="F790" s="1984"/>
      <c r="G790" s="1984"/>
      <c r="H790" s="1984"/>
      <c r="I790" s="1987"/>
      <c r="J790" s="1987"/>
      <c r="K790" s="1987"/>
      <c r="L790" s="1987"/>
      <c r="M790" s="1987"/>
      <c r="N790" s="1987"/>
      <c r="O790" s="1987"/>
      <c r="P790" s="1987"/>
      <c r="Q790" s="1987"/>
      <c r="R790" s="1987"/>
      <c r="S790" s="1987"/>
      <c r="T790" s="1987"/>
      <c r="U790" s="1585"/>
    </row>
    <row r="791" spans="1:21" s="1645" customFormat="1" ht="15.75" thickBot="1" x14ac:dyDescent="0.3">
      <c r="A791" s="543"/>
      <c r="B791" s="1646"/>
      <c r="C791" s="1588" t="s">
        <v>1386</v>
      </c>
      <c r="D791" s="1990" t="str">
        <f>AB39</f>
        <v/>
      </c>
      <c r="E791" s="1991"/>
      <c r="F791" s="1984"/>
      <c r="G791" s="1984"/>
      <c r="H791" s="1646"/>
      <c r="I791" s="1987"/>
      <c r="J791" s="1987"/>
      <c r="K791" s="1987"/>
      <c r="L791" s="1987"/>
      <c r="M791" s="1987"/>
      <c r="N791" s="1987"/>
      <c r="O791" s="1987"/>
      <c r="P791" s="1987"/>
      <c r="Q791" s="1987"/>
      <c r="R791" s="1987"/>
      <c r="S791" s="1647"/>
      <c r="T791" s="997" t="s">
        <v>1599</v>
      </c>
      <c r="U791" s="1585"/>
    </row>
    <row r="792" spans="1:21" s="1645" customFormat="1" ht="15.75" thickBot="1" x14ac:dyDescent="0.3">
      <c r="A792" s="543"/>
      <c r="B792" s="1984"/>
      <c r="C792" s="1984"/>
      <c r="D792" s="1646"/>
      <c r="E792" s="1984"/>
      <c r="F792" s="1984"/>
      <c r="G792" s="1984"/>
      <c r="H792" s="1984"/>
      <c r="I792" s="1987"/>
      <c r="J792" s="1987"/>
      <c r="K792" s="1987"/>
      <c r="L792" s="1987"/>
      <c r="M792" s="1987"/>
      <c r="N792" s="1987"/>
      <c r="O792" s="1987"/>
      <c r="P792" s="1987"/>
      <c r="Q792" s="1987"/>
      <c r="R792" s="1987"/>
      <c r="S792" s="1647"/>
      <c r="T792" s="998" t="s">
        <v>646</v>
      </c>
      <c r="U792" s="1585"/>
    </row>
    <row r="793" spans="1:21" s="1645" customFormat="1" ht="30.75" thickBot="1" x14ac:dyDescent="0.3">
      <c r="A793" s="543"/>
      <c r="B793" s="1646"/>
      <c r="C793" s="1590" t="s">
        <v>1495</v>
      </c>
      <c r="D793" s="1993" t="s">
        <v>646</v>
      </c>
      <c r="E793" s="1994"/>
      <c r="F793" s="1995"/>
      <c r="G793" s="1984"/>
      <c r="H793" s="1646"/>
      <c r="I793" s="1987"/>
      <c r="J793" s="1987"/>
      <c r="K793" s="1987"/>
      <c r="L793" s="1987"/>
      <c r="M793" s="1987"/>
      <c r="N793" s="1987"/>
      <c r="O793" s="1987"/>
      <c r="P793" s="1987"/>
      <c r="Q793" s="1987"/>
      <c r="R793" s="1987"/>
      <c r="S793" s="1987"/>
      <c r="T793" s="1987"/>
      <c r="U793" s="1585"/>
    </row>
    <row r="794" spans="1:21" s="1645" customFormat="1" ht="15.75" thickBot="1" x14ac:dyDescent="0.3">
      <c r="A794" s="543"/>
      <c r="B794" s="1984"/>
      <c r="C794" s="1984"/>
      <c r="D794" s="1646"/>
      <c r="E794" s="1984"/>
      <c r="F794" s="1984"/>
      <c r="G794" s="1984"/>
      <c r="H794" s="1984"/>
      <c r="I794" s="1987"/>
      <c r="J794" s="1987"/>
      <c r="K794" s="1987"/>
      <c r="L794" s="1987"/>
      <c r="M794" s="1987"/>
      <c r="N794" s="1987"/>
      <c r="O794" s="1987"/>
      <c r="P794" s="1987"/>
      <c r="Q794" s="1987"/>
      <c r="R794" s="1987"/>
      <c r="S794" s="1647"/>
      <c r="T794" s="997" t="s">
        <v>523</v>
      </c>
      <c r="U794" s="1585"/>
    </row>
    <row r="795" spans="1:21" s="1645" customFormat="1" ht="15.75" thickBot="1" x14ac:dyDescent="0.3">
      <c r="A795" s="543"/>
      <c r="B795" s="1646"/>
      <c r="C795" s="1588" t="s">
        <v>1496</v>
      </c>
      <c r="D795" s="1988" t="s">
        <v>1497</v>
      </c>
      <c r="E795" s="1989"/>
      <c r="F795" s="1984"/>
      <c r="G795" s="1984"/>
      <c r="H795" s="1646"/>
      <c r="I795" s="1987"/>
      <c r="J795" s="1987"/>
      <c r="K795" s="1987"/>
      <c r="L795" s="1987"/>
      <c r="M795" s="1987"/>
      <c r="N795" s="1987"/>
      <c r="O795" s="1987"/>
      <c r="P795" s="1987"/>
      <c r="Q795" s="1987"/>
      <c r="R795" s="1987"/>
      <c r="S795" s="1647"/>
      <c r="T795" s="998" t="str">
        <f>Incentives!E443</f>
        <v>No</v>
      </c>
      <c r="U795" s="1585"/>
    </row>
    <row r="796" spans="1:21" s="1645" customFormat="1" ht="15.75" thickBot="1" x14ac:dyDescent="0.3">
      <c r="A796" s="543"/>
      <c r="B796" s="1992"/>
      <c r="C796" s="1992"/>
      <c r="D796" s="1647"/>
      <c r="E796" s="1992"/>
      <c r="F796" s="1992"/>
      <c r="G796" s="1992"/>
      <c r="H796" s="1992"/>
      <c r="I796" s="1992"/>
      <c r="J796" s="1992"/>
      <c r="K796" s="1992"/>
      <c r="L796" s="1992"/>
      <c r="M796" s="1992"/>
      <c r="N796" s="1992"/>
      <c r="O796" s="1992"/>
      <c r="P796" s="1992"/>
      <c r="Q796" s="1992"/>
      <c r="R796" s="1992"/>
      <c r="S796" s="1992"/>
      <c r="T796" s="1992"/>
      <c r="U796" s="1585"/>
    </row>
    <row r="797" spans="1:21" s="1645" customFormat="1" ht="15.75" thickBot="1" x14ac:dyDescent="0.3">
      <c r="A797" s="543"/>
      <c r="B797" s="1955" t="s">
        <v>2149</v>
      </c>
      <c r="C797" s="1942"/>
      <c r="D797" s="1942"/>
      <c r="E797" s="1942"/>
      <c r="F797" s="1942"/>
      <c r="G797" s="1942"/>
      <c r="H797" s="1942"/>
      <c r="I797" s="1942"/>
      <c r="J797" s="1942"/>
      <c r="K797" s="1942"/>
      <c r="L797" s="1942"/>
      <c r="M797" s="1942"/>
      <c r="N797" s="1942"/>
      <c r="O797" s="1942"/>
      <c r="P797" s="1942"/>
      <c r="Q797" s="1942"/>
      <c r="R797" s="1942"/>
      <c r="S797" s="1942"/>
      <c r="T797" s="1942"/>
      <c r="U797" s="1943"/>
    </row>
    <row r="798" spans="1:21" s="1645" customFormat="1" ht="15.75" thickBot="1" x14ac:dyDescent="0.3">
      <c r="A798" s="543"/>
      <c r="B798" s="1981"/>
      <c r="C798" s="1981"/>
      <c r="D798" s="1647"/>
      <c r="E798" s="1981"/>
      <c r="F798" s="1981"/>
      <c r="G798" s="1981"/>
      <c r="H798" s="1981"/>
      <c r="I798" s="1981"/>
      <c r="J798" s="1981"/>
      <c r="K798" s="1981"/>
      <c r="L798" s="1981"/>
      <c r="M798" s="1981"/>
      <c r="N798" s="1981"/>
      <c r="O798" s="1981"/>
      <c r="P798" s="1981"/>
      <c r="Q798" s="1981"/>
      <c r="R798" s="1981"/>
      <c r="S798" s="1981"/>
      <c r="T798" s="1981"/>
      <c r="U798" s="1585"/>
    </row>
    <row r="799" spans="1:21" s="1645" customFormat="1" ht="30.75" thickBot="1" x14ac:dyDescent="0.3">
      <c r="A799" s="543"/>
      <c r="B799" s="1646"/>
      <c r="C799" s="1588" t="s">
        <v>1383</v>
      </c>
      <c r="D799" s="1982" t="s">
        <v>2141</v>
      </c>
      <c r="E799" s="1983"/>
      <c r="F799" s="1984"/>
      <c r="G799" s="1985"/>
      <c r="H799" s="997" t="s">
        <v>1380</v>
      </c>
      <c r="I799" s="1647"/>
      <c r="J799" s="997" t="s">
        <v>1381</v>
      </c>
      <c r="K799" s="1647"/>
      <c r="L799" s="997" t="s">
        <v>1397</v>
      </c>
      <c r="M799" s="1647"/>
      <c r="N799" s="997" t="s">
        <v>1382</v>
      </c>
      <c r="O799" s="1986"/>
      <c r="P799" s="1987"/>
      <c r="Q799" s="1647"/>
      <c r="R799" s="997" t="s">
        <v>1487</v>
      </c>
      <c r="S799" s="1647"/>
      <c r="T799" s="997" t="s">
        <v>1488</v>
      </c>
      <c r="U799" s="1585"/>
    </row>
    <row r="800" spans="1:21" s="1645" customFormat="1" ht="15.75" thickBot="1" x14ac:dyDescent="0.3">
      <c r="A800" s="543"/>
      <c r="B800" s="1984"/>
      <c r="C800" s="1984"/>
      <c r="D800" s="1646"/>
      <c r="E800" s="1984"/>
      <c r="F800" s="1984"/>
      <c r="G800" s="1646"/>
      <c r="H800" s="871"/>
      <c r="I800" s="1647"/>
      <c r="J800" s="1643"/>
      <c r="K800" s="1647"/>
      <c r="L800" s="1644"/>
      <c r="M800" s="1647"/>
      <c r="N800" s="1589"/>
      <c r="O800" s="1986"/>
      <c r="P800" s="1987"/>
      <c r="Q800" s="1647"/>
      <c r="R800" s="998" t="s">
        <v>1490</v>
      </c>
      <c r="S800" s="1647"/>
      <c r="T800" s="998" t="s">
        <v>648</v>
      </c>
      <c r="U800" s="1585"/>
    </row>
    <row r="801" spans="1:21" s="1645" customFormat="1" ht="30.75" thickBot="1" x14ac:dyDescent="0.3">
      <c r="A801" s="543"/>
      <c r="B801" s="1646"/>
      <c r="C801" s="1588" t="s">
        <v>1491</v>
      </c>
      <c r="D801" s="1988">
        <v>5203</v>
      </c>
      <c r="E801" s="1989"/>
      <c r="F801" s="1984"/>
      <c r="G801" s="1984"/>
      <c r="H801" s="1646"/>
      <c r="I801" s="1987"/>
      <c r="J801" s="1987"/>
      <c r="K801" s="1987"/>
      <c r="L801" s="1987"/>
      <c r="M801" s="1987"/>
      <c r="N801" s="1987"/>
      <c r="O801" s="1987"/>
      <c r="P801" s="1987"/>
      <c r="Q801" s="1987"/>
      <c r="R801" s="1987"/>
      <c r="S801" s="1987"/>
      <c r="T801" s="1987"/>
      <c r="U801" s="1585"/>
    </row>
    <row r="802" spans="1:21" s="1645" customFormat="1" ht="15.75" thickBot="1" x14ac:dyDescent="0.3">
      <c r="A802" s="543"/>
      <c r="B802" s="1984"/>
      <c r="C802" s="1984"/>
      <c r="D802" s="1646"/>
      <c r="E802" s="1984"/>
      <c r="F802" s="1984"/>
      <c r="G802" s="1646"/>
      <c r="H802" s="997" t="s">
        <v>1389</v>
      </c>
      <c r="I802" s="1986"/>
      <c r="J802" s="1987"/>
      <c r="K802" s="1987"/>
      <c r="L802" s="1987"/>
      <c r="M802" s="1987"/>
      <c r="N802" s="1987"/>
      <c r="O802" s="1987"/>
      <c r="P802" s="1987"/>
      <c r="Q802" s="1987"/>
      <c r="R802" s="1987"/>
      <c r="S802" s="1987"/>
      <c r="T802" s="1987"/>
      <c r="U802" s="1585"/>
    </row>
    <row r="803" spans="1:21" s="1645" customFormat="1" ht="15.75" thickBot="1" x14ac:dyDescent="0.3">
      <c r="A803" s="543"/>
      <c r="B803" s="1646"/>
      <c r="C803" s="1588" t="s">
        <v>1385</v>
      </c>
      <c r="D803" s="1990" t="str">
        <f>AA40</f>
        <v/>
      </c>
      <c r="E803" s="1991"/>
      <c r="F803" s="1984"/>
      <c r="G803" s="1985"/>
      <c r="H803" s="1660"/>
      <c r="I803" s="1986"/>
      <c r="J803" s="1987"/>
      <c r="K803" s="1987"/>
      <c r="L803" s="1987"/>
      <c r="M803" s="1987"/>
      <c r="N803" s="1987"/>
      <c r="O803" s="1987"/>
      <c r="P803" s="1987"/>
      <c r="Q803" s="1987"/>
      <c r="R803" s="1987"/>
      <c r="S803" s="1987"/>
      <c r="T803" s="1987"/>
      <c r="U803" s="1585"/>
    </row>
    <row r="804" spans="1:21" s="1645" customFormat="1" ht="15.75" thickBot="1" x14ac:dyDescent="0.3">
      <c r="A804" s="543"/>
      <c r="B804" s="1984"/>
      <c r="C804" s="1984"/>
      <c r="D804" s="1646"/>
      <c r="E804" s="1984"/>
      <c r="F804" s="1984"/>
      <c r="G804" s="1984"/>
      <c r="H804" s="1984"/>
      <c r="I804" s="1987"/>
      <c r="J804" s="1987"/>
      <c r="K804" s="1987"/>
      <c r="L804" s="1987"/>
      <c r="M804" s="1987"/>
      <c r="N804" s="1987"/>
      <c r="O804" s="1987"/>
      <c r="P804" s="1987"/>
      <c r="Q804" s="1987"/>
      <c r="R804" s="1987"/>
      <c r="S804" s="1987"/>
      <c r="T804" s="1987"/>
      <c r="U804" s="1585"/>
    </row>
    <row r="805" spans="1:21" s="1645" customFormat="1" ht="15.75" thickBot="1" x14ac:dyDescent="0.3">
      <c r="A805" s="543"/>
      <c r="B805" s="1646"/>
      <c r="C805" s="1588" t="s">
        <v>1386</v>
      </c>
      <c r="D805" s="1990" t="str">
        <f>AB40</f>
        <v/>
      </c>
      <c r="E805" s="1991"/>
      <c r="F805" s="1984"/>
      <c r="G805" s="1984"/>
      <c r="H805" s="1646"/>
      <c r="I805" s="1987"/>
      <c r="J805" s="1987"/>
      <c r="K805" s="1987"/>
      <c r="L805" s="1987"/>
      <c r="M805" s="1987"/>
      <c r="N805" s="1987"/>
      <c r="O805" s="1987"/>
      <c r="P805" s="1987"/>
      <c r="Q805" s="1987"/>
      <c r="R805" s="1987"/>
      <c r="S805" s="1647"/>
      <c r="T805" s="997" t="s">
        <v>1599</v>
      </c>
      <c r="U805" s="1585"/>
    </row>
    <row r="806" spans="1:21" s="1645" customFormat="1" ht="15.75" thickBot="1" x14ac:dyDescent="0.3">
      <c r="A806" s="543"/>
      <c r="B806" s="1984"/>
      <c r="C806" s="1984"/>
      <c r="D806" s="1646"/>
      <c r="E806" s="1984"/>
      <c r="F806" s="1984"/>
      <c r="G806" s="1984"/>
      <c r="H806" s="1984"/>
      <c r="I806" s="1987"/>
      <c r="J806" s="1987"/>
      <c r="K806" s="1987"/>
      <c r="L806" s="1987"/>
      <c r="M806" s="1987"/>
      <c r="N806" s="1987"/>
      <c r="O806" s="1987"/>
      <c r="P806" s="1987"/>
      <c r="Q806" s="1987"/>
      <c r="R806" s="1987"/>
      <c r="S806" s="1647"/>
      <c r="T806" s="998" t="s">
        <v>646</v>
      </c>
      <c r="U806" s="1585"/>
    </row>
    <row r="807" spans="1:21" s="1645" customFormat="1" ht="30.75" thickBot="1" x14ac:dyDescent="0.3">
      <c r="A807" s="543"/>
      <c r="B807" s="1646"/>
      <c r="C807" s="1590" t="s">
        <v>1495</v>
      </c>
      <c r="D807" s="1993" t="s">
        <v>646</v>
      </c>
      <c r="E807" s="1994"/>
      <c r="F807" s="1995"/>
      <c r="G807" s="1984"/>
      <c r="H807" s="1646"/>
      <c r="I807" s="1987"/>
      <c r="J807" s="1987"/>
      <c r="K807" s="1987"/>
      <c r="L807" s="1987"/>
      <c r="M807" s="1987"/>
      <c r="N807" s="1987"/>
      <c r="O807" s="1987"/>
      <c r="P807" s="1987"/>
      <c r="Q807" s="1987"/>
      <c r="R807" s="1987"/>
      <c r="S807" s="1987"/>
      <c r="T807" s="1987"/>
      <c r="U807" s="1585"/>
    </row>
    <row r="808" spans="1:21" s="1645" customFormat="1" ht="15.75" thickBot="1" x14ac:dyDescent="0.3">
      <c r="A808" s="543"/>
      <c r="B808" s="1984"/>
      <c r="C808" s="1984"/>
      <c r="D808" s="1646"/>
      <c r="E808" s="1984"/>
      <c r="F808" s="1984"/>
      <c r="G808" s="1984"/>
      <c r="H808" s="1984"/>
      <c r="I808" s="1987"/>
      <c r="J808" s="1987"/>
      <c r="K808" s="1987"/>
      <c r="L808" s="1987"/>
      <c r="M808" s="1987"/>
      <c r="N808" s="1987"/>
      <c r="O808" s="1987"/>
      <c r="P808" s="1987"/>
      <c r="Q808" s="1987"/>
      <c r="R808" s="1987"/>
      <c r="S808" s="1647"/>
      <c r="T808" s="997" t="s">
        <v>523</v>
      </c>
      <c r="U808" s="1585"/>
    </row>
    <row r="809" spans="1:21" s="1645" customFormat="1" ht="15.75" thickBot="1" x14ac:dyDescent="0.3">
      <c r="A809" s="543"/>
      <c r="B809" s="1646"/>
      <c r="C809" s="1588" t="s">
        <v>1496</v>
      </c>
      <c r="D809" s="1988" t="s">
        <v>1497</v>
      </c>
      <c r="E809" s="1989"/>
      <c r="F809" s="1984"/>
      <c r="G809" s="1984"/>
      <c r="H809" s="1646"/>
      <c r="I809" s="1987"/>
      <c r="J809" s="1987"/>
      <c r="K809" s="1987"/>
      <c r="L809" s="1987"/>
      <c r="M809" s="1987"/>
      <c r="N809" s="1987"/>
      <c r="O809" s="1987"/>
      <c r="P809" s="1987"/>
      <c r="Q809" s="1987"/>
      <c r="R809" s="1987"/>
      <c r="S809" s="1647"/>
      <c r="T809" s="998" t="str">
        <f>Incentives!E451</f>
        <v>No</v>
      </c>
      <c r="U809" s="1585"/>
    </row>
    <row r="810" spans="1:21" s="1645" customFormat="1" ht="15.75" thickBot="1" x14ac:dyDescent="0.3">
      <c r="A810" s="543"/>
      <c r="B810" s="1992"/>
      <c r="C810" s="1992"/>
      <c r="D810" s="1647"/>
      <c r="E810" s="1992"/>
      <c r="F810" s="1992"/>
      <c r="G810" s="1992"/>
      <c r="H810" s="1992"/>
      <c r="I810" s="1992"/>
      <c r="J810" s="1992"/>
      <c r="K810" s="1992"/>
      <c r="L810" s="1992"/>
      <c r="M810" s="1992"/>
      <c r="N810" s="1992"/>
      <c r="O810" s="1992"/>
      <c r="P810" s="1992"/>
      <c r="Q810" s="1992"/>
      <c r="R810" s="1992"/>
      <c r="S810" s="1992"/>
      <c r="T810" s="1992"/>
      <c r="U810" s="1585"/>
    </row>
    <row r="811" spans="1:21" s="1645" customFormat="1" ht="15.75" thickBot="1" x14ac:dyDescent="0.3">
      <c r="A811" s="543"/>
      <c r="B811" s="1955" t="s">
        <v>2150</v>
      </c>
      <c r="C811" s="1942"/>
      <c r="D811" s="1942"/>
      <c r="E811" s="1942"/>
      <c r="F811" s="1942"/>
      <c r="G811" s="1942"/>
      <c r="H811" s="1942"/>
      <c r="I811" s="1942"/>
      <c r="J811" s="1942"/>
      <c r="K811" s="1942"/>
      <c r="L811" s="1942"/>
      <c r="M811" s="1942"/>
      <c r="N811" s="1942"/>
      <c r="O811" s="1942"/>
      <c r="P811" s="1942"/>
      <c r="Q811" s="1942"/>
      <c r="R811" s="1942"/>
      <c r="S811" s="1942"/>
      <c r="T811" s="1942"/>
      <c r="U811" s="1943"/>
    </row>
    <row r="812" spans="1:21" s="1645" customFormat="1" ht="15.75" thickBot="1" x14ac:dyDescent="0.3">
      <c r="A812" s="543"/>
      <c r="B812" s="1981"/>
      <c r="C812" s="1981"/>
      <c r="D812" s="1647"/>
      <c r="E812" s="1981"/>
      <c r="F812" s="1981"/>
      <c r="G812" s="1981"/>
      <c r="H812" s="1981"/>
      <c r="I812" s="1981"/>
      <c r="J812" s="1981"/>
      <c r="K812" s="1981"/>
      <c r="L812" s="1981"/>
      <c r="M812" s="1981"/>
      <c r="N812" s="1981"/>
      <c r="O812" s="1981"/>
      <c r="P812" s="1981"/>
      <c r="Q812" s="1981"/>
      <c r="R812" s="1981"/>
      <c r="S812" s="1981"/>
      <c r="T812" s="1981"/>
      <c r="U812" s="1585"/>
    </row>
    <row r="813" spans="1:21" s="1645" customFormat="1" ht="30.75" thickBot="1" x14ac:dyDescent="0.3">
      <c r="A813" s="543"/>
      <c r="B813" s="1646"/>
      <c r="C813" s="1588" t="s">
        <v>1383</v>
      </c>
      <c r="D813" s="1982" t="s">
        <v>2141</v>
      </c>
      <c r="E813" s="1983"/>
      <c r="F813" s="1984"/>
      <c r="G813" s="1985"/>
      <c r="H813" s="997" t="s">
        <v>1380</v>
      </c>
      <c r="I813" s="1647"/>
      <c r="J813" s="997" t="s">
        <v>1381</v>
      </c>
      <c r="K813" s="1647"/>
      <c r="L813" s="997" t="s">
        <v>1397</v>
      </c>
      <c r="M813" s="1647"/>
      <c r="N813" s="997" t="s">
        <v>1382</v>
      </c>
      <c r="O813" s="1986"/>
      <c r="P813" s="1987"/>
      <c r="Q813" s="1647"/>
      <c r="R813" s="997" t="s">
        <v>1487</v>
      </c>
      <c r="S813" s="1647"/>
      <c r="T813" s="997" t="s">
        <v>1488</v>
      </c>
      <c r="U813" s="1585"/>
    </row>
    <row r="814" spans="1:21" s="1645" customFormat="1" ht="15.75" thickBot="1" x14ac:dyDescent="0.3">
      <c r="A814" s="543"/>
      <c r="B814" s="1984"/>
      <c r="C814" s="1984"/>
      <c r="D814" s="1646"/>
      <c r="E814" s="1984"/>
      <c r="F814" s="1984"/>
      <c r="G814" s="1646"/>
      <c r="H814" s="871"/>
      <c r="I814" s="1647"/>
      <c r="J814" s="1643"/>
      <c r="K814" s="1647"/>
      <c r="L814" s="1644"/>
      <c r="M814" s="1647"/>
      <c r="N814" s="1589"/>
      <c r="O814" s="1986"/>
      <c r="P814" s="1987"/>
      <c r="Q814" s="1647"/>
      <c r="R814" s="998" t="s">
        <v>1490</v>
      </c>
      <c r="S814" s="1647"/>
      <c r="T814" s="998" t="s">
        <v>648</v>
      </c>
      <c r="U814" s="1585"/>
    </row>
    <row r="815" spans="1:21" s="1645" customFormat="1" ht="30.75" thickBot="1" x14ac:dyDescent="0.3">
      <c r="A815" s="543"/>
      <c r="B815" s="1646"/>
      <c r="C815" s="1588" t="s">
        <v>1491</v>
      </c>
      <c r="D815" s="1988">
        <v>5204</v>
      </c>
      <c r="E815" s="1989"/>
      <c r="F815" s="1984"/>
      <c r="G815" s="1984"/>
      <c r="H815" s="1646"/>
      <c r="I815" s="1987"/>
      <c r="J815" s="1987"/>
      <c r="K815" s="1987"/>
      <c r="L815" s="1987"/>
      <c r="M815" s="1987"/>
      <c r="N815" s="1987"/>
      <c r="O815" s="1987"/>
      <c r="P815" s="1987"/>
      <c r="Q815" s="1987"/>
      <c r="R815" s="1987"/>
      <c r="S815" s="1987"/>
      <c r="T815" s="1987"/>
      <c r="U815" s="1585"/>
    </row>
    <row r="816" spans="1:21" s="1645" customFormat="1" ht="15.75" thickBot="1" x14ac:dyDescent="0.3">
      <c r="A816" s="543"/>
      <c r="B816" s="1984"/>
      <c r="C816" s="1984"/>
      <c r="D816" s="1646"/>
      <c r="E816" s="1984"/>
      <c r="F816" s="1984"/>
      <c r="G816" s="1646"/>
      <c r="H816" s="997" t="s">
        <v>1389</v>
      </c>
      <c r="I816" s="1986"/>
      <c r="J816" s="1987"/>
      <c r="K816" s="1987"/>
      <c r="L816" s="1987"/>
      <c r="M816" s="1987"/>
      <c r="N816" s="1987"/>
      <c r="O816" s="1987"/>
      <c r="P816" s="1987"/>
      <c r="Q816" s="1987"/>
      <c r="R816" s="1987"/>
      <c r="S816" s="1987"/>
      <c r="T816" s="1987"/>
      <c r="U816" s="1585"/>
    </row>
    <row r="817" spans="1:21" s="1645" customFormat="1" ht="15.75" thickBot="1" x14ac:dyDescent="0.3">
      <c r="A817" s="543"/>
      <c r="B817" s="1646"/>
      <c r="C817" s="1588" t="s">
        <v>1385</v>
      </c>
      <c r="D817" s="1990" t="str">
        <f>AA41</f>
        <v/>
      </c>
      <c r="E817" s="1991"/>
      <c r="F817" s="1984"/>
      <c r="G817" s="1985"/>
      <c r="H817" s="1660"/>
      <c r="I817" s="1986"/>
      <c r="J817" s="1987"/>
      <c r="K817" s="1987"/>
      <c r="L817" s="1987"/>
      <c r="M817" s="1987"/>
      <c r="N817" s="1987"/>
      <c r="O817" s="1987"/>
      <c r="P817" s="1987"/>
      <c r="Q817" s="1987"/>
      <c r="R817" s="1987"/>
      <c r="S817" s="1987"/>
      <c r="T817" s="1987"/>
      <c r="U817" s="1585"/>
    </row>
    <row r="818" spans="1:21" s="1645" customFormat="1" ht="15.75" thickBot="1" x14ac:dyDescent="0.3">
      <c r="A818" s="543"/>
      <c r="B818" s="1984"/>
      <c r="C818" s="1984"/>
      <c r="D818" s="1646"/>
      <c r="E818" s="1984"/>
      <c r="F818" s="1984"/>
      <c r="G818" s="1984"/>
      <c r="H818" s="1984"/>
      <c r="I818" s="1987"/>
      <c r="J818" s="1987"/>
      <c r="K818" s="1987"/>
      <c r="L818" s="1987"/>
      <c r="M818" s="1987"/>
      <c r="N818" s="1987"/>
      <c r="O818" s="1987"/>
      <c r="P818" s="1987"/>
      <c r="Q818" s="1987"/>
      <c r="R818" s="1987"/>
      <c r="S818" s="1987"/>
      <c r="T818" s="1987"/>
      <c r="U818" s="1585"/>
    </row>
    <row r="819" spans="1:21" s="1645" customFormat="1" ht="15.75" thickBot="1" x14ac:dyDescent="0.3">
      <c r="A819" s="543"/>
      <c r="B819" s="1646"/>
      <c r="C819" s="1588" t="s">
        <v>1386</v>
      </c>
      <c r="D819" s="1990" t="str">
        <f>AB41</f>
        <v/>
      </c>
      <c r="E819" s="1991"/>
      <c r="F819" s="1984"/>
      <c r="G819" s="1984"/>
      <c r="H819" s="1646"/>
      <c r="I819" s="1987"/>
      <c r="J819" s="1987"/>
      <c r="K819" s="1987"/>
      <c r="L819" s="1987"/>
      <c r="M819" s="1987"/>
      <c r="N819" s="1987"/>
      <c r="O819" s="1987"/>
      <c r="P819" s="1987"/>
      <c r="Q819" s="1987"/>
      <c r="R819" s="1987"/>
      <c r="S819" s="1647"/>
      <c r="T819" s="997" t="s">
        <v>1599</v>
      </c>
      <c r="U819" s="1585"/>
    </row>
    <row r="820" spans="1:21" s="1645" customFormat="1" ht="15.75" thickBot="1" x14ac:dyDescent="0.3">
      <c r="A820" s="543"/>
      <c r="B820" s="1984"/>
      <c r="C820" s="1984"/>
      <c r="D820" s="1646"/>
      <c r="E820" s="1984"/>
      <c r="F820" s="1984"/>
      <c r="G820" s="1984"/>
      <c r="H820" s="1984"/>
      <c r="I820" s="1987"/>
      <c r="J820" s="1987"/>
      <c r="K820" s="1987"/>
      <c r="L820" s="1987"/>
      <c r="M820" s="1987"/>
      <c r="N820" s="1987"/>
      <c r="O820" s="1987"/>
      <c r="P820" s="1987"/>
      <c r="Q820" s="1987"/>
      <c r="R820" s="1987"/>
      <c r="S820" s="1647"/>
      <c r="T820" s="998" t="s">
        <v>646</v>
      </c>
      <c r="U820" s="1585"/>
    </row>
    <row r="821" spans="1:21" s="1645" customFormat="1" ht="30.75" thickBot="1" x14ac:dyDescent="0.3">
      <c r="A821" s="543"/>
      <c r="B821" s="1646"/>
      <c r="C821" s="1590" t="s">
        <v>1495</v>
      </c>
      <c r="D821" s="1993" t="s">
        <v>646</v>
      </c>
      <c r="E821" s="1994"/>
      <c r="F821" s="1995"/>
      <c r="G821" s="1984"/>
      <c r="H821" s="1646"/>
      <c r="I821" s="1987"/>
      <c r="J821" s="1987"/>
      <c r="K821" s="1987"/>
      <c r="L821" s="1987"/>
      <c r="M821" s="1987"/>
      <c r="N821" s="1987"/>
      <c r="O821" s="1987"/>
      <c r="P821" s="1987"/>
      <c r="Q821" s="1987"/>
      <c r="R821" s="1987"/>
      <c r="S821" s="1987"/>
      <c r="T821" s="1987"/>
      <c r="U821" s="1585"/>
    </row>
    <row r="822" spans="1:21" s="1645" customFormat="1" ht="15.75" thickBot="1" x14ac:dyDescent="0.3">
      <c r="A822" s="543"/>
      <c r="B822" s="1984"/>
      <c r="C822" s="1984"/>
      <c r="D822" s="1646"/>
      <c r="E822" s="1984"/>
      <c r="F822" s="1984"/>
      <c r="G822" s="1984"/>
      <c r="H822" s="1984"/>
      <c r="I822" s="1987"/>
      <c r="J822" s="1987"/>
      <c r="K822" s="1987"/>
      <c r="L822" s="1987"/>
      <c r="M822" s="1987"/>
      <c r="N822" s="1987"/>
      <c r="O822" s="1987"/>
      <c r="P822" s="1987"/>
      <c r="Q822" s="1987"/>
      <c r="R822" s="1987"/>
      <c r="S822" s="1647"/>
      <c r="T822" s="997" t="s">
        <v>523</v>
      </c>
      <c r="U822" s="1585"/>
    </row>
    <row r="823" spans="1:21" s="1645" customFormat="1" ht="15.75" thickBot="1" x14ac:dyDescent="0.3">
      <c r="A823" s="543"/>
      <c r="B823" s="1646"/>
      <c r="C823" s="1588" t="s">
        <v>1496</v>
      </c>
      <c r="D823" s="1988" t="s">
        <v>1497</v>
      </c>
      <c r="E823" s="1989"/>
      <c r="F823" s="1984"/>
      <c r="G823" s="1984"/>
      <c r="H823" s="1646"/>
      <c r="I823" s="1987"/>
      <c r="J823" s="1987"/>
      <c r="K823" s="1987"/>
      <c r="L823" s="1987"/>
      <c r="M823" s="1987"/>
      <c r="N823" s="1987"/>
      <c r="O823" s="1987"/>
      <c r="P823" s="1987"/>
      <c r="Q823" s="1987"/>
      <c r="R823" s="1987"/>
      <c r="S823" s="1647"/>
      <c r="T823" s="998" t="str">
        <f>Incentives!E459</f>
        <v>No</v>
      </c>
      <c r="U823" s="1585"/>
    </row>
    <row r="824" spans="1:21" s="1645" customFormat="1" ht="15.75" thickBot="1" x14ac:dyDescent="0.3">
      <c r="A824" s="543"/>
      <c r="B824" s="1992"/>
      <c r="C824" s="1992"/>
      <c r="D824" s="1647"/>
      <c r="E824" s="1992"/>
      <c r="F824" s="1992"/>
      <c r="G824" s="1992"/>
      <c r="H824" s="1992"/>
      <c r="I824" s="1992"/>
      <c r="J824" s="1992"/>
      <c r="K824" s="1992"/>
      <c r="L824" s="1992"/>
      <c r="M824" s="1992"/>
      <c r="N824" s="1992"/>
      <c r="O824" s="1992"/>
      <c r="P824" s="1992"/>
      <c r="Q824" s="1992"/>
      <c r="R824" s="1992"/>
      <c r="S824" s="1992"/>
      <c r="T824" s="1992"/>
      <c r="U824" s="1585"/>
    </row>
    <row r="825" spans="1:21" s="1645" customFormat="1" ht="15.75" thickBot="1" x14ac:dyDescent="0.3">
      <c r="A825" s="543"/>
      <c r="B825" s="1955" t="s">
        <v>2151</v>
      </c>
      <c r="C825" s="1942"/>
      <c r="D825" s="1942"/>
      <c r="E825" s="1942"/>
      <c r="F825" s="1942"/>
      <c r="G825" s="1942"/>
      <c r="H825" s="1942"/>
      <c r="I825" s="1942"/>
      <c r="J825" s="1942"/>
      <c r="K825" s="1942"/>
      <c r="L825" s="1942"/>
      <c r="M825" s="1942"/>
      <c r="N825" s="1942"/>
      <c r="O825" s="1942"/>
      <c r="P825" s="1942"/>
      <c r="Q825" s="1942"/>
      <c r="R825" s="1942"/>
      <c r="S825" s="1942"/>
      <c r="T825" s="1942"/>
      <c r="U825" s="1943"/>
    </row>
    <row r="826" spans="1:21" s="1645" customFormat="1" ht="15.75" thickBot="1" x14ac:dyDescent="0.3">
      <c r="A826" s="543"/>
      <c r="B826" s="1981"/>
      <c r="C826" s="1981"/>
      <c r="D826" s="1647"/>
      <c r="E826" s="1981"/>
      <c r="F826" s="1981"/>
      <c r="G826" s="1981"/>
      <c r="H826" s="1981"/>
      <c r="I826" s="1981"/>
      <c r="J826" s="1981"/>
      <c r="K826" s="1981"/>
      <c r="L826" s="1981"/>
      <c r="M826" s="1981"/>
      <c r="N826" s="1981"/>
      <c r="O826" s="1981"/>
      <c r="P826" s="1981"/>
      <c r="Q826" s="1981"/>
      <c r="R826" s="1981"/>
      <c r="S826" s="1981"/>
      <c r="T826" s="1981"/>
      <c r="U826" s="1585"/>
    </row>
    <row r="827" spans="1:21" s="1645" customFormat="1" ht="30.75" thickBot="1" x14ac:dyDescent="0.3">
      <c r="A827" s="543"/>
      <c r="B827" s="1646"/>
      <c r="C827" s="1588" t="s">
        <v>1383</v>
      </c>
      <c r="D827" s="1982" t="s">
        <v>2141</v>
      </c>
      <c r="E827" s="1983"/>
      <c r="F827" s="1984"/>
      <c r="G827" s="1985"/>
      <c r="H827" s="997" t="s">
        <v>1380</v>
      </c>
      <c r="I827" s="1647"/>
      <c r="J827" s="997" t="s">
        <v>1381</v>
      </c>
      <c r="K827" s="1647"/>
      <c r="L827" s="997" t="s">
        <v>1397</v>
      </c>
      <c r="M827" s="1647"/>
      <c r="N827" s="997" t="s">
        <v>1382</v>
      </c>
      <c r="O827" s="1986"/>
      <c r="P827" s="1987"/>
      <c r="Q827" s="1647"/>
      <c r="R827" s="997" t="s">
        <v>1487</v>
      </c>
      <c r="S827" s="1647"/>
      <c r="T827" s="997" t="s">
        <v>1488</v>
      </c>
      <c r="U827" s="1585"/>
    </row>
    <row r="828" spans="1:21" s="1645" customFormat="1" ht="15.75" thickBot="1" x14ac:dyDescent="0.3">
      <c r="A828" s="543"/>
      <c r="B828" s="1984"/>
      <c r="C828" s="1984"/>
      <c r="D828" s="1646"/>
      <c r="E828" s="1984"/>
      <c r="F828" s="1984"/>
      <c r="G828" s="1646"/>
      <c r="H828" s="871"/>
      <c r="I828" s="1647"/>
      <c r="J828" s="1643"/>
      <c r="K828" s="1647"/>
      <c r="L828" s="1644"/>
      <c r="M828" s="1647"/>
      <c r="N828" s="1589"/>
      <c r="O828" s="1986"/>
      <c r="P828" s="1987"/>
      <c r="Q828" s="1647"/>
      <c r="R828" s="998" t="s">
        <v>1490</v>
      </c>
      <c r="S828" s="1647"/>
      <c r="T828" s="998" t="s">
        <v>648</v>
      </c>
      <c r="U828" s="1585"/>
    </row>
    <row r="829" spans="1:21" s="1645" customFormat="1" ht="30.75" thickBot="1" x14ac:dyDescent="0.3">
      <c r="A829" s="543"/>
      <c r="B829" s="1646"/>
      <c r="C829" s="1588" t="s">
        <v>1491</v>
      </c>
      <c r="D829" s="1988">
        <v>5205</v>
      </c>
      <c r="E829" s="1989"/>
      <c r="F829" s="1984"/>
      <c r="G829" s="1984"/>
      <c r="H829" s="1646"/>
      <c r="I829" s="1987"/>
      <c r="J829" s="1987"/>
      <c r="K829" s="1987"/>
      <c r="L829" s="1987"/>
      <c r="M829" s="1987"/>
      <c r="N829" s="1987"/>
      <c r="O829" s="1987"/>
      <c r="P829" s="1987"/>
      <c r="Q829" s="1987"/>
      <c r="R829" s="1987"/>
      <c r="S829" s="1987"/>
      <c r="T829" s="1987"/>
      <c r="U829" s="1585"/>
    </row>
    <row r="830" spans="1:21" s="1645" customFormat="1" ht="15.75" thickBot="1" x14ac:dyDescent="0.3">
      <c r="A830" s="543"/>
      <c r="B830" s="1984"/>
      <c r="C830" s="1984"/>
      <c r="D830" s="1646"/>
      <c r="E830" s="1984"/>
      <c r="F830" s="1984"/>
      <c r="G830" s="1646"/>
      <c r="H830" s="997" t="s">
        <v>1389</v>
      </c>
      <c r="I830" s="1986"/>
      <c r="J830" s="1987"/>
      <c r="K830" s="1987"/>
      <c r="L830" s="1987"/>
      <c r="M830" s="1987"/>
      <c r="N830" s="1987"/>
      <c r="O830" s="1987"/>
      <c r="P830" s="1987"/>
      <c r="Q830" s="1987"/>
      <c r="R830" s="1987"/>
      <c r="S830" s="1987"/>
      <c r="T830" s="1987"/>
      <c r="U830" s="1585"/>
    </row>
    <row r="831" spans="1:21" s="1645" customFormat="1" ht="15.75" thickBot="1" x14ac:dyDescent="0.3">
      <c r="A831" s="543"/>
      <c r="B831" s="1646"/>
      <c r="C831" s="1588" t="s">
        <v>1385</v>
      </c>
      <c r="D831" s="1990" t="str">
        <f>AA42</f>
        <v/>
      </c>
      <c r="E831" s="1991"/>
      <c r="F831" s="1984"/>
      <c r="G831" s="1985"/>
      <c r="H831" s="1660"/>
      <c r="I831" s="1986"/>
      <c r="J831" s="1987"/>
      <c r="K831" s="1987"/>
      <c r="L831" s="1987"/>
      <c r="M831" s="1987"/>
      <c r="N831" s="1987"/>
      <c r="O831" s="1987"/>
      <c r="P831" s="1987"/>
      <c r="Q831" s="1987"/>
      <c r="R831" s="1987"/>
      <c r="S831" s="1987"/>
      <c r="T831" s="1987"/>
      <c r="U831" s="1585"/>
    </row>
    <row r="832" spans="1:21" s="1645" customFormat="1" ht="15.75" thickBot="1" x14ac:dyDescent="0.3">
      <c r="A832" s="543"/>
      <c r="B832" s="1984"/>
      <c r="C832" s="1984"/>
      <c r="D832" s="1646"/>
      <c r="E832" s="1984"/>
      <c r="F832" s="1984"/>
      <c r="G832" s="1984"/>
      <c r="H832" s="1984"/>
      <c r="I832" s="1987"/>
      <c r="J832" s="1987"/>
      <c r="K832" s="1987"/>
      <c r="L832" s="1987"/>
      <c r="M832" s="1987"/>
      <c r="N832" s="1987"/>
      <c r="O832" s="1987"/>
      <c r="P832" s="1987"/>
      <c r="Q832" s="1987"/>
      <c r="R832" s="1987"/>
      <c r="S832" s="1987"/>
      <c r="T832" s="1987"/>
      <c r="U832" s="1585"/>
    </row>
    <row r="833" spans="1:21" s="1645" customFormat="1" ht="15.75" thickBot="1" x14ac:dyDescent="0.3">
      <c r="A833" s="543"/>
      <c r="B833" s="1646"/>
      <c r="C833" s="1588" t="s">
        <v>1386</v>
      </c>
      <c r="D833" s="1990" t="str">
        <f>AB42</f>
        <v/>
      </c>
      <c r="E833" s="1991"/>
      <c r="F833" s="1984"/>
      <c r="G833" s="1984"/>
      <c r="H833" s="1646"/>
      <c r="I833" s="1987"/>
      <c r="J833" s="1987"/>
      <c r="K833" s="1987"/>
      <c r="L833" s="1987"/>
      <c r="M833" s="1987"/>
      <c r="N833" s="1987"/>
      <c r="O833" s="1987"/>
      <c r="P833" s="1987"/>
      <c r="Q833" s="1987"/>
      <c r="R833" s="1987"/>
      <c r="S833" s="1647"/>
      <c r="T833" s="997" t="s">
        <v>1599</v>
      </c>
      <c r="U833" s="1585"/>
    </row>
    <row r="834" spans="1:21" s="1645" customFormat="1" ht="15.75" thickBot="1" x14ac:dyDescent="0.3">
      <c r="A834" s="543"/>
      <c r="B834" s="1984"/>
      <c r="C834" s="1984"/>
      <c r="D834" s="1646"/>
      <c r="E834" s="1984"/>
      <c r="F834" s="1984"/>
      <c r="G834" s="1984"/>
      <c r="H834" s="1984"/>
      <c r="I834" s="1987"/>
      <c r="J834" s="1987"/>
      <c r="K834" s="1987"/>
      <c r="L834" s="1987"/>
      <c r="M834" s="1987"/>
      <c r="N834" s="1987"/>
      <c r="O834" s="1987"/>
      <c r="P834" s="1987"/>
      <c r="Q834" s="1987"/>
      <c r="R834" s="1987"/>
      <c r="S834" s="1647"/>
      <c r="T834" s="998" t="s">
        <v>646</v>
      </c>
      <c r="U834" s="1585"/>
    </row>
    <row r="835" spans="1:21" s="1645" customFormat="1" ht="30.75" thickBot="1" x14ac:dyDescent="0.3">
      <c r="A835" s="543"/>
      <c r="B835" s="1646"/>
      <c r="C835" s="1590" t="s">
        <v>1495</v>
      </c>
      <c r="D835" s="1993" t="s">
        <v>646</v>
      </c>
      <c r="E835" s="1994"/>
      <c r="F835" s="1995"/>
      <c r="G835" s="1984"/>
      <c r="H835" s="1646"/>
      <c r="I835" s="1987"/>
      <c r="J835" s="1987"/>
      <c r="K835" s="1987"/>
      <c r="L835" s="1987"/>
      <c r="M835" s="1987"/>
      <c r="N835" s="1987"/>
      <c r="O835" s="1987"/>
      <c r="P835" s="1987"/>
      <c r="Q835" s="1987"/>
      <c r="R835" s="1987"/>
      <c r="S835" s="1987"/>
      <c r="T835" s="1987"/>
      <c r="U835" s="1585"/>
    </row>
    <row r="836" spans="1:21" s="1645" customFormat="1" ht="15.75" thickBot="1" x14ac:dyDescent="0.3">
      <c r="A836" s="543"/>
      <c r="B836" s="1984"/>
      <c r="C836" s="1984"/>
      <c r="D836" s="1646"/>
      <c r="E836" s="1984"/>
      <c r="F836" s="1984"/>
      <c r="G836" s="1984"/>
      <c r="H836" s="1984"/>
      <c r="I836" s="1987"/>
      <c r="J836" s="1987"/>
      <c r="K836" s="1987"/>
      <c r="L836" s="1987"/>
      <c r="M836" s="1987"/>
      <c r="N836" s="1987"/>
      <c r="O836" s="1987"/>
      <c r="P836" s="1987"/>
      <c r="Q836" s="1987"/>
      <c r="R836" s="1987"/>
      <c r="S836" s="1647"/>
      <c r="T836" s="997" t="s">
        <v>523</v>
      </c>
      <c r="U836" s="1585"/>
    </row>
    <row r="837" spans="1:21" s="1645" customFormat="1" ht="15.75" thickBot="1" x14ac:dyDescent="0.3">
      <c r="A837" s="543"/>
      <c r="B837" s="1646"/>
      <c r="C837" s="1588" t="s">
        <v>1496</v>
      </c>
      <c r="D837" s="1988" t="s">
        <v>1497</v>
      </c>
      <c r="E837" s="1989"/>
      <c r="F837" s="1984"/>
      <c r="G837" s="1984"/>
      <c r="H837" s="1646"/>
      <c r="I837" s="1987"/>
      <c r="J837" s="1987"/>
      <c r="K837" s="1987"/>
      <c r="L837" s="1987"/>
      <c r="M837" s="1987"/>
      <c r="N837" s="1987"/>
      <c r="O837" s="1987"/>
      <c r="P837" s="1987"/>
      <c r="Q837" s="1987"/>
      <c r="R837" s="1987"/>
      <c r="S837" s="1647"/>
      <c r="T837" s="998" t="str">
        <f>Incentives!E467</f>
        <v>No</v>
      </c>
      <c r="U837" s="1585"/>
    </row>
    <row r="838" spans="1:21" s="1645" customFormat="1" ht="15.75" thickBot="1" x14ac:dyDescent="0.3">
      <c r="A838" s="543"/>
      <c r="B838" s="1992"/>
      <c r="C838" s="1992"/>
      <c r="D838" s="1647"/>
      <c r="E838" s="1992"/>
      <c r="F838" s="1992"/>
      <c r="G838" s="1992"/>
      <c r="H838" s="1992"/>
      <c r="I838" s="1992"/>
      <c r="J838" s="1992"/>
      <c r="K838" s="1992"/>
      <c r="L838" s="1992"/>
      <c r="M838" s="1992"/>
      <c r="N838" s="1992"/>
      <c r="O838" s="1992"/>
      <c r="P838" s="1992"/>
      <c r="Q838" s="1992"/>
      <c r="R838" s="1992"/>
      <c r="S838" s="1992"/>
      <c r="T838" s="1992"/>
      <c r="U838" s="1585"/>
    </row>
    <row r="839" spans="1:21" s="1645" customFormat="1" ht="15.75" thickBot="1" x14ac:dyDescent="0.3">
      <c r="A839" s="543"/>
      <c r="B839" s="1996"/>
      <c r="C839" s="1997"/>
      <c r="D839" s="1997"/>
      <c r="E839" s="1997"/>
      <c r="F839" s="1997"/>
      <c r="G839" s="1997"/>
      <c r="H839" s="1997"/>
      <c r="I839" s="1997"/>
      <c r="J839" s="1997"/>
      <c r="K839" s="1997"/>
      <c r="L839" s="1997"/>
      <c r="M839" s="1997"/>
      <c r="N839" s="1997"/>
      <c r="O839" s="1997"/>
      <c r="P839" s="1997"/>
      <c r="Q839" s="1997"/>
      <c r="R839" s="1997"/>
      <c r="S839" s="1997"/>
      <c r="T839" s="1997"/>
      <c r="U839" s="1997"/>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2001"/>
      <c r="K2" s="2001"/>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99" t="e">
        <f>VLOOKUP($J$4,'Market Geography'!$D:$G,4,FALSE)</f>
        <v>#N/A</v>
      </c>
      <c r="K3" s="1899"/>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99">
        <f>Welcome!$D$4</f>
        <v>0</v>
      </c>
      <c r="K4" s="1899"/>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2002" t="e">
        <f>VLOOKUP($J$4,'Market Geography'!$D:$F,3,FALSE)</f>
        <v>#N/A</v>
      </c>
      <c r="K5" s="2002"/>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99" t="s">
        <v>134</v>
      </c>
      <c r="K6" s="1899"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99" t="str">
        <f>IF(Welcome!$D$10="MDA","C","N")</f>
        <v>N</v>
      </c>
      <c r="K7" s="1899"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98" t="s">
        <v>925</v>
      </c>
      <c r="AI13" s="1999"/>
      <c r="AJ13" s="2000"/>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28">
        <f>ROUND('Multi-Customer'!$BK$51,0)</f>
        <v>0</v>
      </c>
      <c r="E15" s="1728">
        <f>ROUND('Multi-Customer'!$BK$52,0)</f>
        <v>0</v>
      </c>
      <c r="F15" s="1728">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28">
        <f>ROUND('Multi-Customer'!$CH$51,0)</f>
        <v>0</v>
      </c>
      <c r="E16" s="1728">
        <f>ROUND('Multi-Customer'!$CH$52,0)</f>
        <v>0</v>
      </c>
      <c r="F16" s="1728">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28">
        <f>ROUND('Multi-Customer'!$DE$51,0)</f>
        <v>0</v>
      </c>
      <c r="E17" s="1728">
        <f>ROUND('Multi-Customer'!$DE$52,0)</f>
        <v>0</v>
      </c>
      <c r="F17" s="1728">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28">
        <f>ROUND('Multi-Customer'!$EB$51,0)</f>
        <v>0</v>
      </c>
      <c r="E18" s="1728">
        <f>ROUND('Multi-Customer'!$EB$52,0)</f>
        <v>0</v>
      </c>
      <c r="F18" s="1728">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8">
        <f>ROUND('Multi-Customer'!$EY$51,0)</f>
        <v>0</v>
      </c>
      <c r="E19" s="1728">
        <f>ROUND('Multi-Customer'!$EY$52,0)</f>
        <v>0</v>
      </c>
      <c r="F19" s="1728">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8">
        <f>ROUND('Multi-Customer'!$FV$51,0)</f>
        <v>0</v>
      </c>
      <c r="E20" s="1728">
        <f>ROUND('Multi-Customer'!$FV$52,0)</f>
        <v>0</v>
      </c>
      <c r="F20" s="1728">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8">
        <f>ROUND('Multi-Customer'!$GS$51,0)</f>
        <v>0</v>
      </c>
      <c r="E21" s="1728">
        <f>ROUND('Multi-Customer'!$GS$52,0)</f>
        <v>0</v>
      </c>
      <c r="F21" s="1728">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8">
        <f>ROUND('Multi-Customer'!$HP$51,0)</f>
        <v>0</v>
      </c>
      <c r="E22" s="1728">
        <f>ROUND('Multi-Customer'!$HP$52,0)</f>
        <v>0</v>
      </c>
      <c r="F22" s="1728">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8">
        <f>ROUND('Multi-Customer'!$IM$51,0)</f>
        <v>0</v>
      </c>
      <c r="E23" s="1728">
        <f>ROUND('Multi-Customer'!$IM$52,0)</f>
        <v>0</v>
      </c>
      <c r="F23" s="1728">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8">
        <f>ROUND('Multi-Customer'!$JJ$51,0)</f>
        <v>0</v>
      </c>
      <c r="E24" s="1728">
        <f>ROUND('Multi-Customer'!$JJ$52,0)</f>
        <v>0</v>
      </c>
      <c r="F24" s="1728">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8">
        <f>ROUND('Multi-Customer'!$KG$51,0)</f>
        <v>0</v>
      </c>
      <c r="E25" s="1728">
        <f>ROUND('Multi-Customer'!$KG$52,0)</f>
        <v>0</v>
      </c>
      <c r="F25" s="1728">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4" t="str">
        <f>IF('Customer Inputs'!$F16="","",'Customer Inputs'!$G16)</f>
        <v/>
      </c>
      <c r="AH25" s="1715" t="e">
        <f t="shared" si="11"/>
        <v>#N/A</v>
      </c>
      <c r="AI25" s="1715" t="e">
        <f t="shared" si="12"/>
        <v>#N/A</v>
      </c>
      <c r="AJ25" s="1715" t="e">
        <f t="shared" si="13"/>
        <v>#N/A</v>
      </c>
      <c r="AK25" s="1715">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8">
        <f>ROUND('Multi-Customer'!$LD$51,0)</f>
        <v>0</v>
      </c>
      <c r="E26" s="1728">
        <f>ROUND('Multi-Customer'!$LD$52,0)</f>
        <v>0</v>
      </c>
      <c r="F26" s="1728">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4" t="str">
        <f>IF('Customer Inputs'!$F17="","",'Customer Inputs'!$G17)</f>
        <v/>
      </c>
      <c r="AH26" s="1715" t="e">
        <f t="shared" si="11"/>
        <v>#N/A</v>
      </c>
      <c r="AI26" s="1715" t="e">
        <f t="shared" si="12"/>
        <v>#N/A</v>
      </c>
      <c r="AJ26" s="1715" t="e">
        <f t="shared" si="13"/>
        <v>#N/A</v>
      </c>
      <c r="AK26" s="1715">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8">
        <f>ROUND('Multi-Customer'!$MA$51,0)</f>
        <v>0</v>
      </c>
      <c r="E27" s="1728">
        <f>ROUND('Multi-Customer'!$MA$52,0)</f>
        <v>0</v>
      </c>
      <c r="F27" s="1728">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4" t="str">
        <f>IF('Customer Inputs'!$F18="","",'Customer Inputs'!$G18)</f>
        <v/>
      </c>
      <c r="AH27" s="1715" t="e">
        <f t="shared" si="11"/>
        <v>#N/A</v>
      </c>
      <c r="AI27" s="1715" t="e">
        <f t="shared" si="12"/>
        <v>#N/A</v>
      </c>
      <c r="AJ27" s="1715" t="e">
        <f t="shared" si="13"/>
        <v>#N/A</v>
      </c>
      <c r="AK27" s="1715">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8">
        <f>ROUND('Multi-Customer'!$MX$51,0)</f>
        <v>0</v>
      </c>
      <c r="E28" s="1728">
        <f>ROUND('Multi-Customer'!$MX$52,0)</f>
        <v>0</v>
      </c>
      <c r="F28" s="1728">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4" t="str">
        <f>IF('Customer Inputs'!$F19="","",'Customer Inputs'!$G19)</f>
        <v/>
      </c>
      <c r="AH28" s="1715" t="e">
        <f t="shared" si="11"/>
        <v>#N/A</v>
      </c>
      <c r="AI28" s="1715" t="e">
        <f t="shared" si="12"/>
        <v>#N/A</v>
      </c>
      <c r="AJ28" s="1715" t="e">
        <f t="shared" si="13"/>
        <v>#N/A</v>
      </c>
      <c r="AK28" s="1715">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8">
        <f>ROUND('Multi-Customer'!$NU$51,0)</f>
        <v>0</v>
      </c>
      <c r="E29" s="1728">
        <f>ROUND('Multi-Customer'!$NU$52,0)</f>
        <v>0</v>
      </c>
      <c r="F29" s="1728">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4" t="str">
        <f>IF('Customer Inputs'!$F20="","",'Customer Inputs'!$G20)</f>
        <v/>
      </c>
      <c r="AH29" s="1715" t="e">
        <f t="shared" si="11"/>
        <v>#N/A</v>
      </c>
      <c r="AI29" s="1715" t="e">
        <f t="shared" si="12"/>
        <v>#N/A</v>
      </c>
      <c r="AJ29" s="1715" t="e">
        <f t="shared" si="13"/>
        <v>#N/A</v>
      </c>
      <c r="AK29" s="1715">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8">
        <f>ROUND('Multi-Customer'!$OR$51,0)</f>
        <v>0</v>
      </c>
      <c r="E30" s="1728">
        <f>ROUND('Multi-Customer'!$OR$52,0)</f>
        <v>0</v>
      </c>
      <c r="F30" s="1728">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4" t="str">
        <f>IF('Customer Inputs'!$F21="","",'Customer Inputs'!$G21)</f>
        <v/>
      </c>
      <c r="AH30" s="1715" t="e">
        <f t="shared" si="11"/>
        <v>#N/A</v>
      </c>
      <c r="AI30" s="1715" t="e">
        <f t="shared" si="12"/>
        <v>#N/A</v>
      </c>
      <c r="AJ30" s="1715" t="e">
        <f t="shared" si="13"/>
        <v>#N/A</v>
      </c>
      <c r="AK30" s="1715">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8">
        <f>ROUND('Multi-Customer'!$PO$51,0)</f>
        <v>0</v>
      </c>
      <c r="E31" s="1728">
        <f>ROUND('Multi-Customer'!$PO$52,0)</f>
        <v>0</v>
      </c>
      <c r="F31" s="1728">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4" t="str">
        <f>IF('Customer Inputs'!$F22="","",'Customer Inputs'!$G22)</f>
        <v/>
      </c>
      <c r="AH31" s="1715" t="e">
        <f t="shared" si="11"/>
        <v>#N/A</v>
      </c>
      <c r="AI31" s="1715" t="e">
        <f t="shared" si="12"/>
        <v>#N/A</v>
      </c>
      <c r="AJ31" s="1715" t="e">
        <f t="shared" si="13"/>
        <v>#N/A</v>
      </c>
      <c r="AK31" s="1715">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8">
        <f>ROUND('Multi-Customer'!$QL$51,0)</f>
        <v>0</v>
      </c>
      <c r="E32" s="1728">
        <f>ROUND('Multi-Customer'!$QL$52,0)</f>
        <v>0</v>
      </c>
      <c r="F32" s="1728">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4" t="str">
        <f>IF('Customer Inputs'!$F23="","",'Customer Inputs'!$G23)</f>
        <v/>
      </c>
      <c r="AH32" s="1715" t="e">
        <f t="shared" si="11"/>
        <v>#N/A</v>
      </c>
      <c r="AI32" s="1715" t="e">
        <f t="shared" si="12"/>
        <v>#N/A</v>
      </c>
      <c r="AJ32" s="1715" t="e">
        <f t="shared" si="13"/>
        <v>#N/A</v>
      </c>
      <c r="AK32" s="1715">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8">
        <f>ROUND('Multi-Customer'!$RI$51,0)</f>
        <v>0</v>
      </c>
      <c r="E33" s="1728">
        <f>ROUND('Multi-Customer'!$RI$52,0)</f>
        <v>0</v>
      </c>
      <c r="F33" s="1728">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4" t="str">
        <f>IF('Customer Inputs'!$F24="","",'Customer Inputs'!$G24)</f>
        <v/>
      </c>
      <c r="AH33" s="1715" t="e">
        <f t="shared" si="11"/>
        <v>#N/A</v>
      </c>
      <c r="AI33" s="1715" t="e">
        <f t="shared" si="12"/>
        <v>#N/A</v>
      </c>
      <c r="AJ33" s="1715" t="e">
        <f t="shared" si="13"/>
        <v>#N/A</v>
      </c>
      <c r="AK33" s="1715">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8">
        <f>ROUND('Multi-Customer'!$SF$51,0)</f>
        <v>0</v>
      </c>
      <c r="E34" s="1728">
        <f>ROUND('Multi-Customer'!$SF$52,0)</f>
        <v>0</v>
      </c>
      <c r="F34" s="1728">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4" t="str">
        <f>IF('Customer Inputs'!$F25="","",'Customer Inputs'!$G25)</f>
        <v/>
      </c>
      <c r="AH34" s="1715" t="e">
        <f t="shared" si="11"/>
        <v>#N/A</v>
      </c>
      <c r="AI34" s="1715" t="e">
        <f t="shared" si="12"/>
        <v>#N/A</v>
      </c>
      <c r="AJ34" s="1715" t="e">
        <f t="shared" si="13"/>
        <v>#N/A</v>
      </c>
      <c r="AK34" s="1715">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04" t="s">
        <v>970</v>
      </c>
      <c r="F1" s="2005"/>
      <c r="G1" s="2005"/>
      <c r="H1" s="2005"/>
      <c r="I1" s="2005"/>
      <c r="J1" s="2006"/>
      <c r="L1" s="2004" t="s">
        <v>969</v>
      </c>
      <c r="M1" s="2006"/>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04" t="s">
        <v>971</v>
      </c>
      <c r="F20" s="2005"/>
      <c r="G20" s="2006"/>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03" t="s">
        <v>113</v>
      </c>
      <c r="M22" s="2003"/>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04" t="s">
        <v>969</v>
      </c>
      <c r="M23" s="200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03" t="s">
        <v>972</v>
      </c>
      <c r="F28" s="2003"/>
      <c r="G28" s="2003"/>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7" t="s">
        <v>885</v>
      </c>
      <c r="B36" s="1718" t="s">
        <v>853</v>
      </c>
      <c r="C36" s="1719" t="s">
        <v>457</v>
      </c>
      <c r="D36" s="1719" t="s">
        <v>887</v>
      </c>
      <c r="E36" s="1720" t="s">
        <v>893</v>
      </c>
      <c r="F36" s="1724" t="s">
        <v>886</v>
      </c>
      <c r="G36" s="1721"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1" t="str">
        <f>'Customer Inputs'!Z6</f>
        <v/>
      </c>
      <c r="C37" s="1711">
        <f>'Customer Inputs'!P6</f>
        <v>0</v>
      </c>
      <c r="D37" s="334">
        <f>'Multi-Customer'!$BK$9</f>
        <v>0</v>
      </c>
      <c r="E37" s="334">
        <f>'Multi-Customer'!$BK$10</f>
        <v>0</v>
      </c>
      <c r="F37" s="1725">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1" t="str">
        <f>'Customer Inputs'!Z7</f>
        <v/>
      </c>
      <c r="C38" s="1711">
        <f>'Customer Inputs'!P7</f>
        <v>0</v>
      </c>
      <c r="D38" s="334">
        <f>'Multi-Customer'!$CH$9</f>
        <v>0</v>
      </c>
      <c r="E38" s="334">
        <f>'Multi-Customer'!$CH$10</f>
        <v>0</v>
      </c>
      <c r="F38" s="1725">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1" t="str">
        <f>'Customer Inputs'!Z8</f>
        <v/>
      </c>
      <c r="C39" s="1711">
        <f>'Customer Inputs'!P8</f>
        <v>0</v>
      </c>
      <c r="D39" s="334">
        <f>'Multi-Customer'!$DE$9</f>
        <v>0</v>
      </c>
      <c r="E39" s="334">
        <f>'Multi-Customer'!$DE$10</f>
        <v>0</v>
      </c>
      <c r="F39" s="1725">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1" t="str">
        <f>'Customer Inputs'!Z9</f>
        <v/>
      </c>
      <c r="C40" s="1711">
        <f>'Customer Inputs'!P9</f>
        <v>0</v>
      </c>
      <c r="D40" s="334">
        <f>'Multi-Customer'!$EB$9</f>
        <v>0</v>
      </c>
      <c r="E40" s="334">
        <f>'Multi-Customer'!$EB$10</f>
        <v>0</v>
      </c>
      <c r="F40" s="1725">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1" t="str">
        <f>'Customer Inputs'!Z10</f>
        <v/>
      </c>
      <c r="C41" s="1711">
        <f>'Customer Inputs'!P10</f>
        <v>0</v>
      </c>
      <c r="D41" s="334">
        <f>'Multi-Customer'!$EY$9</f>
        <v>0</v>
      </c>
      <c r="E41" s="334">
        <f>'Multi-Customer'!$EY$10</f>
        <v>0</v>
      </c>
      <c r="F41" s="1725">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1" t="str">
        <f>'Customer Inputs'!Z11</f>
        <v/>
      </c>
      <c r="C42" s="1711">
        <f>'Customer Inputs'!P11</f>
        <v>0</v>
      </c>
      <c r="D42" s="334">
        <f>'Multi-Customer'!$FV$9</f>
        <v>0</v>
      </c>
      <c r="E42" s="334">
        <f>'Multi-Customer'!$FV$10</f>
        <v>0</v>
      </c>
      <c r="F42" s="1725">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1" t="str">
        <f>'Customer Inputs'!Z12</f>
        <v/>
      </c>
      <c r="C43" s="1711">
        <f>'Customer Inputs'!P12</f>
        <v>0</v>
      </c>
      <c r="D43" s="334">
        <f>'Multi-Customer'!$GS$9</f>
        <v>0</v>
      </c>
      <c r="E43" s="334">
        <f>'Multi-Customer'!$GS$10</f>
        <v>0</v>
      </c>
      <c r="F43" s="1725">
        <f t="shared" si="1"/>
        <v>0</v>
      </c>
      <c r="G43" s="394">
        <f t="shared" si="2"/>
        <v>0</v>
      </c>
      <c r="L43" s="1" t="s">
        <v>570</v>
      </c>
      <c r="M43" s="1" t="s">
        <v>213</v>
      </c>
      <c r="N43" s="1" t="s">
        <v>15</v>
      </c>
      <c r="O43" s="50">
        <v>0.109</v>
      </c>
    </row>
    <row r="44" spans="1:18" x14ac:dyDescent="0.25">
      <c r="A44" s="1049">
        <v>8</v>
      </c>
      <c r="B44" s="1711" t="str">
        <f>'Customer Inputs'!Z13</f>
        <v/>
      </c>
      <c r="C44" s="1711">
        <f>'Customer Inputs'!P13</f>
        <v>0</v>
      </c>
      <c r="D44" s="334">
        <f>'Multi-Customer'!$HP$9</f>
        <v>0</v>
      </c>
      <c r="E44" s="334">
        <f>'Multi-Customer'!$HP$10</f>
        <v>0</v>
      </c>
      <c r="F44" s="1725">
        <f t="shared" si="1"/>
        <v>0</v>
      </c>
      <c r="G44" s="394">
        <f t="shared" si="2"/>
        <v>0</v>
      </c>
      <c r="L44" s="1" t="s">
        <v>571</v>
      </c>
      <c r="M44" s="1" t="s">
        <v>214</v>
      </c>
      <c r="N44" s="1" t="s">
        <v>15</v>
      </c>
      <c r="O44" s="50">
        <v>0.11600000000000001</v>
      </c>
    </row>
    <row r="45" spans="1:18" x14ac:dyDescent="0.25">
      <c r="A45" s="1049">
        <v>9</v>
      </c>
      <c r="B45" s="1711" t="str">
        <f>'Customer Inputs'!Z14</f>
        <v/>
      </c>
      <c r="C45" s="1711">
        <f>'Customer Inputs'!P14</f>
        <v>0</v>
      </c>
      <c r="D45" s="334">
        <f>'Multi-Customer'!$IM$9</f>
        <v>0</v>
      </c>
      <c r="E45" s="334">
        <f>'Multi-Customer'!$IM$10</f>
        <v>0</v>
      </c>
      <c r="F45" s="1725">
        <f t="shared" si="1"/>
        <v>0</v>
      </c>
      <c r="G45" s="394">
        <f t="shared" si="2"/>
        <v>0</v>
      </c>
      <c r="L45" s="1" t="s">
        <v>572</v>
      </c>
      <c r="M45" s="1" t="s">
        <v>265</v>
      </c>
      <c r="N45" s="1" t="s">
        <v>15</v>
      </c>
      <c r="O45" s="50">
        <v>0.11600000000000001</v>
      </c>
    </row>
    <row r="46" spans="1:18" x14ac:dyDescent="0.25">
      <c r="A46" s="1049">
        <v>10</v>
      </c>
      <c r="B46" s="1711" t="str">
        <f>'Customer Inputs'!Z15</f>
        <v/>
      </c>
      <c r="C46" s="1711">
        <f>'Customer Inputs'!P15</f>
        <v>0</v>
      </c>
      <c r="D46" s="334">
        <f>'Multi-Customer'!$JJ$9</f>
        <v>0</v>
      </c>
      <c r="E46" s="334">
        <f>'Multi-Customer'!$JJ$10</f>
        <v>0</v>
      </c>
      <c r="F46" s="1725">
        <f t="shared" si="1"/>
        <v>0</v>
      </c>
      <c r="G46" s="394">
        <f t="shared" si="2"/>
        <v>0</v>
      </c>
      <c r="L46" s="1" t="s">
        <v>573</v>
      </c>
      <c r="M46" s="1" t="s">
        <v>212</v>
      </c>
      <c r="N46" s="1" t="s">
        <v>45</v>
      </c>
      <c r="O46" s="50">
        <v>5.1999999999999998E-2</v>
      </c>
    </row>
    <row r="47" spans="1:18" x14ac:dyDescent="0.25">
      <c r="A47" s="1049">
        <v>11</v>
      </c>
      <c r="B47" s="1711" t="str">
        <f>'Customer Inputs'!Z16</f>
        <v/>
      </c>
      <c r="C47" s="1711">
        <f>'Customer Inputs'!P16</f>
        <v>0</v>
      </c>
      <c r="D47" s="334">
        <f>'Multi-Customer'!$KG$9</f>
        <v>0</v>
      </c>
      <c r="E47" s="334">
        <f>'Multi-Customer'!$KG$10</f>
        <v>0</v>
      </c>
      <c r="F47" s="1725">
        <f t="shared" ref="F47:F56" si="4">D47*C47</f>
        <v>0</v>
      </c>
      <c r="G47" s="394">
        <f t="shared" ref="G47:G56" si="5">E47*C47</f>
        <v>0</v>
      </c>
      <c r="O47" s="1" t="s">
        <v>574</v>
      </c>
      <c r="P47" s="1" t="s">
        <v>213</v>
      </c>
      <c r="Q47" s="1" t="s">
        <v>45</v>
      </c>
      <c r="R47" s="50">
        <v>6.3E-2</v>
      </c>
    </row>
    <row r="48" spans="1:18" x14ac:dyDescent="0.25">
      <c r="A48" s="1049">
        <v>12</v>
      </c>
      <c r="B48" s="1711" t="str">
        <f>'Customer Inputs'!Z17</f>
        <v/>
      </c>
      <c r="C48" s="1711">
        <f>'Customer Inputs'!P17</f>
        <v>0</v>
      </c>
      <c r="D48" s="334">
        <f>'Multi-Customer'!$LD$9</f>
        <v>0</v>
      </c>
      <c r="E48" s="334">
        <f>'Multi-Customer'!$LD$10</f>
        <v>0</v>
      </c>
      <c r="F48" s="1725">
        <f t="shared" si="4"/>
        <v>0</v>
      </c>
      <c r="G48" s="394">
        <f t="shared" si="5"/>
        <v>0</v>
      </c>
      <c r="O48" s="1" t="s">
        <v>575</v>
      </c>
      <c r="P48" s="1" t="s">
        <v>214</v>
      </c>
      <c r="Q48" s="1" t="s">
        <v>45</v>
      </c>
      <c r="R48" s="50">
        <v>0.115</v>
      </c>
    </row>
    <row r="49" spans="1:18" x14ac:dyDescent="0.25">
      <c r="A49" s="1049">
        <v>13</v>
      </c>
      <c r="B49" s="1711" t="str">
        <f>'Customer Inputs'!Z18</f>
        <v/>
      </c>
      <c r="C49" s="1711">
        <f>'Customer Inputs'!P18</f>
        <v>0</v>
      </c>
      <c r="D49" s="334">
        <f>'Multi-Customer'!$MA$9</f>
        <v>0</v>
      </c>
      <c r="E49" s="334">
        <f>'Multi-Customer'!$MA$10</f>
        <v>0</v>
      </c>
      <c r="F49" s="1725">
        <f t="shared" si="4"/>
        <v>0</v>
      </c>
      <c r="G49" s="394">
        <f t="shared" si="5"/>
        <v>0</v>
      </c>
      <c r="O49" s="1" t="s">
        <v>576</v>
      </c>
      <c r="P49" s="1" t="s">
        <v>265</v>
      </c>
      <c r="Q49" s="1" t="s">
        <v>45</v>
      </c>
      <c r="R49" s="50">
        <v>0.115</v>
      </c>
    </row>
    <row r="50" spans="1:18" x14ac:dyDescent="0.25">
      <c r="A50" s="1049">
        <v>14</v>
      </c>
      <c r="B50" s="1711" t="str">
        <f>'Customer Inputs'!Z19</f>
        <v/>
      </c>
      <c r="C50" s="1711">
        <f>'Customer Inputs'!P19</f>
        <v>0</v>
      </c>
      <c r="D50" s="334">
        <f>'Multi-Customer'!$MX$9</f>
        <v>0</v>
      </c>
      <c r="E50" s="334">
        <f>'Multi-Customer'!$MX$10</f>
        <v>0</v>
      </c>
      <c r="F50" s="1725">
        <f t="shared" si="4"/>
        <v>0</v>
      </c>
      <c r="G50" s="394">
        <f t="shared" si="5"/>
        <v>0</v>
      </c>
      <c r="O50" s="1" t="s">
        <v>577</v>
      </c>
      <c r="P50" s="1" t="s">
        <v>212</v>
      </c>
      <c r="Q50" s="1" t="s">
        <v>256</v>
      </c>
      <c r="R50" s="50">
        <v>5.9000000000000004E-2</v>
      </c>
    </row>
    <row r="51" spans="1:18" x14ac:dyDescent="0.25">
      <c r="A51" s="1049">
        <v>15</v>
      </c>
      <c r="B51" s="1711" t="str">
        <f>'Customer Inputs'!Z20</f>
        <v/>
      </c>
      <c r="C51" s="1711">
        <f>'Customer Inputs'!P20</f>
        <v>0</v>
      </c>
      <c r="D51" s="334">
        <f>'Multi-Customer'!$NU$9</f>
        <v>0</v>
      </c>
      <c r="E51" s="334">
        <f>'Multi-Customer'!$NU$10</f>
        <v>0</v>
      </c>
      <c r="F51" s="1725">
        <f t="shared" si="4"/>
        <v>0</v>
      </c>
      <c r="G51" s="394">
        <f t="shared" si="5"/>
        <v>0</v>
      </c>
      <c r="O51" s="1" t="s">
        <v>578</v>
      </c>
      <c r="P51" s="1" t="s">
        <v>213</v>
      </c>
      <c r="Q51" s="1" t="s">
        <v>256</v>
      </c>
      <c r="R51" s="50">
        <v>9.9000000000000005E-2</v>
      </c>
    </row>
    <row r="52" spans="1:18" x14ac:dyDescent="0.25">
      <c r="A52" s="1049">
        <v>16</v>
      </c>
      <c r="B52" s="1711" t="str">
        <f>'Customer Inputs'!Z21</f>
        <v/>
      </c>
      <c r="C52" s="1711">
        <f>'Customer Inputs'!P21</f>
        <v>0</v>
      </c>
      <c r="D52" s="334">
        <f>'Multi-Customer'!$OR$9</f>
        <v>0</v>
      </c>
      <c r="E52" s="334">
        <f>'Multi-Customer'!$OR$10</f>
        <v>0</v>
      </c>
      <c r="F52" s="1725">
        <f t="shared" si="4"/>
        <v>0</v>
      </c>
      <c r="G52" s="394">
        <f t="shared" si="5"/>
        <v>0</v>
      </c>
      <c r="O52" s="1" t="s">
        <v>579</v>
      </c>
      <c r="P52" s="1" t="s">
        <v>214</v>
      </c>
      <c r="Q52" s="1" t="s">
        <v>256</v>
      </c>
      <c r="R52" s="50">
        <v>0.11900000000000001</v>
      </c>
    </row>
    <row r="53" spans="1:18" x14ac:dyDescent="0.25">
      <c r="A53" s="1049">
        <v>17</v>
      </c>
      <c r="B53" s="1711" t="str">
        <f>'Customer Inputs'!Z22</f>
        <v/>
      </c>
      <c r="C53" s="1711">
        <f>'Customer Inputs'!P22</f>
        <v>0</v>
      </c>
      <c r="D53" s="334">
        <f>'Multi-Customer'!$PO$9</f>
        <v>0</v>
      </c>
      <c r="E53" s="334">
        <f>'Multi-Customer'!$PO$10</f>
        <v>0</v>
      </c>
      <c r="F53" s="1725">
        <f t="shared" si="4"/>
        <v>0</v>
      </c>
      <c r="G53" s="394">
        <f t="shared" si="5"/>
        <v>0</v>
      </c>
      <c r="H53" s="1710"/>
      <c r="O53" s="1" t="s">
        <v>580</v>
      </c>
      <c r="P53" s="1" t="s">
        <v>265</v>
      </c>
      <c r="Q53" s="1" t="s">
        <v>256</v>
      </c>
      <c r="R53" s="50">
        <v>0.15</v>
      </c>
    </row>
    <row r="54" spans="1:18" x14ac:dyDescent="0.25">
      <c r="A54" s="1049">
        <v>18</v>
      </c>
      <c r="B54" s="1711" t="str">
        <f>'Customer Inputs'!Z23</f>
        <v/>
      </c>
      <c r="C54" s="1711">
        <f>'Customer Inputs'!P23</f>
        <v>0</v>
      </c>
      <c r="D54" s="334">
        <f>'Multi-Customer'!$QL$9</f>
        <v>0</v>
      </c>
      <c r="E54" s="334">
        <f>'Multi-Customer'!$QL$10</f>
        <v>0</v>
      </c>
      <c r="F54" s="1725">
        <f t="shared" si="4"/>
        <v>0</v>
      </c>
      <c r="G54" s="394">
        <f t="shared" si="5"/>
        <v>0</v>
      </c>
      <c r="H54" s="1710"/>
      <c r="O54" s="1" t="s">
        <v>581</v>
      </c>
      <c r="P54" s="1" t="s">
        <v>212</v>
      </c>
      <c r="Q54" s="1" t="s">
        <v>48</v>
      </c>
      <c r="R54" s="50">
        <v>5.8999999999999997E-2</v>
      </c>
    </row>
    <row r="55" spans="1:18" x14ac:dyDescent="0.25">
      <c r="A55" s="1049">
        <v>19</v>
      </c>
      <c r="B55" s="1711" t="str">
        <f>'Customer Inputs'!Z24</f>
        <v/>
      </c>
      <c r="C55" s="1711">
        <f>'Customer Inputs'!P24</f>
        <v>0</v>
      </c>
      <c r="D55" s="334">
        <f>'Multi-Customer'!$RI$9</f>
        <v>0</v>
      </c>
      <c r="E55" s="334">
        <f>'Multi-Customer'!$RI$10</f>
        <v>0</v>
      </c>
      <c r="F55" s="1725">
        <f t="shared" si="4"/>
        <v>0</v>
      </c>
      <c r="G55" s="394">
        <f t="shared" si="5"/>
        <v>0</v>
      </c>
      <c r="O55" s="1" t="s">
        <v>582</v>
      </c>
      <c r="P55" s="1" t="s">
        <v>213</v>
      </c>
      <c r="Q55" s="1" t="s">
        <v>48</v>
      </c>
      <c r="R55" s="50">
        <v>9.9000000000000005E-2</v>
      </c>
    </row>
    <row r="56" spans="1:18" ht="15.75" thickBot="1" x14ac:dyDescent="0.3">
      <c r="A56" s="1716">
        <v>20</v>
      </c>
      <c r="B56" s="1712" t="str">
        <f>'Customer Inputs'!Z25</f>
        <v/>
      </c>
      <c r="C56" s="256">
        <f>'Customer Inputs'!P25</f>
        <v>0</v>
      </c>
      <c r="D56" s="1722">
        <f>'Multi-Customer'!$SF$9</f>
        <v>0</v>
      </c>
      <c r="E56" s="1723">
        <f>'Multi-Customer'!$SF$10</f>
        <v>0</v>
      </c>
      <c r="F56" s="1726">
        <f t="shared" si="4"/>
        <v>0</v>
      </c>
      <c r="G56" s="394">
        <f t="shared" si="5"/>
        <v>0</v>
      </c>
      <c r="O56" s="1" t="s">
        <v>583</v>
      </c>
      <c r="P56" s="1" t="s">
        <v>214</v>
      </c>
      <c r="Q56" s="1" t="s">
        <v>48</v>
      </c>
      <c r="R56" s="50">
        <v>0.13900000000000001</v>
      </c>
    </row>
    <row r="57" spans="1:18" ht="15.75" thickBot="1" x14ac:dyDescent="0.3">
      <c r="F57" s="1727">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5"/>
      <c r="B1" s="1705"/>
      <c r="C1" s="1705"/>
      <c r="D1" s="1705"/>
      <c r="E1" s="1705"/>
      <c r="F1" s="1705"/>
      <c r="G1" s="1705"/>
      <c r="H1" s="1705"/>
      <c r="I1" s="1705"/>
      <c r="J1" s="1705"/>
      <c r="K1" s="1705"/>
      <c r="L1" s="1705"/>
      <c r="M1" s="1705"/>
      <c r="N1" s="1705"/>
      <c r="O1" s="1705"/>
      <c r="P1" s="1705"/>
      <c r="Q1" s="1705"/>
      <c r="R1" s="1705"/>
      <c r="S1" s="1705"/>
      <c r="T1" s="1705"/>
      <c r="U1" s="1705"/>
      <c r="V1" s="1705"/>
      <c r="W1" s="1705"/>
      <c r="X1" s="1705"/>
      <c r="Y1" s="1705"/>
      <c r="Z1" s="1705"/>
      <c r="AA1" s="1705"/>
      <c r="AB1" s="1705"/>
      <c r="AC1" s="2007" t="s">
        <v>804</v>
      </c>
      <c r="AD1" s="2007"/>
      <c r="AE1" s="1705">
        <f>COUNTIF($BJ$1:$SF$1,"New Location")</f>
        <v>0</v>
      </c>
      <c r="AF1" s="1705"/>
      <c r="AG1" s="1705"/>
      <c r="AH1" s="1705"/>
      <c r="AI1" s="1705"/>
      <c r="AJ1" s="1705"/>
      <c r="AK1" s="1705"/>
      <c r="AL1" s="1705"/>
      <c r="AM1" s="1705"/>
      <c r="AN1" s="1705"/>
      <c r="AO1" s="1705"/>
      <c r="AP1" s="1705"/>
      <c r="AQ1" s="1705"/>
      <c r="AR1" s="1705"/>
      <c r="AS1" s="1705"/>
      <c r="AT1" s="1705"/>
      <c r="AU1" s="1705"/>
      <c r="AV1" s="1705"/>
      <c r="AW1" s="1705"/>
      <c r="AX1" s="1705"/>
      <c r="AY1" s="1705"/>
      <c r="AZ1" s="1705"/>
      <c r="BA1" s="1705"/>
      <c r="BB1" s="1705"/>
      <c r="BC1" s="1705"/>
      <c r="BD1" s="1705"/>
      <c r="BE1" s="1705"/>
      <c r="BF1" s="573" t="e">
        <f>VLOOKUP('Existing Customers'!AB2,'Market Geography'!A:B,2,0)</f>
        <v>#N/A</v>
      </c>
      <c r="BG1" s="1705"/>
      <c r="BH1" s="1705"/>
      <c r="BI1" s="1705"/>
      <c r="BJ1" s="1709" t="s">
        <v>770</v>
      </c>
      <c r="BK1" s="85">
        <f>'Customer Inputs'!$G$6</f>
        <v>0</v>
      </c>
      <c r="BL1" s="573"/>
      <c r="BM1" s="1705"/>
      <c r="BN1" s="1705"/>
      <c r="BO1" s="1705"/>
      <c r="BP1" s="1705"/>
      <c r="BQ1" s="1705"/>
      <c r="BR1" s="1705"/>
      <c r="BS1" s="1705"/>
      <c r="BT1" s="1705"/>
      <c r="BU1" s="1705"/>
      <c r="BV1" s="1705"/>
      <c r="BW1" s="1705"/>
      <c r="BX1" s="1705"/>
      <c r="BY1" s="1705"/>
      <c r="BZ1" s="1705"/>
      <c r="CA1" s="1705"/>
      <c r="CB1" s="1705"/>
      <c r="CC1" s="1705"/>
      <c r="CD1" s="1705"/>
      <c r="CE1" s="1705"/>
      <c r="CF1" s="1705"/>
      <c r="CG1" s="1709" t="s">
        <v>771</v>
      </c>
      <c r="CH1" s="85">
        <f>'Customer Inputs'!$G$7</f>
        <v>0</v>
      </c>
      <c r="CI1" s="573"/>
      <c r="CJ1" s="1705"/>
      <c r="CK1" s="1705"/>
      <c r="CL1" s="1705"/>
      <c r="CM1" s="1705"/>
      <c r="CN1" s="1705"/>
      <c r="CO1" s="1705"/>
      <c r="CP1" s="1705"/>
      <c r="CQ1" s="1705"/>
      <c r="CR1" s="1705"/>
      <c r="CS1" s="1705"/>
      <c r="CT1" s="1705"/>
      <c r="CU1" s="1705"/>
      <c r="CV1" s="1705"/>
      <c r="CW1" s="1705"/>
      <c r="CX1" s="1705"/>
      <c r="CY1" s="1705"/>
      <c r="CZ1" s="1705"/>
      <c r="DA1" s="1705"/>
      <c r="DB1" s="1705"/>
      <c r="DC1" s="1705"/>
      <c r="DD1" s="1709" t="s">
        <v>772</v>
      </c>
      <c r="DE1" s="85">
        <f>'Customer Inputs'!$G$8</f>
        <v>0</v>
      </c>
      <c r="DF1" s="573"/>
      <c r="DG1" s="1705"/>
      <c r="DH1" s="1705"/>
      <c r="DI1" s="1705"/>
      <c r="DJ1" s="1705"/>
      <c r="DK1" s="1705"/>
      <c r="DL1" s="1705"/>
      <c r="DM1" s="1705"/>
      <c r="DN1" s="1705"/>
      <c r="DO1" s="1705"/>
      <c r="DP1" s="1705"/>
      <c r="DQ1" s="1705"/>
      <c r="DR1" s="1705"/>
      <c r="DS1" s="1705"/>
      <c r="DT1" s="1705"/>
      <c r="DU1" s="1705"/>
      <c r="DV1" s="1705"/>
      <c r="DW1" s="1705"/>
      <c r="DX1" s="1705"/>
      <c r="DY1" s="1705"/>
      <c r="DZ1" s="1705"/>
      <c r="EA1" s="1709" t="s">
        <v>773</v>
      </c>
      <c r="EB1" s="293">
        <f>'Customer Inputs'!$G$9</f>
        <v>0</v>
      </c>
      <c r="EC1" s="573"/>
      <c r="ED1" s="1705"/>
      <c r="EE1" s="1705"/>
      <c r="EF1" s="1705"/>
      <c r="EG1" s="1705"/>
      <c r="EH1" s="1705"/>
      <c r="EI1" s="1705"/>
      <c r="EJ1" s="1705"/>
      <c r="EK1" s="1705"/>
      <c r="EL1" s="1705"/>
      <c r="EM1" s="1705"/>
      <c r="EN1" s="1705"/>
      <c r="EO1" s="1705"/>
      <c r="EP1" s="1705"/>
      <c r="EQ1" s="1705"/>
      <c r="ER1" s="1705"/>
      <c r="ES1" s="1705"/>
      <c r="ET1" s="1705"/>
      <c r="EU1" s="1705"/>
      <c r="EV1" s="1705"/>
      <c r="EW1" s="1705"/>
      <c r="EX1" s="1709" t="s">
        <v>774</v>
      </c>
      <c r="EY1" s="85">
        <f>'Customer Inputs'!$G$10</f>
        <v>0</v>
      </c>
      <c r="EZ1" s="573"/>
      <c r="FA1" s="1705"/>
      <c r="FB1" s="1705"/>
      <c r="FC1" s="1705"/>
      <c r="FD1" s="1705"/>
      <c r="FE1" s="1705"/>
      <c r="FF1" s="1705"/>
      <c r="FG1" s="1705"/>
      <c r="FH1" s="1705"/>
      <c r="FI1" s="1705"/>
      <c r="FJ1" s="1705"/>
      <c r="FK1" s="1705"/>
      <c r="FL1" s="1705"/>
      <c r="FM1" s="1705"/>
      <c r="FN1" s="1705"/>
      <c r="FO1" s="1705"/>
      <c r="FP1" s="1705"/>
      <c r="FQ1" s="1705"/>
      <c r="FR1" s="1705"/>
      <c r="FS1" s="1705"/>
      <c r="FT1" s="1705"/>
      <c r="FU1" s="1709" t="s">
        <v>775</v>
      </c>
      <c r="FV1" s="85">
        <f>'Customer Inputs'!$G$11</f>
        <v>0</v>
      </c>
      <c r="FW1" s="573"/>
      <c r="FX1" s="1705"/>
      <c r="FY1" s="1705"/>
      <c r="FZ1" s="1705"/>
      <c r="GA1" s="1705"/>
      <c r="GB1" s="1705"/>
      <c r="GC1" s="1705"/>
      <c r="GD1" s="1705"/>
      <c r="GE1" s="1705"/>
      <c r="GF1" s="1705"/>
      <c r="GG1" s="1705"/>
      <c r="GH1" s="1705"/>
      <c r="GI1" s="1705"/>
      <c r="GJ1" s="1705"/>
      <c r="GK1" s="1705"/>
      <c r="GL1" s="1705"/>
      <c r="GM1" s="1705"/>
      <c r="GN1" s="1705"/>
      <c r="GO1" s="1705"/>
      <c r="GP1" s="1705"/>
      <c r="GQ1" s="1705"/>
      <c r="GR1" s="1709" t="s">
        <v>776</v>
      </c>
      <c r="GS1" s="85">
        <f>'Customer Inputs'!$G$12</f>
        <v>0</v>
      </c>
      <c r="GT1" s="573"/>
      <c r="GU1" s="1705"/>
      <c r="GV1" s="1705"/>
      <c r="GW1" s="1705"/>
      <c r="GX1" s="1705"/>
      <c r="GY1" s="1705"/>
      <c r="GZ1" s="1705"/>
      <c r="HA1" s="1705"/>
      <c r="HB1" s="1705"/>
      <c r="HC1" s="1705"/>
      <c r="HD1" s="1705"/>
      <c r="HE1" s="1705"/>
      <c r="HF1" s="1705"/>
      <c r="HG1" s="1705"/>
      <c r="HH1" s="1705"/>
      <c r="HI1" s="1705"/>
      <c r="HJ1" s="1705"/>
      <c r="HK1" s="1705"/>
      <c r="HL1" s="1705"/>
      <c r="HM1" s="1705"/>
      <c r="HN1" s="1705"/>
      <c r="HO1" s="1709" t="s">
        <v>777</v>
      </c>
      <c r="HP1" s="85">
        <f>'Customer Inputs'!$G$13</f>
        <v>0</v>
      </c>
      <c r="HQ1" s="573"/>
      <c r="HR1" s="1705"/>
      <c r="HS1" s="1705"/>
      <c r="HT1" s="1705"/>
      <c r="HU1" s="1705"/>
      <c r="HV1" s="1705"/>
      <c r="HW1" s="1705"/>
      <c r="HX1" s="1705"/>
      <c r="HY1" s="1705"/>
      <c r="HZ1" s="1705"/>
      <c r="IA1" s="1705"/>
      <c r="IB1" s="1705"/>
      <c r="IC1" s="1705"/>
      <c r="ID1" s="1705"/>
      <c r="IE1" s="1705"/>
      <c r="IF1" s="1705"/>
      <c r="IG1" s="1705"/>
      <c r="IH1" s="1705"/>
      <c r="II1" s="1705"/>
      <c r="IJ1" s="1705"/>
      <c r="IK1" s="1705"/>
      <c r="IL1" s="1709" t="s">
        <v>778</v>
      </c>
      <c r="IM1" s="85">
        <f>'Customer Inputs'!$G$14</f>
        <v>0</v>
      </c>
      <c r="IN1" s="573"/>
      <c r="IO1" s="1705"/>
      <c r="IP1" s="1705"/>
      <c r="IQ1" s="1705"/>
      <c r="IR1" s="1705"/>
      <c r="IS1" s="1705"/>
      <c r="IT1" s="1705"/>
      <c r="IU1" s="1705"/>
      <c r="IV1" s="1705"/>
      <c r="IW1" s="1705"/>
      <c r="IX1" s="1705"/>
      <c r="IY1" s="1705"/>
      <c r="IZ1" s="1705"/>
      <c r="JA1" s="1705"/>
      <c r="JB1" s="1705"/>
      <c r="JC1" s="1705"/>
      <c r="JD1" s="1705"/>
      <c r="JE1" s="1705"/>
      <c r="JF1" s="1705"/>
      <c r="JG1" s="1705"/>
      <c r="JH1" s="1705"/>
      <c r="JI1" s="1709" t="s">
        <v>779</v>
      </c>
      <c r="JJ1" s="85">
        <f>'Customer Inputs'!$G$15</f>
        <v>0</v>
      </c>
      <c r="JK1" s="573"/>
      <c r="JL1" s="1705"/>
      <c r="JM1" s="1705"/>
      <c r="JN1" s="1705"/>
      <c r="JO1" s="1705"/>
      <c r="JP1" s="1705"/>
      <c r="JQ1" s="1705"/>
      <c r="JR1" s="1705"/>
      <c r="JS1" s="1705"/>
      <c r="JT1" s="1705"/>
      <c r="JU1" s="1705"/>
      <c r="JV1" s="1705"/>
      <c r="JW1" s="1705"/>
      <c r="JX1" s="1705"/>
      <c r="JY1" s="1705"/>
      <c r="JZ1" s="1705"/>
      <c r="KA1" s="1705"/>
      <c r="KB1" s="1705"/>
      <c r="KC1" s="1705"/>
      <c r="KD1" s="1705"/>
      <c r="KE1" s="1705"/>
      <c r="KF1" s="1709" t="s">
        <v>2211</v>
      </c>
      <c r="KG1" s="85">
        <f>'Customer Inputs'!$G$16</f>
        <v>0</v>
      </c>
      <c r="KH1" s="573"/>
      <c r="KI1" s="1705"/>
      <c r="KJ1" s="1705"/>
      <c r="KK1" s="1705"/>
      <c r="KL1" s="1705"/>
      <c r="KM1" s="1705"/>
      <c r="KN1" s="1705"/>
      <c r="KO1" s="1705"/>
      <c r="KP1" s="1705"/>
      <c r="KQ1" s="1705"/>
      <c r="KR1" s="1705"/>
      <c r="KS1" s="1705"/>
      <c r="KT1" s="1705"/>
      <c r="KU1" s="1705"/>
      <c r="KV1" s="1705"/>
      <c r="KW1" s="1705"/>
      <c r="KX1" s="1705"/>
      <c r="KY1" s="1705"/>
      <c r="KZ1" s="1705"/>
      <c r="LA1" s="1705"/>
      <c r="LB1" s="1705"/>
      <c r="LC1" s="1709" t="s">
        <v>2212</v>
      </c>
      <c r="LD1" s="85">
        <f>'Customer Inputs'!$G$17</f>
        <v>0</v>
      </c>
      <c r="LE1" s="573"/>
      <c r="LF1" s="1705"/>
      <c r="LG1" s="1705"/>
      <c r="LH1" s="1705"/>
      <c r="LI1" s="1705"/>
      <c r="LJ1" s="1705"/>
      <c r="LK1" s="1705"/>
      <c r="LL1" s="1705"/>
      <c r="LM1" s="1705"/>
      <c r="LN1" s="1705"/>
      <c r="LO1" s="1705"/>
      <c r="LP1" s="1705"/>
      <c r="LQ1" s="1705"/>
      <c r="LR1" s="1705"/>
      <c r="LS1" s="1705"/>
      <c r="LT1" s="1705"/>
      <c r="LU1" s="1705"/>
      <c r="LV1" s="1705"/>
      <c r="LW1" s="1705"/>
      <c r="LX1" s="1705"/>
      <c r="LY1" s="1705"/>
      <c r="LZ1" s="1709" t="s">
        <v>2213</v>
      </c>
      <c r="MA1" s="85">
        <f>'Customer Inputs'!$G$18</f>
        <v>0</v>
      </c>
      <c r="MB1" s="573"/>
      <c r="MC1" s="1705"/>
      <c r="MD1" s="1705"/>
      <c r="ME1" s="1705"/>
      <c r="MF1" s="1705"/>
      <c r="MG1" s="1705"/>
      <c r="MH1" s="1705"/>
      <c r="MI1" s="1705"/>
      <c r="MJ1" s="1705"/>
      <c r="MK1" s="1705"/>
      <c r="ML1" s="1705"/>
      <c r="MM1" s="1705"/>
      <c r="MN1" s="1705"/>
      <c r="MO1" s="1705"/>
      <c r="MP1" s="1705"/>
      <c r="MQ1" s="1705"/>
      <c r="MR1" s="1705"/>
      <c r="MS1" s="1705"/>
      <c r="MT1" s="1705"/>
      <c r="MU1" s="1705"/>
      <c r="MV1" s="1705"/>
      <c r="MW1" s="1709" t="s">
        <v>2214</v>
      </c>
      <c r="MX1" s="85">
        <f>'Customer Inputs'!$G$19</f>
        <v>0</v>
      </c>
      <c r="MY1" s="573"/>
      <c r="MZ1" s="1705"/>
      <c r="NA1" s="1705"/>
      <c r="NB1" s="1705"/>
      <c r="NC1" s="1705"/>
      <c r="ND1" s="1705"/>
      <c r="NE1" s="1705"/>
      <c r="NF1" s="1705"/>
      <c r="NG1" s="1705"/>
      <c r="NH1" s="1705"/>
      <c r="NI1" s="1705"/>
      <c r="NJ1" s="1705"/>
      <c r="NK1" s="1705"/>
      <c r="NL1" s="1705"/>
      <c r="NM1" s="1705"/>
      <c r="NN1" s="1705"/>
      <c r="NO1" s="1705"/>
      <c r="NP1" s="1705"/>
      <c r="NQ1" s="1705"/>
      <c r="NR1" s="1705"/>
      <c r="NS1" s="1705"/>
      <c r="NT1" s="1709" t="s">
        <v>2215</v>
      </c>
      <c r="NU1" s="85">
        <f>'Customer Inputs'!$G$20</f>
        <v>0</v>
      </c>
      <c r="NV1" s="573"/>
      <c r="NW1" s="1705"/>
      <c r="NX1" s="1705"/>
      <c r="NY1" s="1705"/>
      <c r="NZ1" s="1705"/>
      <c r="OA1" s="1705"/>
      <c r="OB1" s="1705"/>
      <c r="OC1" s="1705"/>
      <c r="OD1" s="1705"/>
      <c r="OE1" s="1705"/>
      <c r="OF1" s="1705"/>
      <c r="OG1" s="1705"/>
      <c r="OH1" s="1705"/>
      <c r="OI1" s="1705"/>
      <c r="OJ1" s="1705"/>
      <c r="OK1" s="1705"/>
      <c r="OL1" s="1705"/>
      <c r="OM1" s="1705"/>
      <c r="ON1" s="1705"/>
      <c r="OO1" s="1705"/>
      <c r="OP1" s="1705"/>
      <c r="OQ1" s="1709" t="s">
        <v>2216</v>
      </c>
      <c r="OR1" s="85">
        <f>'Customer Inputs'!$G$21</f>
        <v>0</v>
      </c>
      <c r="OS1" s="573"/>
      <c r="OT1" s="1705"/>
      <c r="OU1" s="1705"/>
      <c r="OV1" s="1705"/>
      <c r="OW1" s="1705"/>
      <c r="OX1" s="1705"/>
      <c r="OY1" s="1705"/>
      <c r="OZ1" s="1705"/>
      <c r="PA1" s="1705"/>
      <c r="PB1" s="1705"/>
      <c r="PC1" s="1705"/>
      <c r="PD1" s="1705"/>
      <c r="PE1" s="1705"/>
      <c r="PF1" s="1705"/>
      <c r="PG1" s="1705"/>
      <c r="PH1" s="1705"/>
      <c r="PI1" s="1705"/>
      <c r="PJ1" s="1705"/>
      <c r="PK1" s="1705"/>
      <c r="PL1" s="1705"/>
      <c r="PM1" s="1705"/>
      <c r="PN1" s="1709" t="s">
        <v>2217</v>
      </c>
      <c r="PO1" s="85">
        <f>'Customer Inputs'!$G$22</f>
        <v>0</v>
      </c>
      <c r="PP1" s="573"/>
      <c r="PQ1" s="1705"/>
      <c r="PR1" s="1705"/>
      <c r="PS1" s="1705"/>
      <c r="PT1" s="1705"/>
      <c r="PU1" s="1705"/>
      <c r="PV1" s="1705"/>
      <c r="PW1" s="1705"/>
      <c r="PX1" s="1705"/>
      <c r="PY1" s="1705"/>
      <c r="PZ1" s="1705"/>
      <c r="QA1" s="1705"/>
      <c r="QB1" s="1705"/>
      <c r="QC1" s="1705"/>
      <c r="QD1" s="1705"/>
      <c r="QE1" s="1705"/>
      <c r="QF1" s="1705"/>
      <c r="QG1" s="1705"/>
      <c r="QH1" s="1705"/>
      <c r="QI1" s="1705"/>
      <c r="QJ1" s="1705"/>
      <c r="QK1" s="1709" t="s">
        <v>2218</v>
      </c>
      <c r="QL1" s="85">
        <f>'Customer Inputs'!$G$23</f>
        <v>0</v>
      </c>
      <c r="QM1" s="573"/>
      <c r="QN1" s="1705"/>
      <c r="QO1" s="1705"/>
      <c r="QP1" s="1705"/>
      <c r="QQ1" s="1705"/>
      <c r="QR1" s="1705"/>
      <c r="QS1" s="1705"/>
      <c r="QT1" s="1705"/>
      <c r="QU1" s="1705"/>
      <c r="QV1" s="1705"/>
      <c r="QW1" s="1705"/>
      <c r="QX1" s="1705"/>
      <c r="QY1" s="1705"/>
      <c r="QZ1" s="1705"/>
      <c r="RA1" s="1705"/>
      <c r="RB1" s="1705"/>
      <c r="RC1" s="1705"/>
      <c r="RD1" s="1705"/>
      <c r="RE1" s="1705"/>
      <c r="RF1" s="1705"/>
      <c r="RG1" s="1705"/>
      <c r="RH1" s="1709" t="s">
        <v>2219</v>
      </c>
      <c r="RI1" s="85">
        <f>'Customer Inputs'!$G$24</f>
        <v>0</v>
      </c>
      <c r="RJ1" s="573"/>
      <c r="RK1" s="1705"/>
      <c r="RL1" s="1705"/>
      <c r="RM1" s="1705"/>
      <c r="RN1" s="1705"/>
      <c r="RO1" s="1705"/>
      <c r="RP1" s="1705"/>
      <c r="RQ1" s="1705"/>
      <c r="RR1" s="1705"/>
      <c r="RS1" s="1705"/>
      <c r="RT1" s="1705"/>
      <c r="RU1" s="1705"/>
      <c r="RV1" s="1705"/>
      <c r="RW1" s="1705"/>
      <c r="RX1" s="1705"/>
      <c r="RY1" s="1705"/>
      <c r="RZ1" s="1705"/>
      <c r="SA1" s="1705"/>
      <c r="SB1" s="1705"/>
      <c r="SC1" s="1705"/>
      <c r="SD1" s="1705"/>
      <c r="SE1" s="1709" t="s">
        <v>2220</v>
      </c>
      <c r="SF1" s="85">
        <f>'Customer Inputs'!$G$25</f>
        <v>0</v>
      </c>
      <c r="SG1" s="573"/>
      <c r="SH1" s="1705"/>
      <c r="SI1" s="1705"/>
      <c r="SJ1" s="1705"/>
      <c r="SK1" s="1705"/>
      <c r="SL1" s="1705"/>
      <c r="SM1" s="1705"/>
      <c r="SN1" s="1705"/>
      <c r="SO1" s="1705"/>
      <c r="SP1" s="1705"/>
      <c r="SQ1" s="1705"/>
      <c r="SR1" s="1705"/>
      <c r="SS1" s="1705"/>
      <c r="ST1" s="1705"/>
      <c r="SU1" s="1705"/>
      <c r="SV1" s="1705"/>
      <c r="SW1" s="1705"/>
      <c r="SX1" s="1705"/>
      <c r="SY1" s="1705"/>
      <c r="SZ1" s="1705"/>
      <c r="TA1" s="1705"/>
      <c r="TB1" s="1705"/>
      <c r="TC1" s="1705"/>
      <c r="TD1" s="1705"/>
      <c r="TE1" s="1705"/>
      <c r="TF1" s="1705"/>
      <c r="TG1" s="1705"/>
      <c r="TH1" s="1705"/>
      <c r="TI1" s="1705"/>
      <c r="TJ1" s="1705"/>
      <c r="TK1" s="1705"/>
      <c r="TL1" s="1705"/>
      <c r="TM1" s="1705"/>
      <c r="TN1" s="1705"/>
      <c r="TO1" s="1705"/>
      <c r="TP1" s="1705"/>
      <c r="TQ1" s="1705"/>
      <c r="TR1" s="1705"/>
    </row>
    <row r="2" spans="1:538" x14ac:dyDescent="0.25">
      <c r="A2" s="1705"/>
      <c r="B2" s="1705"/>
      <c r="C2" s="1705"/>
      <c r="D2" s="1705"/>
      <c r="E2" s="1705"/>
      <c r="F2" s="1705"/>
      <c r="G2" s="1705"/>
      <c r="H2" s="1705"/>
      <c r="I2" s="1705"/>
      <c r="J2" s="1705"/>
      <c r="K2" s="1705"/>
      <c r="L2" s="1705"/>
      <c r="M2" s="1705"/>
      <c r="N2" s="1705"/>
      <c r="O2" s="1705"/>
      <c r="P2" s="1705"/>
      <c r="Q2" s="1705"/>
      <c r="R2" s="1705"/>
      <c r="S2" s="1705"/>
      <c r="T2" s="1705"/>
      <c r="U2" s="1705"/>
      <c r="V2" s="1705"/>
      <c r="W2" s="1705"/>
      <c r="X2" s="1705"/>
      <c r="Y2" s="1705"/>
      <c r="Z2" s="1705"/>
      <c r="AA2" s="1705"/>
      <c r="AB2" s="1705"/>
      <c r="AC2" s="1706"/>
      <c r="AD2" s="1706"/>
      <c r="AE2" s="1705"/>
      <c r="AF2" s="1705"/>
      <c r="AG2" s="1705"/>
      <c r="AH2" s="1705"/>
      <c r="AI2" s="1705"/>
      <c r="AJ2" s="1705"/>
      <c r="AK2" s="1705"/>
      <c r="AL2" s="1705"/>
      <c r="AM2" s="1705"/>
      <c r="AN2" s="1705"/>
      <c r="AO2" s="1705"/>
      <c r="AP2" s="1705"/>
      <c r="AQ2" s="1705"/>
      <c r="AR2" s="1705"/>
      <c r="AS2" s="1705"/>
      <c r="AT2" s="1705"/>
      <c r="AU2" s="1705"/>
      <c r="AV2" s="1705"/>
      <c r="AW2" s="1705"/>
      <c r="AX2" s="1705"/>
      <c r="AY2" s="1705"/>
      <c r="AZ2" s="1705"/>
      <c r="BA2" s="1705"/>
      <c r="BB2" s="1705"/>
      <c r="BC2" s="1705"/>
      <c r="BD2" s="1705"/>
      <c r="BE2" s="1705"/>
      <c r="BF2" s="1705"/>
      <c r="BG2" s="1705"/>
      <c r="BH2" s="1705"/>
      <c r="BI2" s="1705"/>
      <c r="BJ2" s="1706" t="s">
        <v>855</v>
      </c>
      <c r="BK2" s="85" t="str">
        <f>'Customer Inputs'!$K$6</f>
        <v/>
      </c>
      <c r="BL2" s="792">
        <f>'Customer Inputs'!$U$6</f>
        <v>0</v>
      </c>
      <c r="BM2" s="1705"/>
      <c r="BN2" s="1705"/>
      <c r="BO2" s="1705"/>
      <c r="BP2" s="1705"/>
      <c r="BQ2" s="1705"/>
      <c r="BR2" s="1705"/>
      <c r="BS2" s="1705"/>
      <c r="BT2" s="1705"/>
      <c r="BU2" s="1705"/>
      <c r="BV2" s="1705"/>
      <c r="BW2" s="1705"/>
      <c r="BX2" s="1705"/>
      <c r="BY2" s="1705"/>
      <c r="BZ2" s="1705"/>
      <c r="CA2" s="1705"/>
      <c r="CB2" s="1705"/>
      <c r="CC2" s="1705"/>
      <c r="CD2" s="1705"/>
      <c r="CE2" s="1705"/>
      <c r="CF2" s="1705"/>
      <c r="CG2" s="1706" t="s">
        <v>855</v>
      </c>
      <c r="CH2" s="85" t="str">
        <f>'Customer Inputs'!$K$7</f>
        <v/>
      </c>
      <c r="CI2" s="793">
        <f>'Customer Inputs'!$U$7</f>
        <v>0</v>
      </c>
      <c r="CJ2" s="1705"/>
      <c r="CK2" s="1705"/>
      <c r="CL2" s="1705"/>
      <c r="CM2" s="1705"/>
      <c r="CN2" s="1705"/>
      <c r="CO2" s="1705"/>
      <c r="CP2" s="1705"/>
      <c r="CQ2" s="1705"/>
      <c r="CR2" s="1705"/>
      <c r="CS2" s="1705"/>
      <c r="CT2" s="1705"/>
      <c r="CU2" s="1705"/>
      <c r="CV2" s="1705"/>
      <c r="CW2" s="1705"/>
      <c r="CX2" s="1705"/>
      <c r="CY2" s="1705"/>
      <c r="CZ2" s="1705"/>
      <c r="DA2" s="1705"/>
      <c r="DB2" s="1705"/>
      <c r="DC2" s="1705"/>
      <c r="DD2" s="1706" t="s">
        <v>855</v>
      </c>
      <c r="DE2" s="85" t="str">
        <f>'Customer Inputs'!$K$8</f>
        <v/>
      </c>
      <c r="DF2" s="793">
        <f>'Customer Inputs'!$U$8</f>
        <v>0</v>
      </c>
      <c r="DG2" s="1705"/>
      <c r="DH2" s="1705"/>
      <c r="DI2" s="1705"/>
      <c r="DJ2" s="1705"/>
      <c r="DK2" s="1705"/>
      <c r="DL2" s="1705"/>
      <c r="DM2" s="1705"/>
      <c r="DN2" s="1705"/>
      <c r="DO2" s="1705"/>
      <c r="DP2" s="1705"/>
      <c r="DQ2" s="1705"/>
      <c r="DR2" s="1705"/>
      <c r="DS2" s="1705"/>
      <c r="DT2" s="1705"/>
      <c r="DU2" s="1705"/>
      <c r="DV2" s="1705"/>
      <c r="DW2" s="1705"/>
      <c r="DX2" s="1705"/>
      <c r="DY2" s="1705"/>
      <c r="DZ2" s="1705"/>
      <c r="EA2" s="1706" t="s">
        <v>855</v>
      </c>
      <c r="EB2" s="85" t="str">
        <f>'Customer Inputs'!$K$9</f>
        <v/>
      </c>
      <c r="EC2" s="793">
        <f>'Customer Inputs'!$U$9</f>
        <v>0</v>
      </c>
      <c r="ED2" s="1705"/>
      <c r="EE2" s="1705"/>
      <c r="EF2" s="1705"/>
      <c r="EG2" s="1705"/>
      <c r="EH2" s="1705"/>
      <c r="EI2" s="1705"/>
      <c r="EJ2" s="1705"/>
      <c r="EK2" s="1705"/>
      <c r="EL2" s="1705"/>
      <c r="EM2" s="1705"/>
      <c r="EN2" s="1705"/>
      <c r="EO2" s="1705"/>
      <c r="EP2" s="1705"/>
      <c r="EQ2" s="1705"/>
      <c r="ER2" s="1705"/>
      <c r="ES2" s="1705"/>
      <c r="ET2" s="1705"/>
      <c r="EU2" s="1705"/>
      <c r="EV2" s="1705"/>
      <c r="EW2" s="1705"/>
      <c r="EX2" s="1706" t="s">
        <v>855</v>
      </c>
      <c r="EY2" s="85" t="str">
        <f>'Customer Inputs'!$K$10</f>
        <v/>
      </c>
      <c r="EZ2" s="793">
        <f>'Customer Inputs'!$U$10</f>
        <v>0</v>
      </c>
      <c r="FA2" s="1705"/>
      <c r="FB2" s="1705"/>
      <c r="FC2" s="1705"/>
      <c r="FD2" s="1705"/>
      <c r="FE2" s="1705"/>
      <c r="FF2" s="1705"/>
      <c r="FG2" s="1705"/>
      <c r="FH2" s="1705"/>
      <c r="FI2" s="1705"/>
      <c r="FJ2" s="1705"/>
      <c r="FK2" s="1705"/>
      <c r="FL2" s="1705"/>
      <c r="FM2" s="1705"/>
      <c r="FN2" s="1705"/>
      <c r="FO2" s="1705"/>
      <c r="FP2" s="1705"/>
      <c r="FQ2" s="1705"/>
      <c r="FR2" s="1705"/>
      <c r="FS2" s="1705"/>
      <c r="FT2" s="1705"/>
      <c r="FU2" s="1706" t="s">
        <v>855</v>
      </c>
      <c r="FV2" s="85" t="str">
        <f>'Customer Inputs'!$K$11</f>
        <v/>
      </c>
      <c r="FW2" s="793">
        <f>'Customer Inputs'!$U$11</f>
        <v>0</v>
      </c>
      <c r="FX2" s="1705"/>
      <c r="FY2" s="1705"/>
      <c r="FZ2" s="1705"/>
      <c r="GA2" s="1705"/>
      <c r="GB2" s="1705"/>
      <c r="GC2" s="1705"/>
      <c r="GD2" s="1705"/>
      <c r="GE2" s="1705"/>
      <c r="GF2" s="1705"/>
      <c r="GG2" s="1705"/>
      <c r="GH2" s="1705"/>
      <c r="GI2" s="1705"/>
      <c r="GJ2" s="1705"/>
      <c r="GK2" s="1705"/>
      <c r="GL2" s="1705"/>
      <c r="GM2" s="1705"/>
      <c r="GN2" s="1705"/>
      <c r="GO2" s="1705"/>
      <c r="GP2" s="1705"/>
      <c r="GQ2" s="1705"/>
      <c r="GR2" s="1706" t="s">
        <v>855</v>
      </c>
      <c r="GS2" s="85" t="str">
        <f>'Customer Inputs'!$K$12</f>
        <v/>
      </c>
      <c r="GT2" s="793">
        <f>'Customer Inputs'!$U$12</f>
        <v>0</v>
      </c>
      <c r="GU2" s="1705"/>
      <c r="GV2" s="1705"/>
      <c r="GW2" s="1705"/>
      <c r="GX2" s="1705"/>
      <c r="GY2" s="1705"/>
      <c r="GZ2" s="1705"/>
      <c r="HA2" s="1705"/>
      <c r="HB2" s="1705"/>
      <c r="HC2" s="1705"/>
      <c r="HD2" s="1705"/>
      <c r="HE2" s="1705"/>
      <c r="HF2" s="1705"/>
      <c r="HG2" s="1705"/>
      <c r="HH2" s="1705"/>
      <c r="HI2" s="1705"/>
      <c r="HJ2" s="1705"/>
      <c r="HK2" s="1705"/>
      <c r="HL2" s="1705"/>
      <c r="HM2" s="1705"/>
      <c r="HN2" s="1705"/>
      <c r="HO2" s="1706" t="s">
        <v>855</v>
      </c>
      <c r="HP2" s="85" t="str">
        <f>'Customer Inputs'!$K$13</f>
        <v/>
      </c>
      <c r="HQ2" s="793">
        <f>'Customer Inputs'!$U$13</f>
        <v>0</v>
      </c>
      <c r="HR2" s="1705"/>
      <c r="HS2" s="1705"/>
      <c r="HT2" s="1705"/>
      <c r="HU2" s="1705"/>
      <c r="HV2" s="1705"/>
      <c r="HW2" s="1705"/>
      <c r="HX2" s="1705"/>
      <c r="HY2" s="1705"/>
      <c r="HZ2" s="1705"/>
      <c r="IA2" s="1705"/>
      <c r="IB2" s="1705"/>
      <c r="IC2" s="1705"/>
      <c r="ID2" s="1705"/>
      <c r="IE2" s="1705"/>
      <c r="IF2" s="1705"/>
      <c r="IG2" s="1705"/>
      <c r="IH2" s="1705"/>
      <c r="II2" s="1705"/>
      <c r="IJ2" s="1705"/>
      <c r="IK2" s="1705"/>
      <c r="IL2" s="1706" t="s">
        <v>855</v>
      </c>
      <c r="IM2" s="85" t="str">
        <f>'Customer Inputs'!$K$14</f>
        <v/>
      </c>
      <c r="IN2" s="793">
        <f>'Customer Inputs'!$U$14</f>
        <v>0</v>
      </c>
      <c r="IO2" s="1705"/>
      <c r="IP2" s="1705"/>
      <c r="IQ2" s="1705"/>
      <c r="IR2" s="1705"/>
      <c r="IS2" s="1705"/>
      <c r="IT2" s="1705"/>
      <c r="IU2" s="1705"/>
      <c r="IV2" s="1705"/>
      <c r="IW2" s="1705"/>
      <c r="IX2" s="1705"/>
      <c r="IY2" s="1705"/>
      <c r="IZ2" s="1705"/>
      <c r="JA2" s="1705"/>
      <c r="JB2" s="1705"/>
      <c r="JC2" s="1705"/>
      <c r="JD2" s="1705"/>
      <c r="JE2" s="1705"/>
      <c r="JF2" s="1705"/>
      <c r="JG2" s="1705"/>
      <c r="JH2" s="1705"/>
      <c r="JI2" s="1706" t="s">
        <v>855</v>
      </c>
      <c r="JJ2" s="85" t="str">
        <f>'Customer Inputs'!$K$15</f>
        <v/>
      </c>
      <c r="JK2" s="792">
        <f>'Customer Inputs'!$U$15</f>
        <v>0</v>
      </c>
      <c r="JL2" s="1705"/>
      <c r="JM2" s="1705"/>
      <c r="JN2" s="1705"/>
      <c r="JO2" s="1705"/>
      <c r="JP2" s="1705"/>
      <c r="JQ2" s="1705"/>
      <c r="JR2" s="1705"/>
      <c r="JS2" s="1705"/>
      <c r="JT2" s="1705"/>
      <c r="JU2" s="1705"/>
      <c r="JV2" s="1705"/>
      <c r="JW2" s="1705"/>
      <c r="JX2" s="1705"/>
      <c r="JY2" s="1705"/>
      <c r="JZ2" s="1705"/>
      <c r="KA2" s="1705"/>
      <c r="KB2" s="1705"/>
      <c r="KC2" s="1705"/>
      <c r="KD2" s="1705"/>
      <c r="KE2" s="1705"/>
      <c r="KF2" s="1706" t="s">
        <v>855</v>
      </c>
      <c r="KG2" s="85" t="str">
        <f>'Customer Inputs'!$K$16</f>
        <v/>
      </c>
      <c r="KH2" s="792">
        <f>'Customer Inputs'!$U$16</f>
        <v>0</v>
      </c>
      <c r="KI2" s="1705"/>
      <c r="KJ2" s="1705"/>
      <c r="KK2" s="1705"/>
      <c r="KL2" s="1705"/>
      <c r="KM2" s="1705"/>
      <c r="KN2" s="1705"/>
      <c r="KO2" s="1705"/>
      <c r="KP2" s="1705"/>
      <c r="KQ2" s="1705"/>
      <c r="KR2" s="1705"/>
      <c r="KS2" s="1705"/>
      <c r="KT2" s="1705"/>
      <c r="KU2" s="1705"/>
      <c r="KV2" s="1705"/>
      <c r="KW2" s="1705"/>
      <c r="KX2" s="1705"/>
      <c r="KY2" s="1705"/>
      <c r="KZ2" s="1705"/>
      <c r="LA2" s="1705"/>
      <c r="LB2" s="1705"/>
      <c r="LC2" s="1706" t="s">
        <v>855</v>
      </c>
      <c r="LD2" s="85" t="str">
        <f>'Customer Inputs'!$K$17</f>
        <v/>
      </c>
      <c r="LE2" s="792">
        <f>'Customer Inputs'!$U$17</f>
        <v>0</v>
      </c>
      <c r="LF2" s="1705"/>
      <c r="LG2" s="1705"/>
      <c r="LH2" s="1705"/>
      <c r="LI2" s="1705"/>
      <c r="LJ2" s="1705"/>
      <c r="LK2" s="1705"/>
      <c r="LL2" s="1705"/>
      <c r="LM2" s="1705"/>
      <c r="LN2" s="1705"/>
      <c r="LO2" s="1705"/>
      <c r="LP2" s="1705"/>
      <c r="LQ2" s="1705"/>
      <c r="LR2" s="1705"/>
      <c r="LS2" s="1705"/>
      <c r="LT2" s="1705"/>
      <c r="LU2" s="1705"/>
      <c r="LV2" s="1705"/>
      <c r="LW2" s="1705"/>
      <c r="LX2" s="1705"/>
      <c r="LY2" s="1705"/>
      <c r="LZ2" s="1706" t="s">
        <v>855</v>
      </c>
      <c r="MA2" s="85" t="str">
        <f>'Customer Inputs'!$K$18</f>
        <v/>
      </c>
      <c r="MB2" s="792">
        <f>'Customer Inputs'!$U$18</f>
        <v>0</v>
      </c>
      <c r="MC2" s="1705"/>
      <c r="MD2" s="1705"/>
      <c r="ME2" s="1705"/>
      <c r="MF2" s="1705"/>
      <c r="MG2" s="1705"/>
      <c r="MH2" s="1705"/>
      <c r="MI2" s="1705"/>
      <c r="MJ2" s="1705"/>
      <c r="MK2" s="1705"/>
      <c r="ML2" s="1705"/>
      <c r="MM2" s="1705"/>
      <c r="MN2" s="1705"/>
      <c r="MO2" s="1705"/>
      <c r="MP2" s="1705"/>
      <c r="MQ2" s="1705"/>
      <c r="MR2" s="1705"/>
      <c r="MS2" s="1705"/>
      <c r="MT2" s="1705"/>
      <c r="MU2" s="1705"/>
      <c r="MV2" s="1705"/>
      <c r="MW2" s="1706" t="s">
        <v>855</v>
      </c>
      <c r="MX2" s="85" t="str">
        <f>'Customer Inputs'!$K$19</f>
        <v/>
      </c>
      <c r="MY2" s="792">
        <f>'Customer Inputs'!$U$19</f>
        <v>0</v>
      </c>
      <c r="MZ2" s="1705"/>
      <c r="NA2" s="1705"/>
      <c r="NB2" s="1705"/>
      <c r="NC2" s="1705"/>
      <c r="ND2" s="1705"/>
      <c r="NE2" s="1705"/>
      <c r="NF2" s="1705"/>
      <c r="NG2" s="1705"/>
      <c r="NH2" s="1705"/>
      <c r="NI2" s="1705"/>
      <c r="NJ2" s="1705"/>
      <c r="NK2" s="1705"/>
      <c r="NL2" s="1705"/>
      <c r="NM2" s="1705"/>
      <c r="NN2" s="1705"/>
      <c r="NO2" s="1705"/>
      <c r="NP2" s="1705"/>
      <c r="NQ2" s="1705"/>
      <c r="NR2" s="1705"/>
      <c r="NS2" s="1705"/>
      <c r="NT2" s="1706" t="s">
        <v>855</v>
      </c>
      <c r="NU2" s="85" t="str">
        <f>'Customer Inputs'!$K$20</f>
        <v/>
      </c>
      <c r="NV2" s="792">
        <f>'Customer Inputs'!$U$20</f>
        <v>0</v>
      </c>
      <c r="NW2" s="1705"/>
      <c r="NX2" s="1705"/>
      <c r="NY2" s="1705"/>
      <c r="NZ2" s="1705"/>
      <c r="OA2" s="1705"/>
      <c r="OB2" s="1705"/>
      <c r="OC2" s="1705"/>
      <c r="OD2" s="1705"/>
      <c r="OE2" s="1705"/>
      <c r="OF2" s="1705"/>
      <c r="OG2" s="1705"/>
      <c r="OH2" s="1705"/>
      <c r="OI2" s="1705"/>
      <c r="OJ2" s="1705"/>
      <c r="OK2" s="1705"/>
      <c r="OL2" s="1705"/>
      <c r="OM2" s="1705"/>
      <c r="ON2" s="1705"/>
      <c r="OO2" s="1705"/>
      <c r="OP2" s="1705"/>
      <c r="OQ2" s="1706" t="s">
        <v>855</v>
      </c>
      <c r="OR2" s="85" t="str">
        <f>'Customer Inputs'!$K$21</f>
        <v/>
      </c>
      <c r="OS2" s="792">
        <f>'Customer Inputs'!$U$21</f>
        <v>0</v>
      </c>
      <c r="OT2" s="1705"/>
      <c r="OU2" s="1705"/>
      <c r="OV2" s="1705"/>
      <c r="OW2" s="1705"/>
      <c r="OX2" s="1705"/>
      <c r="OY2" s="1705"/>
      <c r="OZ2" s="1705"/>
      <c r="PA2" s="1705"/>
      <c r="PB2" s="1705"/>
      <c r="PC2" s="1705"/>
      <c r="PD2" s="1705"/>
      <c r="PE2" s="1705"/>
      <c r="PF2" s="1705"/>
      <c r="PG2" s="1705"/>
      <c r="PH2" s="1705"/>
      <c r="PI2" s="1705"/>
      <c r="PJ2" s="1705"/>
      <c r="PK2" s="1705"/>
      <c r="PL2" s="1705"/>
      <c r="PM2" s="1705"/>
      <c r="PN2" s="1706" t="s">
        <v>855</v>
      </c>
      <c r="PO2" s="85" t="str">
        <f>'Customer Inputs'!$K$22</f>
        <v/>
      </c>
      <c r="PP2" s="792">
        <f>'Customer Inputs'!$U$22</f>
        <v>0</v>
      </c>
      <c r="PQ2" s="1705"/>
      <c r="PR2" s="1705"/>
      <c r="PS2" s="1705"/>
      <c r="PT2" s="1705"/>
      <c r="PU2" s="1705"/>
      <c r="PV2" s="1705"/>
      <c r="PW2" s="1705"/>
      <c r="PX2" s="1705"/>
      <c r="PY2" s="1705"/>
      <c r="PZ2" s="1705"/>
      <c r="QA2" s="1705"/>
      <c r="QB2" s="1705"/>
      <c r="QC2" s="1705"/>
      <c r="QD2" s="1705"/>
      <c r="QE2" s="1705"/>
      <c r="QF2" s="1705"/>
      <c r="QG2" s="1705"/>
      <c r="QH2" s="1705"/>
      <c r="QI2" s="1705"/>
      <c r="QJ2" s="1705"/>
      <c r="QK2" s="1706" t="s">
        <v>855</v>
      </c>
      <c r="QL2" s="85" t="str">
        <f>'Customer Inputs'!$K$23</f>
        <v/>
      </c>
      <c r="QM2" s="792">
        <f>'Customer Inputs'!$U$23</f>
        <v>0</v>
      </c>
      <c r="QN2" s="1705"/>
      <c r="QO2" s="1705"/>
      <c r="QP2" s="1705"/>
      <c r="QQ2" s="1705"/>
      <c r="QR2" s="1705"/>
      <c r="QS2" s="1705"/>
      <c r="QT2" s="1705"/>
      <c r="QU2" s="1705"/>
      <c r="QV2" s="1705"/>
      <c r="QW2" s="1705"/>
      <c r="QX2" s="1705"/>
      <c r="QY2" s="1705"/>
      <c r="QZ2" s="1705"/>
      <c r="RA2" s="1705"/>
      <c r="RB2" s="1705"/>
      <c r="RC2" s="1705"/>
      <c r="RD2" s="1705"/>
      <c r="RE2" s="1705"/>
      <c r="RF2" s="1705"/>
      <c r="RG2" s="1705"/>
      <c r="RH2" s="1706" t="s">
        <v>855</v>
      </c>
      <c r="RI2" s="85" t="str">
        <f>'Customer Inputs'!$K$24</f>
        <v/>
      </c>
      <c r="RJ2" s="792">
        <f>'Customer Inputs'!$U$24</f>
        <v>0</v>
      </c>
      <c r="RK2" s="1705"/>
      <c r="RL2" s="1705"/>
      <c r="RM2" s="1705"/>
      <c r="RN2" s="1705"/>
      <c r="RO2" s="1705"/>
      <c r="RP2" s="1705"/>
      <c r="RQ2" s="1705"/>
      <c r="RR2" s="1705"/>
      <c r="RS2" s="1705"/>
      <c r="RT2" s="1705"/>
      <c r="RU2" s="1705"/>
      <c r="RV2" s="1705"/>
      <c r="RW2" s="1705"/>
      <c r="RX2" s="1705"/>
      <c r="RY2" s="1705"/>
      <c r="RZ2" s="1705"/>
      <c r="SA2" s="1705"/>
      <c r="SB2" s="1705"/>
      <c r="SC2" s="1705"/>
      <c r="SD2" s="1705"/>
      <c r="SE2" s="1706" t="s">
        <v>855</v>
      </c>
      <c r="SF2" s="85" t="str">
        <f>'Customer Inputs'!$K$25</f>
        <v/>
      </c>
      <c r="SG2" s="792">
        <f>'Customer Inputs'!$U$25</f>
        <v>0</v>
      </c>
      <c r="SH2" s="1705"/>
      <c r="SI2" s="1705"/>
      <c r="SJ2" s="1705"/>
      <c r="SK2" s="1705"/>
      <c r="SL2" s="1705"/>
      <c r="SM2" s="1705"/>
      <c r="SN2" s="1705"/>
      <c r="SO2" s="1705"/>
      <c r="SP2" s="1705"/>
      <c r="SQ2" s="1705"/>
      <c r="SR2" s="1705"/>
      <c r="SS2" s="1705"/>
      <c r="ST2" s="1705"/>
      <c r="SU2" s="1705"/>
      <c r="SV2" s="1705"/>
      <c r="SW2" s="1705"/>
      <c r="SX2" s="1705"/>
      <c r="SY2" s="1705"/>
      <c r="SZ2" s="1705"/>
      <c r="TA2" s="1705"/>
      <c r="TB2" s="1705"/>
      <c r="TC2" s="1705"/>
      <c r="TD2" s="1705"/>
      <c r="TE2" s="1705"/>
      <c r="TF2" s="1705"/>
      <c r="TG2" s="1705"/>
      <c r="TH2" s="1705"/>
      <c r="TI2" s="1705"/>
      <c r="TJ2" s="1705"/>
      <c r="TK2" s="1705"/>
      <c r="TL2" s="1705"/>
      <c r="TM2" s="1705"/>
      <c r="TN2" s="1705"/>
      <c r="TO2" s="1705"/>
      <c r="TP2" s="1705"/>
      <c r="TQ2" s="1705"/>
      <c r="TR2" s="1705"/>
    </row>
    <row r="3" spans="1:538" x14ac:dyDescent="0.25">
      <c r="A3" s="1705"/>
      <c r="B3" s="1705"/>
      <c r="C3" s="1705"/>
      <c r="D3" s="1705"/>
      <c r="E3" s="1705"/>
      <c r="F3" s="1705"/>
      <c r="G3" s="1705"/>
      <c r="H3" s="1705"/>
      <c r="I3" s="1705"/>
      <c r="J3" s="1705"/>
      <c r="K3" s="1705"/>
      <c r="L3" s="1705"/>
      <c r="M3" s="1705"/>
      <c r="N3" s="1705"/>
      <c r="O3" s="1705"/>
      <c r="P3" s="1705"/>
      <c r="Q3" s="1705"/>
      <c r="R3" s="1705"/>
      <c r="S3" s="1705"/>
      <c r="T3" s="1705"/>
      <c r="U3" s="1705"/>
      <c r="V3" s="1705"/>
      <c r="W3" s="1705"/>
      <c r="X3" s="1705"/>
      <c r="Y3" s="1705"/>
      <c r="Z3" s="1705"/>
      <c r="AA3" s="1705"/>
      <c r="AB3" s="1705"/>
      <c r="AC3" s="1706"/>
      <c r="AD3" s="1706"/>
      <c r="AE3" s="1705"/>
      <c r="AF3" s="1705"/>
      <c r="AG3" s="1705"/>
      <c r="AH3" s="1705"/>
      <c r="AI3" s="1705"/>
      <c r="AJ3" s="1705"/>
      <c r="AK3" s="1705"/>
      <c r="AL3" s="1705"/>
      <c r="AM3" s="1705"/>
      <c r="AN3" s="1705"/>
      <c r="AO3" s="1705"/>
      <c r="AP3" s="1705"/>
      <c r="AQ3" s="1705"/>
      <c r="AR3" s="1705"/>
      <c r="AS3" s="1705"/>
      <c r="AT3" s="1705"/>
      <c r="AU3" s="1705"/>
      <c r="AV3" s="1705"/>
      <c r="AW3" s="1705"/>
      <c r="AX3" s="1705"/>
      <c r="AY3" s="1705"/>
      <c r="AZ3" s="1705"/>
      <c r="BA3" s="1705"/>
      <c r="BB3" s="1705"/>
      <c r="BC3" s="1705"/>
      <c r="BD3" s="1705"/>
      <c r="BE3" s="1705"/>
      <c r="BF3" s="1705"/>
      <c r="BG3" s="1705"/>
      <c r="BH3" s="1705"/>
      <c r="BI3" s="1705"/>
      <c r="BJ3" s="1706" t="s">
        <v>856</v>
      </c>
      <c r="BK3" s="85">
        <f>'Customer Inputs'!$P$6</f>
        <v>0</v>
      </c>
      <c r="BL3" s="1705"/>
      <c r="BM3" s="1705"/>
      <c r="BN3" s="1705"/>
      <c r="BO3" s="1705"/>
      <c r="BP3" s="1705"/>
      <c r="BQ3" s="1705"/>
      <c r="BR3" s="1705"/>
      <c r="BS3" s="1705"/>
      <c r="BT3" s="1705"/>
      <c r="BU3" s="1705"/>
      <c r="BV3" s="1705"/>
      <c r="BW3" s="1705"/>
      <c r="BX3" s="1705"/>
      <c r="BY3" s="1705"/>
      <c r="BZ3" s="1705"/>
      <c r="CA3" s="1705"/>
      <c r="CB3" s="1705"/>
      <c r="CC3" s="1705"/>
      <c r="CD3" s="1705"/>
      <c r="CE3" s="1705"/>
      <c r="CF3" s="1705"/>
      <c r="CG3" s="1706" t="s">
        <v>856</v>
      </c>
      <c r="CH3" s="85">
        <f>'Customer Inputs'!$P$7</f>
        <v>0</v>
      </c>
      <c r="CI3" s="1705"/>
      <c r="CJ3" s="1705"/>
      <c r="CK3" s="1705"/>
      <c r="CL3" s="1705"/>
      <c r="CM3" s="1705"/>
      <c r="CN3" s="1705"/>
      <c r="CO3" s="1705"/>
      <c r="CP3" s="1705"/>
      <c r="CQ3" s="1705"/>
      <c r="CR3" s="1705"/>
      <c r="CS3" s="1705"/>
      <c r="CT3" s="1705"/>
      <c r="CU3" s="1705"/>
      <c r="CV3" s="1705"/>
      <c r="CW3" s="1705"/>
      <c r="CX3" s="1705"/>
      <c r="CY3" s="1705"/>
      <c r="CZ3" s="1705"/>
      <c r="DA3" s="1705"/>
      <c r="DB3" s="1705"/>
      <c r="DC3" s="1705"/>
      <c r="DD3" s="1706" t="s">
        <v>856</v>
      </c>
      <c r="DE3" s="85">
        <f>'Customer Inputs'!$P$8</f>
        <v>0</v>
      </c>
      <c r="DF3" s="1705"/>
      <c r="DG3" s="1705"/>
      <c r="DH3" s="1705"/>
      <c r="DI3" s="1705"/>
      <c r="DJ3" s="1705"/>
      <c r="DK3" s="1705"/>
      <c r="DL3" s="1705"/>
      <c r="DM3" s="1705"/>
      <c r="DN3" s="1705"/>
      <c r="DO3" s="1705"/>
      <c r="DP3" s="1705"/>
      <c r="DQ3" s="1705"/>
      <c r="DR3" s="1705"/>
      <c r="DS3" s="1705"/>
      <c r="DT3" s="1705"/>
      <c r="DU3" s="1705"/>
      <c r="DV3" s="1705"/>
      <c r="DW3" s="1705"/>
      <c r="DX3" s="1705"/>
      <c r="DY3" s="1705"/>
      <c r="DZ3" s="1705"/>
      <c r="EA3" s="1706" t="s">
        <v>856</v>
      </c>
      <c r="EB3" s="85">
        <f>'Customer Inputs'!$P$9</f>
        <v>0</v>
      </c>
      <c r="EC3" s="1705"/>
      <c r="ED3" s="1705"/>
      <c r="EE3" s="1705"/>
      <c r="EF3" s="1705"/>
      <c r="EG3" s="1705"/>
      <c r="EH3" s="1705"/>
      <c r="EI3" s="1705"/>
      <c r="EJ3" s="1705"/>
      <c r="EK3" s="1705"/>
      <c r="EL3" s="1705"/>
      <c r="EM3" s="1705"/>
      <c r="EN3" s="1705"/>
      <c r="EO3" s="1705"/>
      <c r="EP3" s="1705"/>
      <c r="EQ3" s="1705"/>
      <c r="ER3" s="1705"/>
      <c r="ES3" s="1705"/>
      <c r="ET3" s="1705"/>
      <c r="EU3" s="1705"/>
      <c r="EV3" s="1705"/>
      <c r="EW3" s="1705"/>
      <c r="EX3" s="1706" t="s">
        <v>856</v>
      </c>
      <c r="EY3" s="85">
        <f>'Customer Inputs'!$P$10</f>
        <v>0</v>
      </c>
      <c r="EZ3" s="1705"/>
      <c r="FA3" s="1705"/>
      <c r="FB3" s="1705"/>
      <c r="FC3" s="1705"/>
      <c r="FD3" s="1705"/>
      <c r="FE3" s="1705"/>
      <c r="FF3" s="1705"/>
      <c r="FG3" s="1705"/>
      <c r="FH3" s="1705"/>
      <c r="FI3" s="1705"/>
      <c r="FJ3" s="1705"/>
      <c r="FK3" s="1705"/>
      <c r="FL3" s="1705"/>
      <c r="FM3" s="1705"/>
      <c r="FN3" s="1705"/>
      <c r="FO3" s="1705"/>
      <c r="FP3" s="1705"/>
      <c r="FQ3" s="1705"/>
      <c r="FR3" s="1705"/>
      <c r="FS3" s="1705"/>
      <c r="FT3" s="1705"/>
      <c r="FU3" s="1706" t="s">
        <v>856</v>
      </c>
      <c r="FV3" s="85">
        <f>'Customer Inputs'!$P$11</f>
        <v>0</v>
      </c>
      <c r="FW3" s="1705"/>
      <c r="FX3" s="1705"/>
      <c r="FY3" s="1705"/>
      <c r="FZ3" s="1705"/>
      <c r="GA3" s="1705"/>
      <c r="GB3" s="1705"/>
      <c r="GC3" s="1705"/>
      <c r="GD3" s="1705"/>
      <c r="GE3" s="1705"/>
      <c r="GF3" s="1705"/>
      <c r="GG3" s="1705"/>
      <c r="GH3" s="1705"/>
      <c r="GI3" s="1705"/>
      <c r="GJ3" s="1705"/>
      <c r="GK3" s="1705"/>
      <c r="GL3" s="1705"/>
      <c r="GM3" s="1705"/>
      <c r="GN3" s="1705"/>
      <c r="GO3" s="1705"/>
      <c r="GP3" s="1705"/>
      <c r="GQ3" s="1705"/>
      <c r="GR3" s="1706" t="s">
        <v>856</v>
      </c>
      <c r="GS3" s="85">
        <f>'Customer Inputs'!$P$12</f>
        <v>0</v>
      </c>
      <c r="GT3" s="1705"/>
      <c r="GU3" s="1705"/>
      <c r="GV3" s="1705"/>
      <c r="GW3" s="1705"/>
      <c r="GX3" s="1705"/>
      <c r="GY3" s="1705"/>
      <c r="GZ3" s="1705"/>
      <c r="HA3" s="1705"/>
      <c r="HB3" s="1705"/>
      <c r="HC3" s="1705"/>
      <c r="HD3" s="1705"/>
      <c r="HE3" s="1705"/>
      <c r="HF3" s="1705"/>
      <c r="HG3" s="1705"/>
      <c r="HH3" s="1705"/>
      <c r="HI3" s="1705"/>
      <c r="HJ3" s="1705"/>
      <c r="HK3" s="1705"/>
      <c r="HL3" s="1705"/>
      <c r="HM3" s="1705"/>
      <c r="HN3" s="1705"/>
      <c r="HO3" s="1706" t="s">
        <v>856</v>
      </c>
      <c r="HP3" s="85">
        <f>'Customer Inputs'!$P$13</f>
        <v>0</v>
      </c>
      <c r="HQ3" s="1705"/>
      <c r="HR3" s="1705"/>
      <c r="HS3" s="1705"/>
      <c r="HT3" s="1705"/>
      <c r="HU3" s="1705"/>
      <c r="HV3" s="1705"/>
      <c r="HW3" s="1705"/>
      <c r="HX3" s="1705"/>
      <c r="HY3" s="1705"/>
      <c r="HZ3" s="1705"/>
      <c r="IA3" s="1705"/>
      <c r="IB3" s="1705"/>
      <c r="IC3" s="1705"/>
      <c r="ID3" s="1705"/>
      <c r="IE3" s="1705"/>
      <c r="IF3" s="1705"/>
      <c r="IG3" s="1705"/>
      <c r="IH3" s="1705"/>
      <c r="II3" s="1705"/>
      <c r="IJ3" s="1705"/>
      <c r="IK3" s="1705"/>
      <c r="IL3" s="1706" t="s">
        <v>856</v>
      </c>
      <c r="IM3" s="85">
        <f>'Customer Inputs'!$P$14</f>
        <v>0</v>
      </c>
      <c r="IN3" s="1705"/>
      <c r="IO3" s="1705"/>
      <c r="IP3" s="1705"/>
      <c r="IQ3" s="1705"/>
      <c r="IR3" s="1705"/>
      <c r="IS3" s="1705"/>
      <c r="IT3" s="1705"/>
      <c r="IU3" s="1705"/>
      <c r="IV3" s="1705"/>
      <c r="IW3" s="1705"/>
      <c r="IX3" s="1705"/>
      <c r="IY3" s="1705"/>
      <c r="IZ3" s="1705"/>
      <c r="JA3" s="1705"/>
      <c r="JB3" s="1705"/>
      <c r="JC3" s="1705"/>
      <c r="JD3" s="1705"/>
      <c r="JE3" s="1705"/>
      <c r="JF3" s="1705"/>
      <c r="JG3" s="1705"/>
      <c r="JH3" s="1705"/>
      <c r="JI3" s="1706" t="s">
        <v>856</v>
      </c>
      <c r="JJ3" s="85">
        <f>'Customer Inputs'!$P$15</f>
        <v>0</v>
      </c>
      <c r="JK3" s="1705"/>
      <c r="JL3" s="1705"/>
      <c r="JM3" s="1705"/>
      <c r="JN3" s="1705"/>
      <c r="JO3" s="1705"/>
      <c r="JP3" s="1705"/>
      <c r="JQ3" s="1705"/>
      <c r="JR3" s="1705"/>
      <c r="JS3" s="1705"/>
      <c r="JT3" s="1705"/>
      <c r="JU3" s="1705"/>
      <c r="JV3" s="1705"/>
      <c r="JW3" s="1705"/>
      <c r="JX3" s="1705"/>
      <c r="JY3" s="1705"/>
      <c r="JZ3" s="1705"/>
      <c r="KA3" s="1705"/>
      <c r="KB3" s="1705"/>
      <c r="KC3" s="1705"/>
      <c r="KD3" s="1705"/>
      <c r="KE3" s="1705"/>
      <c r="KF3" s="1706" t="s">
        <v>856</v>
      </c>
      <c r="KG3" s="85">
        <f>'Customer Inputs'!$P$16</f>
        <v>0</v>
      </c>
      <c r="KH3" s="1705"/>
      <c r="KI3" s="1705"/>
      <c r="KJ3" s="1705"/>
      <c r="KK3" s="1705"/>
      <c r="KL3" s="1705"/>
      <c r="KM3" s="1705"/>
      <c r="KN3" s="1705"/>
      <c r="KO3" s="1705"/>
      <c r="KP3" s="1705"/>
      <c r="KQ3" s="1705"/>
      <c r="KR3" s="1705"/>
      <c r="KS3" s="1705"/>
      <c r="KT3" s="1705"/>
      <c r="KU3" s="1705"/>
      <c r="KV3" s="1705"/>
      <c r="KW3" s="1705"/>
      <c r="KX3" s="1705"/>
      <c r="KY3" s="1705"/>
      <c r="KZ3" s="1705"/>
      <c r="LA3" s="1705"/>
      <c r="LB3" s="1705"/>
      <c r="LC3" s="1706" t="s">
        <v>856</v>
      </c>
      <c r="LD3" s="85">
        <f>'Customer Inputs'!$P$17</f>
        <v>0</v>
      </c>
      <c r="LE3" s="1705"/>
      <c r="LF3" s="1705"/>
      <c r="LG3" s="1705"/>
      <c r="LH3" s="1705"/>
      <c r="LI3" s="1705"/>
      <c r="LJ3" s="1705"/>
      <c r="LK3" s="1705"/>
      <c r="LL3" s="1705"/>
      <c r="LM3" s="1705"/>
      <c r="LN3" s="1705"/>
      <c r="LO3" s="1705"/>
      <c r="LP3" s="1705"/>
      <c r="LQ3" s="1705"/>
      <c r="LR3" s="1705"/>
      <c r="LS3" s="1705"/>
      <c r="LT3" s="1705"/>
      <c r="LU3" s="1705"/>
      <c r="LV3" s="1705"/>
      <c r="LW3" s="1705"/>
      <c r="LX3" s="1705"/>
      <c r="LY3" s="1705"/>
      <c r="LZ3" s="1706" t="s">
        <v>856</v>
      </c>
      <c r="MA3" s="85">
        <f>'Customer Inputs'!$P$18</f>
        <v>0</v>
      </c>
      <c r="MB3" s="1705"/>
      <c r="MC3" s="1705"/>
      <c r="MD3" s="1705"/>
      <c r="ME3" s="1705"/>
      <c r="MF3" s="1705"/>
      <c r="MG3" s="1705"/>
      <c r="MH3" s="1705"/>
      <c r="MI3" s="1705"/>
      <c r="MJ3" s="1705"/>
      <c r="MK3" s="1705"/>
      <c r="ML3" s="1705"/>
      <c r="MM3" s="1705"/>
      <c r="MN3" s="1705"/>
      <c r="MO3" s="1705"/>
      <c r="MP3" s="1705"/>
      <c r="MQ3" s="1705"/>
      <c r="MR3" s="1705"/>
      <c r="MS3" s="1705"/>
      <c r="MT3" s="1705"/>
      <c r="MU3" s="1705"/>
      <c r="MV3" s="1705"/>
      <c r="MW3" s="1706" t="s">
        <v>856</v>
      </c>
      <c r="MX3" s="85">
        <f>'Customer Inputs'!$P$19</f>
        <v>0</v>
      </c>
      <c r="MY3" s="1705"/>
      <c r="MZ3" s="1705"/>
      <c r="NA3" s="1705"/>
      <c r="NB3" s="1705"/>
      <c r="NC3" s="1705"/>
      <c r="ND3" s="1705"/>
      <c r="NE3" s="1705"/>
      <c r="NF3" s="1705"/>
      <c r="NG3" s="1705"/>
      <c r="NH3" s="1705"/>
      <c r="NI3" s="1705"/>
      <c r="NJ3" s="1705"/>
      <c r="NK3" s="1705"/>
      <c r="NL3" s="1705"/>
      <c r="NM3" s="1705"/>
      <c r="NN3" s="1705"/>
      <c r="NO3" s="1705"/>
      <c r="NP3" s="1705"/>
      <c r="NQ3" s="1705"/>
      <c r="NR3" s="1705"/>
      <c r="NS3" s="1705"/>
      <c r="NT3" s="1706" t="s">
        <v>856</v>
      </c>
      <c r="NU3" s="85">
        <f>'Customer Inputs'!$P$20</f>
        <v>0</v>
      </c>
      <c r="NV3" s="1705"/>
      <c r="NW3" s="1705"/>
      <c r="NX3" s="1705"/>
      <c r="NY3" s="1705"/>
      <c r="NZ3" s="1705"/>
      <c r="OA3" s="1705"/>
      <c r="OB3" s="1705"/>
      <c r="OC3" s="1705"/>
      <c r="OD3" s="1705"/>
      <c r="OE3" s="1705"/>
      <c r="OF3" s="1705"/>
      <c r="OG3" s="1705"/>
      <c r="OH3" s="1705"/>
      <c r="OI3" s="1705"/>
      <c r="OJ3" s="1705"/>
      <c r="OK3" s="1705"/>
      <c r="OL3" s="1705"/>
      <c r="OM3" s="1705"/>
      <c r="ON3" s="1705"/>
      <c r="OO3" s="1705"/>
      <c r="OP3" s="1705"/>
      <c r="OQ3" s="1706" t="s">
        <v>856</v>
      </c>
      <c r="OR3" s="85">
        <f>'Customer Inputs'!$P$21</f>
        <v>0</v>
      </c>
      <c r="OS3" s="1705"/>
      <c r="OT3" s="1705"/>
      <c r="OU3" s="1705"/>
      <c r="OV3" s="1705"/>
      <c r="OW3" s="1705"/>
      <c r="OX3" s="1705"/>
      <c r="OY3" s="1705"/>
      <c r="OZ3" s="1705"/>
      <c r="PA3" s="1705"/>
      <c r="PB3" s="1705"/>
      <c r="PC3" s="1705"/>
      <c r="PD3" s="1705"/>
      <c r="PE3" s="1705"/>
      <c r="PF3" s="1705"/>
      <c r="PG3" s="1705"/>
      <c r="PH3" s="1705"/>
      <c r="PI3" s="1705"/>
      <c r="PJ3" s="1705"/>
      <c r="PK3" s="1705"/>
      <c r="PL3" s="1705"/>
      <c r="PM3" s="1705"/>
      <c r="PN3" s="1706" t="s">
        <v>856</v>
      </c>
      <c r="PO3" s="85">
        <f>'Customer Inputs'!$P$22</f>
        <v>0</v>
      </c>
      <c r="PP3" s="1705"/>
      <c r="PQ3" s="1705"/>
      <c r="PR3" s="1705"/>
      <c r="PS3" s="1705"/>
      <c r="PT3" s="1705"/>
      <c r="PU3" s="1705"/>
      <c r="PV3" s="1705"/>
      <c r="PW3" s="1705"/>
      <c r="PX3" s="1705"/>
      <c r="PY3" s="1705"/>
      <c r="PZ3" s="1705"/>
      <c r="QA3" s="1705"/>
      <c r="QB3" s="1705"/>
      <c r="QC3" s="1705"/>
      <c r="QD3" s="1705"/>
      <c r="QE3" s="1705"/>
      <c r="QF3" s="1705"/>
      <c r="QG3" s="1705"/>
      <c r="QH3" s="1705"/>
      <c r="QI3" s="1705"/>
      <c r="QJ3" s="1705"/>
      <c r="QK3" s="1706" t="s">
        <v>856</v>
      </c>
      <c r="QL3" s="85">
        <f>'Customer Inputs'!$P$23</f>
        <v>0</v>
      </c>
      <c r="QM3" s="1705"/>
      <c r="QN3" s="1705"/>
      <c r="QO3" s="1705"/>
      <c r="QP3" s="1705"/>
      <c r="QQ3" s="1705"/>
      <c r="QR3" s="1705"/>
      <c r="QS3" s="1705"/>
      <c r="QT3" s="1705"/>
      <c r="QU3" s="1705"/>
      <c r="QV3" s="1705"/>
      <c r="QW3" s="1705"/>
      <c r="QX3" s="1705"/>
      <c r="QY3" s="1705"/>
      <c r="QZ3" s="1705"/>
      <c r="RA3" s="1705"/>
      <c r="RB3" s="1705"/>
      <c r="RC3" s="1705"/>
      <c r="RD3" s="1705"/>
      <c r="RE3" s="1705"/>
      <c r="RF3" s="1705"/>
      <c r="RG3" s="1705"/>
      <c r="RH3" s="1706" t="s">
        <v>856</v>
      </c>
      <c r="RI3" s="85">
        <f>'Customer Inputs'!$P$24</f>
        <v>0</v>
      </c>
      <c r="RJ3" s="1705"/>
      <c r="RK3" s="1705"/>
      <c r="RL3" s="1705"/>
      <c r="RM3" s="1705"/>
      <c r="RN3" s="1705"/>
      <c r="RO3" s="1705"/>
      <c r="RP3" s="1705"/>
      <c r="RQ3" s="1705"/>
      <c r="RR3" s="1705"/>
      <c r="RS3" s="1705"/>
      <c r="RT3" s="1705"/>
      <c r="RU3" s="1705"/>
      <c r="RV3" s="1705"/>
      <c r="RW3" s="1705"/>
      <c r="RX3" s="1705"/>
      <c r="RY3" s="1705"/>
      <c r="RZ3" s="1705"/>
      <c r="SA3" s="1705"/>
      <c r="SB3" s="1705"/>
      <c r="SC3" s="1705"/>
      <c r="SD3" s="1705"/>
      <c r="SE3" s="1706" t="s">
        <v>856</v>
      </c>
      <c r="SF3" s="85">
        <f>'Customer Inputs'!$P$25</f>
        <v>0</v>
      </c>
      <c r="SG3" s="1705"/>
      <c r="SH3" s="1705"/>
      <c r="SI3" s="1705"/>
      <c r="SJ3" s="1705"/>
      <c r="SK3" s="1705"/>
      <c r="SL3" s="1705"/>
      <c r="SM3" s="1705"/>
      <c r="SN3" s="1705"/>
      <c r="SO3" s="1705"/>
      <c r="SP3" s="1705"/>
      <c r="SQ3" s="1705"/>
      <c r="SR3" s="1705"/>
      <c r="SS3" s="1705"/>
      <c r="ST3" s="1705"/>
      <c r="SU3" s="1705"/>
      <c r="SV3" s="1705"/>
      <c r="SW3" s="1705"/>
      <c r="SX3" s="1705"/>
      <c r="SY3" s="1705"/>
      <c r="SZ3" s="1705"/>
      <c r="TA3" s="1705"/>
      <c r="TB3" s="1705"/>
      <c r="TC3" s="1705"/>
      <c r="TD3" s="1705"/>
      <c r="TE3" s="1705"/>
      <c r="TF3" s="1705"/>
      <c r="TG3" s="1705"/>
      <c r="TH3" s="1705"/>
      <c r="TI3" s="1705"/>
      <c r="TJ3" s="1705"/>
      <c r="TK3" s="1705"/>
      <c r="TL3" s="1705"/>
      <c r="TM3" s="1705"/>
      <c r="TN3" s="1705"/>
      <c r="TO3" s="1705"/>
      <c r="TP3" s="1705"/>
      <c r="TQ3" s="1705"/>
      <c r="TR3" s="1705"/>
    </row>
    <row r="4" spans="1:538" x14ac:dyDescent="0.25">
      <c r="A4" s="1705"/>
      <c r="B4" s="1705"/>
      <c r="C4" s="1705"/>
      <c r="D4" s="1705"/>
      <c r="E4" s="1705"/>
      <c r="F4" s="1705"/>
      <c r="G4" s="1705"/>
      <c r="H4" s="1705"/>
      <c r="I4" s="1705"/>
      <c r="J4" s="1705"/>
      <c r="K4" s="1705"/>
      <c r="L4" s="1705"/>
      <c r="M4" s="1705"/>
      <c r="N4" s="1705"/>
      <c r="O4" s="1705"/>
      <c r="P4" s="1705"/>
      <c r="Q4" s="1705"/>
      <c r="R4" s="1705"/>
      <c r="S4" s="1705"/>
      <c r="T4" s="1705"/>
      <c r="U4" s="1705"/>
      <c r="V4" s="1705"/>
      <c r="W4" s="1705"/>
      <c r="X4" s="1705"/>
      <c r="Y4" s="1705"/>
      <c r="Z4" s="1705"/>
      <c r="AA4" s="1705"/>
      <c r="AB4" s="1705"/>
      <c r="AC4" s="1706"/>
      <c r="AD4" s="1706"/>
      <c r="AE4" s="1705"/>
      <c r="AF4" s="1705"/>
      <c r="AG4" s="1705"/>
      <c r="AH4" s="1705"/>
      <c r="AI4" s="1705"/>
      <c r="AJ4" s="1705"/>
      <c r="AK4" s="1705"/>
      <c r="AL4" s="1705"/>
      <c r="AM4" s="1705"/>
      <c r="AN4" s="1705"/>
      <c r="AO4" s="1705"/>
      <c r="AP4" s="1705"/>
      <c r="AQ4" s="1705"/>
      <c r="AR4" s="1705"/>
      <c r="AS4" s="1705"/>
      <c r="AT4" s="1705"/>
      <c r="AU4" s="1705"/>
      <c r="AV4" s="1705"/>
      <c r="AW4" s="1705"/>
      <c r="AX4" s="1705"/>
      <c r="AY4" s="1705"/>
      <c r="AZ4" s="1705"/>
      <c r="BA4" s="1705"/>
      <c r="BB4" s="1705"/>
      <c r="BC4" s="1705"/>
      <c r="BD4" s="1705"/>
      <c r="BE4" s="1705"/>
      <c r="BF4" s="1705"/>
      <c r="BG4" s="1705"/>
      <c r="BH4" s="1705"/>
      <c r="BI4" s="1705"/>
      <c r="BJ4" s="1706" t="s">
        <v>859</v>
      </c>
      <c r="BK4" s="294" t="e">
        <f>BK3/BK2</f>
        <v>#VALUE!</v>
      </c>
      <c r="BL4" s="1705"/>
      <c r="BM4" s="1705"/>
      <c r="BN4" s="1705"/>
      <c r="BO4" s="1705"/>
      <c r="BP4" s="1705"/>
      <c r="BQ4" s="1705"/>
      <c r="BR4" s="1705"/>
      <c r="BS4" s="1705"/>
      <c r="BT4" s="1705"/>
      <c r="BU4" s="1705"/>
      <c r="BV4" s="1705"/>
      <c r="BW4" s="1705"/>
      <c r="BX4" s="1705"/>
      <c r="BY4" s="1705"/>
      <c r="BZ4" s="1705"/>
      <c r="CA4" s="1705"/>
      <c r="CB4" s="1705"/>
      <c r="CC4" s="1705"/>
      <c r="CD4" s="1705"/>
      <c r="CE4" s="1705"/>
      <c r="CF4" s="1705"/>
      <c r="CG4" s="1706" t="s">
        <v>859</v>
      </c>
      <c r="CH4" s="294" t="e">
        <f>CH3/CH2</f>
        <v>#VALUE!</v>
      </c>
      <c r="CI4" s="1705"/>
      <c r="CJ4" s="1705"/>
      <c r="CK4" s="1705"/>
      <c r="CL4" s="1705"/>
      <c r="CM4" s="1705"/>
      <c r="CN4" s="1705"/>
      <c r="CO4" s="1705"/>
      <c r="CP4" s="1705"/>
      <c r="CQ4" s="1705"/>
      <c r="CR4" s="1705"/>
      <c r="CS4" s="1705"/>
      <c r="CT4" s="1705"/>
      <c r="CU4" s="1705"/>
      <c r="CV4" s="1705"/>
      <c r="CW4" s="1705"/>
      <c r="CX4" s="1705"/>
      <c r="CY4" s="1705"/>
      <c r="CZ4" s="1705"/>
      <c r="DA4" s="1705"/>
      <c r="DB4" s="1705"/>
      <c r="DC4" s="1705"/>
      <c r="DD4" s="1706" t="s">
        <v>859</v>
      </c>
      <c r="DE4" s="294" t="e">
        <f>DE3/DE2</f>
        <v>#VALUE!</v>
      </c>
      <c r="DF4" s="1705"/>
      <c r="DG4" s="1705"/>
      <c r="DH4" s="1705"/>
      <c r="DI4" s="1705"/>
      <c r="DJ4" s="1705"/>
      <c r="DK4" s="1705"/>
      <c r="DL4" s="1705"/>
      <c r="DM4" s="1705"/>
      <c r="DN4" s="1705"/>
      <c r="DO4" s="1705"/>
      <c r="DP4" s="1705"/>
      <c r="DQ4" s="1705"/>
      <c r="DR4" s="1705"/>
      <c r="DS4" s="1705"/>
      <c r="DT4" s="1705"/>
      <c r="DU4" s="1705"/>
      <c r="DV4" s="1705"/>
      <c r="DW4" s="1705"/>
      <c r="DX4" s="1705"/>
      <c r="DY4" s="1705"/>
      <c r="DZ4" s="1705"/>
      <c r="EA4" s="1706" t="s">
        <v>859</v>
      </c>
      <c r="EB4" s="294" t="e">
        <f>EB3/EB2</f>
        <v>#VALUE!</v>
      </c>
      <c r="EC4" s="1705"/>
      <c r="ED4" s="1705"/>
      <c r="EE4" s="1705"/>
      <c r="EF4" s="1705"/>
      <c r="EG4" s="1705"/>
      <c r="EH4" s="1705"/>
      <c r="EI4" s="1705"/>
      <c r="EJ4" s="1705"/>
      <c r="EK4" s="1705"/>
      <c r="EL4" s="1705"/>
      <c r="EM4" s="1705"/>
      <c r="EN4" s="1705"/>
      <c r="EO4" s="1705"/>
      <c r="EP4" s="1705"/>
      <c r="EQ4" s="1705"/>
      <c r="ER4" s="1705"/>
      <c r="ES4" s="1705"/>
      <c r="ET4" s="1705"/>
      <c r="EU4" s="1705"/>
      <c r="EV4" s="1705"/>
      <c r="EW4" s="1705"/>
      <c r="EX4" s="1706" t="s">
        <v>859</v>
      </c>
      <c r="EY4" s="294" t="e">
        <f>EY3/EY2</f>
        <v>#VALUE!</v>
      </c>
      <c r="EZ4" s="1705"/>
      <c r="FA4" s="1705"/>
      <c r="FB4" s="1705"/>
      <c r="FC4" s="1705"/>
      <c r="FD4" s="1705"/>
      <c r="FE4" s="1705"/>
      <c r="FF4" s="1705"/>
      <c r="FG4" s="1705"/>
      <c r="FH4" s="1705"/>
      <c r="FI4" s="1705"/>
      <c r="FJ4" s="1705"/>
      <c r="FK4" s="1705"/>
      <c r="FL4" s="1705"/>
      <c r="FM4" s="1705"/>
      <c r="FN4" s="1705"/>
      <c r="FO4" s="1705"/>
      <c r="FP4" s="1705"/>
      <c r="FQ4" s="1705"/>
      <c r="FR4" s="1705"/>
      <c r="FS4" s="1705"/>
      <c r="FT4" s="1705"/>
      <c r="FU4" s="1706" t="s">
        <v>859</v>
      </c>
      <c r="FV4" s="294" t="e">
        <f>FV3/FV2</f>
        <v>#VALUE!</v>
      </c>
      <c r="FW4" s="1705"/>
      <c r="FX4" s="1705"/>
      <c r="FY4" s="1705"/>
      <c r="FZ4" s="1705"/>
      <c r="GA4" s="1705"/>
      <c r="GB4" s="1705"/>
      <c r="GC4" s="1705"/>
      <c r="GD4" s="1705"/>
      <c r="GE4" s="1705"/>
      <c r="GF4" s="1705"/>
      <c r="GG4" s="1705"/>
      <c r="GH4" s="1705"/>
      <c r="GI4" s="1705"/>
      <c r="GJ4" s="1705"/>
      <c r="GK4" s="1705"/>
      <c r="GL4" s="1705"/>
      <c r="GM4" s="1705"/>
      <c r="GN4" s="1705"/>
      <c r="GO4" s="1705"/>
      <c r="GP4" s="1705"/>
      <c r="GQ4" s="1705"/>
      <c r="GR4" s="1706" t="s">
        <v>859</v>
      </c>
      <c r="GS4" s="294" t="e">
        <f>GS3/GS2</f>
        <v>#VALUE!</v>
      </c>
      <c r="GT4" s="1705"/>
      <c r="GU4" s="1705"/>
      <c r="GV4" s="1705"/>
      <c r="GW4" s="1705"/>
      <c r="GX4" s="1705"/>
      <c r="GY4" s="1705"/>
      <c r="GZ4" s="1705"/>
      <c r="HA4" s="1705"/>
      <c r="HB4" s="1705"/>
      <c r="HC4" s="1705"/>
      <c r="HD4" s="1705"/>
      <c r="HE4" s="1705"/>
      <c r="HF4" s="1705"/>
      <c r="HG4" s="1705"/>
      <c r="HH4" s="1705"/>
      <c r="HI4" s="1705"/>
      <c r="HJ4" s="1705"/>
      <c r="HK4" s="1705"/>
      <c r="HL4" s="1705"/>
      <c r="HM4" s="1705"/>
      <c r="HN4" s="1705"/>
      <c r="HO4" s="1706" t="s">
        <v>859</v>
      </c>
      <c r="HP4" s="294" t="e">
        <f>HP3/HP2</f>
        <v>#VALUE!</v>
      </c>
      <c r="HQ4" s="1705"/>
      <c r="HR4" s="1705"/>
      <c r="HS4" s="1705"/>
      <c r="HT4" s="1705"/>
      <c r="HU4" s="1705"/>
      <c r="HV4" s="1705"/>
      <c r="HW4" s="1705"/>
      <c r="HX4" s="1705"/>
      <c r="HY4" s="1705"/>
      <c r="HZ4" s="1705"/>
      <c r="IA4" s="1705"/>
      <c r="IB4" s="1705"/>
      <c r="IC4" s="1705"/>
      <c r="ID4" s="1705"/>
      <c r="IE4" s="1705"/>
      <c r="IF4" s="1705"/>
      <c r="IG4" s="1705"/>
      <c r="IH4" s="1705"/>
      <c r="II4" s="1705"/>
      <c r="IJ4" s="1705"/>
      <c r="IK4" s="1705"/>
      <c r="IL4" s="1706" t="s">
        <v>859</v>
      </c>
      <c r="IM4" s="294" t="e">
        <f>IM3/IM2</f>
        <v>#VALUE!</v>
      </c>
      <c r="IN4" s="1705"/>
      <c r="IO4" s="1705"/>
      <c r="IP4" s="1705"/>
      <c r="IQ4" s="1705"/>
      <c r="IR4" s="1705"/>
      <c r="IS4" s="1705"/>
      <c r="IT4" s="1705"/>
      <c r="IU4" s="1705"/>
      <c r="IV4" s="1705"/>
      <c r="IW4" s="1705"/>
      <c r="IX4" s="1705"/>
      <c r="IY4" s="1705"/>
      <c r="IZ4" s="1705"/>
      <c r="JA4" s="1705"/>
      <c r="JB4" s="1705"/>
      <c r="JC4" s="1705"/>
      <c r="JD4" s="1705"/>
      <c r="JE4" s="1705"/>
      <c r="JF4" s="1705"/>
      <c r="JG4" s="1705"/>
      <c r="JH4" s="1705"/>
      <c r="JI4" s="1706" t="s">
        <v>859</v>
      </c>
      <c r="JJ4" s="294" t="e">
        <f>JJ3/JJ2</f>
        <v>#VALUE!</v>
      </c>
      <c r="JK4" s="1705"/>
      <c r="JL4" s="1705"/>
      <c r="JM4" s="1705"/>
      <c r="JN4" s="1705"/>
      <c r="JO4" s="1705"/>
      <c r="JP4" s="1705"/>
      <c r="JQ4" s="1705"/>
      <c r="JR4" s="1705"/>
      <c r="JS4" s="1705"/>
      <c r="JT4" s="1705"/>
      <c r="JU4" s="1705"/>
      <c r="JV4" s="1705"/>
      <c r="JW4" s="1705"/>
      <c r="JX4" s="1705"/>
      <c r="JY4" s="1705"/>
      <c r="JZ4" s="1705"/>
      <c r="KA4" s="1705"/>
      <c r="KB4" s="1705"/>
      <c r="KC4" s="1705"/>
      <c r="KD4" s="1705"/>
      <c r="KE4" s="1705"/>
      <c r="KF4" s="1706" t="s">
        <v>859</v>
      </c>
      <c r="KG4" s="294" t="e">
        <f>KG3/KG2</f>
        <v>#VALUE!</v>
      </c>
      <c r="KH4" s="1705"/>
      <c r="KI4" s="1705"/>
      <c r="KJ4" s="1705"/>
      <c r="KK4" s="1705"/>
      <c r="KL4" s="1705"/>
      <c r="KM4" s="1705"/>
      <c r="KN4" s="1705"/>
      <c r="KO4" s="1705"/>
      <c r="KP4" s="1705"/>
      <c r="KQ4" s="1705"/>
      <c r="KR4" s="1705"/>
      <c r="KS4" s="1705"/>
      <c r="KT4" s="1705"/>
      <c r="KU4" s="1705"/>
      <c r="KV4" s="1705"/>
      <c r="KW4" s="1705"/>
      <c r="KX4" s="1705"/>
      <c r="KY4" s="1705"/>
      <c r="KZ4" s="1705"/>
      <c r="LA4" s="1705"/>
      <c r="LB4" s="1705"/>
      <c r="LC4" s="1706" t="s">
        <v>859</v>
      </c>
      <c r="LD4" s="294" t="e">
        <f>LD3/LD2</f>
        <v>#VALUE!</v>
      </c>
      <c r="LE4" s="1705"/>
      <c r="LF4" s="1705"/>
      <c r="LG4" s="1705"/>
      <c r="LH4" s="1705"/>
      <c r="LI4" s="1705"/>
      <c r="LJ4" s="1705"/>
      <c r="LK4" s="1705"/>
      <c r="LL4" s="1705"/>
      <c r="LM4" s="1705"/>
      <c r="LN4" s="1705"/>
      <c r="LO4" s="1705"/>
      <c r="LP4" s="1705"/>
      <c r="LQ4" s="1705"/>
      <c r="LR4" s="1705"/>
      <c r="LS4" s="1705"/>
      <c r="LT4" s="1705"/>
      <c r="LU4" s="1705"/>
      <c r="LV4" s="1705"/>
      <c r="LW4" s="1705"/>
      <c r="LX4" s="1705"/>
      <c r="LY4" s="1705"/>
      <c r="LZ4" s="1706" t="s">
        <v>859</v>
      </c>
      <c r="MA4" s="294" t="e">
        <f>MA3/MA2</f>
        <v>#VALUE!</v>
      </c>
      <c r="MB4" s="1705"/>
      <c r="MC4" s="1705"/>
      <c r="MD4" s="1705"/>
      <c r="ME4" s="1705"/>
      <c r="MF4" s="1705"/>
      <c r="MG4" s="1705"/>
      <c r="MH4" s="1705"/>
      <c r="MI4" s="1705"/>
      <c r="MJ4" s="1705"/>
      <c r="MK4" s="1705"/>
      <c r="ML4" s="1705"/>
      <c r="MM4" s="1705"/>
      <c r="MN4" s="1705"/>
      <c r="MO4" s="1705"/>
      <c r="MP4" s="1705"/>
      <c r="MQ4" s="1705"/>
      <c r="MR4" s="1705"/>
      <c r="MS4" s="1705"/>
      <c r="MT4" s="1705"/>
      <c r="MU4" s="1705"/>
      <c r="MV4" s="1705"/>
      <c r="MW4" s="1706" t="s">
        <v>859</v>
      </c>
      <c r="MX4" s="294" t="e">
        <f>MX3/MX2</f>
        <v>#VALUE!</v>
      </c>
      <c r="MY4" s="1705"/>
      <c r="MZ4" s="1705"/>
      <c r="NA4" s="1705"/>
      <c r="NB4" s="1705"/>
      <c r="NC4" s="1705"/>
      <c r="ND4" s="1705"/>
      <c r="NE4" s="1705"/>
      <c r="NF4" s="1705"/>
      <c r="NG4" s="1705"/>
      <c r="NH4" s="1705"/>
      <c r="NI4" s="1705"/>
      <c r="NJ4" s="1705"/>
      <c r="NK4" s="1705"/>
      <c r="NL4" s="1705"/>
      <c r="NM4" s="1705"/>
      <c r="NN4" s="1705"/>
      <c r="NO4" s="1705"/>
      <c r="NP4" s="1705"/>
      <c r="NQ4" s="1705"/>
      <c r="NR4" s="1705"/>
      <c r="NS4" s="1705"/>
      <c r="NT4" s="1706" t="s">
        <v>859</v>
      </c>
      <c r="NU4" s="294" t="e">
        <f>NU3/NU2</f>
        <v>#VALUE!</v>
      </c>
      <c r="NV4" s="1705"/>
      <c r="NW4" s="1705"/>
      <c r="NX4" s="1705"/>
      <c r="NY4" s="1705"/>
      <c r="NZ4" s="1705"/>
      <c r="OA4" s="1705"/>
      <c r="OB4" s="1705"/>
      <c r="OC4" s="1705"/>
      <c r="OD4" s="1705"/>
      <c r="OE4" s="1705"/>
      <c r="OF4" s="1705"/>
      <c r="OG4" s="1705"/>
      <c r="OH4" s="1705"/>
      <c r="OI4" s="1705"/>
      <c r="OJ4" s="1705"/>
      <c r="OK4" s="1705"/>
      <c r="OL4" s="1705"/>
      <c r="OM4" s="1705"/>
      <c r="ON4" s="1705"/>
      <c r="OO4" s="1705"/>
      <c r="OP4" s="1705"/>
      <c r="OQ4" s="1706" t="s">
        <v>859</v>
      </c>
      <c r="OR4" s="294" t="e">
        <f>OR3/OR2</f>
        <v>#VALUE!</v>
      </c>
      <c r="OS4" s="1705"/>
      <c r="OT4" s="1705"/>
      <c r="OU4" s="1705"/>
      <c r="OV4" s="1705"/>
      <c r="OW4" s="1705"/>
      <c r="OX4" s="1705"/>
      <c r="OY4" s="1705"/>
      <c r="OZ4" s="1705"/>
      <c r="PA4" s="1705"/>
      <c r="PB4" s="1705"/>
      <c r="PC4" s="1705"/>
      <c r="PD4" s="1705"/>
      <c r="PE4" s="1705"/>
      <c r="PF4" s="1705"/>
      <c r="PG4" s="1705"/>
      <c r="PH4" s="1705"/>
      <c r="PI4" s="1705"/>
      <c r="PJ4" s="1705"/>
      <c r="PK4" s="1705"/>
      <c r="PL4" s="1705"/>
      <c r="PM4" s="1705"/>
      <c r="PN4" s="1706" t="s">
        <v>859</v>
      </c>
      <c r="PO4" s="294" t="e">
        <f>PO3/PO2</f>
        <v>#VALUE!</v>
      </c>
      <c r="PP4" s="1705"/>
      <c r="PQ4" s="1705"/>
      <c r="PR4" s="1705"/>
      <c r="PS4" s="1705"/>
      <c r="PT4" s="1705"/>
      <c r="PU4" s="1705"/>
      <c r="PV4" s="1705"/>
      <c r="PW4" s="1705"/>
      <c r="PX4" s="1705"/>
      <c r="PY4" s="1705"/>
      <c r="PZ4" s="1705"/>
      <c r="QA4" s="1705"/>
      <c r="QB4" s="1705"/>
      <c r="QC4" s="1705"/>
      <c r="QD4" s="1705"/>
      <c r="QE4" s="1705"/>
      <c r="QF4" s="1705"/>
      <c r="QG4" s="1705"/>
      <c r="QH4" s="1705"/>
      <c r="QI4" s="1705"/>
      <c r="QJ4" s="1705"/>
      <c r="QK4" s="1706" t="s">
        <v>859</v>
      </c>
      <c r="QL4" s="294" t="e">
        <f>QL3/QL2</f>
        <v>#VALUE!</v>
      </c>
      <c r="QM4" s="1705"/>
      <c r="QN4" s="1705"/>
      <c r="QO4" s="1705"/>
      <c r="QP4" s="1705"/>
      <c r="QQ4" s="1705"/>
      <c r="QR4" s="1705"/>
      <c r="QS4" s="1705"/>
      <c r="QT4" s="1705"/>
      <c r="QU4" s="1705"/>
      <c r="QV4" s="1705"/>
      <c r="QW4" s="1705"/>
      <c r="QX4" s="1705"/>
      <c r="QY4" s="1705"/>
      <c r="QZ4" s="1705"/>
      <c r="RA4" s="1705"/>
      <c r="RB4" s="1705"/>
      <c r="RC4" s="1705"/>
      <c r="RD4" s="1705"/>
      <c r="RE4" s="1705"/>
      <c r="RF4" s="1705"/>
      <c r="RG4" s="1705"/>
      <c r="RH4" s="1706" t="s">
        <v>859</v>
      </c>
      <c r="RI4" s="294" t="e">
        <f>RI3/RI2</f>
        <v>#VALUE!</v>
      </c>
      <c r="RJ4" s="1705"/>
      <c r="RK4" s="1705"/>
      <c r="RL4" s="1705"/>
      <c r="RM4" s="1705"/>
      <c r="RN4" s="1705"/>
      <c r="RO4" s="1705"/>
      <c r="RP4" s="1705"/>
      <c r="RQ4" s="1705"/>
      <c r="RR4" s="1705"/>
      <c r="RS4" s="1705"/>
      <c r="RT4" s="1705"/>
      <c r="RU4" s="1705"/>
      <c r="RV4" s="1705"/>
      <c r="RW4" s="1705"/>
      <c r="RX4" s="1705"/>
      <c r="RY4" s="1705"/>
      <c r="RZ4" s="1705"/>
      <c r="SA4" s="1705"/>
      <c r="SB4" s="1705"/>
      <c r="SC4" s="1705"/>
      <c r="SD4" s="1705"/>
      <c r="SE4" s="1706" t="s">
        <v>859</v>
      </c>
      <c r="SF4" s="294" t="e">
        <f>SF3/SF2</f>
        <v>#VALUE!</v>
      </c>
      <c r="SG4" s="1705"/>
      <c r="SH4" s="1705"/>
      <c r="SI4" s="1705"/>
      <c r="SJ4" s="1705"/>
      <c r="SK4" s="1705"/>
      <c r="SL4" s="1705"/>
      <c r="SM4" s="1705"/>
      <c r="SN4" s="1705"/>
      <c r="SO4" s="1705"/>
      <c r="SP4" s="1705"/>
      <c r="SQ4" s="1705"/>
      <c r="SR4" s="1705"/>
      <c r="SS4" s="1705"/>
      <c r="ST4" s="1705"/>
      <c r="SU4" s="1705"/>
      <c r="SV4" s="1705"/>
      <c r="SW4" s="1705"/>
      <c r="SX4" s="1705"/>
      <c r="SY4" s="1705"/>
      <c r="SZ4" s="1705"/>
      <c r="TA4" s="1705"/>
      <c r="TB4" s="1705"/>
      <c r="TC4" s="1705"/>
      <c r="TD4" s="1705"/>
      <c r="TE4" s="1705"/>
      <c r="TF4" s="1705"/>
      <c r="TG4" s="1705"/>
      <c r="TH4" s="1705"/>
      <c r="TI4" s="1705"/>
      <c r="TJ4" s="1705"/>
      <c r="TK4" s="1705"/>
      <c r="TL4" s="1705"/>
      <c r="TM4" s="1705"/>
      <c r="TN4" s="1705"/>
      <c r="TO4" s="1705"/>
      <c r="TP4" s="1705"/>
      <c r="TQ4" s="1705"/>
      <c r="TR4" s="1705"/>
    </row>
    <row r="5" spans="1:538" x14ac:dyDescent="0.25">
      <c r="A5" s="1705"/>
      <c r="B5" s="1705"/>
      <c r="C5" s="1705"/>
      <c r="D5" s="1705"/>
      <c r="E5" s="1705"/>
      <c r="F5" s="1705"/>
      <c r="G5" s="1705"/>
      <c r="H5" s="1705"/>
      <c r="I5" s="1705"/>
      <c r="J5" s="1705"/>
      <c r="K5" s="1705"/>
      <c r="L5" s="1705"/>
      <c r="M5" s="1705"/>
      <c r="N5" s="1705"/>
      <c r="O5" s="1705"/>
      <c r="P5" s="1705"/>
      <c r="Q5" s="1705"/>
      <c r="R5" s="1705"/>
      <c r="S5" s="1705"/>
      <c r="T5" s="1705"/>
      <c r="U5" s="1705"/>
      <c r="V5" s="1705"/>
      <c r="W5" s="1705"/>
      <c r="X5" s="1705"/>
      <c r="Y5" s="1705"/>
      <c r="Z5" s="1705"/>
      <c r="AA5" s="1705"/>
      <c r="AB5" s="1705"/>
      <c r="AC5" s="2007" t="s">
        <v>805</v>
      </c>
      <c r="AD5" s="2007"/>
      <c r="AE5" s="1705">
        <f>COUNT(BK1,CH1,DE1,EB1,EY1,FV1,GS1,HP1,IM1,JJ1,KG1,LD1,MA1,MX1,NU1,OR1,PO1,QL1,RI1,SF1)</f>
        <v>20</v>
      </c>
      <c r="AF5" s="1705"/>
      <c r="AG5" s="1705"/>
      <c r="AH5" s="1705"/>
      <c r="AI5" s="1705"/>
      <c r="AJ5" s="1705"/>
      <c r="AK5" s="1705"/>
      <c r="AL5" s="1705"/>
      <c r="AM5" s="1705"/>
      <c r="AN5" s="1705"/>
      <c r="AO5" s="1705"/>
      <c r="AP5" s="1705"/>
      <c r="AQ5" s="1705"/>
      <c r="AR5" s="1705"/>
      <c r="AS5" s="1705"/>
      <c r="AT5" s="1705"/>
      <c r="AU5" s="1705"/>
      <c r="AV5" s="1705"/>
      <c r="AW5" s="1705"/>
      <c r="AX5" s="1705"/>
      <c r="AY5" s="1705"/>
      <c r="AZ5" s="1705"/>
      <c r="BA5" s="1705"/>
      <c r="BB5" s="1705"/>
      <c r="BC5" s="1705"/>
      <c r="BD5" s="1705"/>
      <c r="BE5" s="1705"/>
      <c r="BF5" s="1705"/>
      <c r="BG5" s="1705"/>
      <c r="BH5" s="1705"/>
      <c r="BI5" s="1705"/>
      <c r="BJ5" s="1706" t="s">
        <v>884</v>
      </c>
      <c r="BK5" s="1705">
        <f>IFERROR(VLOOKUP(BK$1,'Existing Customers'!$A:$AD,30,FALSE),BK6)</f>
        <v>0</v>
      </c>
      <c r="BL5" s="1705"/>
      <c r="BM5" s="1705"/>
      <c r="BN5" s="1705"/>
      <c r="BO5" s="1705"/>
      <c r="BP5" s="1705"/>
      <c r="BQ5" s="1705"/>
      <c r="BR5" s="1705"/>
      <c r="BS5" s="1705"/>
      <c r="BT5" s="1705"/>
      <c r="BU5" s="1705"/>
      <c r="BV5" s="1705"/>
      <c r="BW5" s="1705"/>
      <c r="BX5" s="1705"/>
      <c r="BY5" s="1705"/>
      <c r="BZ5" s="1705"/>
      <c r="CA5" s="1705"/>
      <c r="CB5" s="1705"/>
      <c r="CC5" s="1705"/>
      <c r="CD5" s="1705"/>
      <c r="CE5" s="1705"/>
      <c r="CF5" s="1705"/>
      <c r="CG5" s="1706" t="s">
        <v>884</v>
      </c>
      <c r="CH5" s="1705">
        <f>IFERROR(VLOOKUP(CH$1,'Existing Customers'!$A:$AD,30,FALSE),CH6)</f>
        <v>0</v>
      </c>
      <c r="CI5" s="1705"/>
      <c r="CJ5" s="1705"/>
      <c r="CK5" s="1705"/>
      <c r="CL5" s="1705"/>
      <c r="CM5" s="1705"/>
      <c r="CN5" s="1705"/>
      <c r="CO5" s="1705"/>
      <c r="CP5" s="1705"/>
      <c r="CQ5" s="1705"/>
      <c r="CR5" s="1705"/>
      <c r="CS5" s="1705"/>
      <c r="CT5" s="1705"/>
      <c r="CU5" s="1705"/>
      <c r="CV5" s="1705"/>
      <c r="CW5" s="1705"/>
      <c r="CX5" s="1705"/>
      <c r="CY5" s="1705"/>
      <c r="CZ5" s="1705"/>
      <c r="DA5" s="1705"/>
      <c r="DB5" s="1705"/>
      <c r="DC5" s="1705"/>
      <c r="DD5" s="1706" t="s">
        <v>884</v>
      </c>
      <c r="DE5" s="1705">
        <f>IFERROR(VLOOKUP(DE$1,'Existing Customers'!$A:$AD,30,FALSE),DE6)</f>
        <v>0</v>
      </c>
      <c r="DF5" s="1705"/>
      <c r="DG5" s="1705"/>
      <c r="DH5" s="1705"/>
      <c r="DI5" s="1705"/>
      <c r="DJ5" s="1705"/>
      <c r="DK5" s="1705"/>
      <c r="DL5" s="1705"/>
      <c r="DM5" s="1705"/>
      <c r="DN5" s="1705"/>
      <c r="DO5" s="1705"/>
      <c r="DP5" s="1705"/>
      <c r="DQ5" s="1705"/>
      <c r="DR5" s="1705"/>
      <c r="DS5" s="1705"/>
      <c r="DT5" s="1705"/>
      <c r="DU5" s="1705"/>
      <c r="DV5" s="1705"/>
      <c r="DW5" s="1705"/>
      <c r="DX5" s="1705"/>
      <c r="DY5" s="1705"/>
      <c r="DZ5" s="1705"/>
      <c r="EA5" s="1706" t="s">
        <v>884</v>
      </c>
      <c r="EB5" s="1705">
        <f>IFERROR(VLOOKUP(EB$1,'Existing Customers'!$A:$AD,30,FALSE),EB6)</f>
        <v>0</v>
      </c>
      <c r="EC5" s="1705"/>
      <c r="ED5" s="1705"/>
      <c r="EE5" s="1705"/>
      <c r="EF5" s="1705"/>
      <c r="EG5" s="1705"/>
      <c r="EH5" s="1705"/>
      <c r="EI5" s="1705"/>
      <c r="EJ5" s="1705"/>
      <c r="EK5" s="1705"/>
      <c r="EL5" s="1705"/>
      <c r="EM5" s="1705"/>
      <c r="EN5" s="1705"/>
      <c r="EO5" s="1705"/>
      <c r="EP5" s="1705"/>
      <c r="EQ5" s="1705"/>
      <c r="ER5" s="1705"/>
      <c r="ES5" s="1705"/>
      <c r="ET5" s="1705"/>
      <c r="EU5" s="1705"/>
      <c r="EV5" s="1705"/>
      <c r="EW5" s="1705"/>
      <c r="EX5" s="1706" t="s">
        <v>884</v>
      </c>
      <c r="EY5" s="1705">
        <f>IFERROR(VLOOKUP(EY$1,'Existing Customers'!$A:$AD,30,FALSE),EY6)</f>
        <v>0</v>
      </c>
      <c r="EZ5" s="1705"/>
      <c r="FA5" s="1705"/>
      <c r="FB5" s="1705"/>
      <c r="FC5" s="1705"/>
      <c r="FD5" s="1705"/>
      <c r="FE5" s="1705"/>
      <c r="FF5" s="1705"/>
      <c r="FG5" s="1705"/>
      <c r="FH5" s="1705"/>
      <c r="FI5" s="1705"/>
      <c r="FJ5" s="1705"/>
      <c r="FK5" s="1705"/>
      <c r="FL5" s="1705"/>
      <c r="FM5" s="1705"/>
      <c r="FN5" s="1705"/>
      <c r="FO5" s="1705"/>
      <c r="FP5" s="1705"/>
      <c r="FQ5" s="1705"/>
      <c r="FR5" s="1705"/>
      <c r="FS5" s="1705"/>
      <c r="FT5" s="1705"/>
      <c r="FU5" s="1706" t="s">
        <v>884</v>
      </c>
      <c r="FV5" s="1705">
        <f>IFERROR(VLOOKUP(FV$1,'Existing Customers'!$A:$AD,30,FALSE),FV6)</f>
        <v>0</v>
      </c>
      <c r="FW5" s="1705"/>
      <c r="FX5" s="1705"/>
      <c r="FY5" s="1705"/>
      <c r="FZ5" s="1705"/>
      <c r="GA5" s="1705"/>
      <c r="GB5" s="1705"/>
      <c r="GC5" s="1705"/>
      <c r="GD5" s="1705"/>
      <c r="GE5" s="1705"/>
      <c r="GF5" s="1705"/>
      <c r="GG5" s="1705"/>
      <c r="GH5" s="1705"/>
      <c r="GI5" s="1705"/>
      <c r="GJ5" s="1705"/>
      <c r="GK5" s="1705"/>
      <c r="GL5" s="1705"/>
      <c r="GM5" s="1705"/>
      <c r="GN5" s="1705"/>
      <c r="GO5" s="1705"/>
      <c r="GP5" s="1705"/>
      <c r="GQ5" s="1705"/>
      <c r="GR5" s="1706" t="s">
        <v>884</v>
      </c>
      <c r="GS5" s="1705">
        <f>IFERROR(VLOOKUP(GS$1,'Existing Customers'!$A:$AD,30,FALSE),GS6)</f>
        <v>0</v>
      </c>
      <c r="GT5" s="1705"/>
      <c r="GU5" s="1705"/>
      <c r="GV5" s="1705"/>
      <c r="GW5" s="1705"/>
      <c r="GX5" s="1705"/>
      <c r="GY5" s="1705"/>
      <c r="GZ5" s="1705"/>
      <c r="HA5" s="1705"/>
      <c r="HB5" s="1705"/>
      <c r="HC5" s="1705"/>
      <c r="HD5" s="1705"/>
      <c r="HE5" s="1705"/>
      <c r="HF5" s="1705"/>
      <c r="HG5" s="1705"/>
      <c r="HH5" s="1705"/>
      <c r="HI5" s="1705"/>
      <c r="HJ5" s="1705"/>
      <c r="HK5" s="1705"/>
      <c r="HL5" s="1705"/>
      <c r="HM5" s="1705"/>
      <c r="HN5" s="1705"/>
      <c r="HO5" s="1706" t="s">
        <v>884</v>
      </c>
      <c r="HP5" s="1705">
        <f>IFERROR(VLOOKUP(HP$1,'Existing Customers'!$A:$AD,30,FALSE),HP6)</f>
        <v>0</v>
      </c>
      <c r="HQ5" s="1705"/>
      <c r="HR5" s="1705"/>
      <c r="HS5" s="1705"/>
      <c r="HT5" s="1705"/>
      <c r="HU5" s="1705"/>
      <c r="HV5" s="1705"/>
      <c r="HW5" s="1705"/>
      <c r="HX5" s="1705"/>
      <c r="HY5" s="1705"/>
      <c r="HZ5" s="1705"/>
      <c r="IA5" s="1705"/>
      <c r="IB5" s="1705"/>
      <c r="IC5" s="1705"/>
      <c r="ID5" s="1705"/>
      <c r="IE5" s="1705"/>
      <c r="IF5" s="1705"/>
      <c r="IG5" s="1705"/>
      <c r="IH5" s="1705"/>
      <c r="II5" s="1705"/>
      <c r="IJ5" s="1705"/>
      <c r="IK5" s="1705"/>
      <c r="IL5" s="1706" t="s">
        <v>884</v>
      </c>
      <c r="IM5" s="1705">
        <f>IFERROR(VLOOKUP(IM$1,'Existing Customers'!$A:$AD,30,FALSE),IM6)</f>
        <v>0</v>
      </c>
      <c r="IN5" s="1705"/>
      <c r="IO5" s="1705"/>
      <c r="IP5" s="1705"/>
      <c r="IQ5" s="1705"/>
      <c r="IR5" s="1705"/>
      <c r="IS5" s="1705"/>
      <c r="IT5" s="1705"/>
      <c r="IU5" s="1705"/>
      <c r="IV5" s="1705"/>
      <c r="IW5" s="1705"/>
      <c r="IX5" s="1705"/>
      <c r="IY5" s="1705"/>
      <c r="IZ5" s="1705"/>
      <c r="JA5" s="1705"/>
      <c r="JB5" s="1705"/>
      <c r="JC5" s="1705"/>
      <c r="JD5" s="1705"/>
      <c r="JE5" s="1705"/>
      <c r="JF5" s="1705"/>
      <c r="JG5" s="1705"/>
      <c r="JH5" s="1705"/>
      <c r="JI5" s="1706" t="s">
        <v>884</v>
      </c>
      <c r="JJ5" s="1705">
        <f>IFERROR(VLOOKUP(JJ$1,'Existing Customers'!$A:$AD,30,FALSE),JJ6)</f>
        <v>0</v>
      </c>
      <c r="JK5" s="1705"/>
      <c r="JL5" s="1705"/>
      <c r="JM5" s="1705"/>
      <c r="JN5" s="1705"/>
      <c r="JO5" s="1705"/>
      <c r="JP5" s="1705"/>
      <c r="JQ5" s="1705"/>
      <c r="JR5" s="1705"/>
      <c r="JS5" s="1705"/>
      <c r="JT5" s="1705"/>
      <c r="JU5" s="1705"/>
      <c r="JV5" s="1705"/>
      <c r="JW5" s="1705"/>
      <c r="JX5" s="1705"/>
      <c r="JY5" s="1705"/>
      <c r="JZ5" s="1705"/>
      <c r="KA5" s="1705"/>
      <c r="KB5" s="1705"/>
      <c r="KC5" s="1705"/>
      <c r="KD5" s="1705"/>
      <c r="KE5" s="1705"/>
      <c r="KF5" s="1706" t="s">
        <v>884</v>
      </c>
      <c r="KG5" s="1705">
        <f>IFERROR(VLOOKUP(KG$1,'Existing Customers'!$A:$AD,30,FALSE),KG6)</f>
        <v>0</v>
      </c>
      <c r="KH5" s="1705"/>
      <c r="KI5" s="1705"/>
      <c r="KJ5" s="1705"/>
      <c r="KK5" s="1705"/>
      <c r="KL5" s="1705"/>
      <c r="KM5" s="1705"/>
      <c r="KN5" s="1705"/>
      <c r="KO5" s="1705"/>
      <c r="KP5" s="1705"/>
      <c r="KQ5" s="1705"/>
      <c r="KR5" s="1705"/>
      <c r="KS5" s="1705"/>
      <c r="KT5" s="1705"/>
      <c r="KU5" s="1705"/>
      <c r="KV5" s="1705"/>
      <c r="KW5" s="1705"/>
      <c r="KX5" s="1705"/>
      <c r="KY5" s="1705"/>
      <c r="KZ5" s="1705"/>
      <c r="LA5" s="1705"/>
      <c r="LB5" s="1705"/>
      <c r="LC5" s="1706" t="s">
        <v>884</v>
      </c>
      <c r="LD5" s="1705">
        <f>IFERROR(VLOOKUP(LD$1,'Existing Customers'!$A:$AD,30,FALSE),LD6)</f>
        <v>0</v>
      </c>
      <c r="LE5" s="1705"/>
      <c r="LF5" s="1705"/>
      <c r="LG5" s="1705"/>
      <c r="LH5" s="1705"/>
      <c r="LI5" s="1705"/>
      <c r="LJ5" s="1705"/>
      <c r="LK5" s="1705"/>
      <c r="LL5" s="1705"/>
      <c r="LM5" s="1705"/>
      <c r="LN5" s="1705"/>
      <c r="LO5" s="1705"/>
      <c r="LP5" s="1705"/>
      <c r="LQ5" s="1705"/>
      <c r="LR5" s="1705"/>
      <c r="LS5" s="1705"/>
      <c r="LT5" s="1705"/>
      <c r="LU5" s="1705"/>
      <c r="LV5" s="1705"/>
      <c r="LW5" s="1705"/>
      <c r="LX5" s="1705"/>
      <c r="LY5" s="1705"/>
      <c r="LZ5" s="1706" t="s">
        <v>884</v>
      </c>
      <c r="MA5" s="1705">
        <f>IFERROR(VLOOKUP(MA$1,'Existing Customers'!$A:$AD,30,FALSE),MA6)</f>
        <v>0</v>
      </c>
      <c r="MB5" s="1705"/>
      <c r="MC5" s="1705"/>
      <c r="MD5" s="1705"/>
      <c r="ME5" s="1705"/>
      <c r="MF5" s="1705"/>
      <c r="MG5" s="1705"/>
      <c r="MH5" s="1705"/>
      <c r="MI5" s="1705"/>
      <c r="MJ5" s="1705"/>
      <c r="MK5" s="1705"/>
      <c r="ML5" s="1705"/>
      <c r="MM5" s="1705"/>
      <c r="MN5" s="1705"/>
      <c r="MO5" s="1705"/>
      <c r="MP5" s="1705"/>
      <c r="MQ5" s="1705"/>
      <c r="MR5" s="1705"/>
      <c r="MS5" s="1705"/>
      <c r="MT5" s="1705"/>
      <c r="MU5" s="1705"/>
      <c r="MV5" s="1705"/>
      <c r="MW5" s="1706" t="s">
        <v>884</v>
      </c>
      <c r="MX5" s="1705">
        <f>IFERROR(VLOOKUP(MX$1,'Existing Customers'!$A:$AD,30,FALSE),MX6)</f>
        <v>0</v>
      </c>
      <c r="MY5" s="1705"/>
      <c r="MZ5" s="1705"/>
      <c r="NA5" s="1705"/>
      <c r="NB5" s="1705"/>
      <c r="NC5" s="1705"/>
      <c r="ND5" s="1705"/>
      <c r="NE5" s="1705"/>
      <c r="NF5" s="1705"/>
      <c r="NG5" s="1705"/>
      <c r="NH5" s="1705"/>
      <c r="NI5" s="1705"/>
      <c r="NJ5" s="1705"/>
      <c r="NK5" s="1705"/>
      <c r="NL5" s="1705"/>
      <c r="NM5" s="1705"/>
      <c r="NN5" s="1705"/>
      <c r="NO5" s="1705"/>
      <c r="NP5" s="1705"/>
      <c r="NQ5" s="1705"/>
      <c r="NR5" s="1705"/>
      <c r="NS5" s="1705"/>
      <c r="NT5" s="1706" t="s">
        <v>884</v>
      </c>
      <c r="NU5" s="1705">
        <f>IFERROR(VLOOKUP(NU$1,'Existing Customers'!$A:$AD,30,FALSE),NU6)</f>
        <v>0</v>
      </c>
      <c r="NV5" s="1705"/>
      <c r="NW5" s="1705"/>
      <c r="NX5" s="1705"/>
      <c r="NY5" s="1705"/>
      <c r="NZ5" s="1705"/>
      <c r="OA5" s="1705"/>
      <c r="OB5" s="1705"/>
      <c r="OC5" s="1705"/>
      <c r="OD5" s="1705"/>
      <c r="OE5" s="1705"/>
      <c r="OF5" s="1705"/>
      <c r="OG5" s="1705"/>
      <c r="OH5" s="1705"/>
      <c r="OI5" s="1705"/>
      <c r="OJ5" s="1705"/>
      <c r="OK5" s="1705"/>
      <c r="OL5" s="1705"/>
      <c r="OM5" s="1705"/>
      <c r="ON5" s="1705"/>
      <c r="OO5" s="1705"/>
      <c r="OP5" s="1705"/>
      <c r="OQ5" s="1706" t="s">
        <v>884</v>
      </c>
      <c r="OR5" s="1705">
        <f>IFERROR(VLOOKUP(OR$1,'Existing Customers'!$A:$AD,30,FALSE),OR6)</f>
        <v>0</v>
      </c>
      <c r="OS5" s="1705"/>
      <c r="OT5" s="1705"/>
      <c r="OU5" s="1705"/>
      <c r="OV5" s="1705"/>
      <c r="OW5" s="1705"/>
      <c r="OX5" s="1705"/>
      <c r="OY5" s="1705"/>
      <c r="OZ5" s="1705"/>
      <c r="PA5" s="1705"/>
      <c r="PB5" s="1705"/>
      <c r="PC5" s="1705"/>
      <c r="PD5" s="1705"/>
      <c r="PE5" s="1705"/>
      <c r="PF5" s="1705"/>
      <c r="PG5" s="1705"/>
      <c r="PH5" s="1705"/>
      <c r="PI5" s="1705"/>
      <c r="PJ5" s="1705"/>
      <c r="PK5" s="1705"/>
      <c r="PL5" s="1705"/>
      <c r="PM5" s="1705"/>
      <c r="PN5" s="1706" t="s">
        <v>884</v>
      </c>
      <c r="PO5" s="1705">
        <f>IFERROR(VLOOKUP(PO$1,'Existing Customers'!$A:$AD,30,FALSE),PO6)</f>
        <v>0</v>
      </c>
      <c r="PP5" s="1705"/>
      <c r="PQ5" s="1705"/>
      <c r="PR5" s="1705"/>
      <c r="PS5" s="1705"/>
      <c r="PT5" s="1705"/>
      <c r="PU5" s="1705"/>
      <c r="PV5" s="1705"/>
      <c r="PW5" s="1705"/>
      <c r="PX5" s="1705"/>
      <c r="PY5" s="1705"/>
      <c r="PZ5" s="1705"/>
      <c r="QA5" s="1705"/>
      <c r="QB5" s="1705"/>
      <c r="QC5" s="1705"/>
      <c r="QD5" s="1705"/>
      <c r="QE5" s="1705"/>
      <c r="QF5" s="1705"/>
      <c r="QG5" s="1705"/>
      <c r="QH5" s="1705"/>
      <c r="QI5" s="1705"/>
      <c r="QJ5" s="1705"/>
      <c r="QK5" s="1706" t="s">
        <v>884</v>
      </c>
      <c r="QL5" s="1705">
        <f>IFERROR(VLOOKUP(QL$1,'Existing Customers'!$A:$AD,30,FALSE),QL6)</f>
        <v>0</v>
      </c>
      <c r="QM5" s="1705"/>
      <c r="QN5" s="1705"/>
      <c r="QO5" s="1705"/>
      <c r="QP5" s="1705"/>
      <c r="QQ5" s="1705"/>
      <c r="QR5" s="1705"/>
      <c r="QS5" s="1705"/>
      <c r="QT5" s="1705"/>
      <c r="QU5" s="1705"/>
      <c r="QV5" s="1705"/>
      <c r="QW5" s="1705"/>
      <c r="QX5" s="1705"/>
      <c r="QY5" s="1705"/>
      <c r="QZ5" s="1705"/>
      <c r="RA5" s="1705"/>
      <c r="RB5" s="1705"/>
      <c r="RC5" s="1705"/>
      <c r="RD5" s="1705"/>
      <c r="RE5" s="1705"/>
      <c r="RF5" s="1705"/>
      <c r="RG5" s="1705"/>
      <c r="RH5" s="1706" t="s">
        <v>884</v>
      </c>
      <c r="RI5" s="1705">
        <f>IFERROR(VLOOKUP(RI$1,'Existing Customers'!$A:$AD,30,FALSE),RI6)</f>
        <v>0</v>
      </c>
      <c r="RJ5" s="1705"/>
      <c r="RK5" s="1705"/>
      <c r="RL5" s="1705"/>
      <c r="RM5" s="1705"/>
      <c r="RN5" s="1705"/>
      <c r="RO5" s="1705"/>
      <c r="RP5" s="1705"/>
      <c r="RQ5" s="1705"/>
      <c r="RR5" s="1705"/>
      <c r="RS5" s="1705"/>
      <c r="RT5" s="1705"/>
      <c r="RU5" s="1705"/>
      <c r="RV5" s="1705"/>
      <c r="RW5" s="1705"/>
      <c r="RX5" s="1705"/>
      <c r="RY5" s="1705"/>
      <c r="RZ5" s="1705"/>
      <c r="SA5" s="1705"/>
      <c r="SB5" s="1705"/>
      <c r="SC5" s="1705"/>
      <c r="SD5" s="1705"/>
      <c r="SE5" s="1706" t="s">
        <v>884</v>
      </c>
      <c r="SF5" s="1705">
        <f>IFERROR(VLOOKUP(SF$1,'Existing Customers'!$A:$AD,30,FALSE),SF6)</f>
        <v>0</v>
      </c>
      <c r="SG5" s="1705"/>
      <c r="SH5" s="1705"/>
      <c r="SI5" s="1705"/>
      <c r="SJ5" s="1705"/>
      <c r="SK5" s="1705"/>
      <c r="SL5" s="1705"/>
      <c r="SM5" s="1705"/>
      <c r="SN5" s="1705"/>
      <c r="SO5" s="1705"/>
      <c r="SP5" s="1705"/>
      <c r="SQ5" s="1705"/>
      <c r="SR5" s="1705"/>
      <c r="SS5" s="1705"/>
      <c r="ST5" s="1705"/>
      <c r="SU5" s="1705"/>
      <c r="SV5" s="1705"/>
      <c r="SW5" s="1705"/>
      <c r="SX5" s="1705"/>
      <c r="SY5" s="1705"/>
      <c r="SZ5" s="1705"/>
      <c r="TA5" s="1705"/>
      <c r="TB5" s="1705"/>
      <c r="TC5" s="1705"/>
      <c r="TD5" s="1705"/>
      <c r="TE5" s="1705"/>
      <c r="TF5" s="1705"/>
      <c r="TG5" s="1705"/>
      <c r="TH5" s="1705"/>
      <c r="TI5" s="1705"/>
      <c r="TJ5" s="1705"/>
      <c r="TK5" s="1705"/>
      <c r="TL5" s="1705"/>
      <c r="TM5" s="1705"/>
      <c r="TN5" s="1705"/>
      <c r="TO5" s="1705"/>
      <c r="TP5" s="1705"/>
      <c r="TQ5" s="1705"/>
      <c r="TR5" s="1705"/>
    </row>
    <row r="6" spans="1:538" x14ac:dyDescent="0.25">
      <c r="A6" s="1705"/>
      <c r="B6" s="1705"/>
      <c r="C6" s="1705"/>
      <c r="D6" s="1705"/>
      <c r="E6" s="1705"/>
      <c r="F6" s="1705"/>
      <c r="G6" s="1705"/>
      <c r="H6" s="1705"/>
      <c r="I6" s="1705"/>
      <c r="J6" s="1705"/>
      <c r="K6" s="1705"/>
      <c r="L6" s="1705"/>
      <c r="M6" s="1705"/>
      <c r="N6" s="1705"/>
      <c r="O6" s="1705"/>
      <c r="P6" s="1705"/>
      <c r="Q6" s="1705"/>
      <c r="R6" s="1705"/>
      <c r="S6" s="1705"/>
      <c r="T6" s="1705"/>
      <c r="U6" s="1705"/>
      <c r="V6" s="1705"/>
      <c r="W6" s="1705"/>
      <c r="X6" s="1705"/>
      <c r="Y6" s="1705"/>
      <c r="Z6" s="1705"/>
      <c r="AA6" s="1705"/>
      <c r="AB6" s="1705"/>
      <c r="AC6" s="2007"/>
      <c r="AD6" s="2007"/>
      <c r="AE6" s="1705"/>
      <c r="AF6" s="1705"/>
      <c r="AG6" s="1705"/>
      <c r="AH6" s="1705"/>
      <c r="AI6" s="1705"/>
      <c r="AJ6" s="1705"/>
      <c r="AK6" s="1705"/>
      <c r="AL6" s="1705"/>
      <c r="AM6" s="1705"/>
      <c r="AN6" s="1705"/>
      <c r="AO6" s="1705"/>
      <c r="AP6" s="1705"/>
      <c r="AQ6" s="1705"/>
      <c r="AR6" s="1705"/>
      <c r="AS6" s="1705"/>
      <c r="AT6" s="1705"/>
      <c r="AU6" s="1705"/>
      <c r="AV6" s="1705"/>
      <c r="AW6" s="1705"/>
      <c r="AX6" s="1705"/>
      <c r="AY6" s="1705"/>
      <c r="AZ6" s="1705"/>
      <c r="BA6" s="1705"/>
      <c r="BB6" s="1705"/>
      <c r="BC6" s="1705"/>
      <c r="BD6" s="1705"/>
      <c r="BE6" s="1705"/>
      <c r="BF6" s="1705"/>
      <c r="BG6" s="1705"/>
      <c r="BH6" s="1705"/>
      <c r="BI6" s="1705"/>
      <c r="BJ6" s="1706" t="s">
        <v>857</v>
      </c>
      <c r="BK6" s="333">
        <f>'Customer Inputs'!$R$6</f>
        <v>0</v>
      </c>
      <c r="BL6" s="1705"/>
      <c r="BM6" s="1705"/>
      <c r="BN6" s="1705"/>
      <c r="BO6" s="1705"/>
      <c r="BP6" s="1705"/>
      <c r="BQ6" s="1705"/>
      <c r="BR6" s="1705"/>
      <c r="BS6" s="1705"/>
      <c r="BT6" s="1705"/>
      <c r="BU6" s="1705"/>
      <c r="BV6" s="1705"/>
      <c r="BW6" s="1705"/>
      <c r="BX6" s="1705"/>
      <c r="BY6" s="1705"/>
      <c r="BZ6" s="1705"/>
      <c r="CA6" s="1705"/>
      <c r="CB6" s="1705"/>
      <c r="CC6" s="1705"/>
      <c r="CD6" s="1705"/>
      <c r="CE6" s="1705"/>
      <c r="CF6" s="1705"/>
      <c r="CG6" s="1706" t="s">
        <v>857</v>
      </c>
      <c r="CH6" s="85">
        <f>'Customer Inputs'!$R$7</f>
        <v>0</v>
      </c>
      <c r="CI6" s="1705"/>
      <c r="CJ6" s="1705"/>
      <c r="CK6" s="1705"/>
      <c r="CL6" s="1705"/>
      <c r="CM6" s="1705"/>
      <c r="CN6" s="1705"/>
      <c r="CO6" s="1705"/>
      <c r="CP6" s="1705"/>
      <c r="CQ6" s="1705"/>
      <c r="CR6" s="1705"/>
      <c r="CS6" s="1705"/>
      <c r="CT6" s="1705"/>
      <c r="CU6" s="1705"/>
      <c r="CV6" s="1705"/>
      <c r="CW6" s="1705"/>
      <c r="CX6" s="1705"/>
      <c r="CY6" s="1705"/>
      <c r="CZ6" s="1705"/>
      <c r="DA6" s="1705"/>
      <c r="DB6" s="1705"/>
      <c r="DC6" s="1705"/>
      <c r="DD6" s="1706" t="s">
        <v>857</v>
      </c>
      <c r="DE6" s="85">
        <f>'Customer Inputs'!$R$8</f>
        <v>0</v>
      </c>
      <c r="DF6" s="1705"/>
      <c r="DG6" s="1705"/>
      <c r="DH6" s="1705"/>
      <c r="DI6" s="1705"/>
      <c r="DJ6" s="1705"/>
      <c r="DK6" s="1705"/>
      <c r="DL6" s="1705"/>
      <c r="DM6" s="1705"/>
      <c r="DN6" s="1705"/>
      <c r="DO6" s="1705"/>
      <c r="DP6" s="1705"/>
      <c r="DQ6" s="1705"/>
      <c r="DR6" s="1705"/>
      <c r="DS6" s="1705"/>
      <c r="DT6" s="1705"/>
      <c r="DU6" s="1705"/>
      <c r="DV6" s="1705"/>
      <c r="DW6" s="1705"/>
      <c r="DX6" s="1705"/>
      <c r="DY6" s="1705"/>
      <c r="DZ6" s="1705"/>
      <c r="EA6" s="1706" t="s">
        <v>857</v>
      </c>
      <c r="EB6" s="85">
        <f>'Customer Inputs'!$R$9</f>
        <v>0</v>
      </c>
      <c r="EC6" s="1705"/>
      <c r="ED6" s="1705"/>
      <c r="EE6" s="1705"/>
      <c r="EF6" s="1705"/>
      <c r="EG6" s="1705"/>
      <c r="EH6" s="1705"/>
      <c r="EI6" s="1705"/>
      <c r="EJ6" s="1705"/>
      <c r="EK6" s="1705"/>
      <c r="EL6" s="1705"/>
      <c r="EM6" s="1705"/>
      <c r="EN6" s="1705"/>
      <c r="EO6" s="1705"/>
      <c r="EP6" s="1705"/>
      <c r="EQ6" s="1705"/>
      <c r="ER6" s="1705"/>
      <c r="ES6" s="1705"/>
      <c r="ET6" s="1705"/>
      <c r="EU6" s="1705"/>
      <c r="EV6" s="1705"/>
      <c r="EW6" s="1705"/>
      <c r="EX6" s="1706" t="s">
        <v>857</v>
      </c>
      <c r="EY6" s="85">
        <f>'Customer Inputs'!$R$10</f>
        <v>0</v>
      </c>
      <c r="EZ6" s="1705"/>
      <c r="FA6" s="1705"/>
      <c r="FB6" s="1705"/>
      <c r="FC6" s="1705"/>
      <c r="FD6" s="1705"/>
      <c r="FE6" s="1705"/>
      <c r="FF6" s="1705"/>
      <c r="FG6" s="1705"/>
      <c r="FH6" s="1705"/>
      <c r="FI6" s="1705"/>
      <c r="FJ6" s="1705"/>
      <c r="FK6" s="1705"/>
      <c r="FL6" s="1705"/>
      <c r="FM6" s="1705"/>
      <c r="FN6" s="1705"/>
      <c r="FO6" s="1705"/>
      <c r="FP6" s="1705"/>
      <c r="FQ6" s="1705"/>
      <c r="FR6" s="1705"/>
      <c r="FS6" s="1705"/>
      <c r="FT6" s="1705"/>
      <c r="FU6" s="1706" t="s">
        <v>857</v>
      </c>
      <c r="FV6" s="85">
        <f>'Customer Inputs'!$R$11</f>
        <v>0</v>
      </c>
      <c r="FW6" s="1705"/>
      <c r="FX6" s="1705"/>
      <c r="FY6" s="1705"/>
      <c r="FZ6" s="1705"/>
      <c r="GA6" s="1705"/>
      <c r="GB6" s="1705"/>
      <c r="GC6" s="1705"/>
      <c r="GD6" s="1705"/>
      <c r="GE6" s="1705"/>
      <c r="GF6" s="1705"/>
      <c r="GG6" s="1705"/>
      <c r="GH6" s="1705"/>
      <c r="GI6" s="1705"/>
      <c r="GJ6" s="1705"/>
      <c r="GK6" s="1705"/>
      <c r="GL6" s="1705"/>
      <c r="GM6" s="1705"/>
      <c r="GN6" s="1705"/>
      <c r="GO6" s="1705"/>
      <c r="GP6" s="1705"/>
      <c r="GQ6" s="1705"/>
      <c r="GR6" s="1706" t="s">
        <v>857</v>
      </c>
      <c r="GS6" s="85">
        <f>'Customer Inputs'!$R$12</f>
        <v>0</v>
      </c>
      <c r="GT6" s="1705"/>
      <c r="GU6" s="1705"/>
      <c r="GV6" s="1705"/>
      <c r="GW6" s="1705"/>
      <c r="GX6" s="1705"/>
      <c r="GY6" s="1705"/>
      <c r="GZ6" s="1705"/>
      <c r="HA6" s="1705"/>
      <c r="HB6" s="1705"/>
      <c r="HC6" s="1705"/>
      <c r="HD6" s="1705"/>
      <c r="HE6" s="1705"/>
      <c r="HF6" s="1705"/>
      <c r="HG6" s="1705"/>
      <c r="HH6" s="1705"/>
      <c r="HI6" s="1705"/>
      <c r="HJ6" s="1705"/>
      <c r="HK6" s="1705"/>
      <c r="HL6" s="1705"/>
      <c r="HM6" s="1705"/>
      <c r="HN6" s="1705"/>
      <c r="HO6" s="1706" t="s">
        <v>857</v>
      </c>
      <c r="HP6" s="85">
        <f>'Customer Inputs'!$R$13</f>
        <v>0</v>
      </c>
      <c r="HQ6" s="1705"/>
      <c r="HR6" s="1705"/>
      <c r="HS6" s="1705"/>
      <c r="HT6" s="1705"/>
      <c r="HU6" s="1705"/>
      <c r="HV6" s="1705"/>
      <c r="HW6" s="1705"/>
      <c r="HX6" s="1705"/>
      <c r="HY6" s="1705"/>
      <c r="HZ6" s="1705"/>
      <c r="IA6" s="1705"/>
      <c r="IB6" s="1705"/>
      <c r="IC6" s="1705"/>
      <c r="ID6" s="1705"/>
      <c r="IE6" s="1705"/>
      <c r="IF6" s="1705"/>
      <c r="IG6" s="1705"/>
      <c r="IH6" s="1705"/>
      <c r="II6" s="1705"/>
      <c r="IJ6" s="1705"/>
      <c r="IK6" s="1705"/>
      <c r="IL6" s="1706" t="s">
        <v>857</v>
      </c>
      <c r="IM6" s="85">
        <f>'Customer Inputs'!$R$14</f>
        <v>0</v>
      </c>
      <c r="IN6" s="1705"/>
      <c r="IO6" s="1705"/>
      <c r="IP6" s="1705"/>
      <c r="IQ6" s="1705"/>
      <c r="IR6" s="1705"/>
      <c r="IS6" s="1705"/>
      <c r="IT6" s="1705"/>
      <c r="IU6" s="1705"/>
      <c r="IV6" s="1705"/>
      <c r="IW6" s="1705"/>
      <c r="IX6" s="1705"/>
      <c r="IY6" s="1705"/>
      <c r="IZ6" s="1705"/>
      <c r="JA6" s="1705"/>
      <c r="JB6" s="1705"/>
      <c r="JC6" s="1705"/>
      <c r="JD6" s="1705"/>
      <c r="JE6" s="1705"/>
      <c r="JF6" s="1705"/>
      <c r="JG6" s="1705"/>
      <c r="JH6" s="1705"/>
      <c r="JI6" s="1706" t="s">
        <v>857</v>
      </c>
      <c r="JJ6" s="85">
        <f>'Customer Inputs'!$R$15</f>
        <v>0</v>
      </c>
      <c r="JK6" s="1705"/>
      <c r="JL6" s="1705"/>
      <c r="JM6" s="1705"/>
      <c r="JN6" s="1705"/>
      <c r="JO6" s="1705"/>
      <c r="JP6" s="1705"/>
      <c r="JQ6" s="1705"/>
      <c r="JR6" s="1705"/>
      <c r="JS6" s="1705"/>
      <c r="JT6" s="1705"/>
      <c r="JU6" s="1705"/>
      <c r="JV6" s="1705"/>
      <c r="JW6" s="1705"/>
      <c r="JX6" s="1705"/>
      <c r="JY6" s="1705"/>
      <c r="JZ6" s="1705"/>
      <c r="KA6" s="1705"/>
      <c r="KB6" s="1705"/>
      <c r="KC6" s="1705"/>
      <c r="KD6" s="1705"/>
      <c r="KE6" s="1705"/>
      <c r="KF6" s="1706" t="s">
        <v>857</v>
      </c>
      <c r="KG6" s="85">
        <f>'Customer Inputs'!$R$16</f>
        <v>0</v>
      </c>
      <c r="KH6" s="1705"/>
      <c r="KI6" s="1705"/>
      <c r="KJ6" s="1705"/>
      <c r="KK6" s="1705"/>
      <c r="KL6" s="1705"/>
      <c r="KM6" s="1705"/>
      <c r="KN6" s="1705"/>
      <c r="KO6" s="1705"/>
      <c r="KP6" s="1705"/>
      <c r="KQ6" s="1705"/>
      <c r="KR6" s="1705"/>
      <c r="KS6" s="1705"/>
      <c r="KT6" s="1705"/>
      <c r="KU6" s="1705"/>
      <c r="KV6" s="1705"/>
      <c r="KW6" s="1705"/>
      <c r="KX6" s="1705"/>
      <c r="KY6" s="1705"/>
      <c r="KZ6" s="1705"/>
      <c r="LA6" s="1705"/>
      <c r="LB6" s="1705"/>
      <c r="LC6" s="1706" t="s">
        <v>857</v>
      </c>
      <c r="LD6" s="85">
        <f>'Customer Inputs'!$R$17</f>
        <v>0</v>
      </c>
      <c r="LE6" s="1705"/>
      <c r="LF6" s="1705"/>
      <c r="LG6" s="1705"/>
      <c r="LH6" s="1705"/>
      <c r="LI6" s="1705"/>
      <c r="LJ6" s="1705"/>
      <c r="LK6" s="1705"/>
      <c r="LL6" s="1705"/>
      <c r="LM6" s="1705"/>
      <c r="LN6" s="1705"/>
      <c r="LO6" s="1705"/>
      <c r="LP6" s="1705"/>
      <c r="LQ6" s="1705"/>
      <c r="LR6" s="1705"/>
      <c r="LS6" s="1705"/>
      <c r="LT6" s="1705"/>
      <c r="LU6" s="1705"/>
      <c r="LV6" s="1705"/>
      <c r="LW6" s="1705"/>
      <c r="LX6" s="1705"/>
      <c r="LY6" s="1705"/>
      <c r="LZ6" s="1706" t="s">
        <v>857</v>
      </c>
      <c r="MA6" s="85">
        <f>'Customer Inputs'!$R$18</f>
        <v>0</v>
      </c>
      <c r="MB6" s="1705"/>
      <c r="MC6" s="1705"/>
      <c r="MD6" s="1705"/>
      <c r="ME6" s="1705"/>
      <c r="MF6" s="1705"/>
      <c r="MG6" s="1705"/>
      <c r="MH6" s="1705"/>
      <c r="MI6" s="1705"/>
      <c r="MJ6" s="1705"/>
      <c r="MK6" s="1705"/>
      <c r="ML6" s="1705"/>
      <c r="MM6" s="1705"/>
      <c r="MN6" s="1705"/>
      <c r="MO6" s="1705"/>
      <c r="MP6" s="1705"/>
      <c r="MQ6" s="1705"/>
      <c r="MR6" s="1705"/>
      <c r="MS6" s="1705"/>
      <c r="MT6" s="1705"/>
      <c r="MU6" s="1705"/>
      <c r="MV6" s="1705"/>
      <c r="MW6" s="1706" t="s">
        <v>857</v>
      </c>
      <c r="MX6" s="85">
        <f>'Customer Inputs'!$R$19</f>
        <v>0</v>
      </c>
      <c r="MY6" s="1705"/>
      <c r="MZ6" s="1705"/>
      <c r="NA6" s="1705"/>
      <c r="NB6" s="1705"/>
      <c r="NC6" s="1705"/>
      <c r="ND6" s="1705"/>
      <c r="NE6" s="1705"/>
      <c r="NF6" s="1705"/>
      <c r="NG6" s="1705"/>
      <c r="NH6" s="1705"/>
      <c r="NI6" s="1705"/>
      <c r="NJ6" s="1705"/>
      <c r="NK6" s="1705"/>
      <c r="NL6" s="1705"/>
      <c r="NM6" s="1705"/>
      <c r="NN6" s="1705"/>
      <c r="NO6" s="1705"/>
      <c r="NP6" s="1705"/>
      <c r="NQ6" s="1705"/>
      <c r="NR6" s="1705"/>
      <c r="NS6" s="1705"/>
      <c r="NT6" s="1706" t="s">
        <v>857</v>
      </c>
      <c r="NU6" s="85">
        <f>'Customer Inputs'!$R$20</f>
        <v>0</v>
      </c>
      <c r="NV6" s="1705"/>
      <c r="NW6" s="1705"/>
      <c r="NX6" s="1705"/>
      <c r="NY6" s="1705"/>
      <c r="NZ6" s="1705"/>
      <c r="OA6" s="1705"/>
      <c r="OB6" s="1705"/>
      <c r="OC6" s="1705"/>
      <c r="OD6" s="1705"/>
      <c r="OE6" s="1705"/>
      <c r="OF6" s="1705"/>
      <c r="OG6" s="1705"/>
      <c r="OH6" s="1705"/>
      <c r="OI6" s="1705"/>
      <c r="OJ6" s="1705"/>
      <c r="OK6" s="1705"/>
      <c r="OL6" s="1705"/>
      <c r="OM6" s="1705"/>
      <c r="ON6" s="1705"/>
      <c r="OO6" s="1705"/>
      <c r="OP6" s="1705"/>
      <c r="OQ6" s="1706" t="s">
        <v>857</v>
      </c>
      <c r="OR6" s="85">
        <f>'Customer Inputs'!$R$21</f>
        <v>0</v>
      </c>
      <c r="OS6" s="1705"/>
      <c r="OT6" s="1705"/>
      <c r="OU6" s="1705"/>
      <c r="OV6" s="1705"/>
      <c r="OW6" s="1705"/>
      <c r="OX6" s="1705"/>
      <c r="OY6" s="1705"/>
      <c r="OZ6" s="1705"/>
      <c r="PA6" s="1705"/>
      <c r="PB6" s="1705"/>
      <c r="PC6" s="1705"/>
      <c r="PD6" s="1705"/>
      <c r="PE6" s="1705"/>
      <c r="PF6" s="1705"/>
      <c r="PG6" s="1705"/>
      <c r="PH6" s="1705"/>
      <c r="PI6" s="1705"/>
      <c r="PJ6" s="1705"/>
      <c r="PK6" s="1705"/>
      <c r="PL6" s="1705"/>
      <c r="PM6" s="1705"/>
      <c r="PN6" s="1706" t="s">
        <v>857</v>
      </c>
      <c r="PO6" s="85">
        <f>'Customer Inputs'!$R$22</f>
        <v>0</v>
      </c>
      <c r="PP6" s="1705"/>
      <c r="PQ6" s="1705"/>
      <c r="PR6" s="1705"/>
      <c r="PS6" s="1705"/>
      <c r="PT6" s="1705"/>
      <c r="PU6" s="1705"/>
      <c r="PV6" s="1705"/>
      <c r="PW6" s="1705"/>
      <c r="PX6" s="1705"/>
      <c r="PY6" s="1705"/>
      <c r="PZ6" s="1705"/>
      <c r="QA6" s="1705"/>
      <c r="QB6" s="1705"/>
      <c r="QC6" s="1705"/>
      <c r="QD6" s="1705"/>
      <c r="QE6" s="1705"/>
      <c r="QF6" s="1705"/>
      <c r="QG6" s="1705"/>
      <c r="QH6" s="1705"/>
      <c r="QI6" s="1705"/>
      <c r="QJ6" s="1705"/>
      <c r="QK6" s="1706" t="s">
        <v>857</v>
      </c>
      <c r="QL6" s="85">
        <f>'Customer Inputs'!$R$23</f>
        <v>0</v>
      </c>
      <c r="QM6" s="1705"/>
      <c r="QN6" s="1705"/>
      <c r="QO6" s="1705"/>
      <c r="QP6" s="1705"/>
      <c r="QQ6" s="1705"/>
      <c r="QR6" s="1705"/>
      <c r="QS6" s="1705"/>
      <c r="QT6" s="1705"/>
      <c r="QU6" s="1705"/>
      <c r="QV6" s="1705"/>
      <c r="QW6" s="1705"/>
      <c r="QX6" s="1705"/>
      <c r="QY6" s="1705"/>
      <c r="QZ6" s="1705"/>
      <c r="RA6" s="1705"/>
      <c r="RB6" s="1705"/>
      <c r="RC6" s="1705"/>
      <c r="RD6" s="1705"/>
      <c r="RE6" s="1705"/>
      <c r="RF6" s="1705"/>
      <c r="RG6" s="1705"/>
      <c r="RH6" s="1706" t="s">
        <v>857</v>
      </c>
      <c r="RI6" s="85">
        <f>'Customer Inputs'!$R$24</f>
        <v>0</v>
      </c>
      <c r="RJ6" s="1705"/>
      <c r="RK6" s="1705"/>
      <c r="RL6" s="1705"/>
      <c r="RM6" s="1705"/>
      <c r="RN6" s="1705"/>
      <c r="RO6" s="1705"/>
      <c r="RP6" s="1705"/>
      <c r="RQ6" s="1705"/>
      <c r="RR6" s="1705"/>
      <c r="RS6" s="1705"/>
      <c r="RT6" s="1705"/>
      <c r="RU6" s="1705"/>
      <c r="RV6" s="1705"/>
      <c r="RW6" s="1705"/>
      <c r="RX6" s="1705"/>
      <c r="RY6" s="1705"/>
      <c r="RZ6" s="1705"/>
      <c r="SA6" s="1705"/>
      <c r="SB6" s="1705"/>
      <c r="SC6" s="1705"/>
      <c r="SD6" s="1705"/>
      <c r="SE6" s="1706" t="s">
        <v>857</v>
      </c>
      <c r="SF6" s="85">
        <f>'Customer Inputs'!$R$25</f>
        <v>0</v>
      </c>
      <c r="SG6" s="1705"/>
      <c r="SH6" s="1705"/>
      <c r="SI6" s="1705"/>
      <c r="SJ6" s="1705"/>
      <c r="SK6" s="1705"/>
      <c r="SL6" s="1705"/>
      <c r="SM6" s="1705"/>
      <c r="SN6" s="1705"/>
      <c r="SO6" s="1705"/>
      <c r="SP6" s="1705"/>
      <c r="SQ6" s="1705"/>
      <c r="SR6" s="1705"/>
      <c r="SS6" s="1705"/>
      <c r="ST6" s="1705"/>
      <c r="SU6" s="1705"/>
      <c r="SV6" s="1705"/>
      <c r="SW6" s="1705"/>
      <c r="SX6" s="1705"/>
      <c r="SY6" s="1705"/>
      <c r="SZ6" s="1705"/>
      <c r="TA6" s="1705"/>
      <c r="TB6" s="1705"/>
      <c r="TC6" s="1705"/>
      <c r="TD6" s="1705"/>
      <c r="TE6" s="1705"/>
      <c r="TF6" s="1705"/>
      <c r="TG6" s="1705"/>
      <c r="TH6" s="1705"/>
      <c r="TI6" s="1705"/>
      <c r="TJ6" s="1705"/>
      <c r="TK6" s="1705"/>
      <c r="TL6" s="1705"/>
      <c r="TM6" s="1705"/>
      <c r="TN6" s="1705"/>
      <c r="TO6" s="1705"/>
      <c r="TP6" s="1705"/>
      <c r="TQ6" s="1705"/>
      <c r="TR6" s="1705"/>
    </row>
    <row r="7" spans="1:538" x14ac:dyDescent="0.25">
      <c r="A7" s="1705"/>
      <c r="B7" s="1705"/>
      <c r="C7" s="1705"/>
      <c r="D7" s="1705"/>
      <c r="E7" s="1705"/>
      <c r="F7" s="1705"/>
      <c r="G7" s="1705"/>
      <c r="H7" s="1705"/>
      <c r="I7" s="1705"/>
      <c r="J7" s="1705"/>
      <c r="K7" s="1705"/>
      <c r="L7" s="1705"/>
      <c r="M7" s="1705"/>
      <c r="N7" s="1705"/>
      <c r="O7" s="1705"/>
      <c r="P7" s="1705"/>
      <c r="Q7" s="1705"/>
      <c r="R7" s="1705"/>
      <c r="S7" s="1705"/>
      <c r="T7" s="1705"/>
      <c r="U7" s="1705"/>
      <c r="V7" s="1705"/>
      <c r="W7" s="1705"/>
      <c r="X7" s="1705"/>
      <c r="Y7" s="1705"/>
      <c r="Z7" s="1705"/>
      <c r="AA7" s="1705"/>
      <c r="AB7" s="1705"/>
      <c r="AC7" s="1706"/>
      <c r="AD7" s="1706"/>
      <c r="AE7" s="1705"/>
      <c r="AF7" s="1705"/>
      <c r="AG7" s="1705"/>
      <c r="AH7" s="1705"/>
      <c r="AI7" s="1705"/>
      <c r="AJ7" s="1705"/>
      <c r="AK7" s="1705"/>
      <c r="AL7" s="1705"/>
      <c r="AM7" s="1705"/>
      <c r="AN7" s="1705"/>
      <c r="AO7" s="1705"/>
      <c r="AP7" s="1705"/>
      <c r="AQ7" s="1705"/>
      <c r="AR7" s="1705"/>
      <c r="AS7" s="1705"/>
      <c r="AT7" s="1705"/>
      <c r="AU7" s="1705"/>
      <c r="AV7" s="1705"/>
      <c r="AW7" s="1705"/>
      <c r="AX7" s="1705"/>
      <c r="AY7" s="1705"/>
      <c r="AZ7" s="1705"/>
      <c r="BA7" s="1705"/>
      <c r="BB7" s="1705"/>
      <c r="BC7" s="1705"/>
      <c r="BD7" s="1705"/>
      <c r="BE7" s="1705"/>
      <c r="BF7" s="1705"/>
      <c r="BG7" s="1705"/>
      <c r="BH7" s="1705"/>
      <c r="BI7" s="1705"/>
      <c r="BJ7" s="1706" t="s">
        <v>867</v>
      </c>
      <c r="BK7" s="316">
        <f>IFERROR(SUMIFS('Existing Customers'!$AC:$AC,'Existing Customers'!$A:$A,'Multi-Customer'!BK$1)/SUMIFS('Existing Customers'!$Q:$Q,'Existing Customers'!$A:$A,'Multi-Customer'!BK$1),0)</f>
        <v>0</v>
      </c>
      <c r="BL7" s="1705"/>
      <c r="BM7" s="1705"/>
      <c r="BN7" s="1705"/>
      <c r="BO7" s="1705"/>
      <c r="BP7" s="1705"/>
      <c r="BQ7" s="1705"/>
      <c r="BR7" s="1705"/>
      <c r="BS7" s="1705"/>
      <c r="BT7" s="1705"/>
      <c r="BU7" s="1705"/>
      <c r="BV7" s="1705"/>
      <c r="BW7" s="1705"/>
      <c r="BX7" s="1705"/>
      <c r="BY7" s="1705"/>
      <c r="BZ7" s="1705"/>
      <c r="CA7" s="1705"/>
      <c r="CB7" s="1705"/>
      <c r="CC7" s="1705"/>
      <c r="CD7" s="1705"/>
      <c r="CE7" s="1705"/>
      <c r="CF7" s="1705"/>
      <c r="CG7" s="1706" t="s">
        <v>867</v>
      </c>
      <c r="CH7" s="316">
        <f>IFERROR(SUMIFS('Existing Customers'!$AC:$AC,'Existing Customers'!$A:$A,'Multi-Customer'!CH$1)/SUMIFS('Existing Customers'!$Q:$Q,'Existing Customers'!$A:$A,'Multi-Customer'!CH$1),0)</f>
        <v>0</v>
      </c>
      <c r="CI7" s="1705"/>
      <c r="CJ7" s="1705"/>
      <c r="CK7" s="1705"/>
      <c r="CL7" s="1705"/>
      <c r="CM7" s="1705"/>
      <c r="CN7" s="1705"/>
      <c r="CO7" s="1705"/>
      <c r="CP7" s="1705"/>
      <c r="CQ7" s="1705"/>
      <c r="CR7" s="1705"/>
      <c r="CS7" s="1705"/>
      <c r="CT7" s="1705"/>
      <c r="CU7" s="1705"/>
      <c r="CV7" s="1705"/>
      <c r="CW7" s="1705"/>
      <c r="CX7" s="1705"/>
      <c r="CY7" s="1705"/>
      <c r="CZ7" s="1705"/>
      <c r="DA7" s="1705"/>
      <c r="DB7" s="1705"/>
      <c r="DC7" s="1705"/>
      <c r="DD7" s="1706" t="s">
        <v>867</v>
      </c>
      <c r="DE7" s="316">
        <f>IFERROR(SUMIFS('Existing Customers'!$AC:$AC,'Existing Customers'!$A:$A,'Multi-Customer'!DE$1)/SUMIFS('Existing Customers'!$Q:$Q,'Existing Customers'!$A:$A,'Multi-Customer'!DE$1),0)</f>
        <v>0</v>
      </c>
      <c r="DF7" s="1705"/>
      <c r="DG7" s="1705"/>
      <c r="DH7" s="1705"/>
      <c r="DI7" s="1705"/>
      <c r="DJ7" s="1705"/>
      <c r="DK7" s="1705"/>
      <c r="DL7" s="1705"/>
      <c r="DM7" s="1705"/>
      <c r="DN7" s="1705"/>
      <c r="DO7" s="1705"/>
      <c r="DP7" s="1705"/>
      <c r="DQ7" s="1705"/>
      <c r="DR7" s="1705"/>
      <c r="DS7" s="1705"/>
      <c r="DT7" s="1705"/>
      <c r="DU7" s="1705"/>
      <c r="DV7" s="1705"/>
      <c r="DW7" s="1705"/>
      <c r="DX7" s="1705"/>
      <c r="DY7" s="1705"/>
      <c r="DZ7" s="1705"/>
      <c r="EA7" s="1706" t="s">
        <v>867</v>
      </c>
      <c r="EB7" s="316">
        <f>IFERROR(SUMIFS('Existing Customers'!$AC:$AC,'Existing Customers'!$A:$A,'Multi-Customer'!EB$1)/SUMIFS('Existing Customers'!$Q:$Q,'Existing Customers'!$A:$A,'Multi-Customer'!EB$1),0)</f>
        <v>0</v>
      </c>
      <c r="EC7" s="1705"/>
      <c r="ED7" s="1705"/>
      <c r="EE7" s="1705"/>
      <c r="EF7" s="1705"/>
      <c r="EG7" s="1705"/>
      <c r="EH7" s="1705"/>
      <c r="EI7" s="1705"/>
      <c r="EJ7" s="1705"/>
      <c r="EK7" s="1705"/>
      <c r="EL7" s="1705"/>
      <c r="EM7" s="1705"/>
      <c r="EN7" s="1705"/>
      <c r="EO7" s="1705"/>
      <c r="EP7" s="1705"/>
      <c r="EQ7" s="1705"/>
      <c r="ER7" s="1705"/>
      <c r="ES7" s="1705"/>
      <c r="ET7" s="1705"/>
      <c r="EU7" s="1705"/>
      <c r="EV7" s="1705"/>
      <c r="EW7" s="1705"/>
      <c r="EX7" s="1706" t="s">
        <v>867</v>
      </c>
      <c r="EY7" s="316">
        <f>IFERROR(SUMIFS('Existing Customers'!$AC:$AC,'Existing Customers'!$A:$A,'Multi-Customer'!EY$1)/SUMIFS('Existing Customers'!$Q:$Q,'Existing Customers'!$A:$A,'Multi-Customer'!EY$1),0)</f>
        <v>0</v>
      </c>
      <c r="EZ7" s="1705"/>
      <c r="FA7" s="1705"/>
      <c r="FB7" s="1705"/>
      <c r="FC7" s="1705"/>
      <c r="FD7" s="1705"/>
      <c r="FE7" s="1705"/>
      <c r="FF7" s="1705"/>
      <c r="FG7" s="1705"/>
      <c r="FH7" s="1705"/>
      <c r="FI7" s="1705"/>
      <c r="FJ7" s="1705"/>
      <c r="FK7" s="1705"/>
      <c r="FL7" s="1705"/>
      <c r="FM7" s="1705"/>
      <c r="FN7" s="1705"/>
      <c r="FO7" s="1705"/>
      <c r="FP7" s="1705"/>
      <c r="FQ7" s="1705"/>
      <c r="FR7" s="1705"/>
      <c r="FS7" s="1705"/>
      <c r="FT7" s="1705"/>
      <c r="FU7" s="1706" t="s">
        <v>867</v>
      </c>
      <c r="FV7" s="316">
        <f>IFERROR(SUMIFS('Existing Customers'!$AC:$AC,'Existing Customers'!$A:$A,'Multi-Customer'!FV$1)/SUMIFS('Existing Customers'!$Q:$Q,'Existing Customers'!$A:$A,'Multi-Customer'!FV$1),0)</f>
        <v>0</v>
      </c>
      <c r="FW7" s="1705"/>
      <c r="FX7" s="1705"/>
      <c r="FY7" s="1705"/>
      <c r="FZ7" s="1705"/>
      <c r="GA7" s="1705"/>
      <c r="GB7" s="1705"/>
      <c r="GC7" s="1705"/>
      <c r="GD7" s="1705"/>
      <c r="GE7" s="1705"/>
      <c r="GF7" s="1705"/>
      <c r="GG7" s="1705"/>
      <c r="GH7" s="1705"/>
      <c r="GI7" s="1705"/>
      <c r="GJ7" s="1705"/>
      <c r="GK7" s="1705"/>
      <c r="GL7" s="1705"/>
      <c r="GM7" s="1705"/>
      <c r="GN7" s="1705"/>
      <c r="GO7" s="1705"/>
      <c r="GP7" s="1705"/>
      <c r="GQ7" s="1705"/>
      <c r="GR7" s="1706" t="s">
        <v>867</v>
      </c>
      <c r="GS7" s="316">
        <f>IFERROR(SUMIFS('Existing Customers'!$AC:$AC,'Existing Customers'!$A:$A,'Multi-Customer'!GS$1)/SUMIFS('Existing Customers'!$Q:$Q,'Existing Customers'!$A:$A,'Multi-Customer'!GS$1),0)</f>
        <v>0</v>
      </c>
      <c r="GT7" s="1705"/>
      <c r="GU7" s="1705"/>
      <c r="GV7" s="1705"/>
      <c r="GW7" s="1705"/>
      <c r="GX7" s="1705"/>
      <c r="GY7" s="1705"/>
      <c r="GZ7" s="1705"/>
      <c r="HA7" s="1705"/>
      <c r="HB7" s="1705"/>
      <c r="HC7" s="1705"/>
      <c r="HD7" s="1705"/>
      <c r="HE7" s="1705"/>
      <c r="HF7" s="1705"/>
      <c r="HG7" s="1705"/>
      <c r="HH7" s="1705"/>
      <c r="HI7" s="1705"/>
      <c r="HJ7" s="1705"/>
      <c r="HK7" s="1705"/>
      <c r="HL7" s="1705"/>
      <c r="HM7" s="1705"/>
      <c r="HN7" s="1705"/>
      <c r="HO7" s="1706" t="s">
        <v>867</v>
      </c>
      <c r="HP7" s="316">
        <f>IFERROR(SUMIFS('Existing Customers'!$AC:$AC,'Existing Customers'!$A:$A,'Multi-Customer'!HP$1)/SUMIFS('Existing Customers'!$Q:$Q,'Existing Customers'!$A:$A,'Multi-Customer'!HP$1),0)</f>
        <v>0</v>
      </c>
      <c r="HQ7" s="1705"/>
      <c r="HR7" s="1705"/>
      <c r="HS7" s="1705"/>
      <c r="HT7" s="1705"/>
      <c r="HU7" s="1705"/>
      <c r="HV7" s="1705"/>
      <c r="HW7" s="1705"/>
      <c r="HX7" s="1705"/>
      <c r="HY7" s="1705"/>
      <c r="HZ7" s="1705"/>
      <c r="IA7" s="1705"/>
      <c r="IB7" s="1705"/>
      <c r="IC7" s="1705"/>
      <c r="ID7" s="1705"/>
      <c r="IE7" s="1705"/>
      <c r="IF7" s="1705"/>
      <c r="IG7" s="1705"/>
      <c r="IH7" s="1705"/>
      <c r="II7" s="1705"/>
      <c r="IJ7" s="1705"/>
      <c r="IK7" s="1705"/>
      <c r="IL7" s="1706" t="s">
        <v>867</v>
      </c>
      <c r="IM7" s="316">
        <f>IFERROR(SUMIFS('Existing Customers'!$AC:$AC,'Existing Customers'!$A:$A,'Multi-Customer'!IM$1)/SUMIFS('Existing Customers'!$Q:$Q,'Existing Customers'!$A:$A,'Multi-Customer'!IM$1),0)</f>
        <v>0</v>
      </c>
      <c r="IN7" s="1705"/>
      <c r="IO7" s="1705"/>
      <c r="IP7" s="1705"/>
      <c r="IQ7" s="1705"/>
      <c r="IR7" s="1705"/>
      <c r="IS7" s="1705"/>
      <c r="IT7" s="1705"/>
      <c r="IU7" s="1705"/>
      <c r="IV7" s="1705"/>
      <c r="IW7" s="1705"/>
      <c r="IX7" s="1705"/>
      <c r="IY7" s="1705"/>
      <c r="IZ7" s="1705"/>
      <c r="JA7" s="1705"/>
      <c r="JB7" s="1705"/>
      <c r="JC7" s="1705"/>
      <c r="JD7" s="1705"/>
      <c r="JE7" s="1705"/>
      <c r="JF7" s="1705"/>
      <c r="JG7" s="1705"/>
      <c r="JH7" s="1705"/>
      <c r="JI7" s="1706" t="s">
        <v>867</v>
      </c>
      <c r="JJ7" s="316">
        <f>IFERROR(SUMIFS('Existing Customers'!$AC:$AC,'Existing Customers'!$A:$A,'Multi-Customer'!JJ$1)/SUMIFS('Existing Customers'!$Q:$Q,'Existing Customers'!$A:$A,'Multi-Customer'!JJ$1),0)</f>
        <v>0</v>
      </c>
      <c r="JK7" s="1705"/>
      <c r="JL7" s="1705"/>
      <c r="JM7" s="1705"/>
      <c r="JN7" s="1705"/>
      <c r="JO7" s="1705"/>
      <c r="JP7" s="1705"/>
      <c r="JQ7" s="1705"/>
      <c r="JR7" s="1705"/>
      <c r="JS7" s="1705"/>
      <c r="JT7" s="1705"/>
      <c r="JU7" s="1705"/>
      <c r="JV7" s="1705"/>
      <c r="JW7" s="1705"/>
      <c r="JX7" s="1705"/>
      <c r="JY7" s="1705"/>
      <c r="JZ7" s="1705"/>
      <c r="KA7" s="1705"/>
      <c r="KB7" s="1705"/>
      <c r="KC7" s="1705"/>
      <c r="KD7" s="1705"/>
      <c r="KE7" s="1705"/>
      <c r="KF7" s="1706" t="s">
        <v>867</v>
      </c>
      <c r="KG7" s="316">
        <f>IFERROR(SUMIFS('Existing Customers'!$AC:$AC,'Existing Customers'!$A:$A,'Multi-Customer'!KG$1)/SUMIFS('Existing Customers'!$Q:$Q,'Existing Customers'!$A:$A,'Multi-Customer'!KG$1),0)</f>
        <v>0</v>
      </c>
      <c r="KH7" s="1705"/>
      <c r="KI7" s="1705"/>
      <c r="KJ7" s="1705"/>
      <c r="KK7" s="1705"/>
      <c r="KL7" s="1705"/>
      <c r="KM7" s="1705"/>
      <c r="KN7" s="1705"/>
      <c r="KO7" s="1705"/>
      <c r="KP7" s="1705"/>
      <c r="KQ7" s="1705"/>
      <c r="KR7" s="1705"/>
      <c r="KS7" s="1705"/>
      <c r="KT7" s="1705"/>
      <c r="KU7" s="1705"/>
      <c r="KV7" s="1705"/>
      <c r="KW7" s="1705"/>
      <c r="KX7" s="1705"/>
      <c r="KY7" s="1705"/>
      <c r="KZ7" s="1705"/>
      <c r="LA7" s="1705"/>
      <c r="LB7" s="1705"/>
      <c r="LC7" s="1706" t="s">
        <v>867</v>
      </c>
      <c r="LD7" s="316">
        <f>IFERROR(SUMIFS('Existing Customers'!$AC:$AC,'Existing Customers'!$A:$A,'Multi-Customer'!LD$1)/SUMIFS('Existing Customers'!$Q:$Q,'Existing Customers'!$A:$A,'Multi-Customer'!LD$1),0)</f>
        <v>0</v>
      </c>
      <c r="LE7" s="1705"/>
      <c r="LF7" s="1705"/>
      <c r="LG7" s="1705"/>
      <c r="LH7" s="1705"/>
      <c r="LI7" s="1705"/>
      <c r="LJ7" s="1705"/>
      <c r="LK7" s="1705"/>
      <c r="LL7" s="1705"/>
      <c r="LM7" s="1705"/>
      <c r="LN7" s="1705"/>
      <c r="LO7" s="1705"/>
      <c r="LP7" s="1705"/>
      <c r="LQ7" s="1705"/>
      <c r="LR7" s="1705"/>
      <c r="LS7" s="1705"/>
      <c r="LT7" s="1705"/>
      <c r="LU7" s="1705"/>
      <c r="LV7" s="1705"/>
      <c r="LW7" s="1705"/>
      <c r="LX7" s="1705"/>
      <c r="LY7" s="1705"/>
      <c r="LZ7" s="1706" t="s">
        <v>867</v>
      </c>
      <c r="MA7" s="316">
        <f>IFERROR(SUMIFS('Existing Customers'!$AC:$AC,'Existing Customers'!$A:$A,'Multi-Customer'!MA$1)/SUMIFS('Existing Customers'!$Q:$Q,'Existing Customers'!$A:$A,'Multi-Customer'!MA$1),0)</f>
        <v>0</v>
      </c>
      <c r="MB7" s="1705"/>
      <c r="MC7" s="1705"/>
      <c r="MD7" s="1705"/>
      <c r="ME7" s="1705"/>
      <c r="MF7" s="1705"/>
      <c r="MG7" s="1705"/>
      <c r="MH7" s="1705"/>
      <c r="MI7" s="1705"/>
      <c r="MJ7" s="1705"/>
      <c r="MK7" s="1705"/>
      <c r="ML7" s="1705"/>
      <c r="MM7" s="1705"/>
      <c r="MN7" s="1705"/>
      <c r="MO7" s="1705"/>
      <c r="MP7" s="1705"/>
      <c r="MQ7" s="1705"/>
      <c r="MR7" s="1705"/>
      <c r="MS7" s="1705"/>
      <c r="MT7" s="1705"/>
      <c r="MU7" s="1705"/>
      <c r="MV7" s="1705"/>
      <c r="MW7" s="1706" t="s">
        <v>867</v>
      </c>
      <c r="MX7" s="316">
        <f>IFERROR(SUMIFS('Existing Customers'!$AC:$AC,'Existing Customers'!$A:$A,'Multi-Customer'!MX$1)/SUMIFS('Existing Customers'!$Q:$Q,'Existing Customers'!$A:$A,'Multi-Customer'!MX$1),0)</f>
        <v>0</v>
      </c>
      <c r="MY7" s="1705"/>
      <c r="MZ7" s="1705"/>
      <c r="NA7" s="1705"/>
      <c r="NB7" s="1705"/>
      <c r="NC7" s="1705"/>
      <c r="ND7" s="1705"/>
      <c r="NE7" s="1705"/>
      <c r="NF7" s="1705"/>
      <c r="NG7" s="1705"/>
      <c r="NH7" s="1705"/>
      <c r="NI7" s="1705"/>
      <c r="NJ7" s="1705"/>
      <c r="NK7" s="1705"/>
      <c r="NL7" s="1705"/>
      <c r="NM7" s="1705"/>
      <c r="NN7" s="1705"/>
      <c r="NO7" s="1705"/>
      <c r="NP7" s="1705"/>
      <c r="NQ7" s="1705"/>
      <c r="NR7" s="1705"/>
      <c r="NS7" s="1705"/>
      <c r="NT7" s="1706" t="s">
        <v>867</v>
      </c>
      <c r="NU7" s="316">
        <f>IFERROR(SUMIFS('Existing Customers'!$AC:$AC,'Existing Customers'!$A:$A,'Multi-Customer'!NU$1)/SUMIFS('Existing Customers'!$Q:$Q,'Existing Customers'!$A:$A,'Multi-Customer'!NU$1),0)</f>
        <v>0</v>
      </c>
      <c r="NV7" s="1705"/>
      <c r="NW7" s="1705"/>
      <c r="NX7" s="1705"/>
      <c r="NY7" s="1705"/>
      <c r="NZ7" s="1705"/>
      <c r="OA7" s="1705"/>
      <c r="OB7" s="1705"/>
      <c r="OC7" s="1705"/>
      <c r="OD7" s="1705"/>
      <c r="OE7" s="1705"/>
      <c r="OF7" s="1705"/>
      <c r="OG7" s="1705"/>
      <c r="OH7" s="1705"/>
      <c r="OI7" s="1705"/>
      <c r="OJ7" s="1705"/>
      <c r="OK7" s="1705"/>
      <c r="OL7" s="1705"/>
      <c r="OM7" s="1705"/>
      <c r="ON7" s="1705"/>
      <c r="OO7" s="1705"/>
      <c r="OP7" s="1705"/>
      <c r="OQ7" s="1706" t="s">
        <v>867</v>
      </c>
      <c r="OR7" s="316">
        <f>IFERROR(SUMIFS('Existing Customers'!$AC:$AC,'Existing Customers'!$A:$A,'Multi-Customer'!OR$1)/SUMIFS('Existing Customers'!$Q:$Q,'Existing Customers'!$A:$A,'Multi-Customer'!OR$1),0)</f>
        <v>0</v>
      </c>
      <c r="OS7" s="1705"/>
      <c r="OT7" s="1705"/>
      <c r="OU7" s="1705"/>
      <c r="OV7" s="1705"/>
      <c r="OW7" s="1705"/>
      <c r="OX7" s="1705"/>
      <c r="OY7" s="1705"/>
      <c r="OZ7" s="1705"/>
      <c r="PA7" s="1705"/>
      <c r="PB7" s="1705"/>
      <c r="PC7" s="1705"/>
      <c r="PD7" s="1705"/>
      <c r="PE7" s="1705"/>
      <c r="PF7" s="1705"/>
      <c r="PG7" s="1705"/>
      <c r="PH7" s="1705"/>
      <c r="PI7" s="1705"/>
      <c r="PJ7" s="1705"/>
      <c r="PK7" s="1705"/>
      <c r="PL7" s="1705"/>
      <c r="PM7" s="1705"/>
      <c r="PN7" s="1706" t="s">
        <v>867</v>
      </c>
      <c r="PO7" s="316">
        <f>IFERROR(SUMIFS('Existing Customers'!$AC:$AC,'Existing Customers'!$A:$A,'Multi-Customer'!PO$1)/SUMIFS('Existing Customers'!$Q:$Q,'Existing Customers'!$A:$A,'Multi-Customer'!PO$1),0)</f>
        <v>0</v>
      </c>
      <c r="PP7" s="1705"/>
      <c r="PQ7" s="1705"/>
      <c r="PR7" s="1705"/>
      <c r="PS7" s="1705"/>
      <c r="PT7" s="1705"/>
      <c r="PU7" s="1705"/>
      <c r="PV7" s="1705"/>
      <c r="PW7" s="1705"/>
      <c r="PX7" s="1705"/>
      <c r="PY7" s="1705"/>
      <c r="PZ7" s="1705"/>
      <c r="QA7" s="1705"/>
      <c r="QB7" s="1705"/>
      <c r="QC7" s="1705"/>
      <c r="QD7" s="1705"/>
      <c r="QE7" s="1705"/>
      <c r="QF7" s="1705"/>
      <c r="QG7" s="1705"/>
      <c r="QH7" s="1705"/>
      <c r="QI7" s="1705"/>
      <c r="QJ7" s="1705"/>
      <c r="QK7" s="1706" t="s">
        <v>867</v>
      </c>
      <c r="QL7" s="316">
        <f>IFERROR(SUMIFS('Existing Customers'!$AC:$AC,'Existing Customers'!$A:$A,'Multi-Customer'!QL$1)/SUMIFS('Existing Customers'!$Q:$Q,'Existing Customers'!$A:$A,'Multi-Customer'!QL$1),0)</f>
        <v>0</v>
      </c>
      <c r="QM7" s="1705"/>
      <c r="QN7" s="1705"/>
      <c r="QO7" s="1705"/>
      <c r="QP7" s="1705"/>
      <c r="QQ7" s="1705"/>
      <c r="QR7" s="1705"/>
      <c r="QS7" s="1705"/>
      <c r="QT7" s="1705"/>
      <c r="QU7" s="1705"/>
      <c r="QV7" s="1705"/>
      <c r="QW7" s="1705"/>
      <c r="QX7" s="1705"/>
      <c r="QY7" s="1705"/>
      <c r="QZ7" s="1705"/>
      <c r="RA7" s="1705"/>
      <c r="RB7" s="1705"/>
      <c r="RC7" s="1705"/>
      <c r="RD7" s="1705"/>
      <c r="RE7" s="1705"/>
      <c r="RF7" s="1705"/>
      <c r="RG7" s="1705"/>
      <c r="RH7" s="1706" t="s">
        <v>867</v>
      </c>
      <c r="RI7" s="316">
        <f>IFERROR(SUMIFS('Existing Customers'!$AC:$AC,'Existing Customers'!$A:$A,'Multi-Customer'!RI$1)/SUMIFS('Existing Customers'!$Q:$Q,'Existing Customers'!$A:$A,'Multi-Customer'!RI$1),0)</f>
        <v>0</v>
      </c>
      <c r="RJ7" s="1705"/>
      <c r="RK7" s="1705"/>
      <c r="RL7" s="1705"/>
      <c r="RM7" s="1705"/>
      <c r="RN7" s="1705"/>
      <c r="RO7" s="1705"/>
      <c r="RP7" s="1705"/>
      <c r="RQ7" s="1705"/>
      <c r="RR7" s="1705"/>
      <c r="RS7" s="1705"/>
      <c r="RT7" s="1705"/>
      <c r="RU7" s="1705"/>
      <c r="RV7" s="1705"/>
      <c r="RW7" s="1705"/>
      <c r="RX7" s="1705"/>
      <c r="RY7" s="1705"/>
      <c r="RZ7" s="1705"/>
      <c r="SA7" s="1705"/>
      <c r="SB7" s="1705"/>
      <c r="SC7" s="1705"/>
      <c r="SD7" s="1705"/>
      <c r="SE7" s="1706" t="s">
        <v>867</v>
      </c>
      <c r="SF7" s="316">
        <f>IFERROR(SUMIFS('Existing Customers'!$AC:$AC,'Existing Customers'!$A:$A,'Multi-Customer'!SF$1)/SUMIFS('Existing Customers'!$Q:$Q,'Existing Customers'!$A:$A,'Multi-Customer'!SF$1),0)</f>
        <v>0</v>
      </c>
      <c r="SG7" s="1705"/>
      <c r="SH7" s="1705"/>
      <c r="SI7" s="1705"/>
      <c r="SJ7" s="1705"/>
      <c r="SK7" s="1705"/>
      <c r="SL7" s="1705"/>
      <c r="SM7" s="1705"/>
      <c r="SN7" s="1705"/>
      <c r="SO7" s="1705"/>
      <c r="SP7" s="1705"/>
      <c r="SQ7" s="1705"/>
      <c r="SR7" s="1705"/>
      <c r="SS7" s="1705"/>
      <c r="ST7" s="1705"/>
      <c r="SU7" s="1705"/>
      <c r="SV7" s="1705"/>
      <c r="SW7" s="1705"/>
      <c r="SX7" s="1705"/>
      <c r="SY7" s="1705"/>
      <c r="SZ7" s="1705"/>
      <c r="TA7" s="1705"/>
      <c r="TB7" s="1705"/>
      <c r="TC7" s="1705"/>
      <c r="TD7" s="1705"/>
      <c r="TE7" s="1705"/>
      <c r="TF7" s="1705"/>
      <c r="TG7" s="1705"/>
      <c r="TH7" s="1705"/>
      <c r="TI7" s="1705"/>
      <c r="TJ7" s="1705"/>
      <c r="TK7" s="1705"/>
      <c r="TL7" s="1705"/>
      <c r="TM7" s="1705"/>
      <c r="TN7" s="1705"/>
      <c r="TO7" s="1705"/>
      <c r="TP7" s="1705"/>
      <c r="TQ7" s="1705"/>
      <c r="TR7" s="1705"/>
    </row>
    <row r="8" spans="1:538" x14ac:dyDescent="0.25">
      <c r="A8" s="1705"/>
      <c r="B8" s="1705"/>
      <c r="C8" s="1705"/>
      <c r="D8" s="1705"/>
      <c r="E8" s="1705"/>
      <c r="F8" s="1705"/>
      <c r="G8" s="1705"/>
      <c r="H8" s="1705"/>
      <c r="I8" s="1705"/>
      <c r="J8" s="1705"/>
      <c r="K8" s="1705"/>
      <c r="L8" s="1705"/>
      <c r="M8" s="1705"/>
      <c r="N8" s="1705"/>
      <c r="O8" s="1705"/>
      <c r="P8" s="1705"/>
      <c r="Q8" s="1705"/>
      <c r="R8" s="1705"/>
      <c r="S8" s="1705"/>
      <c r="T8" s="1705"/>
      <c r="U8" s="1705"/>
      <c r="V8" s="1705"/>
      <c r="W8" s="1705"/>
      <c r="X8" s="1705"/>
      <c r="Y8" s="1705"/>
      <c r="Z8" s="1705"/>
      <c r="AA8" s="1705"/>
      <c r="AB8" s="1705"/>
      <c r="AC8" s="1705"/>
      <c r="AD8" s="1705"/>
      <c r="AE8" s="1705"/>
      <c r="AF8" s="1705"/>
      <c r="AG8" s="1705"/>
      <c r="AH8" s="1705"/>
      <c r="AI8" s="1705"/>
      <c r="AJ8" s="1705"/>
      <c r="AK8" s="1705"/>
      <c r="AL8" s="1705"/>
      <c r="AM8" s="1705"/>
      <c r="AN8" s="1705"/>
      <c r="AO8" s="1705"/>
      <c r="AP8" s="1705"/>
      <c r="AQ8" s="1705"/>
      <c r="AR8" s="1705"/>
      <c r="AS8" s="1705"/>
      <c r="AT8" s="1705"/>
      <c r="AU8" s="1705"/>
      <c r="AV8" s="1705"/>
      <c r="AW8" s="1705"/>
      <c r="AX8" s="1705"/>
      <c r="AY8" s="1705"/>
      <c r="AZ8" s="1705"/>
      <c r="BA8" s="1705"/>
      <c r="BB8" s="1705"/>
      <c r="BC8" s="1705"/>
      <c r="BD8" s="1705"/>
      <c r="BE8" s="1705"/>
      <c r="BF8" s="1705"/>
      <c r="BG8" s="1705"/>
      <c r="BH8" s="1705"/>
      <c r="BI8" s="1705"/>
      <c r="BJ8" s="1706" t="s">
        <v>860</v>
      </c>
      <c r="BK8" s="296">
        <f>'Customer Inputs'!$T$6</f>
        <v>0</v>
      </c>
      <c r="BL8" s="1705"/>
      <c r="BM8" s="1705"/>
      <c r="BN8" s="1705"/>
      <c r="BO8" s="1705"/>
      <c r="BP8" s="1705"/>
      <c r="BQ8" s="1705"/>
      <c r="BR8" s="1705"/>
      <c r="BS8" s="1705"/>
      <c r="BT8" s="1705"/>
      <c r="BU8" s="1705"/>
      <c r="BV8" s="1705"/>
      <c r="BW8" s="1705"/>
      <c r="BX8" s="1705"/>
      <c r="BY8" s="1705"/>
      <c r="BZ8" s="1705"/>
      <c r="CA8" s="1705"/>
      <c r="CB8" s="1705"/>
      <c r="CC8" s="1705"/>
      <c r="CD8" s="1705"/>
      <c r="CE8" s="1705"/>
      <c r="CF8" s="1705"/>
      <c r="CG8" s="1706" t="s">
        <v>860</v>
      </c>
      <c r="CH8" s="296">
        <f>'Customer Inputs'!$T$7</f>
        <v>0</v>
      </c>
      <c r="CI8" s="1705"/>
      <c r="CJ8" s="1705"/>
      <c r="CK8" s="1705"/>
      <c r="CL8" s="1705"/>
      <c r="CM8" s="1705"/>
      <c r="CN8" s="1705"/>
      <c r="CO8" s="1705"/>
      <c r="CP8" s="1705"/>
      <c r="CQ8" s="1705"/>
      <c r="CR8" s="1705"/>
      <c r="CS8" s="1705"/>
      <c r="CT8" s="1705"/>
      <c r="CU8" s="1705"/>
      <c r="CV8" s="1705"/>
      <c r="CW8" s="1705"/>
      <c r="CX8" s="1705"/>
      <c r="CY8" s="1705"/>
      <c r="CZ8" s="1705"/>
      <c r="DA8" s="1705"/>
      <c r="DB8" s="1705"/>
      <c r="DC8" s="1705"/>
      <c r="DD8" s="1706" t="s">
        <v>860</v>
      </c>
      <c r="DE8" s="296">
        <f>'Customer Inputs'!$T$8</f>
        <v>0</v>
      </c>
      <c r="DF8" s="1705"/>
      <c r="DG8" s="1705"/>
      <c r="DH8" s="1705"/>
      <c r="DI8" s="1705"/>
      <c r="DJ8" s="1705"/>
      <c r="DK8" s="1705"/>
      <c r="DL8" s="1705"/>
      <c r="DM8" s="1705"/>
      <c r="DN8" s="1705"/>
      <c r="DO8" s="1705"/>
      <c r="DP8" s="1705"/>
      <c r="DQ8" s="1705"/>
      <c r="DR8" s="1705"/>
      <c r="DS8" s="1705"/>
      <c r="DT8" s="1705"/>
      <c r="DU8" s="1705"/>
      <c r="DV8" s="1705"/>
      <c r="DW8" s="1705"/>
      <c r="DX8" s="1705"/>
      <c r="DY8" s="1705"/>
      <c r="DZ8" s="1705"/>
      <c r="EA8" s="1706" t="s">
        <v>860</v>
      </c>
      <c r="EB8" s="296">
        <f>'Customer Inputs'!$T$9</f>
        <v>0</v>
      </c>
      <c r="EC8" s="1705"/>
      <c r="ED8" s="1705"/>
      <c r="EE8" s="1705"/>
      <c r="EF8" s="1705"/>
      <c r="EG8" s="1705"/>
      <c r="EH8" s="1705"/>
      <c r="EI8" s="1705"/>
      <c r="EJ8" s="1705"/>
      <c r="EK8" s="1705"/>
      <c r="EL8" s="1705"/>
      <c r="EM8" s="1705"/>
      <c r="EN8" s="1705"/>
      <c r="EO8" s="1705"/>
      <c r="EP8" s="1705"/>
      <c r="EQ8" s="1705"/>
      <c r="ER8" s="1705"/>
      <c r="ES8" s="1705"/>
      <c r="ET8" s="1705"/>
      <c r="EU8" s="1705"/>
      <c r="EV8" s="1705"/>
      <c r="EW8" s="1705"/>
      <c r="EX8" s="1706" t="s">
        <v>860</v>
      </c>
      <c r="EY8" s="296">
        <f>'Customer Inputs'!$T$10</f>
        <v>0</v>
      </c>
      <c r="EZ8" s="1705"/>
      <c r="FA8" s="1705"/>
      <c r="FB8" s="1705"/>
      <c r="FC8" s="1705"/>
      <c r="FD8" s="1705"/>
      <c r="FE8" s="1705"/>
      <c r="FF8" s="1705"/>
      <c r="FG8" s="1705"/>
      <c r="FH8" s="1705"/>
      <c r="FI8" s="1705"/>
      <c r="FJ8" s="1705"/>
      <c r="FK8" s="1705"/>
      <c r="FL8" s="1705"/>
      <c r="FM8" s="1705"/>
      <c r="FN8" s="1705"/>
      <c r="FO8" s="1705"/>
      <c r="FP8" s="1705"/>
      <c r="FQ8" s="1705"/>
      <c r="FR8" s="1705"/>
      <c r="FS8" s="1705"/>
      <c r="FT8" s="1705"/>
      <c r="FU8" s="1706" t="s">
        <v>860</v>
      </c>
      <c r="FV8" s="296">
        <f>'Customer Inputs'!$T$11</f>
        <v>0</v>
      </c>
      <c r="FW8" s="1705"/>
      <c r="FX8" s="1705"/>
      <c r="FY8" s="1705"/>
      <c r="FZ8" s="1705"/>
      <c r="GA8" s="1705"/>
      <c r="GB8" s="1705"/>
      <c r="GC8" s="1705"/>
      <c r="GD8" s="1705"/>
      <c r="GE8" s="1705"/>
      <c r="GF8" s="1705"/>
      <c r="GG8" s="1705"/>
      <c r="GH8" s="1705"/>
      <c r="GI8" s="1705"/>
      <c r="GJ8" s="1705"/>
      <c r="GK8" s="1705"/>
      <c r="GL8" s="1705"/>
      <c r="GM8" s="1705"/>
      <c r="GN8" s="1705"/>
      <c r="GO8" s="1705"/>
      <c r="GP8" s="1705"/>
      <c r="GQ8" s="1705"/>
      <c r="GR8" s="1706" t="s">
        <v>860</v>
      </c>
      <c r="GS8" s="296">
        <f>'Customer Inputs'!$T$12</f>
        <v>0</v>
      </c>
      <c r="GT8" s="1705"/>
      <c r="GU8" s="1705"/>
      <c r="GV8" s="1705"/>
      <c r="GW8" s="1705"/>
      <c r="GX8" s="1705"/>
      <c r="GY8" s="1705"/>
      <c r="GZ8" s="1705"/>
      <c r="HA8" s="1705"/>
      <c r="HB8" s="1705"/>
      <c r="HC8" s="1705"/>
      <c r="HD8" s="1705"/>
      <c r="HE8" s="1705"/>
      <c r="HF8" s="1705"/>
      <c r="HG8" s="1705"/>
      <c r="HH8" s="1705"/>
      <c r="HI8" s="1705"/>
      <c r="HJ8" s="1705"/>
      <c r="HK8" s="1705"/>
      <c r="HL8" s="1705"/>
      <c r="HM8" s="1705"/>
      <c r="HN8" s="1705"/>
      <c r="HO8" s="1706" t="s">
        <v>860</v>
      </c>
      <c r="HP8" s="296">
        <f>'Customer Inputs'!$T$13</f>
        <v>0</v>
      </c>
      <c r="HQ8" s="1705"/>
      <c r="HR8" s="1705"/>
      <c r="HS8" s="1705"/>
      <c r="HT8" s="1705"/>
      <c r="HU8" s="1705"/>
      <c r="HV8" s="1705"/>
      <c r="HW8" s="1705"/>
      <c r="HX8" s="1705"/>
      <c r="HY8" s="1705"/>
      <c r="HZ8" s="1705"/>
      <c r="IA8" s="1705"/>
      <c r="IB8" s="1705"/>
      <c r="IC8" s="1705"/>
      <c r="ID8" s="1705"/>
      <c r="IE8" s="1705"/>
      <c r="IF8" s="1705"/>
      <c r="IG8" s="1705"/>
      <c r="IH8" s="1705"/>
      <c r="II8" s="1705"/>
      <c r="IJ8" s="1705"/>
      <c r="IK8" s="1705"/>
      <c r="IL8" s="1706" t="s">
        <v>860</v>
      </c>
      <c r="IM8" s="296">
        <f>'Customer Inputs'!$T$14</f>
        <v>0</v>
      </c>
      <c r="IN8" s="1705"/>
      <c r="IO8" s="1705"/>
      <c r="IP8" s="1705"/>
      <c r="IQ8" s="1705"/>
      <c r="IR8" s="1705"/>
      <c r="IS8" s="1705"/>
      <c r="IT8" s="1705"/>
      <c r="IU8" s="1705"/>
      <c r="IV8" s="1705"/>
      <c r="IW8" s="1705"/>
      <c r="IX8" s="1705"/>
      <c r="IY8" s="1705"/>
      <c r="IZ8" s="1705"/>
      <c r="JA8" s="1705"/>
      <c r="JB8" s="1705"/>
      <c r="JC8" s="1705"/>
      <c r="JD8" s="1705"/>
      <c r="JE8" s="1705"/>
      <c r="JF8" s="1705"/>
      <c r="JG8" s="1705"/>
      <c r="JH8" s="1705"/>
      <c r="JI8" s="1706" t="s">
        <v>860</v>
      </c>
      <c r="JJ8" s="296">
        <f>'Customer Inputs'!$T$15</f>
        <v>0</v>
      </c>
      <c r="JK8" s="1705"/>
      <c r="JL8" s="1705"/>
      <c r="JM8" s="1705"/>
      <c r="JN8" s="1705"/>
      <c r="JO8" s="1705"/>
      <c r="JP8" s="1705"/>
      <c r="JQ8" s="1705"/>
      <c r="JR8" s="1705"/>
      <c r="JS8" s="1705"/>
      <c r="JT8" s="1705"/>
      <c r="JU8" s="1705"/>
      <c r="JV8" s="1705"/>
      <c r="JW8" s="1705"/>
      <c r="JX8" s="1705"/>
      <c r="JY8" s="1705"/>
      <c r="JZ8" s="1705"/>
      <c r="KA8" s="1705"/>
      <c r="KB8" s="1705"/>
      <c r="KC8" s="1705"/>
      <c r="KD8" s="1705"/>
      <c r="KE8" s="1705"/>
      <c r="KF8" s="1706" t="s">
        <v>860</v>
      </c>
      <c r="KG8" s="296">
        <f>'Customer Inputs'!$T$16</f>
        <v>0</v>
      </c>
      <c r="KH8" s="1705"/>
      <c r="KI8" s="1705"/>
      <c r="KJ8" s="1705"/>
      <c r="KK8" s="1705"/>
      <c r="KL8" s="1705"/>
      <c r="KM8" s="1705"/>
      <c r="KN8" s="1705"/>
      <c r="KO8" s="1705"/>
      <c r="KP8" s="1705"/>
      <c r="KQ8" s="1705"/>
      <c r="KR8" s="1705"/>
      <c r="KS8" s="1705"/>
      <c r="KT8" s="1705"/>
      <c r="KU8" s="1705"/>
      <c r="KV8" s="1705"/>
      <c r="KW8" s="1705"/>
      <c r="KX8" s="1705"/>
      <c r="KY8" s="1705"/>
      <c r="KZ8" s="1705"/>
      <c r="LA8" s="1705"/>
      <c r="LB8" s="1705"/>
      <c r="LC8" s="1706" t="s">
        <v>860</v>
      </c>
      <c r="LD8" s="296">
        <f>'Customer Inputs'!$T$17</f>
        <v>0</v>
      </c>
      <c r="LE8" s="1705"/>
      <c r="LF8" s="1705"/>
      <c r="LG8" s="1705"/>
      <c r="LH8" s="1705"/>
      <c r="LI8" s="1705"/>
      <c r="LJ8" s="1705"/>
      <c r="LK8" s="1705"/>
      <c r="LL8" s="1705"/>
      <c r="LM8" s="1705"/>
      <c r="LN8" s="1705"/>
      <c r="LO8" s="1705"/>
      <c r="LP8" s="1705"/>
      <c r="LQ8" s="1705"/>
      <c r="LR8" s="1705"/>
      <c r="LS8" s="1705"/>
      <c r="LT8" s="1705"/>
      <c r="LU8" s="1705"/>
      <c r="LV8" s="1705"/>
      <c r="LW8" s="1705"/>
      <c r="LX8" s="1705"/>
      <c r="LY8" s="1705"/>
      <c r="LZ8" s="1706" t="s">
        <v>860</v>
      </c>
      <c r="MA8" s="296">
        <f>'Customer Inputs'!$T$18</f>
        <v>0</v>
      </c>
      <c r="MB8" s="1705"/>
      <c r="MC8" s="1705"/>
      <c r="MD8" s="1705"/>
      <c r="ME8" s="1705"/>
      <c r="MF8" s="1705"/>
      <c r="MG8" s="1705"/>
      <c r="MH8" s="1705"/>
      <c r="MI8" s="1705"/>
      <c r="MJ8" s="1705"/>
      <c r="MK8" s="1705"/>
      <c r="ML8" s="1705"/>
      <c r="MM8" s="1705"/>
      <c r="MN8" s="1705"/>
      <c r="MO8" s="1705"/>
      <c r="MP8" s="1705"/>
      <c r="MQ8" s="1705"/>
      <c r="MR8" s="1705"/>
      <c r="MS8" s="1705"/>
      <c r="MT8" s="1705"/>
      <c r="MU8" s="1705"/>
      <c r="MV8" s="1705"/>
      <c r="MW8" s="1706" t="s">
        <v>860</v>
      </c>
      <c r="MX8" s="296">
        <f>'Customer Inputs'!$T$19</f>
        <v>0</v>
      </c>
      <c r="MY8" s="1705"/>
      <c r="MZ8" s="1705"/>
      <c r="NA8" s="1705"/>
      <c r="NB8" s="1705"/>
      <c r="NC8" s="1705"/>
      <c r="ND8" s="1705"/>
      <c r="NE8" s="1705"/>
      <c r="NF8" s="1705"/>
      <c r="NG8" s="1705"/>
      <c r="NH8" s="1705"/>
      <c r="NI8" s="1705"/>
      <c r="NJ8" s="1705"/>
      <c r="NK8" s="1705"/>
      <c r="NL8" s="1705"/>
      <c r="NM8" s="1705"/>
      <c r="NN8" s="1705"/>
      <c r="NO8" s="1705"/>
      <c r="NP8" s="1705"/>
      <c r="NQ8" s="1705"/>
      <c r="NR8" s="1705"/>
      <c r="NS8" s="1705"/>
      <c r="NT8" s="1706" t="s">
        <v>860</v>
      </c>
      <c r="NU8" s="296">
        <f>'Customer Inputs'!$T$20</f>
        <v>0</v>
      </c>
      <c r="NV8" s="1705"/>
      <c r="NW8" s="1705"/>
      <c r="NX8" s="1705"/>
      <c r="NY8" s="1705"/>
      <c r="NZ8" s="1705"/>
      <c r="OA8" s="1705"/>
      <c r="OB8" s="1705"/>
      <c r="OC8" s="1705"/>
      <c r="OD8" s="1705"/>
      <c r="OE8" s="1705"/>
      <c r="OF8" s="1705"/>
      <c r="OG8" s="1705"/>
      <c r="OH8" s="1705"/>
      <c r="OI8" s="1705"/>
      <c r="OJ8" s="1705"/>
      <c r="OK8" s="1705"/>
      <c r="OL8" s="1705"/>
      <c r="OM8" s="1705"/>
      <c r="ON8" s="1705"/>
      <c r="OO8" s="1705"/>
      <c r="OP8" s="1705"/>
      <c r="OQ8" s="1706" t="s">
        <v>860</v>
      </c>
      <c r="OR8" s="296">
        <f>'Customer Inputs'!$T$21</f>
        <v>0</v>
      </c>
      <c r="OS8" s="1705"/>
      <c r="OT8" s="1705"/>
      <c r="OU8" s="1705"/>
      <c r="OV8" s="1705"/>
      <c r="OW8" s="1705"/>
      <c r="OX8" s="1705"/>
      <c r="OY8" s="1705"/>
      <c r="OZ8" s="1705"/>
      <c r="PA8" s="1705"/>
      <c r="PB8" s="1705"/>
      <c r="PC8" s="1705"/>
      <c r="PD8" s="1705"/>
      <c r="PE8" s="1705"/>
      <c r="PF8" s="1705"/>
      <c r="PG8" s="1705"/>
      <c r="PH8" s="1705"/>
      <c r="PI8" s="1705"/>
      <c r="PJ8" s="1705"/>
      <c r="PK8" s="1705"/>
      <c r="PL8" s="1705"/>
      <c r="PM8" s="1705"/>
      <c r="PN8" s="1706" t="s">
        <v>860</v>
      </c>
      <c r="PO8" s="296">
        <f>'Customer Inputs'!$T$22</f>
        <v>0</v>
      </c>
      <c r="PP8" s="1705"/>
      <c r="PQ8" s="1705"/>
      <c r="PR8" s="1705"/>
      <c r="PS8" s="1705"/>
      <c r="PT8" s="1705"/>
      <c r="PU8" s="1705"/>
      <c r="PV8" s="1705"/>
      <c r="PW8" s="1705"/>
      <c r="PX8" s="1705"/>
      <c r="PY8" s="1705"/>
      <c r="PZ8" s="1705"/>
      <c r="QA8" s="1705"/>
      <c r="QB8" s="1705"/>
      <c r="QC8" s="1705"/>
      <c r="QD8" s="1705"/>
      <c r="QE8" s="1705"/>
      <c r="QF8" s="1705"/>
      <c r="QG8" s="1705"/>
      <c r="QH8" s="1705"/>
      <c r="QI8" s="1705"/>
      <c r="QJ8" s="1705"/>
      <c r="QK8" s="1706" t="s">
        <v>860</v>
      </c>
      <c r="QL8" s="296">
        <f>'Customer Inputs'!$T$23</f>
        <v>0</v>
      </c>
      <c r="QM8" s="1705"/>
      <c r="QN8" s="1705"/>
      <c r="QO8" s="1705"/>
      <c r="QP8" s="1705"/>
      <c r="QQ8" s="1705"/>
      <c r="QR8" s="1705"/>
      <c r="QS8" s="1705"/>
      <c r="QT8" s="1705"/>
      <c r="QU8" s="1705"/>
      <c r="QV8" s="1705"/>
      <c r="QW8" s="1705"/>
      <c r="QX8" s="1705"/>
      <c r="QY8" s="1705"/>
      <c r="QZ8" s="1705"/>
      <c r="RA8" s="1705"/>
      <c r="RB8" s="1705"/>
      <c r="RC8" s="1705"/>
      <c r="RD8" s="1705"/>
      <c r="RE8" s="1705"/>
      <c r="RF8" s="1705"/>
      <c r="RG8" s="1705"/>
      <c r="RH8" s="1706" t="s">
        <v>860</v>
      </c>
      <c r="RI8" s="296">
        <f>'Customer Inputs'!$T$24</f>
        <v>0</v>
      </c>
      <c r="RJ8" s="1705"/>
      <c r="RK8" s="1705"/>
      <c r="RL8" s="1705"/>
      <c r="RM8" s="1705"/>
      <c r="RN8" s="1705"/>
      <c r="RO8" s="1705"/>
      <c r="RP8" s="1705"/>
      <c r="RQ8" s="1705"/>
      <c r="RR8" s="1705"/>
      <c r="RS8" s="1705"/>
      <c r="RT8" s="1705"/>
      <c r="RU8" s="1705"/>
      <c r="RV8" s="1705"/>
      <c r="RW8" s="1705"/>
      <c r="RX8" s="1705"/>
      <c r="RY8" s="1705"/>
      <c r="RZ8" s="1705"/>
      <c r="SA8" s="1705"/>
      <c r="SB8" s="1705"/>
      <c r="SC8" s="1705"/>
      <c r="SD8" s="1705"/>
      <c r="SE8" s="1706" t="s">
        <v>860</v>
      </c>
      <c r="SF8" s="296">
        <f>'Customer Inputs'!$T$25</f>
        <v>0</v>
      </c>
      <c r="SG8" s="1705"/>
      <c r="SH8" s="1705"/>
      <c r="SI8" s="1705"/>
      <c r="SJ8" s="1705"/>
      <c r="SK8" s="1705"/>
      <c r="SL8" s="1705"/>
      <c r="SM8" s="1705"/>
      <c r="SN8" s="1705"/>
      <c r="SO8" s="1705"/>
      <c r="SP8" s="1705"/>
      <c r="SQ8" s="1705"/>
      <c r="SR8" s="1705"/>
      <c r="SS8" s="1705"/>
      <c r="ST8" s="1705"/>
      <c r="SU8" s="1705"/>
      <c r="SV8" s="1705"/>
      <c r="SW8" s="1705"/>
      <c r="SX8" s="1705"/>
      <c r="SY8" s="1705"/>
      <c r="SZ8" s="1705"/>
      <c r="TA8" s="1705"/>
      <c r="TB8" s="1705"/>
      <c r="TC8" s="1705"/>
      <c r="TD8" s="1705"/>
      <c r="TE8" s="1705"/>
      <c r="TF8" s="1705"/>
      <c r="TG8" s="1705"/>
      <c r="TH8" s="1705"/>
      <c r="TI8" s="1705"/>
      <c r="TJ8" s="1705"/>
      <c r="TK8" s="1705"/>
      <c r="TL8" s="1705"/>
      <c r="TM8" s="1705"/>
      <c r="TN8" s="1705"/>
      <c r="TO8" s="1705"/>
      <c r="TP8" s="1705"/>
      <c r="TQ8" s="1705"/>
      <c r="TR8" s="1705"/>
    </row>
    <row r="9" spans="1:538" s="775" customFormat="1" x14ac:dyDescent="0.25">
      <c r="A9" s="1705"/>
      <c r="B9" s="1705"/>
      <c r="C9" s="1705"/>
      <c r="D9" s="1705"/>
      <c r="E9" s="1705"/>
      <c r="F9" s="1705"/>
      <c r="G9" s="1705"/>
      <c r="H9" s="1705"/>
      <c r="I9" s="1705"/>
      <c r="J9" s="1705"/>
      <c r="K9" s="1705"/>
      <c r="L9" s="1705"/>
      <c r="M9" s="1705"/>
      <c r="N9" s="1705"/>
      <c r="O9" s="1705"/>
      <c r="P9" s="1705"/>
      <c r="Q9" s="1705"/>
      <c r="R9" s="1705"/>
      <c r="S9" s="1705"/>
      <c r="T9" s="1705"/>
      <c r="U9" s="1705"/>
      <c r="V9" s="1705"/>
      <c r="W9" s="1705"/>
      <c r="X9" s="1705"/>
      <c r="Y9" s="1705"/>
      <c r="Z9" s="1705"/>
      <c r="AA9" s="1705"/>
      <c r="AB9" s="1705"/>
      <c r="AC9" s="1705"/>
      <c r="AD9" s="1705"/>
      <c r="AE9" s="1705"/>
      <c r="AF9" s="1705"/>
      <c r="AG9" s="1705"/>
      <c r="AH9" s="1705"/>
      <c r="AI9" s="1705"/>
      <c r="AJ9" s="1705"/>
      <c r="AK9" s="1705"/>
      <c r="AL9" s="1705"/>
      <c r="AM9" s="1705"/>
      <c r="AN9" s="1705"/>
      <c r="AO9" s="1705"/>
      <c r="AP9" s="1705"/>
      <c r="AQ9" s="1705"/>
      <c r="AR9" s="1705"/>
      <c r="AS9" s="1705"/>
      <c r="AT9" s="1705"/>
      <c r="AU9" s="1705"/>
      <c r="AV9" s="1705"/>
      <c r="AW9" s="1705"/>
      <c r="AX9" s="1705"/>
      <c r="AY9" s="1705"/>
      <c r="AZ9" s="1705"/>
      <c r="BA9" s="1705"/>
      <c r="BB9" s="1705"/>
      <c r="BC9" s="1705"/>
      <c r="BD9" s="1705"/>
      <c r="BE9" s="1705"/>
      <c r="BF9" s="1705"/>
      <c r="BG9" s="1705"/>
      <c r="BH9" s="1705"/>
      <c r="BI9" s="1705"/>
      <c r="BJ9" s="1706" t="s">
        <v>527</v>
      </c>
      <c r="BK9" s="296">
        <f>IFERROR($BQ$35/$BK$35,0)</f>
        <v>0</v>
      </c>
      <c r="BL9" s="1705"/>
      <c r="BM9" s="1705"/>
      <c r="BN9" s="1705"/>
      <c r="BO9" s="1705"/>
      <c r="BP9" s="1705"/>
      <c r="BQ9" s="1705"/>
      <c r="BR9" s="1705"/>
      <c r="BS9" s="1705"/>
      <c r="BT9" s="1705"/>
      <c r="BU9" s="1705"/>
      <c r="BV9" s="1705"/>
      <c r="BW9" s="1705"/>
      <c r="BX9" s="1705"/>
      <c r="BY9" s="1705"/>
      <c r="BZ9" s="1705"/>
      <c r="CA9" s="1705"/>
      <c r="CB9" s="1705"/>
      <c r="CC9" s="1705"/>
      <c r="CD9" s="1705"/>
      <c r="CE9" s="1705"/>
      <c r="CF9" s="1705"/>
      <c r="CG9" s="1706" t="s">
        <v>527</v>
      </c>
      <c r="CH9" s="296">
        <f>IFERROR($CN$35/$CH$35,0)</f>
        <v>0</v>
      </c>
      <c r="CI9" s="1705"/>
      <c r="CJ9" s="1705"/>
      <c r="CK9" s="1705"/>
      <c r="CL9" s="1705"/>
      <c r="CM9" s="1705"/>
      <c r="CN9" s="1705"/>
      <c r="CO9" s="1705"/>
      <c r="CP9" s="1705"/>
      <c r="CQ9" s="1705"/>
      <c r="CR9" s="1705"/>
      <c r="CS9" s="1705"/>
      <c r="CT9" s="1705"/>
      <c r="CU9" s="1705"/>
      <c r="CV9" s="1705"/>
      <c r="CW9" s="1705"/>
      <c r="CX9" s="1705"/>
      <c r="CY9" s="1705"/>
      <c r="CZ9" s="1705"/>
      <c r="DA9" s="1705"/>
      <c r="DB9" s="1705"/>
      <c r="DC9" s="1705"/>
      <c r="DD9" s="1706" t="s">
        <v>527</v>
      </c>
      <c r="DE9" s="296">
        <f>IFERROR($DK$35/$DE$35,0)</f>
        <v>0</v>
      </c>
      <c r="DF9" s="1705"/>
      <c r="DG9" s="1705"/>
      <c r="DH9" s="1705"/>
      <c r="DI9" s="1705"/>
      <c r="DJ9" s="1705"/>
      <c r="DK9" s="1705"/>
      <c r="DL9" s="1705"/>
      <c r="DM9" s="1705"/>
      <c r="DN9" s="1705"/>
      <c r="DO9" s="1705"/>
      <c r="DP9" s="1705"/>
      <c r="DQ9" s="1705"/>
      <c r="DR9" s="1705"/>
      <c r="DS9" s="1705"/>
      <c r="DT9" s="1705"/>
      <c r="DU9" s="1705"/>
      <c r="DV9" s="1705"/>
      <c r="DW9" s="1705"/>
      <c r="DX9" s="1705"/>
      <c r="DY9" s="1705"/>
      <c r="DZ9" s="1705"/>
      <c r="EA9" s="1706" t="s">
        <v>527</v>
      </c>
      <c r="EB9" s="296">
        <f>IFERROR($EH$35/$EB$35,0)</f>
        <v>0</v>
      </c>
      <c r="EC9" s="1705"/>
      <c r="ED9" s="1705"/>
      <c r="EE9" s="1705"/>
      <c r="EF9" s="1705"/>
      <c r="EG9" s="1705"/>
      <c r="EH9" s="1705"/>
      <c r="EI9" s="1705"/>
      <c r="EJ9" s="1705"/>
      <c r="EK9" s="1705"/>
      <c r="EL9" s="1705"/>
      <c r="EM9" s="1705"/>
      <c r="EN9" s="1705"/>
      <c r="EO9" s="1705"/>
      <c r="EP9" s="1705"/>
      <c r="EQ9" s="1705"/>
      <c r="ER9" s="1705"/>
      <c r="ES9" s="1705"/>
      <c r="ET9" s="1705"/>
      <c r="EU9" s="1705"/>
      <c r="EV9" s="1705"/>
      <c r="EW9" s="1705"/>
      <c r="EX9" s="1706" t="s">
        <v>527</v>
      </c>
      <c r="EY9" s="296">
        <f>IFERROR($FE$35/$EY$35,0)</f>
        <v>0</v>
      </c>
      <c r="EZ9" s="1705"/>
      <c r="FA9" s="1705"/>
      <c r="FB9" s="1705"/>
      <c r="FC9" s="1705"/>
      <c r="FD9" s="1705"/>
      <c r="FE9" s="1705"/>
      <c r="FF9" s="1705"/>
      <c r="FG9" s="1705"/>
      <c r="FH9" s="1705"/>
      <c r="FI9" s="1705"/>
      <c r="FJ9" s="1705"/>
      <c r="FK9" s="1705"/>
      <c r="FL9" s="1705"/>
      <c r="FM9" s="1705"/>
      <c r="FN9" s="1705"/>
      <c r="FO9" s="1705"/>
      <c r="FP9" s="1705"/>
      <c r="FQ9" s="1705"/>
      <c r="FR9" s="1705"/>
      <c r="FS9" s="1705"/>
      <c r="FT9" s="1705"/>
      <c r="FU9" s="1706" t="s">
        <v>527</v>
      </c>
      <c r="FV9" s="296">
        <f>IFERROR($GB$35/$FV$35,0)</f>
        <v>0</v>
      </c>
      <c r="FW9" s="1705"/>
      <c r="FX9" s="1705"/>
      <c r="FY9" s="1705"/>
      <c r="FZ9" s="1705"/>
      <c r="GA9" s="1705"/>
      <c r="GB9" s="1705"/>
      <c r="GC9" s="1705"/>
      <c r="GD9" s="1705"/>
      <c r="GE9" s="1705"/>
      <c r="GF9" s="1705"/>
      <c r="GG9" s="1705"/>
      <c r="GH9" s="1705"/>
      <c r="GI9" s="1705"/>
      <c r="GJ9" s="1705"/>
      <c r="GK9" s="1705"/>
      <c r="GL9" s="1705"/>
      <c r="GM9" s="1705"/>
      <c r="GN9" s="1705"/>
      <c r="GO9" s="1705"/>
      <c r="GP9" s="1705"/>
      <c r="GQ9" s="1705"/>
      <c r="GR9" s="1706" t="s">
        <v>527</v>
      </c>
      <c r="GS9" s="296">
        <f>IFERROR($GY$35/$GS$35,0)</f>
        <v>0</v>
      </c>
      <c r="GT9" s="1705"/>
      <c r="GU9" s="1705"/>
      <c r="GV9" s="1705"/>
      <c r="GW9" s="1705"/>
      <c r="GX9" s="1705"/>
      <c r="GY9" s="1705"/>
      <c r="GZ9" s="1705"/>
      <c r="HA9" s="1705"/>
      <c r="HB9" s="1705"/>
      <c r="HC9" s="1705"/>
      <c r="HD9" s="1705"/>
      <c r="HE9" s="1705"/>
      <c r="HF9" s="1705"/>
      <c r="HG9" s="1705"/>
      <c r="HH9" s="1705"/>
      <c r="HI9" s="1705"/>
      <c r="HJ9" s="1705"/>
      <c r="HK9" s="1705"/>
      <c r="HL9" s="1705"/>
      <c r="HM9" s="1705"/>
      <c r="HN9" s="1705"/>
      <c r="HO9" s="1706" t="s">
        <v>527</v>
      </c>
      <c r="HP9" s="296">
        <f>IFERROR($HV$35/$HP$35,0)</f>
        <v>0</v>
      </c>
      <c r="HQ9" s="1705"/>
      <c r="HR9" s="1705"/>
      <c r="HS9" s="1705"/>
      <c r="HT9" s="1705"/>
      <c r="HU9" s="1705"/>
      <c r="HV9" s="1705"/>
      <c r="HW9" s="1705"/>
      <c r="HX9" s="1705"/>
      <c r="HY9" s="1705"/>
      <c r="HZ9" s="1705"/>
      <c r="IA9" s="1705"/>
      <c r="IB9" s="1705"/>
      <c r="IC9" s="1705"/>
      <c r="ID9" s="1705"/>
      <c r="IE9" s="1705"/>
      <c r="IF9" s="1705"/>
      <c r="IG9" s="1705"/>
      <c r="IH9" s="1705"/>
      <c r="II9" s="1705"/>
      <c r="IJ9" s="1705"/>
      <c r="IK9" s="1705"/>
      <c r="IL9" s="1706" t="s">
        <v>527</v>
      </c>
      <c r="IM9" s="296">
        <f>IFERROR($IS$35/$IM$35,0)</f>
        <v>0</v>
      </c>
      <c r="IN9" s="1705"/>
      <c r="IO9" s="1705"/>
      <c r="IP9" s="1705"/>
      <c r="IQ9" s="1705"/>
      <c r="IR9" s="1705"/>
      <c r="IS9" s="1705"/>
      <c r="IT9" s="1705"/>
      <c r="IU9" s="1705"/>
      <c r="IV9" s="1705"/>
      <c r="IW9" s="1705"/>
      <c r="IX9" s="1705"/>
      <c r="IY9" s="1705"/>
      <c r="IZ9" s="1705"/>
      <c r="JA9" s="1705"/>
      <c r="JB9" s="1705"/>
      <c r="JC9" s="1705"/>
      <c r="JD9" s="1705"/>
      <c r="JE9" s="1705"/>
      <c r="JF9" s="1705"/>
      <c r="JG9" s="1705"/>
      <c r="JH9" s="1705"/>
      <c r="JI9" s="1706" t="s">
        <v>527</v>
      </c>
      <c r="JJ9" s="296">
        <f>IFERROR($JP$35/$JJ$35,0)</f>
        <v>0</v>
      </c>
      <c r="JK9" s="1705"/>
      <c r="JL9" s="1705"/>
      <c r="JM9" s="1705"/>
      <c r="JN9" s="1705"/>
      <c r="JO9" s="1705"/>
      <c r="JP9" s="1705"/>
      <c r="JQ9" s="1705"/>
      <c r="JR9" s="1705"/>
      <c r="JS9" s="1705"/>
      <c r="JT9" s="1705"/>
      <c r="JU9" s="1705"/>
      <c r="JV9" s="1705"/>
      <c r="JW9" s="1705"/>
      <c r="JX9" s="1705"/>
      <c r="JY9" s="1705"/>
      <c r="JZ9" s="1705"/>
      <c r="KA9" s="1705"/>
      <c r="KB9" s="1705"/>
      <c r="KC9" s="1705"/>
      <c r="KD9" s="1705"/>
      <c r="KE9" s="1705"/>
      <c r="KF9" s="1706" t="s">
        <v>527</v>
      </c>
      <c r="KG9" s="296">
        <f>IFERROR($JP$35/$JJ$35,0)</f>
        <v>0</v>
      </c>
      <c r="KH9" s="1705"/>
      <c r="KI9" s="1705"/>
      <c r="KJ9" s="1705"/>
      <c r="KK9" s="1705"/>
      <c r="KL9" s="1705"/>
      <c r="KM9" s="1705"/>
      <c r="KN9" s="1705"/>
      <c r="KO9" s="1705"/>
      <c r="KP9" s="1705"/>
      <c r="KQ9" s="1705"/>
      <c r="KR9" s="1705"/>
      <c r="KS9" s="1705"/>
      <c r="KT9" s="1705"/>
      <c r="KU9" s="1705"/>
      <c r="KV9" s="1705"/>
      <c r="KW9" s="1705"/>
      <c r="KX9" s="1705"/>
      <c r="KY9" s="1705"/>
      <c r="KZ9" s="1705"/>
      <c r="LA9" s="1705"/>
      <c r="LB9" s="1705"/>
      <c r="LC9" s="1706" t="s">
        <v>527</v>
      </c>
      <c r="LD9" s="296">
        <f>IFERROR($JP$35/$JJ$35,0)</f>
        <v>0</v>
      </c>
      <c r="LE9" s="1705"/>
      <c r="LF9" s="1705"/>
      <c r="LG9" s="1705"/>
      <c r="LH9" s="1705"/>
      <c r="LI9" s="1705"/>
      <c r="LJ9" s="1705"/>
      <c r="LK9" s="1705"/>
      <c r="LL9" s="1705"/>
      <c r="LM9" s="1705"/>
      <c r="LN9" s="1705"/>
      <c r="LO9" s="1705"/>
      <c r="LP9" s="1705"/>
      <c r="LQ9" s="1705"/>
      <c r="LR9" s="1705"/>
      <c r="LS9" s="1705"/>
      <c r="LT9" s="1705"/>
      <c r="LU9" s="1705"/>
      <c r="LV9" s="1705"/>
      <c r="LW9" s="1705"/>
      <c r="LX9" s="1705"/>
      <c r="LY9" s="1705"/>
      <c r="LZ9" s="1706" t="s">
        <v>527</v>
      </c>
      <c r="MA9" s="296">
        <f>IFERROR($JP$35/$JJ$35,0)</f>
        <v>0</v>
      </c>
      <c r="MB9" s="1705"/>
      <c r="MC9" s="1705"/>
      <c r="MD9" s="1705"/>
      <c r="ME9" s="1705"/>
      <c r="MF9" s="1705"/>
      <c r="MG9" s="1705"/>
      <c r="MH9" s="1705"/>
      <c r="MI9" s="1705"/>
      <c r="MJ9" s="1705"/>
      <c r="MK9" s="1705"/>
      <c r="ML9" s="1705"/>
      <c r="MM9" s="1705"/>
      <c r="MN9" s="1705"/>
      <c r="MO9" s="1705"/>
      <c r="MP9" s="1705"/>
      <c r="MQ9" s="1705"/>
      <c r="MR9" s="1705"/>
      <c r="MS9" s="1705"/>
      <c r="MT9" s="1705"/>
      <c r="MU9" s="1705"/>
      <c r="MV9" s="1705"/>
      <c r="MW9" s="1706" t="s">
        <v>527</v>
      </c>
      <c r="MX9" s="296">
        <f>IFERROR($JP$35/$JJ$35,0)</f>
        <v>0</v>
      </c>
      <c r="MY9" s="1705"/>
      <c r="MZ9" s="1705"/>
      <c r="NA9" s="1705"/>
      <c r="NB9" s="1705"/>
      <c r="NC9" s="1705"/>
      <c r="ND9" s="1705"/>
      <c r="NE9" s="1705"/>
      <c r="NF9" s="1705"/>
      <c r="NG9" s="1705"/>
      <c r="NH9" s="1705"/>
      <c r="NI9" s="1705"/>
      <c r="NJ9" s="1705"/>
      <c r="NK9" s="1705"/>
      <c r="NL9" s="1705"/>
      <c r="NM9" s="1705"/>
      <c r="NN9" s="1705"/>
      <c r="NO9" s="1705"/>
      <c r="NP9" s="1705"/>
      <c r="NQ9" s="1705"/>
      <c r="NR9" s="1705"/>
      <c r="NS9" s="1705"/>
      <c r="NT9" s="1706" t="s">
        <v>527</v>
      </c>
      <c r="NU9" s="296">
        <f>IFERROR($JP$35/$JJ$35,0)</f>
        <v>0</v>
      </c>
      <c r="NV9" s="1705"/>
      <c r="NW9" s="1705"/>
      <c r="NX9" s="1705"/>
      <c r="NY9" s="1705"/>
      <c r="NZ9" s="1705"/>
      <c r="OA9" s="1705"/>
      <c r="OB9" s="1705"/>
      <c r="OC9" s="1705"/>
      <c r="OD9" s="1705"/>
      <c r="OE9" s="1705"/>
      <c r="OF9" s="1705"/>
      <c r="OG9" s="1705"/>
      <c r="OH9" s="1705"/>
      <c r="OI9" s="1705"/>
      <c r="OJ9" s="1705"/>
      <c r="OK9" s="1705"/>
      <c r="OL9" s="1705"/>
      <c r="OM9" s="1705"/>
      <c r="ON9" s="1705"/>
      <c r="OO9" s="1705"/>
      <c r="OP9" s="1705"/>
      <c r="OQ9" s="1706" t="s">
        <v>527</v>
      </c>
      <c r="OR9" s="296">
        <f>IFERROR($JP$35/$JJ$35,0)</f>
        <v>0</v>
      </c>
      <c r="OS9" s="1705"/>
      <c r="OT9" s="1705"/>
      <c r="OU9" s="1705"/>
      <c r="OV9" s="1705"/>
      <c r="OW9" s="1705"/>
      <c r="OX9" s="1705"/>
      <c r="OY9" s="1705"/>
      <c r="OZ9" s="1705"/>
      <c r="PA9" s="1705"/>
      <c r="PB9" s="1705"/>
      <c r="PC9" s="1705"/>
      <c r="PD9" s="1705"/>
      <c r="PE9" s="1705"/>
      <c r="PF9" s="1705"/>
      <c r="PG9" s="1705"/>
      <c r="PH9" s="1705"/>
      <c r="PI9" s="1705"/>
      <c r="PJ9" s="1705"/>
      <c r="PK9" s="1705"/>
      <c r="PL9" s="1705"/>
      <c r="PM9" s="1705"/>
      <c r="PN9" s="1706" t="s">
        <v>527</v>
      </c>
      <c r="PO9" s="296">
        <f>IFERROR($JP$35/$JJ$35,0)</f>
        <v>0</v>
      </c>
      <c r="PP9" s="1705"/>
      <c r="PQ9" s="1705"/>
      <c r="PR9" s="1705"/>
      <c r="PS9" s="1705"/>
      <c r="PT9" s="1705"/>
      <c r="PU9" s="1705"/>
      <c r="PV9" s="1705"/>
      <c r="PW9" s="1705"/>
      <c r="PX9" s="1705"/>
      <c r="PY9" s="1705"/>
      <c r="PZ9" s="1705"/>
      <c r="QA9" s="1705"/>
      <c r="QB9" s="1705"/>
      <c r="QC9" s="1705"/>
      <c r="QD9" s="1705"/>
      <c r="QE9" s="1705"/>
      <c r="QF9" s="1705"/>
      <c r="QG9" s="1705"/>
      <c r="QH9" s="1705"/>
      <c r="QI9" s="1705"/>
      <c r="QJ9" s="1705"/>
      <c r="QK9" s="1706" t="s">
        <v>527</v>
      </c>
      <c r="QL9" s="296">
        <f>IFERROR($JP$35/$JJ$35,0)</f>
        <v>0</v>
      </c>
      <c r="QM9" s="1705"/>
      <c r="QN9" s="1705"/>
      <c r="QO9" s="1705"/>
      <c r="QP9" s="1705"/>
      <c r="QQ9" s="1705"/>
      <c r="QR9" s="1705"/>
      <c r="QS9" s="1705"/>
      <c r="QT9" s="1705"/>
      <c r="QU9" s="1705"/>
      <c r="QV9" s="1705"/>
      <c r="QW9" s="1705"/>
      <c r="QX9" s="1705"/>
      <c r="QY9" s="1705"/>
      <c r="QZ9" s="1705"/>
      <c r="RA9" s="1705"/>
      <c r="RB9" s="1705"/>
      <c r="RC9" s="1705"/>
      <c r="RD9" s="1705"/>
      <c r="RE9" s="1705"/>
      <c r="RF9" s="1705"/>
      <c r="RG9" s="1705"/>
      <c r="RH9" s="1706" t="s">
        <v>527</v>
      </c>
      <c r="RI9" s="296">
        <f>IFERROR($JP$35/$JJ$35,0)</f>
        <v>0</v>
      </c>
      <c r="RJ9" s="1705"/>
      <c r="RK9" s="1705"/>
      <c r="RL9" s="1705"/>
      <c r="RM9" s="1705"/>
      <c r="RN9" s="1705"/>
      <c r="RO9" s="1705"/>
      <c r="RP9" s="1705"/>
      <c r="RQ9" s="1705"/>
      <c r="RR9" s="1705"/>
      <c r="RS9" s="1705"/>
      <c r="RT9" s="1705"/>
      <c r="RU9" s="1705"/>
      <c r="RV9" s="1705"/>
      <c r="RW9" s="1705"/>
      <c r="RX9" s="1705"/>
      <c r="RY9" s="1705"/>
      <c r="RZ9" s="1705"/>
      <c r="SA9" s="1705"/>
      <c r="SB9" s="1705"/>
      <c r="SC9" s="1705"/>
      <c r="SD9" s="1705"/>
      <c r="SE9" s="1706" t="s">
        <v>527</v>
      </c>
      <c r="SF9" s="296">
        <f>IFERROR($JP$35/$JJ$35,0)</f>
        <v>0</v>
      </c>
      <c r="SG9" s="1705"/>
      <c r="SH9" s="1705"/>
      <c r="SI9" s="1705"/>
      <c r="SJ9" s="1705"/>
      <c r="SK9" s="1705"/>
      <c r="SL9" s="1705"/>
      <c r="SM9" s="1705"/>
      <c r="SN9" s="1705"/>
      <c r="SO9" s="1705"/>
      <c r="SP9" s="1705"/>
      <c r="SQ9" s="1705"/>
      <c r="SR9" s="1705"/>
      <c r="SS9" s="1705"/>
      <c r="ST9" s="1705"/>
      <c r="SU9" s="1705"/>
      <c r="SV9" s="1705"/>
      <c r="SW9" s="1705"/>
      <c r="SX9" s="1705"/>
      <c r="SY9" s="1705"/>
      <c r="SZ9" s="1705"/>
      <c r="TA9" s="1705"/>
      <c r="TB9" s="1705"/>
      <c r="TC9" s="1705"/>
      <c r="TD9" s="1705"/>
      <c r="TE9" s="1705"/>
      <c r="TF9" s="1705"/>
      <c r="TG9" s="1705"/>
      <c r="TH9" s="1705"/>
      <c r="TI9" s="1705"/>
      <c r="TJ9" s="1705"/>
      <c r="TK9" s="1705"/>
      <c r="TL9" s="1705"/>
      <c r="TM9" s="1705"/>
      <c r="TN9" s="1705"/>
      <c r="TO9" s="1705"/>
      <c r="TP9" s="1705"/>
      <c r="TQ9" s="1705"/>
      <c r="TR9" s="1705"/>
    </row>
    <row r="10" spans="1:538" s="775" customFormat="1" x14ac:dyDescent="0.25">
      <c r="A10" s="1705"/>
      <c r="B10" s="1705"/>
      <c r="C10" s="1705"/>
      <c r="D10" s="1705"/>
      <c r="E10" s="1705"/>
      <c r="F10" s="1705"/>
      <c r="G10" s="1705"/>
      <c r="H10" s="1705"/>
      <c r="I10" s="1705"/>
      <c r="J10" s="1705"/>
      <c r="K10" s="1705"/>
      <c r="L10" s="1705"/>
      <c r="M10" s="1705"/>
      <c r="N10" s="1705"/>
      <c r="O10" s="1705"/>
      <c r="P10" s="1705"/>
      <c r="Q10" s="1705"/>
      <c r="R10" s="1705"/>
      <c r="S10" s="1705"/>
      <c r="T10" s="1705"/>
      <c r="U10" s="1705"/>
      <c r="V10" s="1705"/>
      <c r="W10" s="1705"/>
      <c r="X10" s="1705"/>
      <c r="Y10" s="1705"/>
      <c r="Z10" s="1705"/>
      <c r="AA10" s="1705"/>
      <c r="AB10" s="1705"/>
      <c r="AC10" s="1705"/>
      <c r="AD10" s="1705"/>
      <c r="AE10" s="1705"/>
      <c r="AF10" s="1705"/>
      <c r="AG10" s="1705"/>
      <c r="AH10" s="1705"/>
      <c r="AI10" s="1705"/>
      <c r="AJ10" s="1705"/>
      <c r="AK10" s="1705"/>
      <c r="AL10" s="1705"/>
      <c r="AM10" s="1705"/>
      <c r="AN10" s="1705"/>
      <c r="AO10" s="1705"/>
      <c r="AP10" s="1705"/>
      <c r="AQ10" s="1705"/>
      <c r="AR10" s="1705"/>
      <c r="AS10" s="1705"/>
      <c r="AT10" s="1705"/>
      <c r="AU10" s="1705"/>
      <c r="AV10" s="1705"/>
      <c r="AW10" s="1705"/>
      <c r="AX10" s="1705"/>
      <c r="AY10" s="1705"/>
      <c r="AZ10" s="1705"/>
      <c r="BA10" s="1705"/>
      <c r="BB10" s="1705"/>
      <c r="BC10" s="1705"/>
      <c r="BD10" s="1705"/>
      <c r="BE10" s="1705"/>
      <c r="BF10" s="1705"/>
      <c r="BG10" s="1705"/>
      <c r="BH10" s="1705"/>
      <c r="BI10" s="1705"/>
      <c r="BJ10" s="1706" t="s">
        <v>1327</v>
      </c>
      <c r="BK10" s="296">
        <f>IFERROR($BR$35/$BK$35,0)</f>
        <v>0</v>
      </c>
      <c r="BL10" s="1705"/>
      <c r="BM10" s="1705"/>
      <c r="BN10" s="1705"/>
      <c r="BO10" s="1705"/>
      <c r="BP10" s="1705"/>
      <c r="BQ10" s="1705"/>
      <c r="BR10" s="1705"/>
      <c r="BS10" s="1705"/>
      <c r="BT10" s="1705"/>
      <c r="BU10" s="1705"/>
      <c r="BV10" s="1705"/>
      <c r="BW10" s="1705"/>
      <c r="BX10" s="1705"/>
      <c r="BY10" s="1705"/>
      <c r="BZ10" s="1705"/>
      <c r="CA10" s="1705"/>
      <c r="CB10" s="1705"/>
      <c r="CC10" s="1705"/>
      <c r="CD10" s="1705"/>
      <c r="CE10" s="1705"/>
      <c r="CF10" s="1705"/>
      <c r="CG10" s="1706" t="s">
        <v>1327</v>
      </c>
      <c r="CH10" s="296">
        <f>IFERROR($CO$35/$CH$35,0)</f>
        <v>0</v>
      </c>
      <c r="CI10" s="1705"/>
      <c r="CJ10" s="1705"/>
      <c r="CK10" s="1705"/>
      <c r="CL10" s="1705"/>
      <c r="CM10" s="1705"/>
      <c r="CN10" s="1705"/>
      <c r="CO10" s="1705"/>
      <c r="CP10" s="1705"/>
      <c r="CQ10" s="1705"/>
      <c r="CR10" s="1705"/>
      <c r="CS10" s="1705"/>
      <c r="CT10" s="1705"/>
      <c r="CU10" s="1705"/>
      <c r="CV10" s="1705"/>
      <c r="CW10" s="1705"/>
      <c r="CX10" s="1705"/>
      <c r="CY10" s="1705"/>
      <c r="CZ10" s="1705"/>
      <c r="DA10" s="1705"/>
      <c r="DB10" s="1705"/>
      <c r="DC10" s="1705"/>
      <c r="DD10" s="1706" t="s">
        <v>1327</v>
      </c>
      <c r="DE10" s="296">
        <f>IFERROR($DL$35/$DE$35,0)</f>
        <v>0</v>
      </c>
      <c r="DF10" s="1705"/>
      <c r="DG10" s="1705"/>
      <c r="DH10" s="1705"/>
      <c r="DI10" s="1705"/>
      <c r="DJ10" s="1705"/>
      <c r="DK10" s="1705"/>
      <c r="DL10" s="1705"/>
      <c r="DM10" s="1705"/>
      <c r="DN10" s="1705"/>
      <c r="DO10" s="1705"/>
      <c r="DP10" s="1705"/>
      <c r="DQ10" s="1705"/>
      <c r="DR10" s="1705"/>
      <c r="DS10" s="1705"/>
      <c r="DT10" s="1705"/>
      <c r="DU10" s="1705"/>
      <c r="DV10" s="1705"/>
      <c r="DW10" s="1705"/>
      <c r="DX10" s="1705"/>
      <c r="DY10" s="1705"/>
      <c r="DZ10" s="1705"/>
      <c r="EA10" s="1706" t="s">
        <v>1327</v>
      </c>
      <c r="EB10" s="296">
        <f>IFERROR($EI$35/$EB$35,0)</f>
        <v>0</v>
      </c>
      <c r="EC10" s="1705"/>
      <c r="ED10" s="1705"/>
      <c r="EE10" s="1705"/>
      <c r="EF10" s="1705"/>
      <c r="EG10" s="1705"/>
      <c r="EH10" s="1705"/>
      <c r="EI10" s="1705"/>
      <c r="EJ10" s="1705"/>
      <c r="EK10" s="1705"/>
      <c r="EL10" s="1705"/>
      <c r="EM10" s="1705"/>
      <c r="EN10" s="1705"/>
      <c r="EO10" s="1705"/>
      <c r="EP10" s="1705"/>
      <c r="EQ10" s="1705"/>
      <c r="ER10" s="1705"/>
      <c r="ES10" s="1705"/>
      <c r="ET10" s="1705"/>
      <c r="EU10" s="1705"/>
      <c r="EV10" s="1705"/>
      <c r="EW10" s="1705"/>
      <c r="EX10" s="1706" t="s">
        <v>1327</v>
      </c>
      <c r="EY10" s="296">
        <f>IFERROR($FF$35/$EY$35,0)</f>
        <v>0</v>
      </c>
      <c r="EZ10" s="1705"/>
      <c r="FA10" s="1705"/>
      <c r="FB10" s="1705"/>
      <c r="FC10" s="1705"/>
      <c r="FD10" s="1705"/>
      <c r="FE10" s="1705"/>
      <c r="FF10" s="1705"/>
      <c r="FG10" s="1705"/>
      <c r="FH10" s="1705"/>
      <c r="FI10" s="1705"/>
      <c r="FJ10" s="1705"/>
      <c r="FK10" s="1705"/>
      <c r="FL10" s="1705"/>
      <c r="FM10" s="1705"/>
      <c r="FN10" s="1705"/>
      <c r="FO10" s="1705"/>
      <c r="FP10" s="1705"/>
      <c r="FQ10" s="1705"/>
      <c r="FR10" s="1705"/>
      <c r="FS10" s="1705"/>
      <c r="FT10" s="1705"/>
      <c r="FU10" s="1706" t="s">
        <v>1327</v>
      </c>
      <c r="FV10" s="296">
        <f>IFERROR($GC$35/$FV$35,0)</f>
        <v>0</v>
      </c>
      <c r="FW10" s="1705"/>
      <c r="FX10" s="1705"/>
      <c r="FY10" s="1705"/>
      <c r="FZ10" s="1705"/>
      <c r="GA10" s="1705"/>
      <c r="GB10" s="1705"/>
      <c r="GC10" s="1705"/>
      <c r="GD10" s="1705"/>
      <c r="GE10" s="1705"/>
      <c r="GF10" s="1705"/>
      <c r="GG10" s="1705"/>
      <c r="GH10" s="1705"/>
      <c r="GI10" s="1705"/>
      <c r="GJ10" s="1705"/>
      <c r="GK10" s="1705"/>
      <c r="GL10" s="1705"/>
      <c r="GM10" s="1705"/>
      <c r="GN10" s="1705"/>
      <c r="GO10" s="1705"/>
      <c r="GP10" s="1705"/>
      <c r="GQ10" s="1705"/>
      <c r="GR10" s="1706" t="s">
        <v>1327</v>
      </c>
      <c r="GS10" s="296">
        <f>IFERROR($GZ$35/$GS$35,0)</f>
        <v>0</v>
      </c>
      <c r="GT10" s="1705"/>
      <c r="GU10" s="1705"/>
      <c r="GV10" s="1705"/>
      <c r="GW10" s="1705"/>
      <c r="GX10" s="1705"/>
      <c r="GY10" s="1705"/>
      <c r="GZ10" s="1705"/>
      <c r="HA10" s="1705"/>
      <c r="HB10" s="1705"/>
      <c r="HC10" s="1705"/>
      <c r="HD10" s="1705"/>
      <c r="HE10" s="1705"/>
      <c r="HF10" s="1705"/>
      <c r="HG10" s="1705"/>
      <c r="HH10" s="1705"/>
      <c r="HI10" s="1705"/>
      <c r="HJ10" s="1705"/>
      <c r="HK10" s="1705"/>
      <c r="HL10" s="1705"/>
      <c r="HM10" s="1705"/>
      <c r="HN10" s="1705"/>
      <c r="HO10" s="1706" t="s">
        <v>1327</v>
      </c>
      <c r="HP10" s="296">
        <f>IFERROR($HW$35/$HP$35,0)</f>
        <v>0</v>
      </c>
      <c r="HQ10" s="1705"/>
      <c r="HR10" s="1705"/>
      <c r="HS10" s="1705"/>
      <c r="HT10" s="1705"/>
      <c r="HU10" s="1705"/>
      <c r="HV10" s="1705"/>
      <c r="HW10" s="1705"/>
      <c r="HX10" s="1705"/>
      <c r="HY10" s="1705"/>
      <c r="HZ10" s="1705"/>
      <c r="IA10" s="1705"/>
      <c r="IB10" s="1705"/>
      <c r="IC10" s="1705"/>
      <c r="ID10" s="1705"/>
      <c r="IE10" s="1705"/>
      <c r="IF10" s="1705"/>
      <c r="IG10" s="1705"/>
      <c r="IH10" s="1705"/>
      <c r="II10" s="1705"/>
      <c r="IJ10" s="1705"/>
      <c r="IK10" s="1705"/>
      <c r="IL10" s="1706" t="s">
        <v>1327</v>
      </c>
      <c r="IM10" s="296">
        <f>IFERROR($IT$35/$IM$35,0)</f>
        <v>0</v>
      </c>
      <c r="IN10" s="1705"/>
      <c r="IO10" s="1705"/>
      <c r="IP10" s="1705"/>
      <c r="IQ10" s="1705"/>
      <c r="IR10" s="1705"/>
      <c r="IS10" s="1705"/>
      <c r="IT10" s="1705"/>
      <c r="IU10" s="1705"/>
      <c r="IV10" s="1705"/>
      <c r="IW10" s="1705"/>
      <c r="IX10" s="1705"/>
      <c r="IY10" s="1705"/>
      <c r="IZ10" s="1705"/>
      <c r="JA10" s="1705"/>
      <c r="JB10" s="1705"/>
      <c r="JC10" s="1705"/>
      <c r="JD10" s="1705"/>
      <c r="JE10" s="1705"/>
      <c r="JF10" s="1705"/>
      <c r="JG10" s="1705"/>
      <c r="JH10" s="1705"/>
      <c r="JI10" s="1706" t="s">
        <v>1327</v>
      </c>
      <c r="JJ10" s="296">
        <f>IFERROR($JQ$35/$JJ$35,0)</f>
        <v>0</v>
      </c>
      <c r="JK10" s="1705"/>
      <c r="JL10" s="1705"/>
      <c r="JM10" s="1705"/>
      <c r="JN10" s="1705"/>
      <c r="JO10" s="1705"/>
      <c r="JP10" s="1705"/>
      <c r="JQ10" s="1705"/>
      <c r="JR10" s="1705"/>
      <c r="JS10" s="1705"/>
      <c r="JT10" s="1705"/>
      <c r="JU10" s="1705"/>
      <c r="JV10" s="1705"/>
      <c r="JW10" s="1705"/>
      <c r="JX10" s="1705"/>
      <c r="JY10" s="1705"/>
      <c r="JZ10" s="1705"/>
      <c r="KA10" s="1705"/>
      <c r="KB10" s="1705"/>
      <c r="KC10" s="1705"/>
      <c r="KD10" s="1705"/>
      <c r="KE10" s="1705"/>
      <c r="KF10" s="1706" t="s">
        <v>1327</v>
      </c>
      <c r="KG10" s="296">
        <f>IFERROR($JQ$35/$JJ$35,0)</f>
        <v>0</v>
      </c>
      <c r="KH10" s="1705"/>
      <c r="KI10" s="1705"/>
      <c r="KJ10" s="1705"/>
      <c r="KK10" s="1705"/>
      <c r="KL10" s="1705"/>
      <c r="KM10" s="1705"/>
      <c r="KN10" s="1705"/>
      <c r="KO10" s="1705"/>
      <c r="KP10" s="1705"/>
      <c r="KQ10" s="1705"/>
      <c r="KR10" s="1705"/>
      <c r="KS10" s="1705"/>
      <c r="KT10" s="1705"/>
      <c r="KU10" s="1705"/>
      <c r="KV10" s="1705"/>
      <c r="KW10" s="1705"/>
      <c r="KX10" s="1705"/>
      <c r="KY10" s="1705"/>
      <c r="KZ10" s="1705"/>
      <c r="LA10" s="1705"/>
      <c r="LB10" s="1705"/>
      <c r="LC10" s="1706" t="s">
        <v>1327</v>
      </c>
      <c r="LD10" s="296">
        <f>IFERROR($JQ$35/$JJ$35,0)</f>
        <v>0</v>
      </c>
      <c r="LE10" s="1705"/>
      <c r="LF10" s="1705"/>
      <c r="LG10" s="1705"/>
      <c r="LH10" s="1705"/>
      <c r="LI10" s="1705"/>
      <c r="LJ10" s="1705"/>
      <c r="LK10" s="1705"/>
      <c r="LL10" s="1705"/>
      <c r="LM10" s="1705"/>
      <c r="LN10" s="1705"/>
      <c r="LO10" s="1705"/>
      <c r="LP10" s="1705"/>
      <c r="LQ10" s="1705"/>
      <c r="LR10" s="1705"/>
      <c r="LS10" s="1705"/>
      <c r="LT10" s="1705"/>
      <c r="LU10" s="1705"/>
      <c r="LV10" s="1705"/>
      <c r="LW10" s="1705"/>
      <c r="LX10" s="1705"/>
      <c r="LY10" s="1705"/>
      <c r="LZ10" s="1706" t="s">
        <v>1327</v>
      </c>
      <c r="MA10" s="296">
        <f>IFERROR($JQ$35/$JJ$35,0)</f>
        <v>0</v>
      </c>
      <c r="MB10" s="1705"/>
      <c r="MC10" s="1705"/>
      <c r="MD10" s="1705"/>
      <c r="ME10" s="1705"/>
      <c r="MF10" s="1705"/>
      <c r="MG10" s="1705"/>
      <c r="MH10" s="1705"/>
      <c r="MI10" s="1705"/>
      <c r="MJ10" s="1705"/>
      <c r="MK10" s="1705"/>
      <c r="ML10" s="1705"/>
      <c r="MM10" s="1705"/>
      <c r="MN10" s="1705"/>
      <c r="MO10" s="1705"/>
      <c r="MP10" s="1705"/>
      <c r="MQ10" s="1705"/>
      <c r="MR10" s="1705"/>
      <c r="MS10" s="1705"/>
      <c r="MT10" s="1705"/>
      <c r="MU10" s="1705"/>
      <c r="MV10" s="1705"/>
      <c r="MW10" s="1706" t="s">
        <v>1327</v>
      </c>
      <c r="MX10" s="296">
        <f>IFERROR($JQ$35/$JJ$35,0)</f>
        <v>0</v>
      </c>
      <c r="MY10" s="1705"/>
      <c r="MZ10" s="1705"/>
      <c r="NA10" s="1705"/>
      <c r="NB10" s="1705"/>
      <c r="NC10" s="1705"/>
      <c r="ND10" s="1705"/>
      <c r="NE10" s="1705"/>
      <c r="NF10" s="1705"/>
      <c r="NG10" s="1705"/>
      <c r="NH10" s="1705"/>
      <c r="NI10" s="1705"/>
      <c r="NJ10" s="1705"/>
      <c r="NK10" s="1705"/>
      <c r="NL10" s="1705"/>
      <c r="NM10" s="1705"/>
      <c r="NN10" s="1705"/>
      <c r="NO10" s="1705"/>
      <c r="NP10" s="1705"/>
      <c r="NQ10" s="1705"/>
      <c r="NR10" s="1705"/>
      <c r="NS10" s="1705"/>
      <c r="NT10" s="1706" t="s">
        <v>1327</v>
      </c>
      <c r="NU10" s="296">
        <f>IFERROR($JQ$35/$JJ$35,0)</f>
        <v>0</v>
      </c>
      <c r="NV10" s="1705"/>
      <c r="NW10" s="1705"/>
      <c r="NX10" s="1705"/>
      <c r="NY10" s="1705"/>
      <c r="NZ10" s="1705"/>
      <c r="OA10" s="1705"/>
      <c r="OB10" s="1705"/>
      <c r="OC10" s="1705"/>
      <c r="OD10" s="1705"/>
      <c r="OE10" s="1705"/>
      <c r="OF10" s="1705"/>
      <c r="OG10" s="1705"/>
      <c r="OH10" s="1705"/>
      <c r="OI10" s="1705"/>
      <c r="OJ10" s="1705"/>
      <c r="OK10" s="1705"/>
      <c r="OL10" s="1705"/>
      <c r="OM10" s="1705"/>
      <c r="ON10" s="1705"/>
      <c r="OO10" s="1705"/>
      <c r="OP10" s="1705"/>
      <c r="OQ10" s="1706" t="s">
        <v>1327</v>
      </c>
      <c r="OR10" s="296">
        <f>IFERROR($JQ$35/$JJ$35,0)</f>
        <v>0</v>
      </c>
      <c r="OS10" s="1705"/>
      <c r="OT10" s="1705"/>
      <c r="OU10" s="1705"/>
      <c r="OV10" s="1705"/>
      <c r="OW10" s="1705"/>
      <c r="OX10" s="1705"/>
      <c r="OY10" s="1705"/>
      <c r="OZ10" s="1705"/>
      <c r="PA10" s="1705"/>
      <c r="PB10" s="1705"/>
      <c r="PC10" s="1705"/>
      <c r="PD10" s="1705"/>
      <c r="PE10" s="1705"/>
      <c r="PF10" s="1705"/>
      <c r="PG10" s="1705"/>
      <c r="PH10" s="1705"/>
      <c r="PI10" s="1705"/>
      <c r="PJ10" s="1705"/>
      <c r="PK10" s="1705"/>
      <c r="PL10" s="1705"/>
      <c r="PM10" s="1705"/>
      <c r="PN10" s="1706" t="s">
        <v>1327</v>
      </c>
      <c r="PO10" s="296">
        <f>IFERROR($JQ$35/$JJ$35,0)</f>
        <v>0</v>
      </c>
      <c r="PP10" s="1705"/>
      <c r="PQ10" s="1705"/>
      <c r="PR10" s="1705"/>
      <c r="PS10" s="1705"/>
      <c r="PT10" s="1705"/>
      <c r="PU10" s="1705"/>
      <c r="PV10" s="1705"/>
      <c r="PW10" s="1705"/>
      <c r="PX10" s="1705"/>
      <c r="PY10" s="1705"/>
      <c r="PZ10" s="1705"/>
      <c r="QA10" s="1705"/>
      <c r="QB10" s="1705"/>
      <c r="QC10" s="1705"/>
      <c r="QD10" s="1705"/>
      <c r="QE10" s="1705"/>
      <c r="QF10" s="1705"/>
      <c r="QG10" s="1705"/>
      <c r="QH10" s="1705"/>
      <c r="QI10" s="1705"/>
      <c r="QJ10" s="1705"/>
      <c r="QK10" s="1706" t="s">
        <v>1327</v>
      </c>
      <c r="QL10" s="296">
        <f>IFERROR($JQ$35/$JJ$35,0)</f>
        <v>0</v>
      </c>
      <c r="QM10" s="1705"/>
      <c r="QN10" s="1705"/>
      <c r="QO10" s="1705"/>
      <c r="QP10" s="1705"/>
      <c r="QQ10" s="1705"/>
      <c r="QR10" s="1705"/>
      <c r="QS10" s="1705"/>
      <c r="QT10" s="1705"/>
      <c r="QU10" s="1705"/>
      <c r="QV10" s="1705"/>
      <c r="QW10" s="1705"/>
      <c r="QX10" s="1705"/>
      <c r="QY10" s="1705"/>
      <c r="QZ10" s="1705"/>
      <c r="RA10" s="1705"/>
      <c r="RB10" s="1705"/>
      <c r="RC10" s="1705"/>
      <c r="RD10" s="1705"/>
      <c r="RE10" s="1705"/>
      <c r="RF10" s="1705"/>
      <c r="RG10" s="1705"/>
      <c r="RH10" s="1706" t="s">
        <v>1327</v>
      </c>
      <c r="RI10" s="296">
        <f>IFERROR($JQ$35/$JJ$35,0)</f>
        <v>0</v>
      </c>
      <c r="RJ10" s="1705"/>
      <c r="RK10" s="1705"/>
      <c r="RL10" s="1705"/>
      <c r="RM10" s="1705"/>
      <c r="RN10" s="1705"/>
      <c r="RO10" s="1705"/>
      <c r="RP10" s="1705"/>
      <c r="RQ10" s="1705"/>
      <c r="RR10" s="1705"/>
      <c r="RS10" s="1705"/>
      <c r="RT10" s="1705"/>
      <c r="RU10" s="1705"/>
      <c r="RV10" s="1705"/>
      <c r="RW10" s="1705"/>
      <c r="RX10" s="1705"/>
      <c r="RY10" s="1705"/>
      <c r="RZ10" s="1705"/>
      <c r="SA10" s="1705"/>
      <c r="SB10" s="1705"/>
      <c r="SC10" s="1705"/>
      <c r="SD10" s="1705"/>
      <c r="SE10" s="1706" t="s">
        <v>1327</v>
      </c>
      <c r="SF10" s="296">
        <f>IFERROR($JQ$35/$JJ$35,0)</f>
        <v>0</v>
      </c>
      <c r="SG10" s="1705"/>
      <c r="SH10" s="1705"/>
      <c r="SI10" s="1705"/>
      <c r="SJ10" s="1705"/>
      <c r="SK10" s="1705"/>
      <c r="SL10" s="1705"/>
      <c r="SM10" s="1705"/>
      <c r="SN10" s="1705"/>
      <c r="SO10" s="1705"/>
      <c r="SP10" s="1705"/>
      <c r="SQ10" s="1705"/>
      <c r="SR10" s="1705"/>
      <c r="SS10" s="1705"/>
      <c r="ST10" s="1705"/>
      <c r="SU10" s="1705"/>
      <c r="SV10" s="1705"/>
      <c r="SW10" s="1705"/>
      <c r="SX10" s="1705"/>
      <c r="SY10" s="1705"/>
      <c r="SZ10" s="1705"/>
      <c r="TA10" s="1705"/>
      <c r="TB10" s="1705"/>
      <c r="TC10" s="1705"/>
      <c r="TD10" s="1705"/>
      <c r="TE10" s="1705"/>
      <c r="TF10" s="1705"/>
      <c r="TG10" s="1705"/>
      <c r="TH10" s="1705"/>
      <c r="TI10" s="1705"/>
      <c r="TJ10" s="1705"/>
      <c r="TK10" s="1705"/>
      <c r="TL10" s="1705"/>
      <c r="TM10" s="1705"/>
      <c r="TN10" s="1705"/>
      <c r="TO10" s="1705"/>
      <c r="TP10" s="1705"/>
      <c r="TQ10" s="1705"/>
      <c r="TR10" s="1705"/>
    </row>
    <row r="11" spans="1:538" ht="15.75" customHeight="1" thickBot="1" x14ac:dyDescent="0.3">
      <c r="A11" s="1705"/>
      <c r="B11" s="1705"/>
      <c r="C11" s="1705"/>
      <c r="D11" s="1705"/>
      <c r="E11" s="1705"/>
      <c r="F11" s="1705"/>
      <c r="G11" s="1705"/>
      <c r="H11" s="1705"/>
      <c r="I11" s="1705"/>
      <c r="J11" s="1705"/>
      <c r="K11" s="1705"/>
      <c r="L11" s="1705"/>
      <c r="M11" s="1705"/>
      <c r="N11" s="1705"/>
      <c r="O11" s="1705"/>
      <c r="P11" s="1705"/>
      <c r="Q11" s="1705"/>
      <c r="R11" s="1705"/>
      <c r="S11" s="1705"/>
      <c r="T11" s="1705"/>
      <c r="U11" s="1705"/>
      <c r="V11" s="1705"/>
      <c r="W11" s="1705"/>
      <c r="X11" s="1705"/>
      <c r="Y11" s="1705"/>
      <c r="Z11" s="1705"/>
      <c r="AA11" s="1705"/>
      <c r="AB11" s="1706" t="s">
        <v>790</v>
      </c>
      <c r="AC11" s="1705"/>
      <c r="AD11" s="1705" t="s">
        <v>897</v>
      </c>
      <c r="AE11" s="24">
        <f>IFERROR(AE35/AD35,0)</f>
        <v>0</v>
      </c>
      <c r="AF11" s="1705"/>
      <c r="AG11" s="1705"/>
      <c r="AH11" s="1705"/>
      <c r="AI11" s="1705"/>
      <c r="AJ11" s="1705"/>
      <c r="AK11" s="1705"/>
      <c r="AL11" s="1705" t="s">
        <v>900</v>
      </c>
      <c r="AM11" s="1705"/>
      <c r="AN11" s="1705"/>
      <c r="AO11" s="1705"/>
      <c r="AP11" s="1705"/>
      <c r="AQ11" s="1705" t="s">
        <v>953</v>
      </c>
      <c r="AR11" s="1705"/>
      <c r="AS11" s="1705"/>
      <c r="AT11" s="1705"/>
      <c r="AU11" s="1705"/>
      <c r="AV11" s="1705"/>
      <c r="AW11" s="1705"/>
      <c r="AX11" s="1705"/>
      <c r="AY11" s="1705"/>
      <c r="AZ11" s="1705"/>
      <c r="BA11" s="1705"/>
      <c r="BB11" s="1705"/>
      <c r="BC11" s="1705"/>
      <c r="BD11" s="2008" t="s">
        <v>954</v>
      </c>
      <c r="BE11" s="1705"/>
      <c r="BF11" s="1705"/>
      <c r="BG11" s="1705"/>
      <c r="BH11" s="1705"/>
      <c r="BI11" s="1705"/>
      <c r="BJ11" s="1705"/>
      <c r="BK11" s="1705"/>
      <c r="BL11" s="1705"/>
      <c r="BM11" s="1705"/>
      <c r="BN11" s="1705"/>
      <c r="BO11" s="1705"/>
      <c r="BP11" s="1705"/>
      <c r="BQ11" s="1705"/>
      <c r="BR11" s="1705"/>
      <c r="BS11" s="1705"/>
      <c r="BT11" s="1705"/>
      <c r="BU11" s="1705"/>
      <c r="BV11" s="1705"/>
      <c r="BW11" s="1705"/>
      <c r="BX11" s="1705"/>
      <c r="BY11" s="1705"/>
      <c r="BZ11" s="1705"/>
      <c r="CA11" s="1705"/>
      <c r="CB11" s="1705"/>
      <c r="CC11" s="1705"/>
      <c r="CD11" s="1705"/>
      <c r="CE11" s="1705"/>
      <c r="CF11" s="1705"/>
      <c r="CG11" s="1705"/>
      <c r="CH11" s="1705"/>
      <c r="CI11" s="1705"/>
      <c r="CJ11" s="1705"/>
      <c r="CK11" s="1705"/>
      <c r="CL11" s="1705"/>
      <c r="CM11" s="1705"/>
      <c r="CN11" s="1705"/>
      <c r="CO11" s="1705"/>
      <c r="CP11" s="1705"/>
      <c r="CQ11" s="1705"/>
      <c r="CR11" s="1705"/>
      <c r="CS11" s="1705"/>
      <c r="CT11" s="1705"/>
      <c r="CU11" s="1705"/>
      <c r="CV11" s="1705"/>
      <c r="CW11" s="1705"/>
      <c r="CX11" s="1705"/>
      <c r="CY11" s="1705"/>
      <c r="CZ11" s="1705"/>
      <c r="DA11" s="1705"/>
      <c r="DB11" s="1705"/>
      <c r="DC11" s="1705"/>
      <c r="DD11" s="1705"/>
      <c r="DE11" s="1705"/>
      <c r="DF11" s="1705"/>
      <c r="DG11" s="1705"/>
      <c r="DH11" s="1705"/>
      <c r="DI11" s="1705"/>
      <c r="DJ11" s="1705"/>
      <c r="DK11" s="1705"/>
      <c r="DL11" s="1705"/>
      <c r="DM11" s="1705"/>
      <c r="DN11" s="1705"/>
      <c r="DO11" s="1705"/>
      <c r="DP11" s="1705"/>
      <c r="DQ11" s="1705"/>
      <c r="DR11" s="1705"/>
      <c r="DS11" s="1705"/>
      <c r="DT11" s="1705"/>
      <c r="DU11" s="1705"/>
      <c r="DV11" s="1705"/>
      <c r="DW11" s="1705"/>
      <c r="DX11" s="1705"/>
      <c r="DY11" s="1705"/>
      <c r="DZ11" s="1705"/>
      <c r="EA11" s="1705"/>
      <c r="EB11" s="1705"/>
      <c r="EC11" s="1705"/>
      <c r="ED11" s="1705"/>
      <c r="EE11" s="1705"/>
      <c r="EF11" s="1705"/>
      <c r="EG11" s="1705"/>
      <c r="EH11" s="1705"/>
      <c r="EI11" s="1705"/>
      <c r="EJ11" s="1705"/>
      <c r="EK11" s="1705"/>
      <c r="EL11" s="1705"/>
      <c r="EM11" s="1705"/>
      <c r="EN11" s="1705"/>
      <c r="EO11" s="1705"/>
      <c r="EP11" s="1705"/>
      <c r="EQ11" s="1705"/>
      <c r="ER11" s="1705"/>
      <c r="ES11" s="1705"/>
      <c r="ET11" s="1705"/>
      <c r="EU11" s="1705"/>
      <c r="EV11" s="1705"/>
      <c r="EW11" s="1705"/>
      <c r="EX11" s="1705"/>
      <c r="EY11" s="1705"/>
      <c r="EZ11" s="1705"/>
      <c r="FA11" s="1705"/>
      <c r="FB11" s="1705"/>
      <c r="FC11" s="1705"/>
      <c r="FD11" s="1705"/>
      <c r="FE11" s="1705"/>
      <c r="FF11" s="1705"/>
      <c r="FG11" s="1705"/>
      <c r="FH11" s="1705"/>
      <c r="FI11" s="1705"/>
      <c r="FJ11" s="1705"/>
      <c r="FK11" s="1705"/>
      <c r="FL11" s="1705"/>
      <c r="FM11" s="1705"/>
      <c r="FN11" s="1705"/>
      <c r="FO11" s="1705"/>
      <c r="FP11" s="1705"/>
      <c r="FQ11" s="1705"/>
      <c r="FR11" s="1705"/>
      <c r="FS11" s="1705"/>
      <c r="FT11" s="1705"/>
      <c r="FU11" s="1705"/>
      <c r="FV11" s="1705"/>
      <c r="FW11" s="1705"/>
      <c r="FX11" s="1705"/>
      <c r="FY11" s="1705"/>
      <c r="FZ11" s="1705"/>
      <c r="GA11" s="1705"/>
      <c r="GB11" s="1705"/>
      <c r="GC11" s="1705"/>
      <c r="GD11" s="1705"/>
      <c r="GE11" s="1705"/>
      <c r="GF11" s="1705"/>
      <c r="GG11" s="1705"/>
      <c r="GH11" s="1705"/>
      <c r="GI11" s="1705"/>
      <c r="GJ11" s="1705"/>
      <c r="GK11" s="1705"/>
      <c r="GL11" s="1705"/>
      <c r="GM11" s="1705"/>
      <c r="GN11" s="1705"/>
      <c r="GO11" s="1705"/>
      <c r="GP11" s="1705"/>
      <c r="GQ11" s="1705"/>
      <c r="GR11" s="1705"/>
      <c r="GS11" s="1705"/>
      <c r="GT11" s="1705"/>
      <c r="GU11" s="1705"/>
      <c r="GV11" s="1705"/>
      <c r="GW11" s="1705"/>
      <c r="GX11" s="1705"/>
      <c r="GY11" s="1705"/>
      <c r="GZ11" s="1705"/>
      <c r="HA11" s="1705"/>
      <c r="HB11" s="1705"/>
      <c r="HC11" s="1705"/>
      <c r="HD11" s="1705"/>
      <c r="HE11" s="1705"/>
      <c r="HF11" s="1705"/>
      <c r="HG11" s="1705"/>
      <c r="HH11" s="1705"/>
      <c r="HI11" s="1705"/>
      <c r="HJ11" s="1705"/>
      <c r="HK11" s="1705"/>
      <c r="HL11" s="1705"/>
      <c r="HM11" s="1705"/>
      <c r="HN11" s="1705"/>
      <c r="HO11" s="1705"/>
      <c r="HP11" s="1705"/>
      <c r="HQ11" s="1705"/>
      <c r="HR11" s="1705"/>
      <c r="HS11" s="1705"/>
      <c r="HT11" s="1705"/>
      <c r="HU11" s="1705"/>
      <c r="HV11" s="1705"/>
      <c r="HW11" s="1705"/>
      <c r="HX11" s="1705"/>
      <c r="HY11" s="1705"/>
      <c r="HZ11" s="1705"/>
      <c r="IA11" s="1705"/>
      <c r="IB11" s="1705"/>
      <c r="IC11" s="1705"/>
      <c r="ID11" s="1705"/>
      <c r="IE11" s="1705"/>
      <c r="IF11" s="1705"/>
      <c r="IG11" s="1705"/>
      <c r="IH11" s="1705"/>
      <c r="II11" s="1705"/>
      <c r="IJ11" s="1705"/>
      <c r="IK11" s="1705"/>
      <c r="IL11" s="1705"/>
      <c r="IM11" s="1705"/>
      <c r="IN11" s="1705"/>
      <c r="IO11" s="1705"/>
      <c r="IP11" s="1705"/>
      <c r="IQ11" s="1705"/>
      <c r="IR11" s="1705"/>
      <c r="IS11" s="1705"/>
      <c r="IT11" s="1705"/>
      <c r="IU11" s="1705"/>
      <c r="IV11" s="1705"/>
      <c r="IW11" s="1705"/>
      <c r="IX11" s="1705"/>
      <c r="IY11" s="1705"/>
      <c r="IZ11" s="1705"/>
      <c r="JA11" s="1705"/>
      <c r="JB11" s="1705"/>
      <c r="JC11" s="1705"/>
      <c r="JD11" s="1705"/>
      <c r="JE11" s="1705"/>
      <c r="JF11" s="1705"/>
      <c r="JG11" s="1705"/>
      <c r="JH11" s="1705"/>
      <c r="JI11" s="1705"/>
      <c r="JJ11" s="1705"/>
      <c r="JK11" s="1705"/>
      <c r="JL11" s="1705"/>
      <c r="JM11" s="1705"/>
      <c r="JN11" s="1705"/>
      <c r="JO11" s="1705"/>
      <c r="JP11" s="1705"/>
      <c r="JQ11" s="1705"/>
      <c r="JR11" s="1705"/>
      <c r="JS11" s="1705"/>
      <c r="JT11" s="1705"/>
      <c r="JU11" s="1705"/>
      <c r="JV11" s="1705"/>
      <c r="JW11" s="1705"/>
      <c r="JX11" s="1705"/>
      <c r="JY11" s="1705"/>
      <c r="JZ11" s="1705"/>
      <c r="KA11" s="1705"/>
      <c r="KB11" s="1705"/>
      <c r="KC11" s="1705"/>
      <c r="KD11" s="1705"/>
      <c r="KE11" s="1705"/>
      <c r="KF11" s="1705"/>
      <c r="KG11" s="1705"/>
      <c r="KH11" s="1705"/>
      <c r="KI11" s="1705"/>
      <c r="KJ11" s="1705"/>
      <c r="KK11" s="1705"/>
      <c r="KL11" s="1705"/>
      <c r="KM11" s="1705"/>
      <c r="KN11" s="1705"/>
      <c r="KO11" s="1705"/>
      <c r="KP11" s="1705"/>
      <c r="KQ11" s="1705"/>
      <c r="KR11" s="1705"/>
      <c r="KS11" s="1705"/>
      <c r="KT11" s="1705"/>
      <c r="KU11" s="1705"/>
      <c r="KV11" s="1705"/>
      <c r="KW11" s="1705"/>
      <c r="KX11" s="1705"/>
      <c r="KY11" s="1705"/>
      <c r="KZ11" s="1705"/>
      <c r="LA11" s="1705"/>
      <c r="LB11" s="1705"/>
      <c r="LC11" s="1705"/>
      <c r="LD11" s="1705"/>
      <c r="LE11" s="1705"/>
      <c r="LF11" s="1705"/>
      <c r="LG11" s="1705"/>
      <c r="LH11" s="1705"/>
      <c r="LI11" s="1705"/>
      <c r="LJ11" s="1705"/>
      <c r="LK11" s="1705"/>
      <c r="LL11" s="1705"/>
      <c r="LM11" s="1705"/>
      <c r="LN11" s="1705"/>
      <c r="LO11" s="1705"/>
      <c r="LP11" s="1705"/>
      <c r="LQ11" s="1705"/>
      <c r="LR11" s="1705"/>
      <c r="LS11" s="1705"/>
      <c r="LT11" s="1705"/>
      <c r="LU11" s="1705"/>
      <c r="LV11" s="1705"/>
      <c r="LW11" s="1705"/>
      <c r="LX11" s="1705"/>
      <c r="LY11" s="1705"/>
      <c r="LZ11" s="1705"/>
      <c r="MA11" s="1705"/>
      <c r="MB11" s="1705"/>
      <c r="MC11" s="1705"/>
      <c r="MD11" s="1705"/>
      <c r="ME11" s="1705"/>
      <c r="MF11" s="1705"/>
      <c r="MG11" s="1705"/>
      <c r="MH11" s="1705"/>
      <c r="MI11" s="1705"/>
      <c r="MJ11" s="1705"/>
      <c r="MK11" s="1705"/>
      <c r="ML11" s="1705"/>
      <c r="MM11" s="1705"/>
      <c r="MN11" s="1705"/>
      <c r="MO11" s="1705"/>
      <c r="MP11" s="1705"/>
      <c r="MQ11" s="1705"/>
      <c r="MR11" s="1705"/>
      <c r="MS11" s="1705"/>
      <c r="MT11" s="1705"/>
      <c r="MU11" s="1705"/>
      <c r="MV11" s="1705"/>
      <c r="MW11" s="1705"/>
      <c r="MX11" s="1705"/>
      <c r="MY11" s="1705"/>
      <c r="MZ11" s="1705"/>
      <c r="NA11" s="1705"/>
      <c r="NB11" s="1705"/>
      <c r="NC11" s="1705"/>
      <c r="ND11" s="1705"/>
      <c r="NE11" s="1705"/>
      <c r="NF11" s="1705"/>
      <c r="NG11" s="1705"/>
      <c r="NH11" s="1705"/>
      <c r="NI11" s="1705"/>
      <c r="NJ11" s="1705"/>
      <c r="NK11" s="1705"/>
      <c r="NL11" s="1705"/>
      <c r="NM11" s="1705"/>
      <c r="NN11" s="1705"/>
      <c r="NO11" s="1705"/>
      <c r="NP11" s="1705"/>
      <c r="NQ11" s="1705"/>
      <c r="NR11" s="1705"/>
      <c r="NS11" s="1705"/>
      <c r="NT11" s="1705"/>
      <c r="NU11" s="1705"/>
      <c r="NV11" s="1705"/>
      <c r="NW11" s="1705"/>
      <c r="NX11" s="1705"/>
      <c r="NY11" s="1705"/>
      <c r="NZ11" s="1705"/>
      <c r="OA11" s="1705"/>
      <c r="OB11" s="1705"/>
      <c r="OC11" s="1705"/>
      <c r="OD11" s="1705"/>
      <c r="OE11" s="1705"/>
      <c r="OF11" s="1705"/>
      <c r="OG11" s="1705"/>
      <c r="OH11" s="1705"/>
      <c r="OI11" s="1705"/>
      <c r="OJ11" s="1705"/>
      <c r="OK11" s="1705"/>
      <c r="OL11" s="1705"/>
      <c r="OM11" s="1705"/>
      <c r="ON11" s="1705"/>
      <c r="OO11" s="1705"/>
      <c r="OP11" s="1705"/>
      <c r="OQ11" s="1705"/>
      <c r="OR11" s="1705"/>
      <c r="OS11" s="1705"/>
      <c r="OT11" s="1705"/>
      <c r="OU11" s="1705"/>
      <c r="OV11" s="1705"/>
      <c r="OW11" s="1705"/>
      <c r="OX11" s="1705"/>
      <c r="OY11" s="1705"/>
      <c r="OZ11" s="1705"/>
      <c r="PA11" s="1705"/>
      <c r="PB11" s="1705"/>
      <c r="PC11" s="1705"/>
      <c r="PD11" s="1705"/>
      <c r="PE11" s="1705"/>
      <c r="PF11" s="1705"/>
      <c r="PG11" s="1705"/>
      <c r="PH11" s="1705"/>
      <c r="PI11" s="1705"/>
      <c r="PJ11" s="1705"/>
      <c r="PK11" s="1705"/>
      <c r="PL11" s="1705"/>
      <c r="PM11" s="1705"/>
      <c r="PN11" s="1705"/>
      <c r="PO11" s="1705"/>
      <c r="PP11" s="1705"/>
      <c r="PQ11" s="1705"/>
      <c r="PR11" s="1705"/>
      <c r="PS11" s="1705"/>
      <c r="PT11" s="1705"/>
      <c r="PU11" s="1705"/>
      <c r="PV11" s="1705"/>
      <c r="PW11" s="1705"/>
      <c r="PX11" s="1705"/>
      <c r="PY11" s="1705"/>
      <c r="PZ11" s="1705"/>
      <c r="QA11" s="1705"/>
      <c r="QB11" s="1705"/>
      <c r="QC11" s="1705"/>
      <c r="QD11" s="1705"/>
      <c r="QE11" s="1705"/>
      <c r="QF11" s="1705"/>
      <c r="QG11" s="1705"/>
      <c r="QH11" s="1705"/>
      <c r="QI11" s="1705"/>
      <c r="QJ11" s="1705"/>
      <c r="QK11" s="1705"/>
      <c r="QL11" s="1705"/>
      <c r="QM11" s="1705"/>
      <c r="QN11" s="1705"/>
      <c r="QO11" s="1705"/>
      <c r="QP11" s="1705"/>
      <c r="QQ11" s="1705"/>
      <c r="QR11" s="1705"/>
      <c r="QS11" s="1705"/>
      <c r="QT11" s="1705"/>
      <c r="QU11" s="1705"/>
      <c r="QV11" s="1705"/>
      <c r="QW11" s="1705"/>
      <c r="QX11" s="1705"/>
      <c r="QY11" s="1705"/>
      <c r="QZ11" s="1705"/>
      <c r="RA11" s="1705"/>
      <c r="RB11" s="1705"/>
      <c r="RC11" s="1705"/>
      <c r="RD11" s="1705"/>
      <c r="RE11" s="1705"/>
      <c r="RF11" s="1705"/>
      <c r="RG11" s="1705"/>
      <c r="RH11" s="1705"/>
      <c r="RI11" s="1705"/>
      <c r="RJ11" s="1705"/>
      <c r="RK11" s="1705"/>
      <c r="RL11" s="1705"/>
      <c r="RM11" s="1705"/>
      <c r="RN11" s="1705"/>
      <c r="RO11" s="1705"/>
      <c r="RP11" s="1705"/>
      <c r="RQ11" s="1705"/>
      <c r="RR11" s="1705"/>
      <c r="RS11" s="1705"/>
      <c r="RT11" s="1705"/>
      <c r="RU11" s="1705"/>
      <c r="RV11" s="1705"/>
      <c r="RW11" s="1705"/>
      <c r="RX11" s="1705"/>
      <c r="RY11" s="1705"/>
      <c r="RZ11" s="1705"/>
      <c r="SA11" s="1705"/>
      <c r="SB11" s="1705"/>
      <c r="SC11" s="1705"/>
      <c r="SD11" s="1705"/>
      <c r="SE11" s="1705"/>
      <c r="SF11" s="1705"/>
      <c r="SG11" s="1705"/>
      <c r="SH11" s="1705"/>
      <c r="SI11" s="1705"/>
      <c r="SJ11" s="1705"/>
      <c r="SK11" s="1705"/>
      <c r="SL11" s="1705"/>
      <c r="SM11" s="1705"/>
      <c r="SN11" s="1705"/>
      <c r="SO11" s="1705"/>
      <c r="SP11" s="1705"/>
      <c r="SQ11" s="1705"/>
      <c r="SR11" s="1705"/>
      <c r="SS11" s="1705"/>
      <c r="ST11" s="1705"/>
      <c r="SU11" s="1705"/>
      <c r="SV11" s="1705"/>
      <c r="SW11" s="1705"/>
      <c r="SX11" s="1705"/>
      <c r="SY11" s="1705"/>
      <c r="SZ11" s="1705"/>
      <c r="TA11" s="1705" t="s">
        <v>950</v>
      </c>
      <c r="TB11" s="1705"/>
      <c r="TC11" s="1705"/>
      <c r="TD11" s="1705"/>
      <c r="TE11" s="1705"/>
      <c r="TF11" s="1705"/>
      <c r="TG11" s="1705"/>
      <c r="TH11" s="1705"/>
      <c r="TI11" s="1705"/>
      <c r="TJ11" s="1705" t="s">
        <v>951</v>
      </c>
      <c r="TK11" s="1705"/>
      <c r="TL11" s="1705"/>
      <c r="TM11" s="1705"/>
      <c r="TN11" s="1705"/>
      <c r="TO11" s="1705"/>
      <c r="TP11" s="1705"/>
      <c r="TQ11" s="1705"/>
      <c r="TR11" s="1705"/>
    </row>
    <row r="12" spans="1:538" ht="13.9" customHeight="1" thickBot="1" x14ac:dyDescent="0.3">
      <c r="A12" s="1705"/>
      <c r="B12" s="1705"/>
      <c r="C12" s="1705" t="s">
        <v>901</v>
      </c>
      <c r="D12" s="1705"/>
      <c r="E12" s="1705"/>
      <c r="F12" s="1705"/>
      <c r="G12" s="1705"/>
      <c r="H12" s="1705"/>
      <c r="I12" s="1705"/>
      <c r="J12" s="1705"/>
      <c r="K12" s="1705"/>
      <c r="L12" s="1705"/>
      <c r="M12" s="1705"/>
      <c r="N12" s="1705"/>
      <c r="O12" s="1705"/>
      <c r="P12" s="1705"/>
      <c r="Q12" s="1705"/>
      <c r="R12" s="1705"/>
      <c r="S12" s="1705"/>
      <c r="T12" s="1507" t="s">
        <v>2089</v>
      </c>
      <c r="U12" s="1508" t="s">
        <v>2090</v>
      </c>
      <c r="V12" s="1507" t="s">
        <v>2089</v>
      </c>
      <c r="W12" s="1508" t="s">
        <v>2090</v>
      </c>
      <c r="X12" s="1705"/>
      <c r="Y12" s="1705"/>
      <c r="Z12" s="1705"/>
      <c r="AA12" s="1705"/>
      <c r="AB12" s="1706"/>
      <c r="AC12" s="1705"/>
      <c r="AD12" s="1705"/>
      <c r="AE12" s="1705"/>
      <c r="AF12" s="1705"/>
      <c r="AG12" s="1705"/>
      <c r="AH12" s="1705"/>
      <c r="AI12" s="1705"/>
      <c r="AJ12" s="1705"/>
      <c r="AK12" s="339" t="s">
        <v>862</v>
      </c>
      <c r="AL12" s="340" t="s">
        <v>863</v>
      </c>
      <c r="AM12" s="341" t="s">
        <v>864</v>
      </c>
      <c r="AN12" s="342"/>
      <c r="AO12" s="342"/>
      <c r="AP12" s="1705"/>
      <c r="AQ12" s="1705"/>
      <c r="AR12" s="339" t="s">
        <v>952</v>
      </c>
      <c r="AS12" s="342"/>
      <c r="AT12" s="342"/>
      <c r="AU12" s="1705"/>
      <c r="AV12" s="1705"/>
      <c r="AW12" s="1705"/>
      <c r="AX12" s="1705"/>
      <c r="AY12" s="1705"/>
      <c r="AZ12" s="1705"/>
      <c r="BA12" s="1705"/>
      <c r="BB12" s="1705"/>
      <c r="BC12" s="1705"/>
      <c r="BD12" s="2008"/>
      <c r="BE12" s="1705"/>
      <c r="BF12" s="1705"/>
      <c r="BG12" s="1705"/>
      <c r="BH12" s="1705"/>
      <c r="BI12" s="1705"/>
      <c r="BJ12" s="1706"/>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5"/>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5"/>
      <c r="TR12" s="1705"/>
    </row>
    <row r="13" spans="1:538" ht="34.5" thickBot="1" x14ac:dyDescent="0.3">
      <c r="A13" s="1705"/>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5"/>
      <c r="Y13" s="1705"/>
      <c r="Z13" s="1705"/>
      <c r="AA13" s="1705"/>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7" t="s">
        <v>941</v>
      </c>
      <c r="AZ13" s="1707"/>
      <c r="BA13" s="1707" t="s">
        <v>992</v>
      </c>
      <c r="BB13" s="295"/>
      <c r="BC13" s="295"/>
      <c r="BD13" s="2008"/>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5"/>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5"/>
      <c r="TR13" s="1705"/>
    </row>
    <row r="14" spans="1:538" ht="15.75" thickBot="1" x14ac:dyDescent="0.3">
      <c r="A14" s="1705"/>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5"/>
      <c r="Y14" s="1705" t="str">
        <f>'PIM Model'!E10</f>
        <v>INCLUDE</v>
      </c>
      <c r="Z14" s="1705">
        <f>IFERROR(AC14/$AC$35,0)</f>
        <v>0</v>
      </c>
      <c r="AA14" s="1705">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8"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8"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3"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3"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3"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3"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3"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3"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3"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3"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3"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3"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5"/>
      <c r="TA14" s="99" t="s">
        <v>99</v>
      </c>
      <c r="TB14" s="91"/>
      <c r="TC14" s="86"/>
      <c r="TD14" s="92"/>
      <c r="TE14" s="92"/>
      <c r="TF14" s="303"/>
      <c r="TG14" s="93"/>
      <c r="TH14" s="126"/>
      <c r="TI14" s="1705"/>
      <c r="TJ14" s="99" t="s">
        <v>99</v>
      </c>
      <c r="TK14" s="91"/>
      <c r="TL14" s="86"/>
      <c r="TM14" s="92"/>
      <c r="TN14" s="92"/>
      <c r="TO14" s="303"/>
      <c r="TP14" s="93"/>
      <c r="TQ14" s="1705"/>
      <c r="TR14" s="1705"/>
    </row>
    <row r="15" spans="1:538" ht="15.75" thickBot="1" x14ac:dyDescent="0.3">
      <c r="A15" s="1705"/>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5"/>
      <c r="Y15" s="1705" t="str">
        <f>'PIM Model'!E11</f>
        <v>INCLUDE</v>
      </c>
      <c r="Z15" s="1705">
        <f t="shared" ref="Z15:Z34" si="18">IFERROR(AC15/$AC$35,0)</f>
        <v>0</v>
      </c>
      <c r="AA15" s="1705">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8"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8"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3"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3"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3"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3"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3"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3"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3"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3"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3"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3"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5"/>
      <c r="TA15" s="99" t="s">
        <v>103</v>
      </c>
      <c r="TB15" s="94"/>
      <c r="TC15" s="86"/>
      <c r="TD15" s="86"/>
      <c r="TE15" s="86"/>
      <c r="TF15" s="111"/>
      <c r="TG15" s="95"/>
      <c r="TH15" s="126"/>
      <c r="TI15" s="1705"/>
      <c r="TJ15" s="99" t="s">
        <v>103</v>
      </c>
      <c r="TK15" s="94"/>
      <c r="TL15" s="86"/>
      <c r="TM15" s="86"/>
      <c r="TN15" s="86"/>
      <c r="TO15" s="111"/>
      <c r="TP15" s="95"/>
      <c r="TQ15" s="1705"/>
      <c r="TR15" s="1705"/>
    </row>
    <row r="16" spans="1:538" ht="15.75" thickBot="1" x14ac:dyDescent="0.3">
      <c r="A16" s="1705"/>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5"/>
      <c r="Y16" s="1705" t="str">
        <f>'PIM Model'!E12</f>
        <v>INCLUDE</v>
      </c>
      <c r="Z16" s="1705">
        <f t="shared" si="18"/>
        <v>0</v>
      </c>
      <c r="AA16" s="1705">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8"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8"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3"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3"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3"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3"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3"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3"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3"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3"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3"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3"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5"/>
      <c r="TA16" s="99" t="s">
        <v>1296</v>
      </c>
      <c r="TB16" s="94"/>
      <c r="TC16" s="86"/>
      <c r="TD16" s="86"/>
      <c r="TE16" s="86"/>
      <c r="TF16" s="111"/>
      <c r="TG16" s="95"/>
      <c r="TH16" s="126"/>
      <c r="TI16" s="1705"/>
      <c r="TJ16" s="99" t="s">
        <v>1296</v>
      </c>
      <c r="TK16" s="94"/>
      <c r="TL16" s="86"/>
      <c r="TM16" s="86"/>
      <c r="TN16" s="86"/>
      <c r="TO16" s="111"/>
      <c r="TP16" s="95"/>
      <c r="TQ16" s="1705"/>
      <c r="TR16" s="1705"/>
    </row>
    <row r="17" spans="1:538" ht="15.75" thickBot="1" x14ac:dyDescent="0.3">
      <c r="A17" s="1705"/>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5"/>
      <c r="Y17" s="1705" t="str">
        <f>'PIM Model'!E13</f>
        <v>INCLUDE</v>
      </c>
      <c r="Z17" s="1705">
        <f t="shared" si="18"/>
        <v>0</v>
      </c>
      <c r="AA17" s="1705">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8"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8"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3"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3"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3"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3"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3"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3"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3"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3"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3"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3"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5"/>
      <c r="TA17" s="99" t="s">
        <v>102</v>
      </c>
      <c r="TB17" s="94"/>
      <c r="TC17" s="86"/>
      <c r="TD17" s="86"/>
      <c r="TE17" s="86"/>
      <c r="TF17" s="111"/>
      <c r="TG17" s="95"/>
      <c r="TH17" s="126"/>
      <c r="TI17" s="1705"/>
      <c r="TJ17" s="99" t="s">
        <v>102</v>
      </c>
      <c r="TK17" s="94"/>
      <c r="TL17" s="86"/>
      <c r="TM17" s="86"/>
      <c r="TN17" s="86"/>
      <c r="TO17" s="111"/>
      <c r="TP17" s="95"/>
      <c r="TQ17" s="1705"/>
      <c r="TR17" s="1705"/>
    </row>
    <row r="18" spans="1:538" ht="15.75" thickBot="1" x14ac:dyDescent="0.3">
      <c r="A18" s="1705"/>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5"/>
      <c r="Y18" s="1705" t="str">
        <f>'PIM Model'!E14</f>
        <v>INCLUDE</v>
      </c>
      <c r="Z18" s="1705">
        <f t="shared" si="18"/>
        <v>0</v>
      </c>
      <c r="AA18" s="1705">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8"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8"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3"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3"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3"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3"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3"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3"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3"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3"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3"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3"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5"/>
      <c r="TA18" s="99" t="s">
        <v>100</v>
      </c>
      <c r="TB18" s="94"/>
      <c r="TC18" s="86"/>
      <c r="TD18" s="86"/>
      <c r="TE18" s="86"/>
      <c r="TF18" s="111"/>
      <c r="TG18" s="95"/>
      <c r="TH18" s="126"/>
      <c r="TI18" s="1705"/>
      <c r="TJ18" s="99" t="s">
        <v>100</v>
      </c>
      <c r="TK18" s="94"/>
      <c r="TL18" s="86"/>
      <c r="TM18" s="86"/>
      <c r="TN18" s="86"/>
      <c r="TO18" s="111"/>
      <c r="TP18" s="95"/>
      <c r="TQ18" s="1705"/>
      <c r="TR18" s="1705"/>
    </row>
    <row r="19" spans="1:538" ht="15.75" thickBot="1" x14ac:dyDescent="0.3">
      <c r="A19" s="1705"/>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5"/>
      <c r="Y19" s="1705" t="str">
        <f>'PIM Model'!E15</f>
        <v>INCLUDE</v>
      </c>
      <c r="Z19" s="1705">
        <f t="shared" si="18"/>
        <v>0</v>
      </c>
      <c r="AA19" s="1705">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8"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8"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3"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3"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3"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3"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3"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3"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3"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3"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3"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3"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5"/>
      <c r="TA19" s="99" t="s">
        <v>104</v>
      </c>
      <c r="TB19" s="94"/>
      <c r="TC19" s="86"/>
      <c r="TD19" s="86"/>
      <c r="TE19" s="86"/>
      <c r="TF19" s="111"/>
      <c r="TG19" s="95"/>
      <c r="TH19" s="126"/>
      <c r="TI19" s="1705"/>
      <c r="TJ19" s="99" t="s">
        <v>104</v>
      </c>
      <c r="TK19" s="94"/>
      <c r="TL19" s="86"/>
      <c r="TM19" s="86"/>
      <c r="TN19" s="86"/>
      <c r="TO19" s="111"/>
      <c r="TP19" s="95"/>
      <c r="TQ19" s="1705"/>
      <c r="TR19" s="1705"/>
    </row>
    <row r="20" spans="1:538" ht="15.75" thickBot="1" x14ac:dyDescent="0.3">
      <c r="A20" s="1705"/>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5"/>
      <c r="Y20" s="1705" t="str">
        <f>'PIM Model'!E16</f>
        <v>INCLUDE</v>
      </c>
      <c r="Z20" s="1705">
        <f t="shared" si="18"/>
        <v>0</v>
      </c>
      <c r="AA20" s="1705">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8"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8"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3"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3"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3"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3"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3"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3"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3"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3"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3"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3"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5"/>
      <c r="TA20" s="99" t="s">
        <v>98</v>
      </c>
      <c r="TB20" s="94"/>
      <c r="TC20" s="86"/>
      <c r="TD20" s="86"/>
      <c r="TE20" s="86"/>
      <c r="TF20" s="111"/>
      <c r="TG20" s="95"/>
      <c r="TH20" s="126"/>
      <c r="TI20" s="1705"/>
      <c r="TJ20" s="99" t="s">
        <v>98</v>
      </c>
      <c r="TK20" s="94"/>
      <c r="TL20" s="86"/>
      <c r="TM20" s="86"/>
      <c r="TN20" s="86"/>
      <c r="TO20" s="111"/>
      <c r="TP20" s="95"/>
      <c r="TQ20" s="1705"/>
      <c r="TR20" s="1705"/>
    </row>
    <row r="21" spans="1:538" ht="15.75" thickBot="1" x14ac:dyDescent="0.3">
      <c r="A21" s="1705"/>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5"/>
      <c r="Y21" s="1705" t="str">
        <f>'PIM Model'!E17</f>
        <v>INCLUDE</v>
      </c>
      <c r="Z21" s="1705">
        <f t="shared" si="18"/>
        <v>0</v>
      </c>
      <c r="AA21" s="1705">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8"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8"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3"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3"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3"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3"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3"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3"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3"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3"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3"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3"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5"/>
      <c r="TA21" s="99" t="s">
        <v>95</v>
      </c>
      <c r="TB21" s="94"/>
      <c r="TC21" s="86"/>
      <c r="TD21" s="86"/>
      <c r="TE21" s="86"/>
      <c r="TF21" s="111"/>
      <c r="TG21" s="95"/>
      <c r="TH21" s="126"/>
      <c r="TI21" s="1705"/>
      <c r="TJ21" s="99" t="s">
        <v>95</v>
      </c>
      <c r="TK21" s="94"/>
      <c r="TL21" s="86"/>
      <c r="TM21" s="86"/>
      <c r="TN21" s="86"/>
      <c r="TO21" s="111"/>
      <c r="TP21" s="95"/>
      <c r="TQ21" s="1705"/>
      <c r="TR21" s="1705"/>
    </row>
    <row r="22" spans="1:538" ht="15.75" thickBot="1" x14ac:dyDescent="0.3">
      <c r="A22" s="1705"/>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5"/>
      <c r="Y22" s="1705" t="str">
        <f>'PIM Model'!E18</f>
        <v>INCLUDE</v>
      </c>
      <c r="Z22" s="1705">
        <f t="shared" si="18"/>
        <v>0</v>
      </c>
      <c r="AA22" s="1705">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8"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8"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3"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3"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3"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3"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3"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3"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3"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3"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3"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3"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5"/>
      <c r="TA22" s="99" t="s">
        <v>96</v>
      </c>
      <c r="TB22" s="94"/>
      <c r="TC22" s="86"/>
      <c r="TD22" s="86"/>
      <c r="TE22" s="86"/>
      <c r="TF22" s="111"/>
      <c r="TG22" s="95"/>
      <c r="TH22" s="126"/>
      <c r="TI22" s="1705"/>
      <c r="TJ22" s="99" t="s">
        <v>96</v>
      </c>
      <c r="TK22" s="94"/>
      <c r="TL22" s="86"/>
      <c r="TM22" s="86"/>
      <c r="TN22" s="86"/>
      <c r="TO22" s="111"/>
      <c r="TP22" s="95"/>
      <c r="TQ22" s="1705"/>
      <c r="TR22" s="1705"/>
    </row>
    <row r="23" spans="1:538" ht="15.75" thickBot="1" x14ac:dyDescent="0.3">
      <c r="A23" s="1705"/>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5"/>
      <c r="Y23" s="1705" t="str">
        <f>'PIM Model'!E19</f>
        <v>INCLUDE</v>
      </c>
      <c r="Z23" s="1705">
        <f t="shared" si="18"/>
        <v>0</v>
      </c>
      <c r="AA23" s="1705">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8"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8"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3"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3"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3"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3"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3"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3"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3"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3"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3"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3"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5"/>
      <c r="TA23" s="99" t="s">
        <v>101</v>
      </c>
      <c r="TB23" s="94"/>
      <c r="TC23" s="86"/>
      <c r="TD23" s="86"/>
      <c r="TE23" s="86"/>
      <c r="TF23" s="111"/>
      <c r="TG23" s="95"/>
      <c r="TH23" s="126"/>
      <c r="TI23" s="1705"/>
      <c r="TJ23" s="99" t="s">
        <v>101</v>
      </c>
      <c r="TK23" s="94"/>
      <c r="TL23" s="86"/>
      <c r="TM23" s="86"/>
      <c r="TN23" s="86"/>
      <c r="TO23" s="111"/>
      <c r="TP23" s="95"/>
      <c r="TQ23" s="1705"/>
      <c r="TR23" s="1705"/>
    </row>
    <row r="24" spans="1:538" ht="15.75" thickBot="1" x14ac:dyDescent="0.3">
      <c r="A24" s="1705"/>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5"/>
      <c r="Y24" s="1705" t="str">
        <f>'PIM Model'!E20</f>
        <v>INCLUDE</v>
      </c>
      <c r="Z24" s="1705">
        <f t="shared" si="18"/>
        <v>0</v>
      </c>
      <c r="AA24" s="1705">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8"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8"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3"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3"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3"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3"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3"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3"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3"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3"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3"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3"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5"/>
      <c r="TA24" s="99" t="s">
        <v>97</v>
      </c>
      <c r="TB24" s="94"/>
      <c r="TC24" s="86"/>
      <c r="TD24" s="86"/>
      <c r="TE24" s="86"/>
      <c r="TF24" s="111"/>
      <c r="TG24" s="95"/>
      <c r="TH24" s="126"/>
      <c r="TI24" s="1705"/>
      <c r="TJ24" s="99" t="s">
        <v>97</v>
      </c>
      <c r="TK24" s="94"/>
      <c r="TL24" s="86"/>
      <c r="TM24" s="86"/>
      <c r="TN24" s="86"/>
      <c r="TO24" s="111"/>
      <c r="TP24" s="95"/>
      <c r="TQ24" s="1705"/>
      <c r="TR24" s="1705"/>
    </row>
    <row r="25" spans="1:538" ht="15.75" thickBot="1" x14ac:dyDescent="0.3">
      <c r="A25" s="1705"/>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5"/>
      <c r="Y25" s="1705" t="str">
        <f>'PIM Model'!E21</f>
        <v>INCLUDE</v>
      </c>
      <c r="Z25" s="1705">
        <f>IFERROR(AC25/$AC$35,0)</f>
        <v>0</v>
      </c>
      <c r="AA25" s="1705">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8"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8"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3"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3"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3"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3"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3"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3"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3"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3"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3"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3"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5"/>
      <c r="TA25" s="99" t="s">
        <v>93</v>
      </c>
      <c r="TB25" s="94"/>
      <c r="TC25" s="86"/>
      <c r="TD25" s="86"/>
      <c r="TE25" s="86"/>
      <c r="TF25" s="111"/>
      <c r="TG25" s="95"/>
      <c r="TH25" s="126"/>
      <c r="TI25" s="1705"/>
      <c r="TJ25" s="99" t="s">
        <v>93</v>
      </c>
      <c r="TK25" s="94"/>
      <c r="TL25" s="86"/>
      <c r="TM25" s="86"/>
      <c r="TN25" s="86"/>
      <c r="TO25" s="111"/>
      <c r="TP25" s="95"/>
      <c r="TQ25" s="1705"/>
      <c r="TR25" s="1705"/>
    </row>
    <row r="26" spans="1:538" ht="15.75" thickBot="1" x14ac:dyDescent="0.3">
      <c r="A26" s="1705"/>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5"/>
      <c r="Y26" s="1705" t="str">
        <f>'PIM Model'!E22</f>
        <v>INCLUDE</v>
      </c>
      <c r="Z26" s="1705">
        <f t="shared" si="18"/>
        <v>0</v>
      </c>
      <c r="AA26" s="1705">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8"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8"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3"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3"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3"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3"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3"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3"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3"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3"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3"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3"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5"/>
      <c r="TA26" s="99" t="s">
        <v>105</v>
      </c>
      <c r="TB26" s="94"/>
      <c r="TC26" s="86"/>
      <c r="TD26" s="86"/>
      <c r="TE26" s="86"/>
      <c r="TF26" s="111"/>
      <c r="TG26" s="95"/>
      <c r="TH26" s="126"/>
      <c r="TI26" s="1705"/>
      <c r="TJ26" s="99" t="s">
        <v>105</v>
      </c>
      <c r="TK26" s="94"/>
      <c r="TL26" s="86"/>
      <c r="TM26" s="86"/>
      <c r="TN26" s="86"/>
      <c r="TO26" s="111"/>
      <c r="TP26" s="95"/>
      <c r="TQ26" s="1705"/>
      <c r="TR26" s="1705"/>
    </row>
    <row r="27" spans="1:538" ht="15.75" thickBot="1" x14ac:dyDescent="0.3">
      <c r="A27" s="1705"/>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5"/>
      <c r="Y27" s="1705" t="str">
        <f>'PIM Model'!E23</f>
        <v>INCLUDE</v>
      </c>
      <c r="Z27" s="1705">
        <f t="shared" si="18"/>
        <v>0</v>
      </c>
      <c r="AA27" s="1705">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8"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8"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3"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3"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3"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3"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3"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3"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3"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3"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3"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3"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5"/>
      <c r="TA27" s="99" t="s">
        <v>92</v>
      </c>
      <c r="TB27" s="94"/>
      <c r="TC27" s="86"/>
      <c r="TD27" s="86"/>
      <c r="TE27" s="86"/>
      <c r="TF27" s="111"/>
      <c r="TG27" s="95"/>
      <c r="TH27" s="126"/>
      <c r="TI27" s="1705"/>
      <c r="TJ27" s="99" t="s">
        <v>92</v>
      </c>
      <c r="TK27" s="94"/>
      <c r="TL27" s="86"/>
      <c r="TM27" s="86"/>
      <c r="TN27" s="86"/>
      <c r="TO27" s="111"/>
      <c r="TP27" s="95"/>
      <c r="TQ27" s="1705"/>
      <c r="TR27" s="1705"/>
    </row>
    <row r="28" spans="1:538" ht="15.75" thickBot="1" x14ac:dyDescent="0.3">
      <c r="A28" s="1705"/>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5"/>
      <c r="Y28" s="1705" t="str">
        <f>'PIM Model'!E24</f>
        <v>INCLUDE</v>
      </c>
      <c r="Z28" s="1705">
        <f t="shared" si="18"/>
        <v>0</v>
      </c>
      <c r="AA28" s="1705">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8"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8"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3"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3"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3"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3"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3"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3"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3"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3"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3"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3"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5"/>
      <c r="TA28" s="99" t="s">
        <v>91</v>
      </c>
      <c r="TB28" s="94"/>
      <c r="TC28" s="86"/>
      <c r="TD28" s="86"/>
      <c r="TE28" s="86"/>
      <c r="TF28" s="111"/>
      <c r="TG28" s="95"/>
      <c r="TH28" s="126"/>
      <c r="TI28" s="1705"/>
      <c r="TJ28" s="99" t="s">
        <v>91</v>
      </c>
      <c r="TK28" s="94"/>
      <c r="TL28" s="86"/>
      <c r="TM28" s="86"/>
      <c r="TN28" s="86"/>
      <c r="TO28" s="111"/>
      <c r="TP28" s="95"/>
      <c r="TQ28" s="1705"/>
      <c r="TR28" s="1705"/>
    </row>
    <row r="29" spans="1:538" ht="15.75" thickBot="1" x14ac:dyDescent="0.3">
      <c r="A29" s="1705"/>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5"/>
      <c r="Y29" s="1705" t="str">
        <f>'PIM Model'!E25</f>
        <v>INCLUDE</v>
      </c>
      <c r="Z29" s="1705">
        <f t="shared" si="18"/>
        <v>0</v>
      </c>
      <c r="AA29" s="1705">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8"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8"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3"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3"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3"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3"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3"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3"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3"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3"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3"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3"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5"/>
      <c r="TA29" s="99" t="s">
        <v>90</v>
      </c>
      <c r="TB29" s="94"/>
      <c r="TC29" s="86"/>
      <c r="TD29" s="86"/>
      <c r="TE29" s="86"/>
      <c r="TF29" s="111"/>
      <c r="TG29" s="95"/>
      <c r="TH29" s="126"/>
      <c r="TI29" s="1705"/>
      <c r="TJ29" s="99" t="s">
        <v>90</v>
      </c>
      <c r="TK29" s="94"/>
      <c r="TL29" s="86"/>
      <c r="TM29" s="86"/>
      <c r="TN29" s="86"/>
      <c r="TO29" s="111"/>
      <c r="TP29" s="95"/>
      <c r="TQ29" s="1705"/>
      <c r="TR29" s="1705"/>
    </row>
    <row r="30" spans="1:538" ht="15.75" thickBot="1" x14ac:dyDescent="0.3">
      <c r="A30" s="1705"/>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5"/>
      <c r="Y30" s="1705" t="str">
        <f>'PIM Model'!E26</f>
        <v>INCLUDE</v>
      </c>
      <c r="Z30" s="1705">
        <f t="shared" si="18"/>
        <v>0</v>
      </c>
      <c r="AA30" s="1705">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8"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8"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3"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3"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3"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3"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3"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3"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3"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3"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3"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3"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5"/>
      <c r="TA30" s="99" t="s">
        <v>89</v>
      </c>
      <c r="TB30" s="94"/>
      <c r="TC30" s="86"/>
      <c r="TD30" s="86"/>
      <c r="TE30" s="86"/>
      <c r="TF30" s="111"/>
      <c r="TG30" s="95"/>
      <c r="TH30" s="126"/>
      <c r="TI30" s="1705"/>
      <c r="TJ30" s="99" t="s">
        <v>89</v>
      </c>
      <c r="TK30" s="94"/>
      <c r="TL30" s="86"/>
      <c r="TM30" s="86"/>
      <c r="TN30" s="86"/>
      <c r="TO30" s="111"/>
      <c r="TP30" s="95"/>
      <c r="TQ30" s="1705"/>
      <c r="TR30" s="1705"/>
    </row>
    <row r="31" spans="1:538" ht="15.75" thickBot="1" x14ac:dyDescent="0.3">
      <c r="A31" s="1705"/>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5"/>
      <c r="Y31" s="1705" t="str">
        <f>'PIM Model'!E27</f>
        <v>INCLUDE</v>
      </c>
      <c r="Z31" s="1705">
        <f t="shared" si="18"/>
        <v>0</v>
      </c>
      <c r="AA31" s="1705">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8"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8"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3"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3"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3"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3"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3"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3"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3"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3"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3"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3"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5"/>
      <c r="TA31" s="99" t="s">
        <v>94</v>
      </c>
      <c r="TB31" s="94"/>
      <c r="TC31" s="86"/>
      <c r="TD31" s="86"/>
      <c r="TE31" s="86"/>
      <c r="TF31" s="111"/>
      <c r="TG31" s="95"/>
      <c r="TH31" s="126"/>
      <c r="TI31" s="1705"/>
      <c r="TJ31" s="99" t="s">
        <v>94</v>
      </c>
      <c r="TK31" s="94"/>
      <c r="TL31" s="86"/>
      <c r="TM31" s="86"/>
      <c r="TN31" s="86"/>
      <c r="TO31" s="111"/>
      <c r="TP31" s="95"/>
      <c r="TQ31" s="1705"/>
      <c r="TR31" s="1705"/>
    </row>
    <row r="32" spans="1:538" ht="15.75" thickBot="1" x14ac:dyDescent="0.3">
      <c r="A32" s="1705"/>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5"/>
      <c r="Y32" s="1705" t="str">
        <f>'PIM Model'!E28</f>
        <v>INCLUDE</v>
      </c>
      <c r="Z32" s="1705">
        <f t="shared" si="18"/>
        <v>0</v>
      </c>
      <c r="AA32" s="1705">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8"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8"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3"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3"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3"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3"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3"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3"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3"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3"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3"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3"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5"/>
      <c r="TA32" s="99" t="s">
        <v>86</v>
      </c>
      <c r="TB32" s="94"/>
      <c r="TC32" s="86"/>
      <c r="TD32" s="86"/>
      <c r="TE32" s="86"/>
      <c r="TF32" s="111"/>
      <c r="TG32" s="95"/>
      <c r="TH32" s="126"/>
      <c r="TI32" s="1705"/>
      <c r="TJ32" s="99" t="s">
        <v>86</v>
      </c>
      <c r="TK32" s="94"/>
      <c r="TL32" s="86"/>
      <c r="TM32" s="86"/>
      <c r="TN32" s="86"/>
      <c r="TO32" s="111"/>
      <c r="TP32" s="95"/>
      <c r="TQ32" s="1705"/>
      <c r="TR32" s="1705"/>
    </row>
    <row r="33" spans="1:538" ht="15.75" thickBot="1" x14ac:dyDescent="0.3">
      <c r="A33" s="1705"/>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5"/>
      <c r="Y33" s="1705" t="str">
        <f>'PIM Model'!E29</f>
        <v>INCLUDE</v>
      </c>
      <c r="Z33" s="1705">
        <f t="shared" si="18"/>
        <v>0</v>
      </c>
      <c r="AA33" s="1705">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8"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8"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3"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3"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3"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3"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3"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3"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3"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3"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3"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3"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5"/>
      <c r="TA33" s="99" t="s">
        <v>88</v>
      </c>
      <c r="TB33" s="94"/>
      <c r="TC33" s="86"/>
      <c r="TD33" s="86"/>
      <c r="TE33" s="86"/>
      <c r="TF33" s="111"/>
      <c r="TG33" s="95"/>
      <c r="TH33" s="126"/>
      <c r="TI33" s="1705"/>
      <c r="TJ33" s="99" t="s">
        <v>88</v>
      </c>
      <c r="TK33" s="94"/>
      <c r="TL33" s="86"/>
      <c r="TM33" s="86"/>
      <c r="TN33" s="86"/>
      <c r="TO33" s="111"/>
      <c r="TP33" s="95"/>
      <c r="TQ33" s="1705"/>
      <c r="TR33" s="1705"/>
    </row>
    <row r="34" spans="1:538" ht="15.75" thickBot="1" x14ac:dyDescent="0.3">
      <c r="A34" s="1705"/>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5"/>
      <c r="Y34" s="1705" t="str">
        <f>'PIM Model'!E30</f>
        <v>INCLUDE</v>
      </c>
      <c r="Z34" s="1705">
        <f t="shared" si="18"/>
        <v>0</v>
      </c>
      <c r="AA34" s="1705">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8"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8"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3"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3"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3"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3"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3"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3"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3"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3"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3"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3"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5"/>
      <c r="TA34" s="100" t="s">
        <v>87</v>
      </c>
      <c r="TB34" s="96"/>
      <c r="TC34" s="86"/>
      <c r="TD34" s="97"/>
      <c r="TE34" s="97"/>
      <c r="TF34" s="112"/>
      <c r="TG34" s="98"/>
      <c r="TH34" s="126"/>
      <c r="TI34" s="1705"/>
      <c r="TJ34" s="100" t="s">
        <v>87</v>
      </c>
      <c r="TK34" s="96"/>
      <c r="TL34" s="86"/>
      <c r="TM34" s="97"/>
      <c r="TN34" s="97"/>
      <c r="TO34" s="112"/>
      <c r="TP34" s="98"/>
      <c r="TQ34" s="1705"/>
      <c r="TR34" s="1705"/>
    </row>
    <row r="35" spans="1:538" ht="15.75" thickBot="1" x14ac:dyDescent="0.3">
      <c r="A35" s="1705"/>
      <c r="B35" s="1705"/>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5"/>
      <c r="Y35" s="1705"/>
      <c r="Z35" s="1705">
        <f>SUM(Z14:Z34)</f>
        <v>0</v>
      </c>
      <c r="AA35" s="1705">
        <f>SUM(AA14:AA34)</f>
        <v>0</v>
      </c>
      <c r="AB35" s="1705"/>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5"/>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5"/>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5"/>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5"/>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5"/>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5"/>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5"/>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5"/>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5"/>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5"/>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5"/>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5"/>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5"/>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5"/>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5"/>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5"/>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5"/>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5"/>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5"/>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5"/>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5"/>
      <c r="TA35" s="1705"/>
      <c r="TB35" s="102"/>
      <c r="TC35" s="103"/>
      <c r="TD35" s="103"/>
      <c r="TE35" s="103"/>
      <c r="TF35" s="304"/>
      <c r="TG35" s="104"/>
      <c r="TH35" s="105"/>
      <c r="TI35" s="1705"/>
      <c r="TJ35" s="1705"/>
      <c r="TK35" s="102"/>
      <c r="TL35" s="103"/>
      <c r="TM35" s="103"/>
      <c r="TN35" s="103"/>
      <c r="TO35" s="304"/>
      <c r="TP35" s="104"/>
      <c r="TQ35" s="1705"/>
      <c r="TR35" s="1705"/>
    </row>
    <row r="36" spans="1:538" ht="15.75" thickBot="1" x14ac:dyDescent="0.3">
      <c r="A36" s="1705"/>
      <c r="B36" s="1705"/>
      <c r="C36" s="23"/>
      <c r="D36" s="1705"/>
      <c r="E36" s="338">
        <f>IFERROR(E35/D35,0)</f>
        <v>0</v>
      </c>
      <c r="F36" s="1705"/>
      <c r="G36" s="1705"/>
      <c r="H36" s="1705"/>
      <c r="I36" s="1705"/>
      <c r="J36" s="1705"/>
      <c r="K36" s="1705"/>
      <c r="L36" s="1705"/>
      <c r="M36" s="1705"/>
      <c r="N36" s="1705"/>
      <c r="O36" s="1705"/>
      <c r="P36" s="1705"/>
      <c r="Q36" s="1705"/>
      <c r="R36" s="1705"/>
      <c r="S36" s="1705"/>
      <c r="T36" s="1705"/>
      <c r="U36" s="1705"/>
      <c r="V36" s="1705"/>
      <c r="W36" s="1705"/>
      <c r="X36" s="1705"/>
      <c r="Y36" s="1705"/>
      <c r="Z36" s="1705"/>
      <c r="AA36" s="1705"/>
      <c r="AB36" s="1705"/>
      <c r="AC36" s="1705"/>
      <c r="AD36" s="1705"/>
      <c r="AE36" s="1705"/>
      <c r="AF36" s="1705"/>
      <c r="AG36" s="1705"/>
      <c r="AH36" s="1705"/>
      <c r="AI36" s="1705"/>
      <c r="AJ36" s="1705"/>
      <c r="AK36" s="1705"/>
      <c r="AL36" s="1705"/>
      <c r="AM36" s="1705"/>
      <c r="AN36" s="1705"/>
      <c r="AO36" s="1705"/>
      <c r="AP36" s="1705"/>
      <c r="AQ36" s="1705"/>
      <c r="AR36" s="1705"/>
      <c r="AS36" s="1705"/>
      <c r="AT36" s="1705"/>
      <c r="AU36" s="1705"/>
      <c r="AV36" s="1705"/>
      <c r="AW36" s="1705"/>
      <c r="AX36" s="1705"/>
      <c r="AY36" s="1705"/>
      <c r="AZ36" s="1705"/>
      <c r="BA36" s="1705"/>
      <c r="BB36" s="1705"/>
      <c r="BC36" s="1705"/>
      <c r="BD36" s="1705"/>
      <c r="BE36" s="1705"/>
      <c r="BF36" s="1705"/>
      <c r="BG36" s="1705"/>
      <c r="BH36" s="1705"/>
      <c r="BI36" s="1705"/>
      <c r="BJ36" s="1705"/>
      <c r="BK36" s="1705"/>
      <c r="BL36" s="361"/>
      <c r="BM36" s="1705"/>
      <c r="BN36" s="1705"/>
      <c r="BO36" s="1705"/>
      <c r="BP36" s="1705"/>
      <c r="BQ36" s="1705"/>
      <c r="BR36" s="1705"/>
      <c r="BS36" s="1705"/>
      <c r="BT36" s="1705"/>
      <c r="BU36" s="1705"/>
      <c r="BV36" s="1705"/>
      <c r="BW36" s="1705"/>
      <c r="BX36" s="1705"/>
      <c r="BY36" s="1705"/>
      <c r="BZ36" s="1705"/>
      <c r="CA36" s="1705"/>
      <c r="CB36" s="1705"/>
      <c r="CC36" s="1705"/>
      <c r="CD36" s="1705"/>
      <c r="CE36" s="1705"/>
      <c r="CF36" s="1705"/>
      <c r="CG36" s="1705"/>
      <c r="CH36" s="1705"/>
      <c r="CI36" s="1705"/>
      <c r="CJ36" s="1705"/>
      <c r="CK36" s="1705"/>
      <c r="CL36" s="1705"/>
      <c r="CM36" s="1705"/>
      <c r="CN36" s="1705"/>
      <c r="CO36" s="1705"/>
      <c r="CP36" s="1705"/>
      <c r="CQ36" s="1705"/>
      <c r="CR36" s="1705"/>
      <c r="CS36" s="1705"/>
      <c r="CT36" s="1705"/>
      <c r="CU36" s="1705"/>
      <c r="CV36" s="1705"/>
      <c r="CW36" s="1705"/>
      <c r="CX36" s="1705"/>
      <c r="CY36" s="1705"/>
      <c r="CZ36" s="1705"/>
      <c r="DA36" s="1705"/>
      <c r="DB36" s="1705"/>
      <c r="DC36" s="1705"/>
      <c r="DD36" s="1705"/>
      <c r="DE36" s="1705"/>
      <c r="DF36" s="1705"/>
      <c r="DG36" s="1705"/>
      <c r="DH36" s="1705"/>
      <c r="DI36" s="1705"/>
      <c r="DJ36" s="1705"/>
      <c r="DK36" s="1705"/>
      <c r="DL36" s="1705"/>
      <c r="DM36" s="1705"/>
      <c r="DN36" s="1705"/>
      <c r="DO36" s="1705"/>
      <c r="DP36" s="1705"/>
      <c r="DQ36" s="1705"/>
      <c r="DR36" s="1705"/>
      <c r="DS36" s="1705"/>
      <c r="DT36" s="1705"/>
      <c r="DU36" s="1705"/>
      <c r="DV36" s="1705"/>
      <c r="DW36" s="1705"/>
      <c r="DX36" s="1705"/>
      <c r="DY36" s="1705"/>
      <c r="DZ36" s="1705"/>
      <c r="EA36" s="1705"/>
      <c r="EB36" s="1705"/>
      <c r="EC36" s="1705"/>
      <c r="ED36" s="1705"/>
      <c r="EE36" s="1705"/>
      <c r="EF36" s="1705"/>
      <c r="EG36" s="1705"/>
      <c r="EH36" s="1705"/>
      <c r="EI36" s="1705"/>
      <c r="EJ36" s="1705"/>
      <c r="EK36" s="1705"/>
      <c r="EL36" s="1705"/>
      <c r="EM36" s="1705"/>
      <c r="EN36" s="1705"/>
      <c r="EO36" s="1705"/>
      <c r="EP36" s="1705"/>
      <c r="EQ36" s="1705"/>
      <c r="ER36" s="1705"/>
      <c r="ES36" s="1705"/>
      <c r="ET36" s="1705"/>
      <c r="EU36" s="1705"/>
      <c r="EV36" s="1705"/>
      <c r="EW36" s="1705"/>
      <c r="EX36" s="1705"/>
      <c r="EY36" s="1705"/>
      <c r="EZ36" s="1705"/>
      <c r="FA36" s="1705"/>
      <c r="FB36" s="1705"/>
      <c r="FC36" s="1705"/>
      <c r="FD36" s="1705"/>
      <c r="FE36" s="1705"/>
      <c r="FF36" s="1705"/>
      <c r="FG36" s="1705"/>
      <c r="FH36" s="1705"/>
      <c r="FI36" s="1705"/>
      <c r="FJ36" s="1705"/>
      <c r="FK36" s="1705"/>
      <c r="FL36" s="1705"/>
      <c r="FM36" s="1705"/>
      <c r="FN36" s="1705"/>
      <c r="FO36" s="1705"/>
      <c r="FP36" s="1705"/>
      <c r="FQ36" s="1705"/>
      <c r="FR36" s="1705"/>
      <c r="FS36" s="1705"/>
      <c r="FT36" s="1705"/>
      <c r="FU36" s="1705"/>
      <c r="FV36" s="1705"/>
      <c r="FW36" s="1705"/>
      <c r="FX36" s="1705"/>
      <c r="FY36" s="1705"/>
      <c r="FZ36" s="1705"/>
      <c r="GA36" s="1705"/>
      <c r="GB36" s="1705"/>
      <c r="GC36" s="1705"/>
      <c r="GD36" s="1705"/>
      <c r="GE36" s="1705"/>
      <c r="GF36" s="1705"/>
      <c r="GG36" s="1705"/>
      <c r="GH36" s="1705"/>
      <c r="GI36" s="1705"/>
      <c r="GJ36" s="1705"/>
      <c r="GK36" s="1705"/>
      <c r="GL36" s="1705"/>
      <c r="GM36" s="1705"/>
      <c r="GN36" s="1705"/>
      <c r="GO36" s="1705"/>
      <c r="GP36" s="1705"/>
      <c r="GQ36" s="1705"/>
      <c r="GR36" s="1705"/>
      <c r="GS36" s="1705"/>
      <c r="GT36" s="1705"/>
      <c r="GU36" s="1705"/>
      <c r="GV36" s="1705"/>
      <c r="GW36" s="1705"/>
      <c r="GX36" s="1705"/>
      <c r="GY36" s="1705"/>
      <c r="GZ36" s="1705"/>
      <c r="HA36" s="1705"/>
      <c r="HB36" s="1705"/>
      <c r="HC36" s="1705"/>
      <c r="HD36" s="1705"/>
      <c r="HE36" s="1705"/>
      <c r="HF36" s="1705"/>
      <c r="HG36" s="1705"/>
      <c r="HH36" s="1705"/>
      <c r="HI36" s="1705"/>
      <c r="HJ36" s="1705"/>
      <c r="HK36" s="1705"/>
      <c r="HL36" s="1705"/>
      <c r="HM36" s="1705"/>
      <c r="HN36" s="1705"/>
      <c r="HO36" s="1705"/>
      <c r="HP36" s="1705"/>
      <c r="HQ36" s="1705"/>
      <c r="HR36" s="1705"/>
      <c r="HS36" s="1705"/>
      <c r="HT36" s="1705"/>
      <c r="HU36" s="1705"/>
      <c r="HV36" s="1705"/>
      <c r="HW36" s="1705"/>
      <c r="HX36" s="1705"/>
      <c r="HY36" s="1705"/>
      <c r="HZ36" s="1705"/>
      <c r="IA36" s="1705"/>
      <c r="IB36" s="1705"/>
      <c r="IC36" s="1705"/>
      <c r="ID36" s="1705"/>
      <c r="IE36" s="1705"/>
      <c r="IF36" s="1705"/>
      <c r="IG36" s="1705"/>
      <c r="IH36" s="1705"/>
      <c r="II36" s="1705"/>
      <c r="IJ36" s="1705"/>
      <c r="IK36" s="1705"/>
      <c r="IL36" s="1705"/>
      <c r="IM36" s="1705"/>
      <c r="IN36" s="1705"/>
      <c r="IO36" s="1705"/>
      <c r="IP36" s="1705"/>
      <c r="IQ36" s="1705"/>
      <c r="IR36" s="1705"/>
      <c r="IS36" s="1705"/>
      <c r="IT36" s="1705"/>
      <c r="IU36" s="1705"/>
      <c r="IV36" s="1705"/>
      <c r="IW36" s="1705"/>
      <c r="IX36" s="1705"/>
      <c r="IY36" s="1705"/>
      <c r="IZ36" s="1705"/>
      <c r="JA36" s="1705"/>
      <c r="JB36" s="1705"/>
      <c r="JC36" s="1705"/>
      <c r="JD36" s="1705"/>
      <c r="JE36" s="1705"/>
      <c r="JF36" s="1705"/>
      <c r="JG36" s="1705"/>
      <c r="JH36" s="1705"/>
      <c r="JI36" s="1705"/>
      <c r="JJ36" s="1705"/>
      <c r="JK36" s="1705"/>
      <c r="JL36" s="1705"/>
      <c r="JM36" s="1705"/>
      <c r="JN36" s="1705"/>
      <c r="JO36" s="1705"/>
      <c r="JP36" s="1705"/>
      <c r="JQ36" s="1705"/>
      <c r="JR36" s="1705"/>
      <c r="JS36" s="1705"/>
      <c r="JT36" s="1705"/>
      <c r="JU36" s="1705"/>
      <c r="JV36" s="1705"/>
      <c r="JW36" s="1705"/>
      <c r="JX36" s="1705"/>
      <c r="JY36" s="1705"/>
      <c r="JZ36" s="1705"/>
      <c r="KA36" s="1705"/>
      <c r="KB36" s="1705"/>
      <c r="KC36" s="1705"/>
      <c r="KD36" s="1705"/>
      <c r="KE36" s="1705"/>
      <c r="KF36" s="1705"/>
      <c r="KG36" s="1705"/>
      <c r="KH36" s="1705"/>
      <c r="KI36" s="1705"/>
      <c r="KJ36" s="1705"/>
      <c r="KK36" s="1705"/>
      <c r="KL36" s="1705"/>
      <c r="KM36" s="1705"/>
      <c r="KN36" s="1705"/>
      <c r="KO36" s="1705"/>
      <c r="KP36" s="1705"/>
      <c r="KQ36" s="1705"/>
      <c r="KR36" s="1705"/>
      <c r="KS36" s="1705"/>
      <c r="KT36" s="1705"/>
      <c r="KU36" s="1705"/>
      <c r="KV36" s="1705"/>
      <c r="KW36" s="1705"/>
      <c r="KX36" s="1705"/>
      <c r="KY36" s="1705"/>
      <c r="KZ36" s="1705"/>
      <c r="LA36" s="1705"/>
      <c r="LB36" s="1705"/>
      <c r="LC36" s="1705"/>
      <c r="LD36" s="1705"/>
      <c r="LE36" s="1705"/>
      <c r="LF36" s="1705"/>
      <c r="LG36" s="1705"/>
      <c r="LH36" s="1705"/>
      <c r="LI36" s="1705"/>
      <c r="LJ36" s="1705"/>
      <c r="LK36" s="1705"/>
      <c r="LL36" s="1705"/>
      <c r="LM36" s="1705"/>
      <c r="LN36" s="1705"/>
      <c r="LO36" s="1705"/>
      <c r="LP36" s="1705"/>
      <c r="LQ36" s="1705"/>
      <c r="LR36" s="1705"/>
      <c r="LS36" s="1705"/>
      <c r="LT36" s="1705"/>
      <c r="LU36" s="1705"/>
      <c r="LV36" s="1705"/>
      <c r="LW36" s="1705"/>
      <c r="LX36" s="1705"/>
      <c r="LY36" s="1705"/>
      <c r="LZ36" s="1705"/>
      <c r="MA36" s="1705"/>
      <c r="MB36" s="1705"/>
      <c r="MC36" s="1705"/>
      <c r="MD36" s="1705"/>
      <c r="ME36" s="1705"/>
      <c r="MF36" s="1705"/>
      <c r="MG36" s="1705"/>
      <c r="MH36" s="1705"/>
      <c r="MI36" s="1705"/>
      <c r="MJ36" s="1705"/>
      <c r="MK36" s="1705"/>
      <c r="ML36" s="1705"/>
      <c r="MM36" s="1705"/>
      <c r="MN36" s="1705"/>
      <c r="MO36" s="1705"/>
      <c r="MP36" s="1705"/>
      <c r="MQ36" s="1705"/>
      <c r="MR36" s="1705"/>
      <c r="MS36" s="1705"/>
      <c r="MT36" s="1705"/>
      <c r="MU36" s="1705"/>
      <c r="MV36" s="1705"/>
      <c r="MW36" s="1705"/>
      <c r="MX36" s="1705"/>
      <c r="MY36" s="1705"/>
      <c r="MZ36" s="1705"/>
      <c r="NA36" s="1705"/>
      <c r="NB36" s="1705"/>
      <c r="NC36" s="1705"/>
      <c r="ND36" s="1705"/>
      <c r="NE36" s="1705"/>
      <c r="NF36" s="1705"/>
      <c r="NG36" s="1705"/>
      <c r="NH36" s="1705"/>
      <c r="NI36" s="1705"/>
      <c r="NJ36" s="1705"/>
      <c r="NK36" s="1705"/>
      <c r="NL36" s="1705"/>
      <c r="NM36" s="1705"/>
      <c r="NN36" s="1705"/>
      <c r="NO36" s="1705"/>
      <c r="NP36" s="1705"/>
      <c r="NQ36" s="1705"/>
      <c r="NR36" s="1705"/>
      <c r="NS36" s="1705"/>
      <c r="NT36" s="1705"/>
      <c r="NU36" s="1705"/>
      <c r="NV36" s="1705"/>
      <c r="NW36" s="1705"/>
      <c r="NX36" s="1705"/>
      <c r="NY36" s="1705"/>
      <c r="NZ36" s="1705"/>
      <c r="OA36" s="1705"/>
      <c r="OB36" s="1705"/>
      <c r="OC36" s="1705"/>
      <c r="OD36" s="1705"/>
      <c r="OE36" s="1705"/>
      <c r="OF36" s="1705"/>
      <c r="OG36" s="1705"/>
      <c r="OH36" s="1705"/>
      <c r="OI36" s="1705"/>
      <c r="OJ36" s="1705"/>
      <c r="OK36" s="1705"/>
      <c r="OL36" s="1705"/>
      <c r="OM36" s="1705"/>
      <c r="ON36" s="1705"/>
      <c r="OO36" s="1705"/>
      <c r="OP36" s="1705"/>
      <c r="OQ36" s="1705"/>
      <c r="OR36" s="1705"/>
      <c r="OS36" s="1705"/>
      <c r="OT36" s="1705"/>
      <c r="OU36" s="1705"/>
      <c r="OV36" s="1705"/>
      <c r="OW36" s="1705"/>
      <c r="OX36" s="1705"/>
      <c r="OY36" s="1705"/>
      <c r="OZ36" s="1705"/>
      <c r="PA36" s="1705"/>
      <c r="PB36" s="1705"/>
      <c r="PC36" s="1705"/>
      <c r="PD36" s="1705"/>
      <c r="PE36" s="1705"/>
      <c r="PF36" s="1705"/>
      <c r="PG36" s="1705"/>
      <c r="PH36" s="1705"/>
      <c r="PI36" s="1705"/>
      <c r="PJ36" s="1705"/>
      <c r="PK36" s="1705"/>
      <c r="PL36" s="1705"/>
      <c r="PM36" s="1705"/>
      <c r="PN36" s="1705"/>
      <c r="PO36" s="1705"/>
      <c r="PP36" s="1705"/>
      <c r="PQ36" s="1705"/>
      <c r="PR36" s="1705"/>
      <c r="PS36" s="1705"/>
      <c r="PT36" s="1705"/>
      <c r="PU36" s="1705"/>
      <c r="PV36" s="1705"/>
      <c r="PW36" s="1705"/>
      <c r="PX36" s="1705"/>
      <c r="PY36" s="1705"/>
      <c r="PZ36" s="1705"/>
      <c r="QA36" s="1705"/>
      <c r="QB36" s="1705"/>
      <c r="QC36" s="1705"/>
      <c r="QD36" s="1705"/>
      <c r="QE36" s="1705"/>
      <c r="QF36" s="1705"/>
      <c r="QG36" s="1705"/>
      <c r="QH36" s="1705"/>
      <c r="QI36" s="1705"/>
      <c r="QJ36" s="1705"/>
      <c r="QK36" s="1705"/>
      <c r="QL36" s="1705"/>
      <c r="QM36" s="1705"/>
      <c r="QN36" s="1705"/>
      <c r="QO36" s="1705"/>
      <c r="QP36" s="1705"/>
      <c r="QQ36" s="1705"/>
      <c r="QR36" s="1705"/>
      <c r="QS36" s="1705"/>
      <c r="QT36" s="1705"/>
      <c r="QU36" s="1705"/>
      <c r="QV36" s="1705"/>
      <c r="QW36" s="1705"/>
      <c r="QX36" s="1705"/>
      <c r="QY36" s="1705"/>
      <c r="QZ36" s="1705"/>
      <c r="RA36" s="1705"/>
      <c r="RB36" s="1705"/>
      <c r="RC36" s="1705"/>
      <c r="RD36" s="1705"/>
      <c r="RE36" s="1705"/>
      <c r="RF36" s="1705"/>
      <c r="RG36" s="1705"/>
      <c r="RH36" s="1705"/>
      <c r="RI36" s="1705"/>
      <c r="RJ36" s="1705"/>
      <c r="RK36" s="1705"/>
      <c r="RL36" s="1705"/>
      <c r="RM36" s="1705"/>
      <c r="RN36" s="1705"/>
      <c r="RO36" s="1705"/>
      <c r="RP36" s="1705"/>
      <c r="RQ36" s="1705"/>
      <c r="RR36" s="1705"/>
      <c r="RS36" s="1705"/>
      <c r="RT36" s="1705"/>
      <c r="RU36" s="1705"/>
      <c r="RV36" s="1705"/>
      <c r="RW36" s="1705"/>
      <c r="RX36" s="1705"/>
      <c r="RY36" s="1705"/>
      <c r="RZ36" s="1705"/>
      <c r="SA36" s="1705"/>
      <c r="SB36" s="1705"/>
      <c r="SC36" s="1705"/>
      <c r="SD36" s="1705"/>
      <c r="SE36" s="1705"/>
      <c r="SF36" s="1705"/>
      <c r="SG36" s="1705"/>
      <c r="SH36" s="1705"/>
      <c r="SI36" s="1705"/>
      <c r="SJ36" s="1705"/>
      <c r="SK36" s="1705"/>
      <c r="SL36" s="1705"/>
      <c r="SM36" s="1705"/>
      <c r="SN36" s="1705"/>
      <c r="SO36" s="1705"/>
      <c r="SP36" s="1705"/>
      <c r="SQ36" s="1705"/>
      <c r="SR36" s="1705"/>
      <c r="SS36" s="1705"/>
      <c r="ST36" s="1705"/>
      <c r="SU36" s="1705"/>
      <c r="SV36" s="1705"/>
      <c r="SW36" s="1705"/>
      <c r="SX36" s="1705"/>
      <c r="SY36" s="1705"/>
      <c r="SZ36" s="1705"/>
      <c r="TA36" s="1705"/>
      <c r="TB36" s="1705"/>
      <c r="TC36" s="1705"/>
      <c r="TD36" s="1705"/>
      <c r="TE36" s="1705"/>
      <c r="TF36" s="1705"/>
      <c r="TG36" s="1705"/>
      <c r="TH36" s="1705"/>
      <c r="TI36" s="1705"/>
      <c r="TJ36" s="1705"/>
      <c r="TK36" s="1705"/>
      <c r="TL36" s="1705"/>
      <c r="TM36" s="1705"/>
      <c r="TN36" s="1705"/>
      <c r="TO36" s="1705"/>
      <c r="TP36" s="1705"/>
      <c r="TQ36" s="1705"/>
      <c r="TR36" s="1705"/>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5"/>
      <c r="BH37" s="1705"/>
      <c r="BI37" s="1705"/>
      <c r="BJ37" s="1705"/>
      <c r="BK37" s="1705"/>
      <c r="BL37" s="1705"/>
      <c r="BM37" s="1705"/>
      <c r="BN37" s="1705"/>
      <c r="BO37" s="1705"/>
      <c r="BP37" s="1705"/>
      <c r="BQ37" s="1705"/>
      <c r="BR37" s="1705"/>
      <c r="BS37" s="1705"/>
      <c r="BT37" s="1705"/>
      <c r="BU37" s="1705"/>
      <c r="BV37" s="1705"/>
      <c r="BW37" s="1705"/>
      <c r="BX37" s="1705"/>
      <c r="BY37" s="1705"/>
      <c r="BZ37" s="1705"/>
      <c r="CA37" s="1705"/>
      <c r="CB37" s="1705"/>
      <c r="CC37" s="1705"/>
      <c r="CD37" s="1705"/>
      <c r="CE37" s="1705"/>
      <c r="CF37" s="1705"/>
      <c r="CG37" s="1705"/>
      <c r="CH37" s="1705"/>
      <c r="CI37" s="1705"/>
      <c r="CJ37" s="1705"/>
      <c r="CK37" s="1705"/>
      <c r="CL37" s="1705"/>
      <c r="CM37" s="1705"/>
      <c r="CN37" s="1705"/>
      <c r="CO37" s="1705"/>
      <c r="CP37" s="1705"/>
      <c r="CQ37" s="1705"/>
      <c r="CR37" s="1705"/>
      <c r="CS37" s="1705"/>
      <c r="CT37" s="1705"/>
      <c r="CU37" s="1705"/>
      <c r="CV37" s="1705"/>
      <c r="CW37" s="1705"/>
      <c r="CX37" s="1705"/>
      <c r="CY37" s="1705"/>
      <c r="CZ37" s="1705"/>
      <c r="DA37" s="1705"/>
      <c r="DB37" s="1705"/>
      <c r="DC37" s="1705"/>
      <c r="DD37" s="1705"/>
      <c r="DE37" s="1705"/>
      <c r="DF37" s="1705"/>
      <c r="DG37" s="1705"/>
      <c r="DH37" s="1705"/>
      <c r="DI37" s="1705"/>
      <c r="DJ37" s="1705"/>
      <c r="DK37" s="1705"/>
      <c r="DL37" s="1705"/>
      <c r="DM37" s="1705"/>
      <c r="DN37" s="1705"/>
      <c r="DO37" s="1705"/>
      <c r="DP37" s="1705"/>
      <c r="DQ37" s="1705"/>
      <c r="DR37" s="1705"/>
      <c r="DS37" s="1705"/>
      <c r="DT37" s="1705"/>
      <c r="DU37" s="1705"/>
      <c r="DV37" s="1705"/>
      <c r="DW37" s="1705"/>
      <c r="DX37" s="1705"/>
      <c r="DY37" s="1705"/>
      <c r="DZ37" s="1705"/>
      <c r="EA37" s="1705"/>
      <c r="EB37" s="1705"/>
      <c r="EC37" s="1705"/>
      <c r="ED37" s="1705"/>
      <c r="EE37" s="1705"/>
      <c r="EF37" s="1705"/>
      <c r="EG37" s="1705"/>
      <c r="EH37" s="1705"/>
      <c r="EI37" s="1705"/>
      <c r="EJ37" s="1705"/>
      <c r="EK37" s="1705"/>
      <c r="EL37" s="1705"/>
      <c r="EM37" s="1705"/>
      <c r="EN37" s="1705"/>
      <c r="EO37" s="1705"/>
      <c r="EP37" s="1705"/>
      <c r="EQ37" s="1705"/>
      <c r="ER37" s="1705"/>
      <c r="ES37" s="1705"/>
      <c r="ET37" s="1705"/>
      <c r="EU37" s="1705"/>
      <c r="EV37" s="1705"/>
      <c r="EW37" s="1705"/>
      <c r="EX37" s="1705"/>
      <c r="EY37" s="1705"/>
      <c r="EZ37" s="1705"/>
      <c r="FA37" s="1705"/>
      <c r="FB37" s="1705"/>
      <c r="FC37" s="1705"/>
      <c r="FD37" s="1705"/>
      <c r="FE37" s="1705"/>
      <c r="FF37" s="1705"/>
      <c r="FG37" s="1705"/>
      <c r="FH37" s="1705"/>
      <c r="FI37" s="1705"/>
      <c r="FJ37" s="1705"/>
      <c r="FK37" s="1705"/>
      <c r="FL37" s="1705"/>
      <c r="FM37" s="1705"/>
      <c r="FN37" s="1705"/>
      <c r="FO37" s="1705"/>
      <c r="FP37" s="1705"/>
      <c r="FQ37" s="1705"/>
      <c r="FR37" s="1705"/>
      <c r="FS37" s="1705"/>
      <c r="FT37" s="1705"/>
      <c r="FU37" s="1705"/>
      <c r="FV37" s="1705"/>
      <c r="FW37" s="1705"/>
      <c r="FX37" s="1705"/>
      <c r="FY37" s="1705"/>
      <c r="FZ37" s="1705"/>
      <c r="GA37" s="1705"/>
      <c r="GB37" s="1705"/>
      <c r="GC37" s="1705"/>
      <c r="GD37" s="1705"/>
      <c r="GE37" s="1705"/>
      <c r="GF37" s="1705"/>
      <c r="GG37" s="1705"/>
      <c r="GH37" s="1705"/>
      <c r="GI37" s="1705"/>
      <c r="GJ37" s="1705"/>
      <c r="GK37" s="1705"/>
      <c r="GL37" s="1705"/>
      <c r="GM37" s="1705"/>
      <c r="GN37" s="1705"/>
      <c r="GO37" s="1705"/>
      <c r="GP37" s="1705"/>
      <c r="GQ37" s="1705"/>
      <c r="GR37" s="1705"/>
      <c r="GS37" s="1705"/>
      <c r="GT37" s="1705"/>
      <c r="GU37" s="1705"/>
      <c r="GV37" s="1705"/>
      <c r="GW37" s="1705"/>
      <c r="GX37" s="1705"/>
      <c r="GY37" s="1705"/>
      <c r="GZ37" s="1705"/>
      <c r="HA37" s="1705"/>
      <c r="HB37" s="1705"/>
      <c r="HC37" s="1705"/>
      <c r="HD37" s="1705"/>
      <c r="HE37" s="1705"/>
      <c r="HF37" s="1705"/>
      <c r="HG37" s="1705"/>
      <c r="HH37" s="1705"/>
      <c r="HI37" s="1705"/>
      <c r="HJ37" s="1705"/>
      <c r="HK37" s="1705"/>
      <c r="HL37" s="1705"/>
      <c r="HM37" s="1705"/>
      <c r="HN37" s="1705"/>
      <c r="HO37" s="1705"/>
      <c r="HP37" s="1705"/>
      <c r="HQ37" s="1705"/>
      <c r="HR37" s="1705"/>
      <c r="HS37" s="1705"/>
      <c r="HT37" s="1705"/>
      <c r="HU37" s="1705"/>
      <c r="HV37" s="1705"/>
      <c r="HW37" s="1705"/>
      <c r="HX37" s="1705"/>
      <c r="HY37" s="1705"/>
      <c r="HZ37" s="1705"/>
      <c r="IA37" s="1705"/>
      <c r="IB37" s="1705"/>
      <c r="IC37" s="1705"/>
      <c r="ID37" s="1705"/>
      <c r="IE37" s="1705"/>
      <c r="IF37" s="1705"/>
      <c r="IG37" s="1705"/>
      <c r="IH37" s="1705"/>
      <c r="II37" s="1705"/>
      <c r="IJ37" s="1705"/>
      <c r="IK37" s="1705"/>
      <c r="IL37" s="1705"/>
      <c r="IM37" s="1705"/>
      <c r="IN37" s="1705"/>
      <c r="IO37" s="1705"/>
      <c r="IP37" s="1705"/>
      <c r="IQ37" s="1705"/>
      <c r="IR37" s="1705"/>
      <c r="IS37" s="1705"/>
      <c r="IT37" s="1705"/>
      <c r="IU37" s="1705"/>
      <c r="IV37" s="1705"/>
      <c r="IW37" s="1705"/>
      <c r="IX37" s="1705"/>
      <c r="IY37" s="1705"/>
      <c r="IZ37" s="1705"/>
      <c r="JA37" s="1705"/>
      <c r="JB37" s="1705"/>
      <c r="JC37" s="1705"/>
      <c r="JD37" s="1705"/>
      <c r="JE37" s="1705"/>
      <c r="JF37" s="1705"/>
      <c r="JG37" s="1705"/>
      <c r="JH37" s="1705"/>
      <c r="JI37" s="1705"/>
      <c r="JJ37" s="1705"/>
      <c r="JK37" s="1705"/>
      <c r="JL37" s="1705"/>
      <c r="JM37" s="1705"/>
      <c r="JN37" s="1705"/>
      <c r="JO37" s="1705"/>
      <c r="JP37" s="1705"/>
      <c r="JQ37" s="1705"/>
      <c r="JR37" s="1705"/>
      <c r="JS37" s="1705"/>
      <c r="JT37" s="1705"/>
      <c r="JU37" s="1705"/>
      <c r="JV37" s="1705"/>
      <c r="JW37" s="1705"/>
      <c r="JX37" s="1705"/>
      <c r="JY37" s="1705"/>
      <c r="JZ37" s="1705"/>
      <c r="KA37" s="1705"/>
      <c r="KB37" s="1705"/>
      <c r="KC37" s="1705"/>
      <c r="KD37" s="1705"/>
      <c r="KE37" s="1705"/>
      <c r="KF37" s="1705"/>
      <c r="KG37" s="1705"/>
      <c r="KH37" s="1705"/>
      <c r="KI37" s="1705"/>
      <c r="KJ37" s="1705"/>
      <c r="KK37" s="1705"/>
      <c r="KL37" s="1705"/>
      <c r="KM37" s="1705"/>
      <c r="KN37" s="1705"/>
      <c r="KO37" s="1705"/>
      <c r="KP37" s="1705"/>
      <c r="KQ37" s="1705"/>
      <c r="KR37" s="1705"/>
      <c r="KS37" s="1705"/>
      <c r="KT37" s="1705"/>
      <c r="KU37" s="1705"/>
      <c r="KV37" s="1705"/>
      <c r="KW37" s="1705"/>
      <c r="KX37" s="1705"/>
      <c r="KY37" s="1705"/>
      <c r="KZ37" s="1705"/>
      <c r="LA37" s="1705"/>
      <c r="LB37" s="1705"/>
      <c r="LC37" s="1705"/>
      <c r="LD37" s="1705"/>
      <c r="LE37" s="1705"/>
      <c r="LF37" s="1705"/>
      <c r="LG37" s="1705"/>
      <c r="LH37" s="1705"/>
      <c r="LI37" s="1705"/>
      <c r="LJ37" s="1705"/>
      <c r="LK37" s="1705"/>
      <c r="LL37" s="1705"/>
      <c r="LM37" s="1705"/>
      <c r="LN37" s="1705"/>
      <c r="LO37" s="1705"/>
      <c r="LP37" s="1705"/>
      <c r="LQ37" s="1705"/>
      <c r="LR37" s="1705"/>
      <c r="LS37" s="1705"/>
      <c r="LT37" s="1705"/>
      <c r="LU37" s="1705"/>
      <c r="LV37" s="1705"/>
      <c r="LW37" s="1705"/>
      <c r="LX37" s="1705"/>
      <c r="LY37" s="1705"/>
      <c r="LZ37" s="1705"/>
      <c r="MA37" s="1705"/>
      <c r="MB37" s="1705"/>
      <c r="MC37" s="1705"/>
      <c r="MD37" s="1705"/>
      <c r="ME37" s="1705"/>
      <c r="MF37" s="1705"/>
      <c r="MG37" s="1705"/>
      <c r="MH37" s="1705"/>
      <c r="MI37" s="1705"/>
      <c r="MJ37" s="1705"/>
      <c r="MK37" s="1705"/>
      <c r="ML37" s="1705"/>
      <c r="MM37" s="1705"/>
      <c r="MN37" s="1705"/>
      <c r="MO37" s="1705"/>
      <c r="MP37" s="1705"/>
      <c r="MQ37" s="1705"/>
      <c r="MR37" s="1705"/>
      <c r="MS37" s="1705"/>
      <c r="MT37" s="1705"/>
      <c r="MU37" s="1705"/>
      <c r="MV37" s="1705"/>
      <c r="MW37" s="1705"/>
      <c r="MX37" s="1705"/>
      <c r="MY37" s="1705"/>
      <c r="MZ37" s="1705"/>
      <c r="NA37" s="1705"/>
      <c r="NB37" s="1705"/>
      <c r="NC37" s="1705"/>
      <c r="ND37" s="1705"/>
      <c r="NE37" s="1705"/>
      <c r="NF37" s="1705"/>
      <c r="NG37" s="1705"/>
      <c r="NH37" s="1705"/>
      <c r="NI37" s="1705"/>
      <c r="NJ37" s="1705"/>
      <c r="NK37" s="1705"/>
      <c r="NL37" s="1705"/>
      <c r="NM37" s="1705"/>
      <c r="NN37" s="1705"/>
      <c r="NO37" s="1705"/>
      <c r="NP37" s="1705"/>
      <c r="NQ37" s="1705"/>
      <c r="NR37" s="1705"/>
      <c r="NS37" s="1705"/>
      <c r="NT37" s="1705"/>
      <c r="NU37" s="1705"/>
      <c r="NV37" s="1705"/>
      <c r="NW37" s="1705"/>
      <c r="NX37" s="1705"/>
      <c r="NY37" s="1705"/>
      <c r="NZ37" s="1705"/>
      <c r="OA37" s="1705"/>
      <c r="OB37" s="1705"/>
      <c r="OC37" s="1705"/>
      <c r="OD37" s="1705"/>
      <c r="OE37" s="1705"/>
      <c r="OF37" s="1705"/>
      <c r="OG37" s="1705"/>
      <c r="OH37" s="1705"/>
      <c r="OI37" s="1705"/>
      <c r="OJ37" s="1705"/>
      <c r="OK37" s="1705"/>
      <c r="OL37" s="1705"/>
      <c r="OM37" s="1705"/>
      <c r="ON37" s="1705"/>
      <c r="OO37" s="1705"/>
      <c r="OP37" s="1705"/>
      <c r="OQ37" s="1705"/>
      <c r="OR37" s="1705"/>
      <c r="OS37" s="1705"/>
      <c r="OT37" s="1705"/>
      <c r="OU37" s="1705"/>
      <c r="OV37" s="1705"/>
      <c r="OW37" s="1705"/>
      <c r="OX37" s="1705"/>
      <c r="OY37" s="1705"/>
      <c r="OZ37" s="1705"/>
      <c r="PA37" s="1705"/>
      <c r="PB37" s="1705"/>
      <c r="PC37" s="1705"/>
      <c r="PD37" s="1705"/>
      <c r="PE37" s="1705"/>
      <c r="PF37" s="1705"/>
      <c r="PG37" s="1705"/>
      <c r="PH37" s="1705"/>
      <c r="PI37" s="1705"/>
      <c r="PJ37" s="1705"/>
      <c r="PK37" s="1705"/>
      <c r="PL37" s="1705"/>
      <c r="PM37" s="1705"/>
      <c r="PN37" s="1705"/>
      <c r="PO37" s="1705"/>
      <c r="PP37" s="1705"/>
      <c r="PQ37" s="1705"/>
      <c r="PR37" s="1705"/>
      <c r="PS37" s="1705"/>
      <c r="PT37" s="1705"/>
      <c r="PU37" s="1705"/>
      <c r="PV37" s="1705"/>
      <c r="PW37" s="1705"/>
      <c r="PX37" s="1705"/>
      <c r="PY37" s="1705"/>
      <c r="PZ37" s="1705"/>
      <c r="QA37" s="1705"/>
      <c r="QB37" s="1705"/>
      <c r="QC37" s="1705"/>
      <c r="QD37" s="1705"/>
      <c r="QE37" s="1705"/>
      <c r="QF37" s="1705"/>
      <c r="QG37" s="1705"/>
      <c r="QH37" s="1705"/>
      <c r="QI37" s="1705"/>
      <c r="QJ37" s="1705"/>
      <c r="QK37" s="1705"/>
      <c r="QL37" s="1705"/>
      <c r="QM37" s="1705"/>
      <c r="QN37" s="1705"/>
      <c r="QO37" s="1705"/>
      <c r="QP37" s="1705"/>
      <c r="QQ37" s="1705"/>
      <c r="QR37" s="1705"/>
      <c r="QS37" s="1705"/>
      <c r="QT37" s="1705"/>
      <c r="QU37" s="1705"/>
      <c r="QV37" s="1705"/>
      <c r="QW37" s="1705"/>
      <c r="QX37" s="1705"/>
      <c r="QY37" s="1705"/>
      <c r="QZ37" s="1705"/>
      <c r="RA37" s="1705"/>
      <c r="RB37" s="1705"/>
      <c r="RC37" s="1705"/>
      <c r="RD37" s="1705"/>
      <c r="RE37" s="1705"/>
      <c r="RF37" s="1705"/>
      <c r="RG37" s="1705"/>
      <c r="RH37" s="1705"/>
      <c r="RI37" s="1705"/>
      <c r="RJ37" s="1705"/>
      <c r="RK37" s="1705"/>
      <c r="RL37" s="1705"/>
      <c r="RM37" s="1705"/>
      <c r="RN37" s="1705"/>
      <c r="RO37" s="1705"/>
      <c r="RP37" s="1705"/>
      <c r="RQ37" s="1705"/>
      <c r="RR37" s="1705"/>
      <c r="RS37" s="1705"/>
      <c r="RT37" s="1705"/>
      <c r="RU37" s="1705"/>
      <c r="RV37" s="1705"/>
      <c r="RW37" s="1705"/>
      <c r="RX37" s="1705"/>
      <c r="RY37" s="1705"/>
      <c r="RZ37" s="1705"/>
      <c r="SA37" s="1705"/>
      <c r="SB37" s="1705"/>
      <c r="SC37" s="1705"/>
      <c r="SD37" s="1705"/>
      <c r="SE37" s="1705"/>
      <c r="SF37" s="1705"/>
      <c r="SG37" s="1705"/>
      <c r="SH37" s="1705"/>
      <c r="SI37" s="1705"/>
      <c r="SJ37" s="1705"/>
      <c r="SK37" s="1705"/>
      <c r="SL37" s="1705"/>
      <c r="SM37" s="1705"/>
      <c r="SN37" s="1705"/>
      <c r="SO37" s="1705"/>
      <c r="SP37" s="1705"/>
      <c r="SQ37" s="1705"/>
      <c r="SR37" s="1705"/>
      <c r="SS37" s="1705"/>
      <c r="ST37" s="1705"/>
      <c r="SU37" s="1705"/>
      <c r="SV37" s="1705"/>
      <c r="SW37" s="1705"/>
      <c r="SX37" s="1705"/>
      <c r="SY37" s="1705"/>
      <c r="SZ37" s="1705"/>
      <c r="TA37" s="1705"/>
      <c r="TB37" s="1705"/>
      <c r="TC37" s="1705"/>
      <c r="TD37" s="1705"/>
      <c r="TE37" s="1705"/>
      <c r="TF37" s="1705"/>
      <c r="TG37" s="1705"/>
      <c r="TH37" s="1705"/>
      <c r="TI37" s="1705"/>
      <c r="TJ37" s="1705"/>
      <c r="TK37" s="1705"/>
      <c r="TL37" s="1705"/>
      <c r="TM37" s="1705"/>
      <c r="TN37" s="1705"/>
      <c r="TO37" s="1705"/>
      <c r="TP37" s="1705"/>
      <c r="TQ37" s="1705"/>
      <c r="TR37" s="1705"/>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5"/>
      <c r="BH38" s="1705"/>
      <c r="BI38" s="1705"/>
      <c r="BJ38" s="1705" t="s">
        <v>791</v>
      </c>
      <c r="BK38" s="1705">
        <f>BK1</f>
        <v>0</v>
      </c>
      <c r="BL38" s="1705"/>
      <c r="BM38" s="1705"/>
      <c r="BN38" s="1705"/>
      <c r="BO38" s="1705"/>
      <c r="BP38" s="1705"/>
      <c r="BQ38" s="1705"/>
      <c r="BR38" s="1705"/>
      <c r="BS38" s="1705"/>
      <c r="BT38" s="1705"/>
      <c r="BU38" s="1705"/>
      <c r="BV38" s="1705"/>
      <c r="BW38" s="1705"/>
      <c r="BX38" s="1705"/>
      <c r="BY38" s="1705"/>
      <c r="BZ38" s="1705"/>
      <c r="CA38" s="1705"/>
      <c r="CB38" s="1705"/>
      <c r="CC38" s="1705"/>
      <c r="CD38" s="1705"/>
      <c r="CE38" s="1705"/>
      <c r="CF38" s="1705"/>
      <c r="CG38" s="101" t="s">
        <v>791</v>
      </c>
      <c r="CH38" s="83">
        <f>CH1</f>
        <v>0</v>
      </c>
      <c r="CI38" s="1705"/>
      <c r="CJ38" s="1705"/>
      <c r="CK38" s="1705"/>
      <c r="CL38" s="1705"/>
      <c r="CM38" s="1705"/>
      <c r="CN38" s="1705"/>
      <c r="CO38" s="1705"/>
      <c r="CP38" s="1705"/>
      <c r="CQ38" s="1705"/>
      <c r="CR38" s="1705"/>
      <c r="CS38" s="1705"/>
      <c r="CT38" s="1705"/>
      <c r="CU38" s="1705"/>
      <c r="CV38" s="1705"/>
      <c r="CW38" s="1705"/>
      <c r="CX38" s="1705"/>
      <c r="CY38" s="1705"/>
      <c r="CZ38" s="1705"/>
      <c r="DA38" s="1705"/>
      <c r="DB38" s="1705"/>
      <c r="DC38" s="1705"/>
      <c r="DD38" s="101" t="s">
        <v>791</v>
      </c>
      <c r="DE38" s="83">
        <f>DE1</f>
        <v>0</v>
      </c>
      <c r="DF38" s="1705"/>
      <c r="DG38" s="1705"/>
      <c r="DH38" s="1705"/>
      <c r="DI38" s="1705"/>
      <c r="DJ38" s="1705"/>
      <c r="DK38" s="1705"/>
      <c r="DL38" s="1705"/>
      <c r="DM38" s="1705"/>
      <c r="DN38" s="1705"/>
      <c r="DO38" s="1705"/>
      <c r="DP38" s="1705"/>
      <c r="DQ38" s="1705"/>
      <c r="DR38" s="1705"/>
      <c r="DS38" s="1705"/>
      <c r="DT38" s="1705"/>
      <c r="DU38" s="1705"/>
      <c r="DV38" s="1705"/>
      <c r="DW38" s="1705"/>
      <c r="DX38" s="1705"/>
      <c r="DY38" s="1705"/>
      <c r="DZ38" s="1705"/>
      <c r="EA38" s="101" t="s">
        <v>791</v>
      </c>
      <c r="EB38" s="83">
        <f>EB1</f>
        <v>0</v>
      </c>
      <c r="EC38" s="1705"/>
      <c r="ED38" s="1705"/>
      <c r="EE38" s="1705"/>
      <c r="EF38" s="1705"/>
      <c r="EG38" s="1705"/>
      <c r="EH38" s="1705"/>
      <c r="EI38" s="1705"/>
      <c r="EJ38" s="1705"/>
      <c r="EK38" s="1705"/>
      <c r="EL38" s="1705"/>
      <c r="EM38" s="1705"/>
      <c r="EN38" s="1705"/>
      <c r="EO38" s="1705"/>
      <c r="EP38" s="1705"/>
      <c r="EQ38" s="1705"/>
      <c r="ER38" s="1705"/>
      <c r="ES38" s="1705"/>
      <c r="ET38" s="1705"/>
      <c r="EU38" s="1705"/>
      <c r="EV38" s="1705"/>
      <c r="EW38" s="1705"/>
      <c r="EX38" s="101" t="s">
        <v>791</v>
      </c>
      <c r="EY38" s="83">
        <f>EY1</f>
        <v>0</v>
      </c>
      <c r="EZ38" s="1705"/>
      <c r="FA38" s="1705"/>
      <c r="FB38" s="1705"/>
      <c r="FC38" s="1705"/>
      <c r="FD38" s="1705"/>
      <c r="FE38" s="1705"/>
      <c r="FF38" s="1705"/>
      <c r="FG38" s="1705"/>
      <c r="FH38" s="1705"/>
      <c r="FI38" s="1705"/>
      <c r="FJ38" s="1705"/>
      <c r="FK38" s="1705"/>
      <c r="FL38" s="1705"/>
      <c r="FM38" s="1705"/>
      <c r="FN38" s="1705"/>
      <c r="FO38" s="1705"/>
      <c r="FP38" s="1705"/>
      <c r="FQ38" s="1705"/>
      <c r="FR38" s="1705"/>
      <c r="FS38" s="1705"/>
      <c r="FT38" s="1705"/>
      <c r="FU38" s="101" t="s">
        <v>791</v>
      </c>
      <c r="FV38" s="83">
        <f>FV1</f>
        <v>0</v>
      </c>
      <c r="FW38" s="1705"/>
      <c r="FX38" s="1705"/>
      <c r="FY38" s="1705"/>
      <c r="FZ38" s="1705"/>
      <c r="GA38" s="1705"/>
      <c r="GB38" s="1705"/>
      <c r="GC38" s="1705"/>
      <c r="GD38" s="1705"/>
      <c r="GE38" s="1705"/>
      <c r="GF38" s="1705"/>
      <c r="GG38" s="1705"/>
      <c r="GH38" s="1705"/>
      <c r="GI38" s="1705"/>
      <c r="GJ38" s="1705"/>
      <c r="GK38" s="1705"/>
      <c r="GL38" s="1705"/>
      <c r="GM38" s="1705"/>
      <c r="GN38" s="1705"/>
      <c r="GO38" s="1705"/>
      <c r="GP38" s="1705"/>
      <c r="GQ38" s="1705"/>
      <c r="GR38" s="101" t="s">
        <v>791</v>
      </c>
      <c r="GS38" s="83">
        <f>GS1</f>
        <v>0</v>
      </c>
      <c r="GT38" s="1705"/>
      <c r="GU38" s="1705"/>
      <c r="GV38" s="1705"/>
      <c r="GW38" s="1705"/>
      <c r="GX38" s="1705"/>
      <c r="GY38" s="1705"/>
      <c r="GZ38" s="1705"/>
      <c r="HA38" s="1705"/>
      <c r="HB38" s="1705"/>
      <c r="HC38" s="1705"/>
      <c r="HD38" s="1705"/>
      <c r="HE38" s="1705"/>
      <c r="HF38" s="1705"/>
      <c r="HG38" s="1705"/>
      <c r="HH38" s="1705"/>
      <c r="HI38" s="1705"/>
      <c r="HJ38" s="1705"/>
      <c r="HK38" s="1705"/>
      <c r="HL38" s="1705"/>
      <c r="HM38" s="1705"/>
      <c r="HN38" s="1705"/>
      <c r="HO38" s="101" t="s">
        <v>791</v>
      </c>
      <c r="HP38" s="83">
        <f>HP1</f>
        <v>0</v>
      </c>
      <c r="HQ38" s="1705"/>
      <c r="HR38" s="1705"/>
      <c r="HS38" s="1705"/>
      <c r="HT38" s="1705"/>
      <c r="HU38" s="1705"/>
      <c r="HV38" s="1705"/>
      <c r="HW38" s="1705"/>
      <c r="HX38" s="1705"/>
      <c r="HY38" s="1705"/>
      <c r="HZ38" s="1705"/>
      <c r="IA38" s="1705"/>
      <c r="IB38" s="1705"/>
      <c r="IC38" s="1705"/>
      <c r="ID38" s="1705"/>
      <c r="IE38" s="1705"/>
      <c r="IF38" s="1705"/>
      <c r="IG38" s="1705"/>
      <c r="IH38" s="1705"/>
      <c r="II38" s="1705"/>
      <c r="IJ38" s="1705"/>
      <c r="IK38" s="1705"/>
      <c r="IL38" s="101" t="s">
        <v>791</v>
      </c>
      <c r="IM38" s="83">
        <f>IM1</f>
        <v>0</v>
      </c>
      <c r="IN38" s="1705"/>
      <c r="IO38" s="1705"/>
      <c r="IP38" s="1705"/>
      <c r="IQ38" s="1705"/>
      <c r="IR38" s="1705"/>
      <c r="IS38" s="1705"/>
      <c r="IT38" s="1705"/>
      <c r="IU38" s="1705"/>
      <c r="IV38" s="1705"/>
      <c r="IW38" s="1705"/>
      <c r="IX38" s="1705"/>
      <c r="IY38" s="1705"/>
      <c r="IZ38" s="1705"/>
      <c r="JA38" s="1705"/>
      <c r="JB38" s="1705"/>
      <c r="JC38" s="1705"/>
      <c r="JD38" s="1705"/>
      <c r="JE38" s="1705"/>
      <c r="JF38" s="1705"/>
      <c r="JG38" s="1705"/>
      <c r="JH38" s="1705"/>
      <c r="JI38" s="101" t="s">
        <v>791</v>
      </c>
      <c r="JJ38" s="83">
        <f>JJ1</f>
        <v>0</v>
      </c>
      <c r="JK38" s="1705"/>
      <c r="JL38" s="1705"/>
      <c r="JM38" s="1705"/>
      <c r="JN38" s="1705"/>
      <c r="JO38" s="1705"/>
      <c r="JP38" s="1705"/>
      <c r="JQ38" s="1705"/>
      <c r="JR38" s="1705"/>
      <c r="JS38" s="1705"/>
      <c r="JT38" s="1705"/>
      <c r="JU38" s="1705"/>
      <c r="JV38" s="1705"/>
      <c r="JW38" s="1705"/>
      <c r="JX38" s="1705"/>
      <c r="JY38" s="1705"/>
      <c r="JZ38" s="1705"/>
      <c r="KA38" s="1705"/>
      <c r="KB38" s="1705"/>
      <c r="KC38" s="1705"/>
      <c r="KD38" s="1705"/>
      <c r="KE38" s="1705"/>
      <c r="KF38" s="101" t="s">
        <v>791</v>
      </c>
      <c r="KG38" s="83">
        <f>KG1</f>
        <v>0</v>
      </c>
      <c r="KH38" s="1705"/>
      <c r="KI38" s="1705"/>
      <c r="KJ38" s="1705"/>
      <c r="KK38" s="1705"/>
      <c r="KL38" s="1705"/>
      <c r="KM38" s="1705"/>
      <c r="KN38" s="1705"/>
      <c r="KO38" s="1705"/>
      <c r="KP38" s="1705"/>
      <c r="KQ38" s="1705"/>
      <c r="KR38" s="1705"/>
      <c r="KS38" s="1705"/>
      <c r="KT38" s="1705"/>
      <c r="KU38" s="1705"/>
      <c r="KV38" s="1705"/>
      <c r="KW38" s="1705"/>
      <c r="KX38" s="1705"/>
      <c r="KY38" s="1705"/>
      <c r="KZ38" s="1705"/>
      <c r="LA38" s="1705"/>
      <c r="LB38" s="1705"/>
      <c r="LC38" s="101" t="s">
        <v>791</v>
      </c>
      <c r="LD38" s="83">
        <f>LD1</f>
        <v>0</v>
      </c>
      <c r="LE38" s="1705"/>
      <c r="LF38" s="1705"/>
      <c r="LG38" s="1705"/>
      <c r="LH38" s="1705"/>
      <c r="LI38" s="1705"/>
      <c r="LJ38" s="1705"/>
      <c r="LK38" s="1705"/>
      <c r="LL38" s="1705"/>
      <c r="LM38" s="1705"/>
      <c r="LN38" s="1705"/>
      <c r="LO38" s="1705"/>
      <c r="LP38" s="1705"/>
      <c r="LQ38" s="1705"/>
      <c r="LR38" s="1705"/>
      <c r="LS38" s="1705"/>
      <c r="LT38" s="1705"/>
      <c r="LU38" s="1705"/>
      <c r="LV38" s="1705"/>
      <c r="LW38" s="1705"/>
      <c r="LX38" s="1705"/>
      <c r="LY38" s="1705"/>
      <c r="LZ38" s="101" t="s">
        <v>791</v>
      </c>
      <c r="MA38" s="83">
        <f>MA1</f>
        <v>0</v>
      </c>
      <c r="MB38" s="1705"/>
      <c r="MC38" s="1705"/>
      <c r="MD38" s="1705"/>
      <c r="ME38" s="1705"/>
      <c r="MF38" s="1705"/>
      <c r="MG38" s="1705"/>
      <c r="MH38" s="1705"/>
      <c r="MI38" s="1705"/>
      <c r="MJ38" s="1705"/>
      <c r="MK38" s="1705"/>
      <c r="ML38" s="1705"/>
      <c r="MM38" s="1705"/>
      <c r="MN38" s="1705"/>
      <c r="MO38" s="1705"/>
      <c r="MP38" s="1705"/>
      <c r="MQ38" s="1705"/>
      <c r="MR38" s="1705"/>
      <c r="MS38" s="1705"/>
      <c r="MT38" s="1705"/>
      <c r="MU38" s="1705"/>
      <c r="MV38" s="1705"/>
      <c r="MW38" s="101" t="s">
        <v>791</v>
      </c>
      <c r="MX38" s="83">
        <f>MX1</f>
        <v>0</v>
      </c>
      <c r="MY38" s="1705"/>
      <c r="MZ38" s="1705"/>
      <c r="NA38" s="1705"/>
      <c r="NB38" s="1705"/>
      <c r="NC38" s="1705"/>
      <c r="ND38" s="1705"/>
      <c r="NE38" s="1705"/>
      <c r="NF38" s="1705"/>
      <c r="NG38" s="1705"/>
      <c r="NH38" s="1705"/>
      <c r="NI38" s="1705"/>
      <c r="NJ38" s="1705"/>
      <c r="NK38" s="1705"/>
      <c r="NL38" s="1705"/>
      <c r="NM38" s="1705"/>
      <c r="NN38" s="1705"/>
      <c r="NO38" s="1705"/>
      <c r="NP38" s="1705"/>
      <c r="NQ38" s="1705"/>
      <c r="NR38" s="1705"/>
      <c r="NS38" s="1705"/>
      <c r="NT38" s="101" t="s">
        <v>791</v>
      </c>
      <c r="NU38" s="83">
        <f>NU1</f>
        <v>0</v>
      </c>
      <c r="NV38" s="1705"/>
      <c r="NW38" s="1705"/>
      <c r="NX38" s="1705"/>
      <c r="NY38" s="1705"/>
      <c r="NZ38" s="1705"/>
      <c r="OA38" s="1705"/>
      <c r="OB38" s="1705"/>
      <c r="OC38" s="1705"/>
      <c r="OD38" s="1705"/>
      <c r="OE38" s="1705"/>
      <c r="OF38" s="1705"/>
      <c r="OG38" s="1705"/>
      <c r="OH38" s="1705"/>
      <c r="OI38" s="1705"/>
      <c r="OJ38" s="1705"/>
      <c r="OK38" s="1705"/>
      <c r="OL38" s="1705"/>
      <c r="OM38" s="1705"/>
      <c r="ON38" s="1705"/>
      <c r="OO38" s="1705"/>
      <c r="OP38" s="1705"/>
      <c r="OQ38" s="101" t="s">
        <v>791</v>
      </c>
      <c r="OR38" s="83">
        <f>OR1</f>
        <v>0</v>
      </c>
      <c r="OS38" s="1705"/>
      <c r="OT38" s="1705"/>
      <c r="OU38" s="1705"/>
      <c r="OV38" s="1705"/>
      <c r="OW38" s="1705"/>
      <c r="OX38" s="1705"/>
      <c r="OY38" s="1705"/>
      <c r="OZ38" s="1705"/>
      <c r="PA38" s="1705"/>
      <c r="PB38" s="1705"/>
      <c r="PC38" s="1705"/>
      <c r="PD38" s="1705"/>
      <c r="PE38" s="1705"/>
      <c r="PF38" s="1705"/>
      <c r="PG38" s="1705"/>
      <c r="PH38" s="1705"/>
      <c r="PI38" s="1705"/>
      <c r="PJ38" s="1705"/>
      <c r="PK38" s="1705"/>
      <c r="PL38" s="1705"/>
      <c r="PM38" s="1705"/>
      <c r="PN38" s="101" t="s">
        <v>791</v>
      </c>
      <c r="PO38" s="83">
        <f>PO1</f>
        <v>0</v>
      </c>
      <c r="PP38" s="1705"/>
      <c r="PQ38" s="1705"/>
      <c r="PR38" s="1705"/>
      <c r="PS38" s="1705"/>
      <c r="PT38" s="1705"/>
      <c r="PU38" s="1705"/>
      <c r="PV38" s="1705"/>
      <c r="PW38" s="1705"/>
      <c r="PX38" s="1705"/>
      <c r="PY38" s="1705"/>
      <c r="PZ38" s="1705"/>
      <c r="QA38" s="1705"/>
      <c r="QB38" s="1705"/>
      <c r="QC38" s="1705"/>
      <c r="QD38" s="1705"/>
      <c r="QE38" s="1705"/>
      <c r="QF38" s="1705"/>
      <c r="QG38" s="1705"/>
      <c r="QH38" s="1705"/>
      <c r="QI38" s="1705"/>
      <c r="QJ38" s="1705"/>
      <c r="QK38" s="101" t="s">
        <v>791</v>
      </c>
      <c r="QL38" s="83">
        <f>QL1</f>
        <v>0</v>
      </c>
      <c r="QM38" s="1705"/>
      <c r="QN38" s="1705"/>
      <c r="QO38" s="1705"/>
      <c r="QP38" s="1705"/>
      <c r="QQ38" s="1705"/>
      <c r="QR38" s="1705"/>
      <c r="QS38" s="1705"/>
      <c r="QT38" s="1705"/>
      <c r="QU38" s="1705"/>
      <c r="QV38" s="1705"/>
      <c r="QW38" s="1705"/>
      <c r="QX38" s="1705"/>
      <c r="QY38" s="1705"/>
      <c r="QZ38" s="1705"/>
      <c r="RA38" s="1705"/>
      <c r="RB38" s="1705"/>
      <c r="RC38" s="1705"/>
      <c r="RD38" s="1705"/>
      <c r="RE38" s="1705"/>
      <c r="RF38" s="1705"/>
      <c r="RG38" s="1705"/>
      <c r="RH38" s="101" t="s">
        <v>791</v>
      </c>
      <c r="RI38" s="83">
        <f>RI1</f>
        <v>0</v>
      </c>
      <c r="RJ38" s="1705"/>
      <c r="RK38" s="1705"/>
      <c r="RL38" s="1705"/>
      <c r="RM38" s="1705"/>
      <c r="RN38" s="1705"/>
      <c r="RO38" s="1705"/>
      <c r="RP38" s="1705"/>
      <c r="RQ38" s="1705"/>
      <c r="RR38" s="1705"/>
      <c r="RS38" s="1705"/>
      <c r="RT38" s="1705"/>
      <c r="RU38" s="1705"/>
      <c r="RV38" s="1705"/>
      <c r="RW38" s="1705"/>
      <c r="RX38" s="1705"/>
      <c r="RY38" s="1705"/>
      <c r="RZ38" s="1705"/>
      <c r="SA38" s="1705"/>
      <c r="SB38" s="1705"/>
      <c r="SC38" s="1705"/>
      <c r="SD38" s="1705"/>
      <c r="SE38" s="101" t="s">
        <v>791</v>
      </c>
      <c r="SF38" s="83">
        <f>SF1</f>
        <v>0</v>
      </c>
      <c r="SG38" s="1705"/>
      <c r="SH38" s="1705"/>
      <c r="SI38" s="1705"/>
      <c r="SJ38" s="1705"/>
      <c r="SK38" s="1705"/>
      <c r="SL38" s="1705"/>
      <c r="SM38" s="1705"/>
      <c r="SN38" s="1705"/>
      <c r="SO38" s="1705"/>
      <c r="SP38" s="1705"/>
      <c r="SQ38" s="1705"/>
      <c r="SR38" s="1705"/>
      <c r="SS38" s="1705"/>
      <c r="ST38" s="1705"/>
      <c r="SU38" s="1705"/>
      <c r="SV38" s="1705"/>
      <c r="SW38" s="1705"/>
      <c r="SX38" s="1705"/>
      <c r="SY38" s="1705"/>
      <c r="SZ38" s="1705"/>
      <c r="TA38" s="1705"/>
      <c r="TB38" s="1705"/>
      <c r="TC38" s="1705"/>
      <c r="TD38" s="1705"/>
      <c r="TE38" s="1705"/>
      <c r="TF38" s="1705"/>
      <c r="TG38" s="1705"/>
      <c r="TH38" s="1705"/>
      <c r="TI38" s="1705"/>
      <c r="TJ38" s="1705"/>
      <c r="TK38" s="1705"/>
      <c r="TL38" s="1705"/>
      <c r="TM38" s="1705"/>
      <c r="TN38" s="1705"/>
      <c r="TO38" s="1705"/>
      <c r="TP38" s="1705"/>
      <c r="TQ38" s="1705"/>
      <c r="TR38" s="1705"/>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5"/>
      <c r="BH39" s="1705"/>
      <c r="BI39" s="1705"/>
      <c r="BJ39" s="1705" t="s">
        <v>792</v>
      </c>
      <c r="BK39" s="1705" t="e">
        <f>VLOOKUP(BK$1,'Existing Customers'!$A:$AA,2,FALSE)</f>
        <v>#N/A</v>
      </c>
      <c r="BL39" s="1705"/>
      <c r="BM39" s="1705"/>
      <c r="BN39" s="1705"/>
      <c r="BO39" s="1705"/>
      <c r="BP39" s="1705"/>
      <c r="BQ39" s="1705"/>
      <c r="BR39" s="1705"/>
      <c r="BS39" s="1705"/>
      <c r="BT39" s="1705"/>
      <c r="BU39" s="1705"/>
      <c r="BV39" s="1705"/>
      <c r="BW39" s="1705"/>
      <c r="BX39" s="1705"/>
      <c r="BY39" s="1705"/>
      <c r="BZ39" s="1705"/>
      <c r="CA39" s="1705"/>
      <c r="CB39" s="1705"/>
      <c r="CC39" s="1705"/>
      <c r="CD39" s="1705"/>
      <c r="CE39" s="1705"/>
      <c r="CF39" s="1705"/>
      <c r="CG39" s="101" t="s">
        <v>792</v>
      </c>
      <c r="CH39" s="83" t="e">
        <f>VLOOKUP(CH$1,'Existing Customers'!$A:$AA,2,FALSE)</f>
        <v>#N/A</v>
      </c>
      <c r="CI39" s="1705"/>
      <c r="CJ39" s="1705"/>
      <c r="CK39" s="1705"/>
      <c r="CL39" s="1705"/>
      <c r="CM39" s="1705"/>
      <c r="CN39" s="1705"/>
      <c r="CO39" s="1705"/>
      <c r="CP39" s="1705"/>
      <c r="CQ39" s="1705"/>
      <c r="CR39" s="1705"/>
      <c r="CS39" s="1705"/>
      <c r="CT39" s="1705"/>
      <c r="CU39" s="1705"/>
      <c r="CV39" s="1705"/>
      <c r="CW39" s="1705"/>
      <c r="CX39" s="1705"/>
      <c r="CY39" s="1705"/>
      <c r="CZ39" s="1705"/>
      <c r="DA39" s="1705"/>
      <c r="DB39" s="1705"/>
      <c r="DC39" s="1705"/>
      <c r="DD39" s="101" t="s">
        <v>792</v>
      </c>
      <c r="DE39" s="83" t="e">
        <f>VLOOKUP(DE$1,'Existing Customers'!$A:$AA,2,FALSE)</f>
        <v>#N/A</v>
      </c>
      <c r="DF39" s="1705"/>
      <c r="DG39" s="1705"/>
      <c r="DH39" s="1705"/>
      <c r="DI39" s="1705"/>
      <c r="DJ39" s="1705"/>
      <c r="DK39" s="1705"/>
      <c r="DL39" s="1705"/>
      <c r="DM39" s="1705"/>
      <c r="DN39" s="1705"/>
      <c r="DO39" s="1705"/>
      <c r="DP39" s="1705"/>
      <c r="DQ39" s="1705"/>
      <c r="DR39" s="1705"/>
      <c r="DS39" s="1705"/>
      <c r="DT39" s="1705"/>
      <c r="DU39" s="1705"/>
      <c r="DV39" s="1705"/>
      <c r="DW39" s="1705"/>
      <c r="DX39" s="1705"/>
      <c r="DY39" s="1705"/>
      <c r="DZ39" s="1705"/>
      <c r="EA39" s="101" t="s">
        <v>792</v>
      </c>
      <c r="EB39" s="83" t="e">
        <f>VLOOKUP(EB$1,'Existing Customers'!$A:$AA,2,FALSE)</f>
        <v>#N/A</v>
      </c>
      <c r="EC39" s="1705"/>
      <c r="ED39" s="1705"/>
      <c r="EE39" s="1705"/>
      <c r="EF39" s="1705"/>
      <c r="EG39" s="1705"/>
      <c r="EH39" s="1705"/>
      <c r="EI39" s="1705"/>
      <c r="EJ39" s="1705"/>
      <c r="EK39" s="1705"/>
      <c r="EL39" s="1705"/>
      <c r="EM39" s="1705"/>
      <c r="EN39" s="1705"/>
      <c r="EO39" s="1705"/>
      <c r="EP39" s="1705"/>
      <c r="EQ39" s="1705"/>
      <c r="ER39" s="1705"/>
      <c r="ES39" s="1705"/>
      <c r="ET39" s="1705"/>
      <c r="EU39" s="1705"/>
      <c r="EV39" s="1705"/>
      <c r="EW39" s="1705"/>
      <c r="EX39" s="101" t="s">
        <v>792</v>
      </c>
      <c r="EY39" s="83" t="e">
        <f>VLOOKUP(EY$1,'Existing Customers'!$A:$AA,2,FALSE)</f>
        <v>#N/A</v>
      </c>
      <c r="EZ39" s="1705"/>
      <c r="FA39" s="1705"/>
      <c r="FB39" s="1705"/>
      <c r="FC39" s="1705"/>
      <c r="FD39" s="1705"/>
      <c r="FE39" s="1705"/>
      <c r="FF39" s="1705"/>
      <c r="FG39" s="1705"/>
      <c r="FH39" s="1705"/>
      <c r="FI39" s="1705"/>
      <c r="FJ39" s="1705"/>
      <c r="FK39" s="1705"/>
      <c r="FL39" s="1705"/>
      <c r="FM39" s="1705"/>
      <c r="FN39" s="1705"/>
      <c r="FO39" s="1705"/>
      <c r="FP39" s="1705"/>
      <c r="FQ39" s="1705"/>
      <c r="FR39" s="1705"/>
      <c r="FS39" s="1705"/>
      <c r="FT39" s="1705"/>
      <c r="FU39" s="101" t="s">
        <v>792</v>
      </c>
      <c r="FV39" s="83" t="e">
        <f>VLOOKUP(FV$1,'Existing Customers'!$A:$AA,2,FALSE)</f>
        <v>#N/A</v>
      </c>
      <c r="FW39" s="1705"/>
      <c r="FX39" s="1705"/>
      <c r="FY39" s="1705"/>
      <c r="FZ39" s="1705"/>
      <c r="GA39" s="1705"/>
      <c r="GB39" s="1705"/>
      <c r="GC39" s="1705"/>
      <c r="GD39" s="1705"/>
      <c r="GE39" s="1705"/>
      <c r="GF39" s="1705"/>
      <c r="GG39" s="1705"/>
      <c r="GH39" s="1705"/>
      <c r="GI39" s="1705"/>
      <c r="GJ39" s="1705"/>
      <c r="GK39" s="1705"/>
      <c r="GL39" s="1705"/>
      <c r="GM39" s="1705"/>
      <c r="GN39" s="1705"/>
      <c r="GO39" s="1705"/>
      <c r="GP39" s="1705"/>
      <c r="GQ39" s="1705"/>
      <c r="GR39" s="101" t="s">
        <v>792</v>
      </c>
      <c r="GS39" s="83" t="e">
        <f>VLOOKUP(GS$1,'Existing Customers'!$A:$AA,2,FALSE)</f>
        <v>#N/A</v>
      </c>
      <c r="GT39" s="1705"/>
      <c r="GU39" s="1705"/>
      <c r="GV39" s="1705"/>
      <c r="GW39" s="1705"/>
      <c r="GX39" s="1705"/>
      <c r="GY39" s="1705"/>
      <c r="GZ39" s="1705"/>
      <c r="HA39" s="1705"/>
      <c r="HB39" s="1705"/>
      <c r="HC39" s="1705"/>
      <c r="HD39" s="1705"/>
      <c r="HE39" s="1705"/>
      <c r="HF39" s="1705"/>
      <c r="HG39" s="1705"/>
      <c r="HH39" s="1705"/>
      <c r="HI39" s="1705"/>
      <c r="HJ39" s="1705"/>
      <c r="HK39" s="1705"/>
      <c r="HL39" s="1705"/>
      <c r="HM39" s="1705"/>
      <c r="HN39" s="1705"/>
      <c r="HO39" s="101" t="s">
        <v>792</v>
      </c>
      <c r="HP39" s="83" t="e">
        <f>VLOOKUP(HP$1,'Existing Customers'!$A:$AA,2,FALSE)</f>
        <v>#N/A</v>
      </c>
      <c r="HQ39" s="1705"/>
      <c r="HR39" s="1705"/>
      <c r="HS39" s="1705"/>
      <c r="HT39" s="1705"/>
      <c r="HU39" s="1705"/>
      <c r="HV39" s="1705"/>
      <c r="HW39" s="1705"/>
      <c r="HX39" s="1705"/>
      <c r="HY39" s="1705"/>
      <c r="HZ39" s="1705"/>
      <c r="IA39" s="1705"/>
      <c r="IB39" s="1705"/>
      <c r="IC39" s="1705"/>
      <c r="ID39" s="1705"/>
      <c r="IE39" s="1705"/>
      <c r="IF39" s="1705"/>
      <c r="IG39" s="1705"/>
      <c r="IH39" s="1705"/>
      <c r="II39" s="1705"/>
      <c r="IJ39" s="1705"/>
      <c r="IK39" s="1705"/>
      <c r="IL39" s="101" t="s">
        <v>792</v>
      </c>
      <c r="IM39" s="83" t="e">
        <f>VLOOKUP(IM$1,'Existing Customers'!$A:$AA,2,FALSE)</f>
        <v>#N/A</v>
      </c>
      <c r="IN39" s="1705"/>
      <c r="IO39" s="1705"/>
      <c r="IP39" s="1705"/>
      <c r="IQ39" s="1705"/>
      <c r="IR39" s="1705"/>
      <c r="IS39" s="1705"/>
      <c r="IT39" s="1705"/>
      <c r="IU39" s="1705"/>
      <c r="IV39" s="1705"/>
      <c r="IW39" s="1705"/>
      <c r="IX39" s="1705"/>
      <c r="IY39" s="1705"/>
      <c r="IZ39" s="1705"/>
      <c r="JA39" s="1705"/>
      <c r="JB39" s="1705"/>
      <c r="JC39" s="1705"/>
      <c r="JD39" s="1705"/>
      <c r="JE39" s="1705"/>
      <c r="JF39" s="1705"/>
      <c r="JG39" s="1705"/>
      <c r="JH39" s="1705"/>
      <c r="JI39" s="101" t="s">
        <v>792</v>
      </c>
      <c r="JJ39" s="83" t="e">
        <f>VLOOKUP(JJ$1,'Existing Customers'!$A:$AA,2,FALSE)</f>
        <v>#N/A</v>
      </c>
      <c r="JK39" s="1705"/>
      <c r="JL39" s="1705"/>
      <c r="JM39" s="1705"/>
      <c r="JN39" s="1705"/>
      <c r="JO39" s="1705"/>
      <c r="JP39" s="1705"/>
      <c r="JQ39" s="1705"/>
      <c r="JR39" s="1705"/>
      <c r="JS39" s="1705"/>
      <c r="JT39" s="1705"/>
      <c r="JU39" s="1705"/>
      <c r="JV39" s="1705"/>
      <c r="JW39" s="1705"/>
      <c r="JX39" s="1705"/>
      <c r="JY39" s="1705"/>
      <c r="JZ39" s="1705"/>
      <c r="KA39" s="1705"/>
      <c r="KB39" s="1705"/>
      <c r="KC39" s="1705"/>
      <c r="KD39" s="1705"/>
      <c r="KE39" s="1705"/>
      <c r="KF39" s="101" t="s">
        <v>792</v>
      </c>
      <c r="KG39" s="83" t="e">
        <f>VLOOKUP(KG$1,'Existing Customers'!$A:$AA,2,FALSE)</f>
        <v>#N/A</v>
      </c>
      <c r="KH39" s="1705"/>
      <c r="KI39" s="1705"/>
      <c r="KJ39" s="1705"/>
      <c r="KK39" s="1705"/>
      <c r="KL39" s="1705"/>
      <c r="KM39" s="1705"/>
      <c r="KN39" s="1705"/>
      <c r="KO39" s="1705"/>
      <c r="KP39" s="1705"/>
      <c r="KQ39" s="1705"/>
      <c r="KR39" s="1705"/>
      <c r="KS39" s="1705"/>
      <c r="KT39" s="1705"/>
      <c r="KU39" s="1705"/>
      <c r="KV39" s="1705"/>
      <c r="KW39" s="1705"/>
      <c r="KX39" s="1705"/>
      <c r="KY39" s="1705"/>
      <c r="KZ39" s="1705"/>
      <c r="LA39" s="1705"/>
      <c r="LB39" s="1705"/>
      <c r="LC39" s="101" t="s">
        <v>792</v>
      </c>
      <c r="LD39" s="83" t="e">
        <f>VLOOKUP(LD$1,'Existing Customers'!$A:$AA,2,FALSE)</f>
        <v>#N/A</v>
      </c>
      <c r="LE39" s="1705"/>
      <c r="LF39" s="1705"/>
      <c r="LG39" s="1705"/>
      <c r="LH39" s="1705"/>
      <c r="LI39" s="1705"/>
      <c r="LJ39" s="1705"/>
      <c r="LK39" s="1705"/>
      <c r="LL39" s="1705"/>
      <c r="LM39" s="1705"/>
      <c r="LN39" s="1705"/>
      <c r="LO39" s="1705"/>
      <c r="LP39" s="1705"/>
      <c r="LQ39" s="1705"/>
      <c r="LR39" s="1705"/>
      <c r="LS39" s="1705"/>
      <c r="LT39" s="1705"/>
      <c r="LU39" s="1705"/>
      <c r="LV39" s="1705"/>
      <c r="LW39" s="1705"/>
      <c r="LX39" s="1705"/>
      <c r="LY39" s="1705"/>
      <c r="LZ39" s="101" t="s">
        <v>792</v>
      </c>
      <c r="MA39" s="83" t="e">
        <f>VLOOKUP(MA$1,'Existing Customers'!$A:$AA,2,FALSE)</f>
        <v>#N/A</v>
      </c>
      <c r="MB39" s="1705"/>
      <c r="MC39" s="1705"/>
      <c r="MD39" s="1705"/>
      <c r="ME39" s="1705"/>
      <c r="MF39" s="1705"/>
      <c r="MG39" s="1705"/>
      <c r="MH39" s="1705"/>
      <c r="MI39" s="1705"/>
      <c r="MJ39" s="1705"/>
      <c r="MK39" s="1705"/>
      <c r="ML39" s="1705"/>
      <c r="MM39" s="1705"/>
      <c r="MN39" s="1705"/>
      <c r="MO39" s="1705"/>
      <c r="MP39" s="1705"/>
      <c r="MQ39" s="1705"/>
      <c r="MR39" s="1705"/>
      <c r="MS39" s="1705"/>
      <c r="MT39" s="1705"/>
      <c r="MU39" s="1705"/>
      <c r="MV39" s="1705"/>
      <c r="MW39" s="101" t="s">
        <v>792</v>
      </c>
      <c r="MX39" s="83" t="e">
        <f>VLOOKUP(MX$1,'Existing Customers'!$A:$AA,2,FALSE)</f>
        <v>#N/A</v>
      </c>
      <c r="MY39" s="1705"/>
      <c r="MZ39" s="1705"/>
      <c r="NA39" s="1705"/>
      <c r="NB39" s="1705"/>
      <c r="NC39" s="1705"/>
      <c r="ND39" s="1705"/>
      <c r="NE39" s="1705"/>
      <c r="NF39" s="1705"/>
      <c r="NG39" s="1705"/>
      <c r="NH39" s="1705"/>
      <c r="NI39" s="1705"/>
      <c r="NJ39" s="1705"/>
      <c r="NK39" s="1705"/>
      <c r="NL39" s="1705"/>
      <c r="NM39" s="1705"/>
      <c r="NN39" s="1705"/>
      <c r="NO39" s="1705"/>
      <c r="NP39" s="1705"/>
      <c r="NQ39" s="1705"/>
      <c r="NR39" s="1705"/>
      <c r="NS39" s="1705"/>
      <c r="NT39" s="101" t="s">
        <v>792</v>
      </c>
      <c r="NU39" s="83" t="e">
        <f>VLOOKUP(NU$1,'Existing Customers'!$A:$AA,2,FALSE)</f>
        <v>#N/A</v>
      </c>
      <c r="NV39" s="1705"/>
      <c r="NW39" s="1705"/>
      <c r="NX39" s="1705"/>
      <c r="NY39" s="1705"/>
      <c r="NZ39" s="1705"/>
      <c r="OA39" s="1705"/>
      <c r="OB39" s="1705"/>
      <c r="OC39" s="1705"/>
      <c r="OD39" s="1705"/>
      <c r="OE39" s="1705"/>
      <c r="OF39" s="1705"/>
      <c r="OG39" s="1705"/>
      <c r="OH39" s="1705"/>
      <c r="OI39" s="1705"/>
      <c r="OJ39" s="1705"/>
      <c r="OK39" s="1705"/>
      <c r="OL39" s="1705"/>
      <c r="OM39" s="1705"/>
      <c r="ON39" s="1705"/>
      <c r="OO39" s="1705"/>
      <c r="OP39" s="1705"/>
      <c r="OQ39" s="101" t="s">
        <v>792</v>
      </c>
      <c r="OR39" s="83" t="e">
        <f>VLOOKUP(OR$1,'Existing Customers'!$A:$AA,2,FALSE)</f>
        <v>#N/A</v>
      </c>
      <c r="OS39" s="1705"/>
      <c r="OT39" s="1705"/>
      <c r="OU39" s="1705"/>
      <c r="OV39" s="1705"/>
      <c r="OW39" s="1705"/>
      <c r="OX39" s="1705"/>
      <c r="OY39" s="1705"/>
      <c r="OZ39" s="1705"/>
      <c r="PA39" s="1705"/>
      <c r="PB39" s="1705"/>
      <c r="PC39" s="1705"/>
      <c r="PD39" s="1705"/>
      <c r="PE39" s="1705"/>
      <c r="PF39" s="1705"/>
      <c r="PG39" s="1705"/>
      <c r="PH39" s="1705"/>
      <c r="PI39" s="1705"/>
      <c r="PJ39" s="1705"/>
      <c r="PK39" s="1705"/>
      <c r="PL39" s="1705"/>
      <c r="PM39" s="1705"/>
      <c r="PN39" s="101" t="s">
        <v>792</v>
      </c>
      <c r="PO39" s="83" t="e">
        <f>VLOOKUP(PO$1,'Existing Customers'!$A:$AA,2,FALSE)</f>
        <v>#N/A</v>
      </c>
      <c r="PP39" s="1705"/>
      <c r="PQ39" s="1705"/>
      <c r="PR39" s="1705"/>
      <c r="PS39" s="1705"/>
      <c r="PT39" s="1705"/>
      <c r="PU39" s="1705"/>
      <c r="PV39" s="1705"/>
      <c r="PW39" s="1705"/>
      <c r="PX39" s="1705"/>
      <c r="PY39" s="1705"/>
      <c r="PZ39" s="1705"/>
      <c r="QA39" s="1705"/>
      <c r="QB39" s="1705"/>
      <c r="QC39" s="1705"/>
      <c r="QD39" s="1705"/>
      <c r="QE39" s="1705"/>
      <c r="QF39" s="1705"/>
      <c r="QG39" s="1705"/>
      <c r="QH39" s="1705"/>
      <c r="QI39" s="1705"/>
      <c r="QJ39" s="1705"/>
      <c r="QK39" s="101" t="s">
        <v>792</v>
      </c>
      <c r="QL39" s="83" t="e">
        <f>VLOOKUP(QL$1,'Existing Customers'!$A:$AA,2,FALSE)</f>
        <v>#N/A</v>
      </c>
      <c r="QM39" s="1705"/>
      <c r="QN39" s="1705"/>
      <c r="QO39" s="1705"/>
      <c r="QP39" s="1705"/>
      <c r="QQ39" s="1705"/>
      <c r="QR39" s="1705"/>
      <c r="QS39" s="1705"/>
      <c r="QT39" s="1705"/>
      <c r="QU39" s="1705"/>
      <c r="QV39" s="1705"/>
      <c r="QW39" s="1705"/>
      <c r="QX39" s="1705"/>
      <c r="QY39" s="1705"/>
      <c r="QZ39" s="1705"/>
      <c r="RA39" s="1705"/>
      <c r="RB39" s="1705"/>
      <c r="RC39" s="1705"/>
      <c r="RD39" s="1705"/>
      <c r="RE39" s="1705"/>
      <c r="RF39" s="1705"/>
      <c r="RG39" s="1705"/>
      <c r="RH39" s="101" t="s">
        <v>792</v>
      </c>
      <c r="RI39" s="83" t="e">
        <f>VLOOKUP(RI$1,'Existing Customers'!$A:$AA,2,FALSE)</f>
        <v>#N/A</v>
      </c>
      <c r="RJ39" s="1705"/>
      <c r="RK39" s="1705"/>
      <c r="RL39" s="1705"/>
      <c r="RM39" s="1705"/>
      <c r="RN39" s="1705"/>
      <c r="RO39" s="1705"/>
      <c r="RP39" s="1705"/>
      <c r="RQ39" s="1705"/>
      <c r="RR39" s="1705"/>
      <c r="RS39" s="1705"/>
      <c r="RT39" s="1705"/>
      <c r="RU39" s="1705"/>
      <c r="RV39" s="1705"/>
      <c r="RW39" s="1705"/>
      <c r="RX39" s="1705"/>
      <c r="RY39" s="1705"/>
      <c r="RZ39" s="1705"/>
      <c r="SA39" s="1705"/>
      <c r="SB39" s="1705"/>
      <c r="SC39" s="1705"/>
      <c r="SD39" s="1705"/>
      <c r="SE39" s="101" t="s">
        <v>792</v>
      </c>
      <c r="SF39" s="83" t="e">
        <f>VLOOKUP(SF$1,'Existing Customers'!$A:$AA,2,FALSE)</f>
        <v>#N/A</v>
      </c>
      <c r="SG39" s="1705"/>
      <c r="SH39" s="1705"/>
      <c r="SI39" s="1705"/>
      <c r="SJ39" s="1705"/>
      <c r="SK39" s="1705"/>
      <c r="SL39" s="1705"/>
      <c r="SM39" s="1705"/>
      <c r="SN39" s="1705"/>
      <c r="SO39" s="1705"/>
      <c r="SP39" s="1705"/>
      <c r="SQ39" s="1705"/>
      <c r="SR39" s="1705"/>
      <c r="SS39" s="1705"/>
      <c r="ST39" s="1705"/>
      <c r="SU39" s="1705"/>
      <c r="SV39" s="1705"/>
      <c r="SW39" s="1705"/>
      <c r="SX39" s="1705"/>
      <c r="SY39" s="1705"/>
      <c r="SZ39" s="1705"/>
      <c r="TA39" s="1705"/>
      <c r="TB39" s="1705"/>
      <c r="TC39" s="1705"/>
      <c r="TD39" s="1705"/>
      <c r="TE39" s="1705"/>
      <c r="TF39" s="1705"/>
      <c r="TG39" s="1705"/>
      <c r="TH39" s="1705"/>
      <c r="TI39" s="1705"/>
      <c r="TJ39" s="1705"/>
      <c r="TK39" s="1705"/>
      <c r="TL39" s="1705"/>
      <c r="TM39" s="1705"/>
      <c r="TN39" s="1705"/>
      <c r="TO39" s="1705"/>
      <c r="TP39" s="1705"/>
      <c r="TQ39" s="1705"/>
      <c r="TR39" s="1705"/>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5"/>
      <c r="BH40" s="1705"/>
      <c r="BI40" s="1705"/>
      <c r="BJ40" s="1705" t="s">
        <v>120</v>
      </c>
      <c r="BK40" s="1705" t="e">
        <f>VLOOKUP(BK$1,'Existing Customers'!$A:$AA,12,FALSE)</f>
        <v>#N/A</v>
      </c>
      <c r="BL40" s="1705"/>
      <c r="BM40" s="1705"/>
      <c r="BN40" s="1705"/>
      <c r="BO40" s="1705"/>
      <c r="BP40" s="1705"/>
      <c r="BQ40" s="1705"/>
      <c r="BR40" s="1705"/>
      <c r="BS40" s="1705"/>
      <c r="BT40" s="1705"/>
      <c r="BU40" s="1705"/>
      <c r="BV40" s="1705"/>
      <c r="BW40" s="1705"/>
      <c r="BX40" s="1705"/>
      <c r="BY40" s="1705"/>
      <c r="BZ40" s="1705"/>
      <c r="CA40" s="1705"/>
      <c r="CB40" s="1705"/>
      <c r="CC40" s="1705"/>
      <c r="CD40" s="1705"/>
      <c r="CE40" s="1705"/>
      <c r="CF40" s="1705"/>
      <c r="CG40" s="101" t="s">
        <v>120</v>
      </c>
      <c r="CH40" s="83" t="e">
        <f>VLOOKUP(CH$1,'Existing Customers'!$A:$AA,12,FALSE)</f>
        <v>#N/A</v>
      </c>
      <c r="CI40" s="1705"/>
      <c r="CJ40" s="1705"/>
      <c r="CK40" s="1705"/>
      <c r="CL40" s="1705"/>
      <c r="CM40" s="1705"/>
      <c r="CN40" s="1705"/>
      <c r="CO40" s="1705"/>
      <c r="CP40" s="1705"/>
      <c r="CQ40" s="1705"/>
      <c r="CR40" s="1705"/>
      <c r="CS40" s="1705"/>
      <c r="CT40" s="1705"/>
      <c r="CU40" s="1705"/>
      <c r="CV40" s="1705"/>
      <c r="CW40" s="1705"/>
      <c r="CX40" s="1705"/>
      <c r="CY40" s="1705"/>
      <c r="CZ40" s="1705"/>
      <c r="DA40" s="1705"/>
      <c r="DB40" s="1705"/>
      <c r="DC40" s="1705"/>
      <c r="DD40" s="101" t="s">
        <v>120</v>
      </c>
      <c r="DE40" s="83" t="e">
        <f>VLOOKUP(DE$1,'Existing Customers'!$A:$AA,12,FALSE)</f>
        <v>#N/A</v>
      </c>
      <c r="DF40" s="1705"/>
      <c r="DG40" s="1705"/>
      <c r="DH40" s="1705"/>
      <c r="DI40" s="1705"/>
      <c r="DJ40" s="1705"/>
      <c r="DK40" s="1705"/>
      <c r="DL40" s="1705"/>
      <c r="DM40" s="1705"/>
      <c r="DN40" s="1705"/>
      <c r="DO40" s="1705"/>
      <c r="DP40" s="1705"/>
      <c r="DQ40" s="1705"/>
      <c r="DR40" s="1705"/>
      <c r="DS40" s="1705"/>
      <c r="DT40" s="1705"/>
      <c r="DU40" s="1705"/>
      <c r="DV40" s="1705"/>
      <c r="DW40" s="1705"/>
      <c r="DX40" s="1705"/>
      <c r="DY40" s="1705"/>
      <c r="DZ40" s="1705"/>
      <c r="EA40" s="101" t="s">
        <v>120</v>
      </c>
      <c r="EB40" s="83" t="e">
        <f>VLOOKUP(EB$1,'Existing Customers'!$A:$AA,12,FALSE)</f>
        <v>#N/A</v>
      </c>
      <c r="EC40" s="1705"/>
      <c r="ED40" s="1705"/>
      <c r="EE40" s="1705"/>
      <c r="EF40" s="1705"/>
      <c r="EG40" s="1705"/>
      <c r="EH40" s="1705"/>
      <c r="EI40" s="1705"/>
      <c r="EJ40" s="1705"/>
      <c r="EK40" s="1705"/>
      <c r="EL40" s="1705"/>
      <c r="EM40" s="1705"/>
      <c r="EN40" s="1705"/>
      <c r="EO40" s="1705"/>
      <c r="EP40" s="1705"/>
      <c r="EQ40" s="1705"/>
      <c r="ER40" s="1705"/>
      <c r="ES40" s="1705"/>
      <c r="ET40" s="1705"/>
      <c r="EU40" s="1705"/>
      <c r="EV40" s="1705"/>
      <c r="EW40" s="1705"/>
      <c r="EX40" s="101" t="s">
        <v>120</v>
      </c>
      <c r="EY40" s="83" t="e">
        <f>VLOOKUP(EY$1,'Existing Customers'!$A:$AA,12,FALSE)</f>
        <v>#N/A</v>
      </c>
      <c r="EZ40" s="1705"/>
      <c r="FA40" s="1705"/>
      <c r="FB40" s="1705"/>
      <c r="FC40" s="1705"/>
      <c r="FD40" s="1705"/>
      <c r="FE40" s="1705"/>
      <c r="FF40" s="1705"/>
      <c r="FG40" s="1705"/>
      <c r="FH40" s="1705"/>
      <c r="FI40" s="1705"/>
      <c r="FJ40" s="1705"/>
      <c r="FK40" s="1705"/>
      <c r="FL40" s="1705"/>
      <c r="FM40" s="1705"/>
      <c r="FN40" s="1705"/>
      <c r="FO40" s="1705"/>
      <c r="FP40" s="1705"/>
      <c r="FQ40" s="1705"/>
      <c r="FR40" s="1705"/>
      <c r="FS40" s="1705"/>
      <c r="FT40" s="1705"/>
      <c r="FU40" s="101" t="s">
        <v>120</v>
      </c>
      <c r="FV40" s="83" t="e">
        <f>VLOOKUP(FV$1,'Existing Customers'!$A:$AA,12,FALSE)</f>
        <v>#N/A</v>
      </c>
      <c r="FW40" s="1705"/>
      <c r="FX40" s="1705"/>
      <c r="FY40" s="1705"/>
      <c r="FZ40" s="1705"/>
      <c r="GA40" s="1705"/>
      <c r="GB40" s="1705"/>
      <c r="GC40" s="1705"/>
      <c r="GD40" s="1705"/>
      <c r="GE40" s="1705"/>
      <c r="GF40" s="1705"/>
      <c r="GG40" s="1705"/>
      <c r="GH40" s="1705"/>
      <c r="GI40" s="1705"/>
      <c r="GJ40" s="1705"/>
      <c r="GK40" s="1705"/>
      <c r="GL40" s="1705"/>
      <c r="GM40" s="1705"/>
      <c r="GN40" s="1705"/>
      <c r="GO40" s="1705"/>
      <c r="GP40" s="1705"/>
      <c r="GQ40" s="1705"/>
      <c r="GR40" s="101" t="s">
        <v>120</v>
      </c>
      <c r="GS40" s="83" t="e">
        <f>VLOOKUP(GS$1,'Existing Customers'!$A:$AA,12,FALSE)</f>
        <v>#N/A</v>
      </c>
      <c r="GT40" s="1705"/>
      <c r="GU40" s="1705"/>
      <c r="GV40" s="1705"/>
      <c r="GW40" s="1705"/>
      <c r="GX40" s="1705"/>
      <c r="GY40" s="1705"/>
      <c r="GZ40" s="1705"/>
      <c r="HA40" s="1705"/>
      <c r="HB40" s="1705"/>
      <c r="HC40" s="1705"/>
      <c r="HD40" s="1705"/>
      <c r="HE40" s="1705"/>
      <c r="HF40" s="1705"/>
      <c r="HG40" s="1705"/>
      <c r="HH40" s="1705"/>
      <c r="HI40" s="1705"/>
      <c r="HJ40" s="1705"/>
      <c r="HK40" s="1705"/>
      <c r="HL40" s="1705"/>
      <c r="HM40" s="1705"/>
      <c r="HN40" s="1705"/>
      <c r="HO40" s="101" t="s">
        <v>120</v>
      </c>
      <c r="HP40" s="83" t="e">
        <f>VLOOKUP(HP$1,'Existing Customers'!$A:$AA,12,FALSE)</f>
        <v>#N/A</v>
      </c>
      <c r="HQ40" s="1705"/>
      <c r="HR40" s="1705"/>
      <c r="HS40" s="1705"/>
      <c r="HT40" s="1705"/>
      <c r="HU40" s="1705"/>
      <c r="HV40" s="1705"/>
      <c r="HW40" s="1705"/>
      <c r="HX40" s="1705"/>
      <c r="HY40" s="1705"/>
      <c r="HZ40" s="1705"/>
      <c r="IA40" s="1705"/>
      <c r="IB40" s="1705"/>
      <c r="IC40" s="1705"/>
      <c r="ID40" s="1705"/>
      <c r="IE40" s="1705"/>
      <c r="IF40" s="1705"/>
      <c r="IG40" s="1705"/>
      <c r="IH40" s="1705"/>
      <c r="II40" s="1705"/>
      <c r="IJ40" s="1705"/>
      <c r="IK40" s="1705"/>
      <c r="IL40" s="101" t="s">
        <v>120</v>
      </c>
      <c r="IM40" s="83" t="e">
        <f>VLOOKUP(IM$1,'Existing Customers'!$A:$AA,12,FALSE)</f>
        <v>#N/A</v>
      </c>
      <c r="IN40" s="1705"/>
      <c r="IO40" s="1705"/>
      <c r="IP40" s="1705"/>
      <c r="IQ40" s="1705"/>
      <c r="IR40" s="1705"/>
      <c r="IS40" s="1705"/>
      <c r="IT40" s="1705"/>
      <c r="IU40" s="1705"/>
      <c r="IV40" s="1705"/>
      <c r="IW40" s="1705"/>
      <c r="IX40" s="1705"/>
      <c r="IY40" s="1705"/>
      <c r="IZ40" s="1705"/>
      <c r="JA40" s="1705"/>
      <c r="JB40" s="1705"/>
      <c r="JC40" s="1705"/>
      <c r="JD40" s="1705"/>
      <c r="JE40" s="1705"/>
      <c r="JF40" s="1705"/>
      <c r="JG40" s="1705"/>
      <c r="JH40" s="1705"/>
      <c r="JI40" s="101" t="s">
        <v>120</v>
      </c>
      <c r="JJ40" s="83" t="e">
        <f>VLOOKUP(JJ$1,'Existing Customers'!$A:$AA,12,FALSE)</f>
        <v>#N/A</v>
      </c>
      <c r="JK40" s="1705"/>
      <c r="JL40" s="1705"/>
      <c r="JM40" s="1705"/>
      <c r="JN40" s="1705"/>
      <c r="JO40" s="1705"/>
      <c r="JP40" s="1705"/>
      <c r="JQ40" s="1705"/>
      <c r="JR40" s="1705"/>
      <c r="JS40" s="1705"/>
      <c r="JT40" s="1705"/>
      <c r="JU40" s="1705"/>
      <c r="JV40" s="1705"/>
      <c r="JW40" s="1705"/>
      <c r="JX40" s="1705"/>
      <c r="JY40" s="1705"/>
      <c r="JZ40" s="1705"/>
      <c r="KA40" s="1705"/>
      <c r="KB40" s="1705"/>
      <c r="KC40" s="1705"/>
      <c r="KD40" s="1705"/>
      <c r="KE40" s="1705"/>
      <c r="KF40" s="101" t="s">
        <v>120</v>
      </c>
      <c r="KG40" s="83" t="e">
        <f>VLOOKUP(KG$1,'Existing Customers'!$A:$AA,12,FALSE)</f>
        <v>#N/A</v>
      </c>
      <c r="KH40" s="1705"/>
      <c r="KI40" s="1705"/>
      <c r="KJ40" s="1705"/>
      <c r="KK40" s="1705"/>
      <c r="KL40" s="1705"/>
      <c r="KM40" s="1705"/>
      <c r="KN40" s="1705"/>
      <c r="KO40" s="1705"/>
      <c r="KP40" s="1705"/>
      <c r="KQ40" s="1705"/>
      <c r="KR40" s="1705"/>
      <c r="KS40" s="1705"/>
      <c r="KT40" s="1705"/>
      <c r="KU40" s="1705"/>
      <c r="KV40" s="1705"/>
      <c r="KW40" s="1705"/>
      <c r="KX40" s="1705"/>
      <c r="KY40" s="1705"/>
      <c r="KZ40" s="1705"/>
      <c r="LA40" s="1705"/>
      <c r="LB40" s="1705"/>
      <c r="LC40" s="101" t="s">
        <v>120</v>
      </c>
      <c r="LD40" s="83" t="e">
        <f>VLOOKUP(LD$1,'Existing Customers'!$A:$AA,12,FALSE)</f>
        <v>#N/A</v>
      </c>
      <c r="LE40" s="1705"/>
      <c r="LF40" s="1705"/>
      <c r="LG40" s="1705"/>
      <c r="LH40" s="1705"/>
      <c r="LI40" s="1705"/>
      <c r="LJ40" s="1705"/>
      <c r="LK40" s="1705"/>
      <c r="LL40" s="1705"/>
      <c r="LM40" s="1705"/>
      <c r="LN40" s="1705"/>
      <c r="LO40" s="1705"/>
      <c r="LP40" s="1705"/>
      <c r="LQ40" s="1705"/>
      <c r="LR40" s="1705"/>
      <c r="LS40" s="1705"/>
      <c r="LT40" s="1705"/>
      <c r="LU40" s="1705"/>
      <c r="LV40" s="1705"/>
      <c r="LW40" s="1705"/>
      <c r="LX40" s="1705"/>
      <c r="LY40" s="1705"/>
      <c r="LZ40" s="101" t="s">
        <v>120</v>
      </c>
      <c r="MA40" s="83" t="e">
        <f>VLOOKUP(MA$1,'Existing Customers'!$A:$AA,12,FALSE)</f>
        <v>#N/A</v>
      </c>
      <c r="MB40" s="1705"/>
      <c r="MC40" s="1705"/>
      <c r="MD40" s="1705"/>
      <c r="ME40" s="1705"/>
      <c r="MF40" s="1705"/>
      <c r="MG40" s="1705"/>
      <c r="MH40" s="1705"/>
      <c r="MI40" s="1705"/>
      <c r="MJ40" s="1705"/>
      <c r="MK40" s="1705"/>
      <c r="ML40" s="1705"/>
      <c r="MM40" s="1705"/>
      <c r="MN40" s="1705"/>
      <c r="MO40" s="1705"/>
      <c r="MP40" s="1705"/>
      <c r="MQ40" s="1705"/>
      <c r="MR40" s="1705"/>
      <c r="MS40" s="1705"/>
      <c r="MT40" s="1705"/>
      <c r="MU40" s="1705"/>
      <c r="MV40" s="1705"/>
      <c r="MW40" s="101" t="s">
        <v>120</v>
      </c>
      <c r="MX40" s="83" t="e">
        <f>VLOOKUP(MX$1,'Existing Customers'!$A:$AA,12,FALSE)</f>
        <v>#N/A</v>
      </c>
      <c r="MY40" s="1705"/>
      <c r="MZ40" s="1705"/>
      <c r="NA40" s="1705"/>
      <c r="NB40" s="1705"/>
      <c r="NC40" s="1705"/>
      <c r="ND40" s="1705"/>
      <c r="NE40" s="1705"/>
      <c r="NF40" s="1705"/>
      <c r="NG40" s="1705"/>
      <c r="NH40" s="1705"/>
      <c r="NI40" s="1705"/>
      <c r="NJ40" s="1705"/>
      <c r="NK40" s="1705"/>
      <c r="NL40" s="1705"/>
      <c r="NM40" s="1705"/>
      <c r="NN40" s="1705"/>
      <c r="NO40" s="1705"/>
      <c r="NP40" s="1705"/>
      <c r="NQ40" s="1705"/>
      <c r="NR40" s="1705"/>
      <c r="NS40" s="1705"/>
      <c r="NT40" s="101" t="s">
        <v>120</v>
      </c>
      <c r="NU40" s="83" t="e">
        <f>VLOOKUP(NU$1,'Existing Customers'!$A:$AA,12,FALSE)</f>
        <v>#N/A</v>
      </c>
      <c r="NV40" s="1705"/>
      <c r="NW40" s="1705"/>
      <c r="NX40" s="1705"/>
      <c r="NY40" s="1705"/>
      <c r="NZ40" s="1705"/>
      <c r="OA40" s="1705"/>
      <c r="OB40" s="1705"/>
      <c r="OC40" s="1705"/>
      <c r="OD40" s="1705"/>
      <c r="OE40" s="1705"/>
      <c r="OF40" s="1705"/>
      <c r="OG40" s="1705"/>
      <c r="OH40" s="1705"/>
      <c r="OI40" s="1705"/>
      <c r="OJ40" s="1705"/>
      <c r="OK40" s="1705"/>
      <c r="OL40" s="1705"/>
      <c r="OM40" s="1705"/>
      <c r="ON40" s="1705"/>
      <c r="OO40" s="1705"/>
      <c r="OP40" s="1705"/>
      <c r="OQ40" s="101" t="s">
        <v>120</v>
      </c>
      <c r="OR40" s="83" t="e">
        <f>VLOOKUP(OR$1,'Existing Customers'!$A:$AA,12,FALSE)</f>
        <v>#N/A</v>
      </c>
      <c r="OS40" s="1705"/>
      <c r="OT40" s="1705"/>
      <c r="OU40" s="1705"/>
      <c r="OV40" s="1705"/>
      <c r="OW40" s="1705"/>
      <c r="OX40" s="1705"/>
      <c r="OY40" s="1705"/>
      <c r="OZ40" s="1705"/>
      <c r="PA40" s="1705"/>
      <c r="PB40" s="1705"/>
      <c r="PC40" s="1705"/>
      <c r="PD40" s="1705"/>
      <c r="PE40" s="1705"/>
      <c r="PF40" s="1705"/>
      <c r="PG40" s="1705"/>
      <c r="PH40" s="1705"/>
      <c r="PI40" s="1705"/>
      <c r="PJ40" s="1705"/>
      <c r="PK40" s="1705"/>
      <c r="PL40" s="1705"/>
      <c r="PM40" s="1705"/>
      <c r="PN40" s="101" t="s">
        <v>120</v>
      </c>
      <c r="PO40" s="83" t="e">
        <f>VLOOKUP(PO$1,'Existing Customers'!$A:$AA,12,FALSE)</f>
        <v>#N/A</v>
      </c>
      <c r="PP40" s="1705"/>
      <c r="PQ40" s="1705"/>
      <c r="PR40" s="1705"/>
      <c r="PS40" s="1705"/>
      <c r="PT40" s="1705"/>
      <c r="PU40" s="1705"/>
      <c r="PV40" s="1705"/>
      <c r="PW40" s="1705"/>
      <c r="PX40" s="1705"/>
      <c r="PY40" s="1705"/>
      <c r="PZ40" s="1705"/>
      <c r="QA40" s="1705"/>
      <c r="QB40" s="1705"/>
      <c r="QC40" s="1705"/>
      <c r="QD40" s="1705"/>
      <c r="QE40" s="1705"/>
      <c r="QF40" s="1705"/>
      <c r="QG40" s="1705"/>
      <c r="QH40" s="1705"/>
      <c r="QI40" s="1705"/>
      <c r="QJ40" s="1705"/>
      <c r="QK40" s="101" t="s">
        <v>120</v>
      </c>
      <c r="QL40" s="83" t="e">
        <f>VLOOKUP(QL$1,'Existing Customers'!$A:$AA,12,FALSE)</f>
        <v>#N/A</v>
      </c>
      <c r="QM40" s="1705"/>
      <c r="QN40" s="1705"/>
      <c r="QO40" s="1705"/>
      <c r="QP40" s="1705"/>
      <c r="QQ40" s="1705"/>
      <c r="QR40" s="1705"/>
      <c r="QS40" s="1705"/>
      <c r="QT40" s="1705"/>
      <c r="QU40" s="1705"/>
      <c r="QV40" s="1705"/>
      <c r="QW40" s="1705"/>
      <c r="QX40" s="1705"/>
      <c r="QY40" s="1705"/>
      <c r="QZ40" s="1705"/>
      <c r="RA40" s="1705"/>
      <c r="RB40" s="1705"/>
      <c r="RC40" s="1705"/>
      <c r="RD40" s="1705"/>
      <c r="RE40" s="1705"/>
      <c r="RF40" s="1705"/>
      <c r="RG40" s="1705"/>
      <c r="RH40" s="101" t="s">
        <v>120</v>
      </c>
      <c r="RI40" s="83" t="e">
        <f>VLOOKUP(RI$1,'Existing Customers'!$A:$AA,12,FALSE)</f>
        <v>#N/A</v>
      </c>
      <c r="RJ40" s="1705"/>
      <c r="RK40" s="1705"/>
      <c r="RL40" s="1705"/>
      <c r="RM40" s="1705"/>
      <c r="RN40" s="1705"/>
      <c r="RO40" s="1705"/>
      <c r="RP40" s="1705"/>
      <c r="RQ40" s="1705"/>
      <c r="RR40" s="1705"/>
      <c r="RS40" s="1705"/>
      <c r="RT40" s="1705"/>
      <c r="RU40" s="1705"/>
      <c r="RV40" s="1705"/>
      <c r="RW40" s="1705"/>
      <c r="RX40" s="1705"/>
      <c r="RY40" s="1705"/>
      <c r="RZ40" s="1705"/>
      <c r="SA40" s="1705"/>
      <c r="SB40" s="1705"/>
      <c r="SC40" s="1705"/>
      <c r="SD40" s="1705"/>
      <c r="SE40" s="101" t="s">
        <v>120</v>
      </c>
      <c r="SF40" s="83" t="e">
        <f>VLOOKUP(SF$1,'Existing Customers'!$A:$AA,12,FALSE)</f>
        <v>#N/A</v>
      </c>
      <c r="SG40" s="1705"/>
      <c r="SH40" s="1705"/>
      <c r="SI40" s="1705"/>
      <c r="SJ40" s="1705"/>
      <c r="SK40" s="1705"/>
      <c r="SL40" s="1705"/>
      <c r="SM40" s="1705"/>
      <c r="SN40" s="1705"/>
      <c r="SO40" s="1705"/>
      <c r="SP40" s="1705"/>
      <c r="SQ40" s="1705"/>
      <c r="SR40" s="1705"/>
      <c r="SS40" s="1705"/>
      <c r="ST40" s="1705"/>
      <c r="SU40" s="1705"/>
      <c r="SV40" s="1705"/>
      <c r="SW40" s="1705"/>
      <c r="SX40" s="1705"/>
      <c r="SY40" s="1705"/>
      <c r="SZ40" s="1705"/>
      <c r="TA40" s="1705"/>
      <c r="TB40" s="1705"/>
      <c r="TC40" s="1705"/>
      <c r="TD40" s="1705"/>
      <c r="TE40" s="1705"/>
      <c r="TF40" s="1705"/>
      <c r="TG40" s="1705"/>
      <c r="TH40" s="1705"/>
      <c r="TI40" s="1705"/>
      <c r="TJ40" s="1705"/>
      <c r="TK40" s="1705"/>
      <c r="TL40" s="1705"/>
      <c r="TM40" s="1705"/>
      <c r="TN40" s="1705"/>
      <c r="TO40" s="1705"/>
      <c r="TP40" s="1705"/>
      <c r="TQ40" s="1705"/>
      <c r="TR40" s="1705"/>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5"/>
      <c r="BH41" s="1705"/>
      <c r="BI41" s="1705"/>
      <c r="BJ41" s="1705" t="s">
        <v>793</v>
      </c>
      <c r="BK41" s="1705" t="e">
        <f>VLOOKUP(BK$1,'Existing Customers'!$A:$AA,25,FALSE)</f>
        <v>#N/A</v>
      </c>
      <c r="BL41" s="1705"/>
      <c r="BM41" s="1705"/>
      <c r="BN41" s="1705"/>
      <c r="BO41" s="1705"/>
      <c r="BP41" s="1705"/>
      <c r="BQ41" s="1705"/>
      <c r="BR41" s="1705"/>
      <c r="BS41" s="1705"/>
      <c r="BT41" s="1705"/>
      <c r="BU41" s="1705"/>
      <c r="BV41" s="1705"/>
      <c r="BW41" s="1705"/>
      <c r="BX41" s="1705"/>
      <c r="BY41" s="1705"/>
      <c r="BZ41" s="1705"/>
      <c r="CA41" s="1705"/>
      <c r="CB41" s="1705"/>
      <c r="CC41" s="1705"/>
      <c r="CD41" s="1705"/>
      <c r="CE41" s="1705"/>
      <c r="CF41" s="1705"/>
      <c r="CG41" s="101" t="s">
        <v>793</v>
      </c>
      <c r="CH41" s="83" t="e">
        <f>VLOOKUP(CH$1,'Existing Customers'!$A:$AA,25,FALSE)</f>
        <v>#N/A</v>
      </c>
      <c r="CI41" s="1705"/>
      <c r="CJ41" s="1705"/>
      <c r="CK41" s="1705"/>
      <c r="CL41" s="1705"/>
      <c r="CM41" s="1705"/>
      <c r="CN41" s="1705"/>
      <c r="CO41" s="1705"/>
      <c r="CP41" s="1705"/>
      <c r="CQ41" s="1705"/>
      <c r="CR41" s="1705"/>
      <c r="CS41" s="1705"/>
      <c r="CT41" s="1705"/>
      <c r="CU41" s="1705"/>
      <c r="CV41" s="1705"/>
      <c r="CW41" s="1705"/>
      <c r="CX41" s="1705"/>
      <c r="CY41" s="1705"/>
      <c r="CZ41" s="1705"/>
      <c r="DA41" s="1705"/>
      <c r="DB41" s="1705"/>
      <c r="DC41" s="1705"/>
      <c r="DD41" s="101" t="s">
        <v>793</v>
      </c>
      <c r="DE41" s="83" t="e">
        <f>VLOOKUP(DE$1,'Existing Customers'!$A:$AA,25,FALSE)</f>
        <v>#N/A</v>
      </c>
      <c r="DF41" s="1705"/>
      <c r="DG41" s="1705"/>
      <c r="DH41" s="1705"/>
      <c r="DI41" s="1705"/>
      <c r="DJ41" s="1705"/>
      <c r="DK41" s="1705"/>
      <c r="DL41" s="1705"/>
      <c r="DM41" s="1705"/>
      <c r="DN41" s="1705"/>
      <c r="DO41" s="1705"/>
      <c r="DP41" s="1705"/>
      <c r="DQ41" s="1705"/>
      <c r="DR41" s="1705"/>
      <c r="DS41" s="1705"/>
      <c r="DT41" s="1705"/>
      <c r="DU41" s="1705"/>
      <c r="DV41" s="1705"/>
      <c r="DW41" s="1705"/>
      <c r="DX41" s="1705"/>
      <c r="DY41" s="1705"/>
      <c r="DZ41" s="1705"/>
      <c r="EA41" s="101" t="s">
        <v>793</v>
      </c>
      <c r="EB41" s="83" t="e">
        <f>VLOOKUP(EB$1,'Existing Customers'!$A:$AA,25,FALSE)</f>
        <v>#N/A</v>
      </c>
      <c r="EC41" s="1705"/>
      <c r="ED41" s="1705"/>
      <c r="EE41" s="1705"/>
      <c r="EF41" s="1705"/>
      <c r="EG41" s="1705"/>
      <c r="EH41" s="1705"/>
      <c r="EI41" s="1705"/>
      <c r="EJ41" s="1705"/>
      <c r="EK41" s="1705"/>
      <c r="EL41" s="1705"/>
      <c r="EM41" s="1705"/>
      <c r="EN41" s="1705"/>
      <c r="EO41" s="1705"/>
      <c r="EP41" s="1705"/>
      <c r="EQ41" s="1705"/>
      <c r="ER41" s="1705"/>
      <c r="ES41" s="1705"/>
      <c r="ET41" s="1705"/>
      <c r="EU41" s="1705"/>
      <c r="EV41" s="1705"/>
      <c r="EW41" s="1705"/>
      <c r="EX41" s="101" t="s">
        <v>793</v>
      </c>
      <c r="EY41" s="83" t="e">
        <f>VLOOKUP(EY$1,'Existing Customers'!$A:$AA,25,FALSE)</f>
        <v>#N/A</v>
      </c>
      <c r="EZ41" s="1705"/>
      <c r="FA41" s="1705"/>
      <c r="FB41" s="1705"/>
      <c r="FC41" s="1705"/>
      <c r="FD41" s="1705"/>
      <c r="FE41" s="1705"/>
      <c r="FF41" s="1705"/>
      <c r="FG41" s="1705"/>
      <c r="FH41" s="1705"/>
      <c r="FI41" s="1705"/>
      <c r="FJ41" s="1705"/>
      <c r="FK41" s="1705"/>
      <c r="FL41" s="1705"/>
      <c r="FM41" s="1705"/>
      <c r="FN41" s="1705"/>
      <c r="FO41" s="1705"/>
      <c r="FP41" s="1705"/>
      <c r="FQ41" s="1705"/>
      <c r="FR41" s="1705"/>
      <c r="FS41" s="1705"/>
      <c r="FT41" s="1705"/>
      <c r="FU41" s="101" t="s">
        <v>793</v>
      </c>
      <c r="FV41" s="83" t="e">
        <f>VLOOKUP(FV$1,'Existing Customers'!$A:$AA,25,FALSE)</f>
        <v>#N/A</v>
      </c>
      <c r="FW41" s="1705"/>
      <c r="FX41" s="1705"/>
      <c r="FY41" s="1705"/>
      <c r="FZ41" s="1705"/>
      <c r="GA41" s="1705"/>
      <c r="GB41" s="1705"/>
      <c r="GC41" s="1705"/>
      <c r="GD41" s="1705"/>
      <c r="GE41" s="1705"/>
      <c r="GF41" s="1705"/>
      <c r="GG41" s="1705"/>
      <c r="GH41" s="1705"/>
      <c r="GI41" s="1705"/>
      <c r="GJ41" s="1705"/>
      <c r="GK41" s="1705"/>
      <c r="GL41" s="1705"/>
      <c r="GM41" s="1705"/>
      <c r="GN41" s="1705"/>
      <c r="GO41" s="1705"/>
      <c r="GP41" s="1705"/>
      <c r="GQ41" s="1705"/>
      <c r="GR41" s="101" t="s">
        <v>793</v>
      </c>
      <c r="GS41" s="83" t="e">
        <f>VLOOKUP(GS$1,'Existing Customers'!$A:$AA,25,FALSE)</f>
        <v>#N/A</v>
      </c>
      <c r="GT41" s="1705"/>
      <c r="GU41" s="1705"/>
      <c r="GV41" s="1705"/>
      <c r="GW41" s="1705"/>
      <c r="GX41" s="1705"/>
      <c r="GY41" s="1705"/>
      <c r="GZ41" s="1705"/>
      <c r="HA41" s="1705"/>
      <c r="HB41" s="1705"/>
      <c r="HC41" s="1705"/>
      <c r="HD41" s="1705"/>
      <c r="HE41" s="1705"/>
      <c r="HF41" s="1705"/>
      <c r="HG41" s="1705"/>
      <c r="HH41" s="1705"/>
      <c r="HI41" s="1705"/>
      <c r="HJ41" s="1705"/>
      <c r="HK41" s="1705"/>
      <c r="HL41" s="1705"/>
      <c r="HM41" s="1705"/>
      <c r="HN41" s="1705"/>
      <c r="HO41" s="101" t="s">
        <v>793</v>
      </c>
      <c r="HP41" s="83" t="e">
        <f>VLOOKUP(HP$1,'Existing Customers'!$A:$AA,25,FALSE)</f>
        <v>#N/A</v>
      </c>
      <c r="HQ41" s="1705"/>
      <c r="HR41" s="1705"/>
      <c r="HS41" s="1705"/>
      <c r="HT41" s="1705"/>
      <c r="HU41" s="1705"/>
      <c r="HV41" s="1705"/>
      <c r="HW41" s="1705"/>
      <c r="HX41" s="1705"/>
      <c r="HY41" s="1705"/>
      <c r="HZ41" s="1705"/>
      <c r="IA41" s="1705"/>
      <c r="IB41" s="1705"/>
      <c r="IC41" s="1705"/>
      <c r="ID41" s="1705"/>
      <c r="IE41" s="1705"/>
      <c r="IF41" s="1705"/>
      <c r="IG41" s="1705"/>
      <c r="IH41" s="1705"/>
      <c r="II41" s="1705"/>
      <c r="IJ41" s="1705"/>
      <c r="IK41" s="1705"/>
      <c r="IL41" s="101" t="s">
        <v>793</v>
      </c>
      <c r="IM41" s="83" t="e">
        <f>VLOOKUP(IM$1,'Existing Customers'!$A:$AA,25,FALSE)</f>
        <v>#N/A</v>
      </c>
      <c r="IN41" s="1705"/>
      <c r="IO41" s="1705"/>
      <c r="IP41" s="1705"/>
      <c r="IQ41" s="1705"/>
      <c r="IR41" s="1705"/>
      <c r="IS41" s="1705"/>
      <c r="IT41" s="1705"/>
      <c r="IU41" s="1705"/>
      <c r="IV41" s="1705"/>
      <c r="IW41" s="1705"/>
      <c r="IX41" s="1705"/>
      <c r="IY41" s="1705"/>
      <c r="IZ41" s="1705"/>
      <c r="JA41" s="1705"/>
      <c r="JB41" s="1705"/>
      <c r="JC41" s="1705"/>
      <c r="JD41" s="1705"/>
      <c r="JE41" s="1705"/>
      <c r="JF41" s="1705"/>
      <c r="JG41" s="1705"/>
      <c r="JH41" s="1705"/>
      <c r="JI41" s="101" t="s">
        <v>793</v>
      </c>
      <c r="JJ41" s="83" t="e">
        <f>VLOOKUP(JJ$1,'Existing Customers'!$A:$AA,25,FALSE)</f>
        <v>#N/A</v>
      </c>
      <c r="JK41" s="1705"/>
      <c r="JL41" s="1705"/>
      <c r="JM41" s="1705"/>
      <c r="JN41" s="1705"/>
      <c r="JO41" s="1705"/>
      <c r="JP41" s="1705"/>
      <c r="JQ41" s="1705"/>
      <c r="JR41" s="1705"/>
      <c r="JS41" s="1705"/>
      <c r="JT41" s="1705"/>
      <c r="JU41" s="1705"/>
      <c r="JV41" s="1705"/>
      <c r="JW41" s="1705"/>
      <c r="JX41" s="1705"/>
      <c r="JY41" s="1705"/>
      <c r="JZ41" s="1705"/>
      <c r="KA41" s="1705"/>
      <c r="KB41" s="1705"/>
      <c r="KC41" s="1705"/>
      <c r="KD41" s="1705"/>
      <c r="KE41" s="1705"/>
      <c r="KF41" s="101" t="s">
        <v>793</v>
      </c>
      <c r="KG41" s="83" t="e">
        <f>VLOOKUP(KG$1,'Existing Customers'!$A:$AA,25,FALSE)</f>
        <v>#N/A</v>
      </c>
      <c r="KH41" s="1705"/>
      <c r="KI41" s="1705"/>
      <c r="KJ41" s="1705"/>
      <c r="KK41" s="1705"/>
      <c r="KL41" s="1705"/>
      <c r="KM41" s="1705"/>
      <c r="KN41" s="1705"/>
      <c r="KO41" s="1705"/>
      <c r="KP41" s="1705"/>
      <c r="KQ41" s="1705"/>
      <c r="KR41" s="1705"/>
      <c r="KS41" s="1705"/>
      <c r="KT41" s="1705"/>
      <c r="KU41" s="1705"/>
      <c r="KV41" s="1705"/>
      <c r="KW41" s="1705"/>
      <c r="KX41" s="1705"/>
      <c r="KY41" s="1705"/>
      <c r="KZ41" s="1705"/>
      <c r="LA41" s="1705"/>
      <c r="LB41" s="1705"/>
      <c r="LC41" s="101" t="s">
        <v>793</v>
      </c>
      <c r="LD41" s="83" t="e">
        <f>VLOOKUP(LD$1,'Existing Customers'!$A:$AA,25,FALSE)</f>
        <v>#N/A</v>
      </c>
      <c r="LE41" s="1705"/>
      <c r="LF41" s="1705"/>
      <c r="LG41" s="1705"/>
      <c r="LH41" s="1705"/>
      <c r="LI41" s="1705"/>
      <c r="LJ41" s="1705"/>
      <c r="LK41" s="1705"/>
      <c r="LL41" s="1705"/>
      <c r="LM41" s="1705"/>
      <c r="LN41" s="1705"/>
      <c r="LO41" s="1705"/>
      <c r="LP41" s="1705"/>
      <c r="LQ41" s="1705"/>
      <c r="LR41" s="1705"/>
      <c r="LS41" s="1705"/>
      <c r="LT41" s="1705"/>
      <c r="LU41" s="1705"/>
      <c r="LV41" s="1705"/>
      <c r="LW41" s="1705"/>
      <c r="LX41" s="1705"/>
      <c r="LY41" s="1705"/>
      <c r="LZ41" s="101" t="s">
        <v>793</v>
      </c>
      <c r="MA41" s="83" t="e">
        <f>VLOOKUP(MA$1,'Existing Customers'!$A:$AA,25,FALSE)</f>
        <v>#N/A</v>
      </c>
      <c r="MB41" s="1705"/>
      <c r="MC41" s="1705"/>
      <c r="MD41" s="1705"/>
      <c r="ME41" s="1705"/>
      <c r="MF41" s="1705"/>
      <c r="MG41" s="1705"/>
      <c r="MH41" s="1705"/>
      <c r="MI41" s="1705"/>
      <c r="MJ41" s="1705"/>
      <c r="MK41" s="1705"/>
      <c r="ML41" s="1705"/>
      <c r="MM41" s="1705"/>
      <c r="MN41" s="1705"/>
      <c r="MO41" s="1705"/>
      <c r="MP41" s="1705"/>
      <c r="MQ41" s="1705"/>
      <c r="MR41" s="1705"/>
      <c r="MS41" s="1705"/>
      <c r="MT41" s="1705"/>
      <c r="MU41" s="1705"/>
      <c r="MV41" s="1705"/>
      <c r="MW41" s="101" t="s">
        <v>793</v>
      </c>
      <c r="MX41" s="83" t="e">
        <f>VLOOKUP(MX$1,'Existing Customers'!$A:$AA,25,FALSE)</f>
        <v>#N/A</v>
      </c>
      <c r="MY41" s="1705"/>
      <c r="MZ41" s="1705"/>
      <c r="NA41" s="1705"/>
      <c r="NB41" s="1705"/>
      <c r="NC41" s="1705"/>
      <c r="ND41" s="1705"/>
      <c r="NE41" s="1705"/>
      <c r="NF41" s="1705"/>
      <c r="NG41" s="1705"/>
      <c r="NH41" s="1705"/>
      <c r="NI41" s="1705"/>
      <c r="NJ41" s="1705"/>
      <c r="NK41" s="1705"/>
      <c r="NL41" s="1705"/>
      <c r="NM41" s="1705"/>
      <c r="NN41" s="1705"/>
      <c r="NO41" s="1705"/>
      <c r="NP41" s="1705"/>
      <c r="NQ41" s="1705"/>
      <c r="NR41" s="1705"/>
      <c r="NS41" s="1705"/>
      <c r="NT41" s="101" t="s">
        <v>793</v>
      </c>
      <c r="NU41" s="83" t="e">
        <f>VLOOKUP(NU$1,'Existing Customers'!$A:$AA,25,FALSE)</f>
        <v>#N/A</v>
      </c>
      <c r="NV41" s="1705"/>
      <c r="NW41" s="1705"/>
      <c r="NX41" s="1705"/>
      <c r="NY41" s="1705"/>
      <c r="NZ41" s="1705"/>
      <c r="OA41" s="1705"/>
      <c r="OB41" s="1705"/>
      <c r="OC41" s="1705"/>
      <c r="OD41" s="1705"/>
      <c r="OE41" s="1705"/>
      <c r="OF41" s="1705"/>
      <c r="OG41" s="1705"/>
      <c r="OH41" s="1705"/>
      <c r="OI41" s="1705"/>
      <c r="OJ41" s="1705"/>
      <c r="OK41" s="1705"/>
      <c r="OL41" s="1705"/>
      <c r="OM41" s="1705"/>
      <c r="ON41" s="1705"/>
      <c r="OO41" s="1705"/>
      <c r="OP41" s="1705"/>
      <c r="OQ41" s="101" t="s">
        <v>793</v>
      </c>
      <c r="OR41" s="83" t="e">
        <f>VLOOKUP(OR$1,'Existing Customers'!$A:$AA,25,FALSE)</f>
        <v>#N/A</v>
      </c>
      <c r="OS41" s="1705"/>
      <c r="OT41" s="1705"/>
      <c r="OU41" s="1705"/>
      <c r="OV41" s="1705"/>
      <c r="OW41" s="1705"/>
      <c r="OX41" s="1705"/>
      <c r="OY41" s="1705"/>
      <c r="OZ41" s="1705"/>
      <c r="PA41" s="1705"/>
      <c r="PB41" s="1705"/>
      <c r="PC41" s="1705"/>
      <c r="PD41" s="1705"/>
      <c r="PE41" s="1705"/>
      <c r="PF41" s="1705"/>
      <c r="PG41" s="1705"/>
      <c r="PH41" s="1705"/>
      <c r="PI41" s="1705"/>
      <c r="PJ41" s="1705"/>
      <c r="PK41" s="1705"/>
      <c r="PL41" s="1705"/>
      <c r="PM41" s="1705"/>
      <c r="PN41" s="101" t="s">
        <v>793</v>
      </c>
      <c r="PO41" s="83" t="e">
        <f>VLOOKUP(PO$1,'Existing Customers'!$A:$AA,25,FALSE)</f>
        <v>#N/A</v>
      </c>
      <c r="PP41" s="1705"/>
      <c r="PQ41" s="1705"/>
      <c r="PR41" s="1705"/>
      <c r="PS41" s="1705"/>
      <c r="PT41" s="1705"/>
      <c r="PU41" s="1705"/>
      <c r="PV41" s="1705"/>
      <c r="PW41" s="1705"/>
      <c r="PX41" s="1705"/>
      <c r="PY41" s="1705"/>
      <c r="PZ41" s="1705"/>
      <c r="QA41" s="1705"/>
      <c r="QB41" s="1705"/>
      <c r="QC41" s="1705"/>
      <c r="QD41" s="1705"/>
      <c r="QE41" s="1705"/>
      <c r="QF41" s="1705"/>
      <c r="QG41" s="1705"/>
      <c r="QH41" s="1705"/>
      <c r="QI41" s="1705"/>
      <c r="QJ41" s="1705"/>
      <c r="QK41" s="101" t="s">
        <v>793</v>
      </c>
      <c r="QL41" s="83" t="e">
        <f>VLOOKUP(QL$1,'Existing Customers'!$A:$AA,25,FALSE)</f>
        <v>#N/A</v>
      </c>
      <c r="QM41" s="1705"/>
      <c r="QN41" s="1705"/>
      <c r="QO41" s="1705"/>
      <c r="QP41" s="1705"/>
      <c r="QQ41" s="1705"/>
      <c r="QR41" s="1705"/>
      <c r="QS41" s="1705"/>
      <c r="QT41" s="1705"/>
      <c r="QU41" s="1705"/>
      <c r="QV41" s="1705"/>
      <c r="QW41" s="1705"/>
      <c r="QX41" s="1705"/>
      <c r="QY41" s="1705"/>
      <c r="QZ41" s="1705"/>
      <c r="RA41" s="1705"/>
      <c r="RB41" s="1705"/>
      <c r="RC41" s="1705"/>
      <c r="RD41" s="1705"/>
      <c r="RE41" s="1705"/>
      <c r="RF41" s="1705"/>
      <c r="RG41" s="1705"/>
      <c r="RH41" s="101" t="s">
        <v>793</v>
      </c>
      <c r="RI41" s="83" t="e">
        <f>VLOOKUP(RI$1,'Existing Customers'!$A:$AA,25,FALSE)</f>
        <v>#N/A</v>
      </c>
      <c r="RJ41" s="1705"/>
      <c r="RK41" s="1705"/>
      <c r="RL41" s="1705"/>
      <c r="RM41" s="1705"/>
      <c r="RN41" s="1705"/>
      <c r="RO41" s="1705"/>
      <c r="RP41" s="1705"/>
      <c r="RQ41" s="1705"/>
      <c r="RR41" s="1705"/>
      <c r="RS41" s="1705"/>
      <c r="RT41" s="1705"/>
      <c r="RU41" s="1705"/>
      <c r="RV41" s="1705"/>
      <c r="RW41" s="1705"/>
      <c r="RX41" s="1705"/>
      <c r="RY41" s="1705"/>
      <c r="RZ41" s="1705"/>
      <c r="SA41" s="1705"/>
      <c r="SB41" s="1705"/>
      <c r="SC41" s="1705"/>
      <c r="SD41" s="1705"/>
      <c r="SE41" s="101" t="s">
        <v>793</v>
      </c>
      <c r="SF41" s="83" t="e">
        <f>VLOOKUP(SF$1,'Existing Customers'!$A:$AA,25,FALSE)</f>
        <v>#N/A</v>
      </c>
      <c r="SG41" s="1705"/>
      <c r="SH41" s="1705"/>
      <c r="SI41" s="1705"/>
      <c r="SJ41" s="1705"/>
      <c r="SK41" s="1705"/>
      <c r="SL41" s="1705"/>
      <c r="SM41" s="1705"/>
      <c r="SN41" s="1705"/>
      <c r="SO41" s="1705"/>
      <c r="SP41" s="1705"/>
      <c r="SQ41" s="1705"/>
      <c r="SR41" s="1705"/>
      <c r="SS41" s="1705"/>
      <c r="ST41" s="1705"/>
      <c r="SU41" s="1705"/>
      <c r="SV41" s="1705"/>
      <c r="SW41" s="1705"/>
      <c r="SX41" s="1705"/>
      <c r="SY41" s="1705"/>
      <c r="SZ41" s="1705"/>
      <c r="TA41" s="1705"/>
      <c r="TB41" s="1705"/>
      <c r="TC41" s="1705"/>
      <c r="TD41" s="1705"/>
      <c r="TE41" s="1705"/>
      <c r="TF41" s="1705"/>
      <c r="TG41" s="1705"/>
      <c r="TH41" s="1705"/>
      <c r="TI41" s="1705"/>
      <c r="TJ41" s="1705"/>
      <c r="TK41" s="1705"/>
      <c r="TL41" s="1705"/>
      <c r="TM41" s="1705"/>
      <c r="TN41" s="1705"/>
      <c r="TO41" s="1705"/>
      <c r="TP41" s="1705"/>
      <c r="TQ41" s="1705"/>
      <c r="TR41" s="1705"/>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5"/>
      <c r="BH42" s="1705"/>
      <c r="BI42" s="1705"/>
      <c r="BJ42" s="1705" t="s">
        <v>794</v>
      </c>
      <c r="BK42" s="1705" t="e">
        <f>VLOOKUP(BK$1,'Existing Customers'!$A:$AA,26,FALSE)</f>
        <v>#N/A</v>
      </c>
      <c r="BL42" s="1705"/>
      <c r="BM42" s="1705"/>
      <c r="BN42" s="1705"/>
      <c r="BO42" s="1705"/>
      <c r="BP42" s="1705"/>
      <c r="BQ42" s="1705"/>
      <c r="BR42" s="1705"/>
      <c r="BS42" s="1705"/>
      <c r="BT42" s="1705"/>
      <c r="BU42" s="1705"/>
      <c r="BV42" s="1705"/>
      <c r="BW42" s="1705"/>
      <c r="BX42" s="1705"/>
      <c r="BY42" s="1705"/>
      <c r="BZ42" s="1705"/>
      <c r="CA42" s="1705"/>
      <c r="CB42" s="1705"/>
      <c r="CC42" s="1705"/>
      <c r="CD42" s="1705"/>
      <c r="CE42" s="1705"/>
      <c r="CF42" s="1705"/>
      <c r="CG42" s="101" t="s">
        <v>794</v>
      </c>
      <c r="CH42" s="83" t="e">
        <f>VLOOKUP(CH$1,'Existing Customers'!$A:$AA,26,FALSE)</f>
        <v>#N/A</v>
      </c>
      <c r="CI42" s="1705"/>
      <c r="CJ42" s="1705"/>
      <c r="CK42" s="1705"/>
      <c r="CL42" s="1705"/>
      <c r="CM42" s="1705"/>
      <c r="CN42" s="1705"/>
      <c r="CO42" s="1705"/>
      <c r="CP42" s="1705"/>
      <c r="CQ42" s="1705"/>
      <c r="CR42" s="1705"/>
      <c r="CS42" s="1705"/>
      <c r="CT42" s="1705"/>
      <c r="CU42" s="1705"/>
      <c r="CV42" s="1705"/>
      <c r="CW42" s="1705"/>
      <c r="CX42" s="1705"/>
      <c r="CY42" s="1705"/>
      <c r="CZ42" s="1705"/>
      <c r="DA42" s="1705"/>
      <c r="DB42" s="1705"/>
      <c r="DC42" s="1705"/>
      <c r="DD42" s="101" t="s">
        <v>794</v>
      </c>
      <c r="DE42" s="83" t="e">
        <f>VLOOKUP(DE$1,'Existing Customers'!$A:$AA,26,FALSE)</f>
        <v>#N/A</v>
      </c>
      <c r="DF42" s="1705"/>
      <c r="DG42" s="1705"/>
      <c r="DH42" s="1705"/>
      <c r="DI42" s="1705"/>
      <c r="DJ42" s="1705"/>
      <c r="DK42" s="1705"/>
      <c r="DL42" s="1705"/>
      <c r="DM42" s="1705"/>
      <c r="DN42" s="1705"/>
      <c r="DO42" s="1705"/>
      <c r="DP42" s="1705"/>
      <c r="DQ42" s="1705"/>
      <c r="DR42" s="1705"/>
      <c r="DS42" s="1705"/>
      <c r="DT42" s="1705"/>
      <c r="DU42" s="1705"/>
      <c r="DV42" s="1705"/>
      <c r="DW42" s="1705"/>
      <c r="DX42" s="1705"/>
      <c r="DY42" s="1705"/>
      <c r="DZ42" s="1705"/>
      <c r="EA42" s="101" t="s">
        <v>794</v>
      </c>
      <c r="EB42" s="83" t="e">
        <f>VLOOKUP(EB$1,'Existing Customers'!$A:$AA,26,FALSE)</f>
        <v>#N/A</v>
      </c>
      <c r="EC42" s="1705"/>
      <c r="ED42" s="1705"/>
      <c r="EE42" s="1705"/>
      <c r="EF42" s="1705"/>
      <c r="EG42" s="1705"/>
      <c r="EH42" s="1705"/>
      <c r="EI42" s="1705"/>
      <c r="EJ42" s="1705"/>
      <c r="EK42" s="1705"/>
      <c r="EL42" s="1705"/>
      <c r="EM42" s="1705"/>
      <c r="EN42" s="1705"/>
      <c r="EO42" s="1705"/>
      <c r="EP42" s="1705"/>
      <c r="EQ42" s="1705"/>
      <c r="ER42" s="1705"/>
      <c r="ES42" s="1705"/>
      <c r="ET42" s="1705"/>
      <c r="EU42" s="1705"/>
      <c r="EV42" s="1705"/>
      <c r="EW42" s="1705"/>
      <c r="EX42" s="101" t="s">
        <v>794</v>
      </c>
      <c r="EY42" s="83" t="e">
        <f>VLOOKUP(EY$1,'Existing Customers'!$A:$AA,26,FALSE)</f>
        <v>#N/A</v>
      </c>
      <c r="EZ42" s="1705"/>
      <c r="FA42" s="1705"/>
      <c r="FB42" s="1705"/>
      <c r="FC42" s="1705"/>
      <c r="FD42" s="1705"/>
      <c r="FE42" s="1705"/>
      <c r="FF42" s="1705"/>
      <c r="FG42" s="1705"/>
      <c r="FH42" s="1705"/>
      <c r="FI42" s="1705"/>
      <c r="FJ42" s="1705"/>
      <c r="FK42" s="1705"/>
      <c r="FL42" s="1705"/>
      <c r="FM42" s="1705"/>
      <c r="FN42" s="1705"/>
      <c r="FO42" s="1705"/>
      <c r="FP42" s="1705"/>
      <c r="FQ42" s="1705"/>
      <c r="FR42" s="1705"/>
      <c r="FS42" s="1705"/>
      <c r="FT42" s="1705"/>
      <c r="FU42" s="101" t="s">
        <v>794</v>
      </c>
      <c r="FV42" s="83" t="e">
        <f>VLOOKUP(FV$1,'Existing Customers'!$A:$AA,26,FALSE)</f>
        <v>#N/A</v>
      </c>
      <c r="FW42" s="1705"/>
      <c r="FX42" s="1705"/>
      <c r="FY42" s="1705"/>
      <c r="FZ42" s="1705"/>
      <c r="GA42" s="1705"/>
      <c r="GB42" s="1705"/>
      <c r="GC42" s="1705"/>
      <c r="GD42" s="1705"/>
      <c r="GE42" s="1705"/>
      <c r="GF42" s="1705"/>
      <c r="GG42" s="1705"/>
      <c r="GH42" s="1705"/>
      <c r="GI42" s="1705"/>
      <c r="GJ42" s="1705"/>
      <c r="GK42" s="1705"/>
      <c r="GL42" s="1705"/>
      <c r="GM42" s="1705"/>
      <c r="GN42" s="1705"/>
      <c r="GO42" s="1705"/>
      <c r="GP42" s="1705"/>
      <c r="GQ42" s="1705"/>
      <c r="GR42" s="101" t="s">
        <v>794</v>
      </c>
      <c r="GS42" s="83" t="e">
        <f>VLOOKUP(GS$1,'Existing Customers'!$A:$AA,26,FALSE)</f>
        <v>#N/A</v>
      </c>
      <c r="GT42" s="1705"/>
      <c r="GU42" s="1705"/>
      <c r="GV42" s="1705"/>
      <c r="GW42" s="1705"/>
      <c r="GX42" s="1705"/>
      <c r="GY42" s="1705"/>
      <c r="GZ42" s="1705"/>
      <c r="HA42" s="1705"/>
      <c r="HB42" s="1705"/>
      <c r="HC42" s="1705"/>
      <c r="HD42" s="1705"/>
      <c r="HE42" s="1705"/>
      <c r="HF42" s="1705"/>
      <c r="HG42" s="1705"/>
      <c r="HH42" s="1705"/>
      <c r="HI42" s="1705"/>
      <c r="HJ42" s="1705"/>
      <c r="HK42" s="1705"/>
      <c r="HL42" s="1705"/>
      <c r="HM42" s="1705"/>
      <c r="HN42" s="1705"/>
      <c r="HO42" s="101" t="s">
        <v>794</v>
      </c>
      <c r="HP42" s="83" t="e">
        <f>VLOOKUP(HP$1,'Existing Customers'!$A:$AA,26,FALSE)</f>
        <v>#N/A</v>
      </c>
      <c r="HQ42" s="1705"/>
      <c r="HR42" s="1705"/>
      <c r="HS42" s="1705"/>
      <c r="HT42" s="1705"/>
      <c r="HU42" s="1705"/>
      <c r="HV42" s="1705"/>
      <c r="HW42" s="1705"/>
      <c r="HX42" s="1705"/>
      <c r="HY42" s="1705"/>
      <c r="HZ42" s="1705"/>
      <c r="IA42" s="1705"/>
      <c r="IB42" s="1705"/>
      <c r="IC42" s="1705"/>
      <c r="ID42" s="1705"/>
      <c r="IE42" s="1705"/>
      <c r="IF42" s="1705"/>
      <c r="IG42" s="1705"/>
      <c r="IH42" s="1705"/>
      <c r="II42" s="1705"/>
      <c r="IJ42" s="1705"/>
      <c r="IK42" s="1705"/>
      <c r="IL42" s="101" t="s">
        <v>794</v>
      </c>
      <c r="IM42" s="83" t="e">
        <f>VLOOKUP(IM$1,'Existing Customers'!$A:$AA,26,FALSE)</f>
        <v>#N/A</v>
      </c>
      <c r="IN42" s="1705"/>
      <c r="IO42" s="1705"/>
      <c r="IP42" s="1705"/>
      <c r="IQ42" s="1705"/>
      <c r="IR42" s="1705"/>
      <c r="IS42" s="1705"/>
      <c r="IT42" s="1705"/>
      <c r="IU42" s="1705"/>
      <c r="IV42" s="1705"/>
      <c r="IW42" s="1705"/>
      <c r="IX42" s="1705"/>
      <c r="IY42" s="1705"/>
      <c r="IZ42" s="1705"/>
      <c r="JA42" s="1705"/>
      <c r="JB42" s="1705"/>
      <c r="JC42" s="1705"/>
      <c r="JD42" s="1705"/>
      <c r="JE42" s="1705"/>
      <c r="JF42" s="1705"/>
      <c r="JG42" s="1705"/>
      <c r="JH42" s="1705"/>
      <c r="JI42" s="101" t="s">
        <v>794</v>
      </c>
      <c r="JJ42" s="83" t="e">
        <f>VLOOKUP(JJ$1,'Existing Customers'!$A:$AA,26,FALSE)</f>
        <v>#N/A</v>
      </c>
      <c r="JK42" s="1705"/>
      <c r="JL42" s="1705"/>
      <c r="JM42" s="1705"/>
      <c r="JN42" s="1705"/>
      <c r="JO42" s="1705"/>
      <c r="JP42" s="1705"/>
      <c r="JQ42" s="1705"/>
      <c r="JR42" s="1705"/>
      <c r="JS42" s="1705"/>
      <c r="JT42" s="1705"/>
      <c r="JU42" s="1705"/>
      <c r="JV42" s="1705"/>
      <c r="JW42" s="1705"/>
      <c r="JX42" s="1705"/>
      <c r="JY42" s="1705"/>
      <c r="JZ42" s="1705"/>
      <c r="KA42" s="1705"/>
      <c r="KB42" s="1705"/>
      <c r="KC42" s="1705"/>
      <c r="KD42" s="1705"/>
      <c r="KE42" s="1705"/>
      <c r="KF42" s="101" t="s">
        <v>794</v>
      </c>
      <c r="KG42" s="83" t="e">
        <f>VLOOKUP(KG$1,'Existing Customers'!$A:$AA,26,FALSE)</f>
        <v>#N/A</v>
      </c>
      <c r="KH42" s="1705"/>
      <c r="KI42" s="1705"/>
      <c r="KJ42" s="1705"/>
      <c r="KK42" s="1705"/>
      <c r="KL42" s="1705"/>
      <c r="KM42" s="1705"/>
      <c r="KN42" s="1705"/>
      <c r="KO42" s="1705"/>
      <c r="KP42" s="1705"/>
      <c r="KQ42" s="1705"/>
      <c r="KR42" s="1705"/>
      <c r="KS42" s="1705"/>
      <c r="KT42" s="1705"/>
      <c r="KU42" s="1705"/>
      <c r="KV42" s="1705"/>
      <c r="KW42" s="1705"/>
      <c r="KX42" s="1705"/>
      <c r="KY42" s="1705"/>
      <c r="KZ42" s="1705"/>
      <c r="LA42" s="1705"/>
      <c r="LB42" s="1705"/>
      <c r="LC42" s="101" t="s">
        <v>794</v>
      </c>
      <c r="LD42" s="83" t="e">
        <f>VLOOKUP(LD$1,'Existing Customers'!$A:$AA,26,FALSE)</f>
        <v>#N/A</v>
      </c>
      <c r="LE42" s="1705"/>
      <c r="LF42" s="1705"/>
      <c r="LG42" s="1705"/>
      <c r="LH42" s="1705"/>
      <c r="LI42" s="1705"/>
      <c r="LJ42" s="1705"/>
      <c r="LK42" s="1705"/>
      <c r="LL42" s="1705"/>
      <c r="LM42" s="1705"/>
      <c r="LN42" s="1705"/>
      <c r="LO42" s="1705"/>
      <c r="LP42" s="1705"/>
      <c r="LQ42" s="1705"/>
      <c r="LR42" s="1705"/>
      <c r="LS42" s="1705"/>
      <c r="LT42" s="1705"/>
      <c r="LU42" s="1705"/>
      <c r="LV42" s="1705"/>
      <c r="LW42" s="1705"/>
      <c r="LX42" s="1705"/>
      <c r="LY42" s="1705"/>
      <c r="LZ42" s="101" t="s">
        <v>794</v>
      </c>
      <c r="MA42" s="83" t="e">
        <f>VLOOKUP(MA$1,'Existing Customers'!$A:$AA,26,FALSE)</f>
        <v>#N/A</v>
      </c>
      <c r="MB42" s="1705"/>
      <c r="MC42" s="1705"/>
      <c r="MD42" s="1705"/>
      <c r="ME42" s="1705"/>
      <c r="MF42" s="1705"/>
      <c r="MG42" s="1705"/>
      <c r="MH42" s="1705"/>
      <c r="MI42" s="1705"/>
      <c r="MJ42" s="1705"/>
      <c r="MK42" s="1705"/>
      <c r="ML42" s="1705"/>
      <c r="MM42" s="1705"/>
      <c r="MN42" s="1705"/>
      <c r="MO42" s="1705"/>
      <c r="MP42" s="1705"/>
      <c r="MQ42" s="1705"/>
      <c r="MR42" s="1705"/>
      <c r="MS42" s="1705"/>
      <c r="MT42" s="1705"/>
      <c r="MU42" s="1705"/>
      <c r="MV42" s="1705"/>
      <c r="MW42" s="101" t="s">
        <v>794</v>
      </c>
      <c r="MX42" s="83" t="e">
        <f>VLOOKUP(MX$1,'Existing Customers'!$A:$AA,26,FALSE)</f>
        <v>#N/A</v>
      </c>
      <c r="MY42" s="1705"/>
      <c r="MZ42" s="1705"/>
      <c r="NA42" s="1705"/>
      <c r="NB42" s="1705"/>
      <c r="NC42" s="1705"/>
      <c r="ND42" s="1705"/>
      <c r="NE42" s="1705"/>
      <c r="NF42" s="1705"/>
      <c r="NG42" s="1705"/>
      <c r="NH42" s="1705"/>
      <c r="NI42" s="1705"/>
      <c r="NJ42" s="1705"/>
      <c r="NK42" s="1705"/>
      <c r="NL42" s="1705"/>
      <c r="NM42" s="1705"/>
      <c r="NN42" s="1705"/>
      <c r="NO42" s="1705"/>
      <c r="NP42" s="1705"/>
      <c r="NQ42" s="1705"/>
      <c r="NR42" s="1705"/>
      <c r="NS42" s="1705"/>
      <c r="NT42" s="101" t="s">
        <v>794</v>
      </c>
      <c r="NU42" s="83" t="e">
        <f>VLOOKUP(NU$1,'Existing Customers'!$A:$AA,26,FALSE)</f>
        <v>#N/A</v>
      </c>
      <c r="NV42" s="1705"/>
      <c r="NW42" s="1705"/>
      <c r="NX42" s="1705"/>
      <c r="NY42" s="1705"/>
      <c r="NZ42" s="1705"/>
      <c r="OA42" s="1705"/>
      <c r="OB42" s="1705"/>
      <c r="OC42" s="1705"/>
      <c r="OD42" s="1705"/>
      <c r="OE42" s="1705"/>
      <c r="OF42" s="1705"/>
      <c r="OG42" s="1705"/>
      <c r="OH42" s="1705"/>
      <c r="OI42" s="1705"/>
      <c r="OJ42" s="1705"/>
      <c r="OK42" s="1705"/>
      <c r="OL42" s="1705"/>
      <c r="OM42" s="1705"/>
      <c r="ON42" s="1705"/>
      <c r="OO42" s="1705"/>
      <c r="OP42" s="1705"/>
      <c r="OQ42" s="101" t="s">
        <v>794</v>
      </c>
      <c r="OR42" s="83" t="e">
        <f>VLOOKUP(OR$1,'Existing Customers'!$A:$AA,26,FALSE)</f>
        <v>#N/A</v>
      </c>
      <c r="OS42" s="1705"/>
      <c r="OT42" s="1705"/>
      <c r="OU42" s="1705"/>
      <c r="OV42" s="1705"/>
      <c r="OW42" s="1705"/>
      <c r="OX42" s="1705"/>
      <c r="OY42" s="1705"/>
      <c r="OZ42" s="1705"/>
      <c r="PA42" s="1705"/>
      <c r="PB42" s="1705"/>
      <c r="PC42" s="1705"/>
      <c r="PD42" s="1705"/>
      <c r="PE42" s="1705"/>
      <c r="PF42" s="1705"/>
      <c r="PG42" s="1705"/>
      <c r="PH42" s="1705"/>
      <c r="PI42" s="1705"/>
      <c r="PJ42" s="1705"/>
      <c r="PK42" s="1705"/>
      <c r="PL42" s="1705"/>
      <c r="PM42" s="1705"/>
      <c r="PN42" s="101" t="s">
        <v>794</v>
      </c>
      <c r="PO42" s="83" t="e">
        <f>VLOOKUP(PO$1,'Existing Customers'!$A:$AA,26,FALSE)</f>
        <v>#N/A</v>
      </c>
      <c r="PP42" s="1705"/>
      <c r="PQ42" s="1705"/>
      <c r="PR42" s="1705"/>
      <c r="PS42" s="1705"/>
      <c r="PT42" s="1705"/>
      <c r="PU42" s="1705"/>
      <c r="PV42" s="1705"/>
      <c r="PW42" s="1705"/>
      <c r="PX42" s="1705"/>
      <c r="PY42" s="1705"/>
      <c r="PZ42" s="1705"/>
      <c r="QA42" s="1705"/>
      <c r="QB42" s="1705"/>
      <c r="QC42" s="1705"/>
      <c r="QD42" s="1705"/>
      <c r="QE42" s="1705"/>
      <c r="QF42" s="1705"/>
      <c r="QG42" s="1705"/>
      <c r="QH42" s="1705"/>
      <c r="QI42" s="1705"/>
      <c r="QJ42" s="1705"/>
      <c r="QK42" s="101" t="s">
        <v>794</v>
      </c>
      <c r="QL42" s="83" t="e">
        <f>VLOOKUP(QL$1,'Existing Customers'!$A:$AA,26,FALSE)</f>
        <v>#N/A</v>
      </c>
      <c r="QM42" s="1705"/>
      <c r="QN42" s="1705"/>
      <c r="QO42" s="1705"/>
      <c r="QP42" s="1705"/>
      <c r="QQ42" s="1705"/>
      <c r="QR42" s="1705"/>
      <c r="QS42" s="1705"/>
      <c r="QT42" s="1705"/>
      <c r="QU42" s="1705"/>
      <c r="QV42" s="1705"/>
      <c r="QW42" s="1705"/>
      <c r="QX42" s="1705"/>
      <c r="QY42" s="1705"/>
      <c r="QZ42" s="1705"/>
      <c r="RA42" s="1705"/>
      <c r="RB42" s="1705"/>
      <c r="RC42" s="1705"/>
      <c r="RD42" s="1705"/>
      <c r="RE42" s="1705"/>
      <c r="RF42" s="1705"/>
      <c r="RG42" s="1705"/>
      <c r="RH42" s="101" t="s">
        <v>794</v>
      </c>
      <c r="RI42" s="83" t="e">
        <f>VLOOKUP(RI$1,'Existing Customers'!$A:$AA,26,FALSE)</f>
        <v>#N/A</v>
      </c>
      <c r="RJ42" s="1705"/>
      <c r="RK42" s="1705"/>
      <c r="RL42" s="1705"/>
      <c r="RM42" s="1705"/>
      <c r="RN42" s="1705"/>
      <c r="RO42" s="1705"/>
      <c r="RP42" s="1705"/>
      <c r="RQ42" s="1705"/>
      <c r="RR42" s="1705"/>
      <c r="RS42" s="1705"/>
      <c r="RT42" s="1705"/>
      <c r="RU42" s="1705"/>
      <c r="RV42" s="1705"/>
      <c r="RW42" s="1705"/>
      <c r="RX42" s="1705"/>
      <c r="RY42" s="1705"/>
      <c r="RZ42" s="1705"/>
      <c r="SA42" s="1705"/>
      <c r="SB42" s="1705"/>
      <c r="SC42" s="1705"/>
      <c r="SD42" s="1705"/>
      <c r="SE42" s="101" t="s">
        <v>794</v>
      </c>
      <c r="SF42" s="83" t="e">
        <f>VLOOKUP(SF$1,'Existing Customers'!$A:$AA,26,FALSE)</f>
        <v>#N/A</v>
      </c>
      <c r="SG42" s="1705"/>
      <c r="SH42" s="1705"/>
      <c r="SI42" s="1705"/>
      <c r="SJ42" s="1705"/>
      <c r="SK42" s="1705"/>
      <c r="SL42" s="1705"/>
      <c r="SM42" s="1705"/>
      <c r="SN42" s="1705"/>
      <c r="SO42" s="1705"/>
      <c r="SP42" s="1705"/>
      <c r="SQ42" s="1705"/>
      <c r="SR42" s="1705"/>
      <c r="SS42" s="1705"/>
      <c r="ST42" s="1705"/>
      <c r="SU42" s="1705"/>
      <c r="SV42" s="1705"/>
      <c r="SW42" s="1705"/>
      <c r="SX42" s="1705"/>
      <c r="SY42" s="1705"/>
      <c r="SZ42" s="1705"/>
      <c r="TA42" s="1705"/>
      <c r="TB42" s="1705"/>
      <c r="TC42" s="1705"/>
      <c r="TD42" s="1705"/>
      <c r="TE42" s="1705"/>
      <c r="TF42" s="1705"/>
      <c r="TG42" s="1705"/>
      <c r="TH42" s="1705"/>
      <c r="TI42" s="1705"/>
      <c r="TJ42" s="1705"/>
      <c r="TK42" s="1705"/>
      <c r="TL42" s="1705"/>
      <c r="TM42" s="1705"/>
      <c r="TN42" s="1705"/>
      <c r="TO42" s="1705"/>
      <c r="TP42" s="1705"/>
      <c r="TQ42" s="1705"/>
      <c r="TR42" s="1705"/>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5"/>
      <c r="BH43" s="1705"/>
      <c r="BI43" s="1705"/>
      <c r="BJ43" s="1705" t="s">
        <v>795</v>
      </c>
      <c r="BK43" s="1705" t="e">
        <f>VLOOKUP(BK$1,'Existing Customers'!$A:$AA,23,FALSE)</f>
        <v>#N/A</v>
      </c>
      <c r="BL43" s="1705"/>
      <c r="BM43" s="1705"/>
      <c r="BN43" s="1705"/>
      <c r="BO43" s="1705"/>
      <c r="BP43" s="1705"/>
      <c r="BQ43" s="1705"/>
      <c r="BR43" s="1705"/>
      <c r="BS43" s="1705"/>
      <c r="BT43" s="1705"/>
      <c r="BU43" s="1705"/>
      <c r="BV43" s="1705"/>
      <c r="BW43" s="1705"/>
      <c r="BX43" s="1705"/>
      <c r="BY43" s="1705"/>
      <c r="BZ43" s="1705"/>
      <c r="CA43" s="1705"/>
      <c r="CB43" s="1705"/>
      <c r="CC43" s="1705"/>
      <c r="CD43" s="1705"/>
      <c r="CE43" s="1705"/>
      <c r="CF43" s="1705"/>
      <c r="CG43" s="101" t="s">
        <v>795</v>
      </c>
      <c r="CH43" s="83" t="e">
        <f>VLOOKUP(CH$1,'Existing Customers'!$A:$AA,23,FALSE)</f>
        <v>#N/A</v>
      </c>
      <c r="CI43" s="1705"/>
      <c r="CJ43" s="1705"/>
      <c r="CK43" s="1705"/>
      <c r="CL43" s="1705"/>
      <c r="CM43" s="1705"/>
      <c r="CN43" s="1705"/>
      <c r="CO43" s="1705"/>
      <c r="CP43" s="1705"/>
      <c r="CQ43" s="1705"/>
      <c r="CR43" s="1705"/>
      <c r="CS43" s="1705"/>
      <c r="CT43" s="1705"/>
      <c r="CU43" s="1705"/>
      <c r="CV43" s="1705"/>
      <c r="CW43" s="1705"/>
      <c r="CX43" s="1705"/>
      <c r="CY43" s="1705"/>
      <c r="CZ43" s="1705"/>
      <c r="DA43" s="1705"/>
      <c r="DB43" s="1705"/>
      <c r="DC43" s="1705"/>
      <c r="DD43" s="101" t="s">
        <v>795</v>
      </c>
      <c r="DE43" s="83" t="e">
        <f>VLOOKUP(DE$1,'Existing Customers'!$A:$AA,23,FALSE)</f>
        <v>#N/A</v>
      </c>
      <c r="DF43" s="1705"/>
      <c r="DG43" s="1705"/>
      <c r="DH43" s="1705"/>
      <c r="DI43" s="1705"/>
      <c r="DJ43" s="1705"/>
      <c r="DK43" s="1705"/>
      <c r="DL43" s="1705"/>
      <c r="DM43" s="1705"/>
      <c r="DN43" s="1705"/>
      <c r="DO43" s="1705"/>
      <c r="DP43" s="1705"/>
      <c r="DQ43" s="1705"/>
      <c r="DR43" s="1705"/>
      <c r="DS43" s="1705"/>
      <c r="DT43" s="1705"/>
      <c r="DU43" s="1705"/>
      <c r="DV43" s="1705"/>
      <c r="DW43" s="1705"/>
      <c r="DX43" s="1705"/>
      <c r="DY43" s="1705"/>
      <c r="DZ43" s="1705"/>
      <c r="EA43" s="101" t="s">
        <v>795</v>
      </c>
      <c r="EB43" s="83" t="e">
        <f>VLOOKUP(EB$1,'Existing Customers'!$A:$AA,23,FALSE)</f>
        <v>#N/A</v>
      </c>
      <c r="EC43" s="1705"/>
      <c r="ED43" s="1705"/>
      <c r="EE43" s="1705"/>
      <c r="EF43" s="1705"/>
      <c r="EG43" s="1705"/>
      <c r="EH43" s="1705"/>
      <c r="EI43" s="1705"/>
      <c r="EJ43" s="1705"/>
      <c r="EK43" s="1705"/>
      <c r="EL43" s="1705"/>
      <c r="EM43" s="1705"/>
      <c r="EN43" s="1705"/>
      <c r="EO43" s="1705"/>
      <c r="EP43" s="1705"/>
      <c r="EQ43" s="1705"/>
      <c r="ER43" s="1705"/>
      <c r="ES43" s="1705"/>
      <c r="ET43" s="1705"/>
      <c r="EU43" s="1705"/>
      <c r="EV43" s="1705"/>
      <c r="EW43" s="1705"/>
      <c r="EX43" s="101" t="s">
        <v>795</v>
      </c>
      <c r="EY43" s="83" t="e">
        <f>VLOOKUP(EY$1,'Existing Customers'!$A:$AA,23,FALSE)</f>
        <v>#N/A</v>
      </c>
      <c r="EZ43" s="1705"/>
      <c r="FA43" s="1705"/>
      <c r="FB43" s="1705"/>
      <c r="FC43" s="1705"/>
      <c r="FD43" s="1705"/>
      <c r="FE43" s="1705"/>
      <c r="FF43" s="1705"/>
      <c r="FG43" s="1705"/>
      <c r="FH43" s="1705"/>
      <c r="FI43" s="1705"/>
      <c r="FJ43" s="1705"/>
      <c r="FK43" s="1705"/>
      <c r="FL43" s="1705"/>
      <c r="FM43" s="1705"/>
      <c r="FN43" s="1705"/>
      <c r="FO43" s="1705"/>
      <c r="FP43" s="1705"/>
      <c r="FQ43" s="1705"/>
      <c r="FR43" s="1705"/>
      <c r="FS43" s="1705"/>
      <c r="FT43" s="1705"/>
      <c r="FU43" s="101" t="s">
        <v>795</v>
      </c>
      <c r="FV43" s="83" t="e">
        <f>VLOOKUP(FV$1,'Existing Customers'!$A:$AA,23,FALSE)</f>
        <v>#N/A</v>
      </c>
      <c r="FW43" s="1705"/>
      <c r="FX43" s="1705"/>
      <c r="FY43" s="1705"/>
      <c r="FZ43" s="1705"/>
      <c r="GA43" s="1705"/>
      <c r="GB43" s="1705"/>
      <c r="GC43" s="1705"/>
      <c r="GD43" s="1705"/>
      <c r="GE43" s="1705"/>
      <c r="GF43" s="1705"/>
      <c r="GG43" s="1705"/>
      <c r="GH43" s="1705"/>
      <c r="GI43" s="1705"/>
      <c r="GJ43" s="1705"/>
      <c r="GK43" s="1705"/>
      <c r="GL43" s="1705"/>
      <c r="GM43" s="1705"/>
      <c r="GN43" s="1705"/>
      <c r="GO43" s="1705"/>
      <c r="GP43" s="1705"/>
      <c r="GQ43" s="1705"/>
      <c r="GR43" s="101" t="s">
        <v>795</v>
      </c>
      <c r="GS43" s="83" t="e">
        <f>VLOOKUP(GS$1,'Existing Customers'!$A:$AA,23,FALSE)</f>
        <v>#N/A</v>
      </c>
      <c r="GT43" s="1705"/>
      <c r="GU43" s="1705"/>
      <c r="GV43" s="1705"/>
      <c r="GW43" s="1705"/>
      <c r="GX43" s="1705"/>
      <c r="GY43" s="1705"/>
      <c r="GZ43" s="1705"/>
      <c r="HA43" s="1705"/>
      <c r="HB43" s="1705"/>
      <c r="HC43" s="1705"/>
      <c r="HD43" s="1705"/>
      <c r="HE43" s="1705"/>
      <c r="HF43" s="1705"/>
      <c r="HG43" s="1705"/>
      <c r="HH43" s="1705"/>
      <c r="HI43" s="1705"/>
      <c r="HJ43" s="1705"/>
      <c r="HK43" s="1705"/>
      <c r="HL43" s="1705"/>
      <c r="HM43" s="1705"/>
      <c r="HN43" s="1705"/>
      <c r="HO43" s="101" t="s">
        <v>795</v>
      </c>
      <c r="HP43" s="83" t="e">
        <f>VLOOKUP(HP$1,'Existing Customers'!$A:$AA,23,FALSE)</f>
        <v>#N/A</v>
      </c>
      <c r="HQ43" s="1705"/>
      <c r="HR43" s="1705"/>
      <c r="HS43" s="1705"/>
      <c r="HT43" s="1705"/>
      <c r="HU43" s="1705"/>
      <c r="HV43" s="1705"/>
      <c r="HW43" s="1705"/>
      <c r="HX43" s="1705"/>
      <c r="HY43" s="1705"/>
      <c r="HZ43" s="1705"/>
      <c r="IA43" s="1705"/>
      <c r="IB43" s="1705"/>
      <c r="IC43" s="1705"/>
      <c r="ID43" s="1705"/>
      <c r="IE43" s="1705"/>
      <c r="IF43" s="1705"/>
      <c r="IG43" s="1705"/>
      <c r="IH43" s="1705"/>
      <c r="II43" s="1705"/>
      <c r="IJ43" s="1705"/>
      <c r="IK43" s="1705"/>
      <c r="IL43" s="101" t="s">
        <v>795</v>
      </c>
      <c r="IM43" s="83" t="e">
        <f>VLOOKUP(IM$1,'Existing Customers'!$A:$AA,23,FALSE)</f>
        <v>#N/A</v>
      </c>
      <c r="IN43" s="1705"/>
      <c r="IO43" s="1705"/>
      <c r="IP43" s="1705"/>
      <c r="IQ43" s="1705"/>
      <c r="IR43" s="1705"/>
      <c r="IS43" s="1705"/>
      <c r="IT43" s="1705"/>
      <c r="IU43" s="1705"/>
      <c r="IV43" s="1705"/>
      <c r="IW43" s="1705"/>
      <c r="IX43" s="1705"/>
      <c r="IY43" s="1705"/>
      <c r="IZ43" s="1705"/>
      <c r="JA43" s="1705"/>
      <c r="JB43" s="1705"/>
      <c r="JC43" s="1705"/>
      <c r="JD43" s="1705"/>
      <c r="JE43" s="1705"/>
      <c r="JF43" s="1705"/>
      <c r="JG43" s="1705"/>
      <c r="JH43" s="1705"/>
      <c r="JI43" s="101" t="s">
        <v>795</v>
      </c>
      <c r="JJ43" s="83" t="e">
        <f>VLOOKUP(JJ$1,'Existing Customers'!$A:$AA,23,FALSE)</f>
        <v>#N/A</v>
      </c>
      <c r="JK43" s="1705"/>
      <c r="JL43" s="1705"/>
      <c r="JM43" s="1705"/>
      <c r="JN43" s="1705"/>
      <c r="JO43" s="1705"/>
      <c r="JP43" s="1705"/>
      <c r="JQ43" s="1705"/>
      <c r="JR43" s="1705"/>
      <c r="JS43" s="1705"/>
      <c r="JT43" s="1705"/>
      <c r="JU43" s="1705"/>
      <c r="JV43" s="1705"/>
      <c r="JW43" s="1705"/>
      <c r="JX43" s="1705"/>
      <c r="JY43" s="1705"/>
      <c r="JZ43" s="1705"/>
      <c r="KA43" s="1705"/>
      <c r="KB43" s="1705"/>
      <c r="KC43" s="1705"/>
      <c r="KD43" s="1705"/>
      <c r="KE43" s="1705"/>
      <c r="KF43" s="101" t="s">
        <v>795</v>
      </c>
      <c r="KG43" s="83" t="e">
        <f>VLOOKUP(KG$1,'Existing Customers'!$A:$AA,23,FALSE)</f>
        <v>#N/A</v>
      </c>
      <c r="KH43" s="1705"/>
      <c r="KI43" s="1705"/>
      <c r="KJ43" s="1705"/>
      <c r="KK43" s="1705"/>
      <c r="KL43" s="1705"/>
      <c r="KM43" s="1705"/>
      <c r="KN43" s="1705"/>
      <c r="KO43" s="1705"/>
      <c r="KP43" s="1705"/>
      <c r="KQ43" s="1705"/>
      <c r="KR43" s="1705"/>
      <c r="KS43" s="1705"/>
      <c r="KT43" s="1705"/>
      <c r="KU43" s="1705"/>
      <c r="KV43" s="1705"/>
      <c r="KW43" s="1705"/>
      <c r="KX43" s="1705"/>
      <c r="KY43" s="1705"/>
      <c r="KZ43" s="1705"/>
      <c r="LA43" s="1705"/>
      <c r="LB43" s="1705"/>
      <c r="LC43" s="101" t="s">
        <v>795</v>
      </c>
      <c r="LD43" s="83" t="e">
        <f>VLOOKUP(LD$1,'Existing Customers'!$A:$AA,23,FALSE)</f>
        <v>#N/A</v>
      </c>
      <c r="LE43" s="1705"/>
      <c r="LF43" s="1705"/>
      <c r="LG43" s="1705"/>
      <c r="LH43" s="1705"/>
      <c r="LI43" s="1705"/>
      <c r="LJ43" s="1705"/>
      <c r="LK43" s="1705"/>
      <c r="LL43" s="1705"/>
      <c r="LM43" s="1705"/>
      <c r="LN43" s="1705"/>
      <c r="LO43" s="1705"/>
      <c r="LP43" s="1705"/>
      <c r="LQ43" s="1705"/>
      <c r="LR43" s="1705"/>
      <c r="LS43" s="1705"/>
      <c r="LT43" s="1705"/>
      <c r="LU43" s="1705"/>
      <c r="LV43" s="1705"/>
      <c r="LW43" s="1705"/>
      <c r="LX43" s="1705"/>
      <c r="LY43" s="1705"/>
      <c r="LZ43" s="101" t="s">
        <v>795</v>
      </c>
      <c r="MA43" s="83" t="e">
        <f>VLOOKUP(MA$1,'Existing Customers'!$A:$AA,23,FALSE)</f>
        <v>#N/A</v>
      </c>
      <c r="MB43" s="1705"/>
      <c r="MC43" s="1705"/>
      <c r="MD43" s="1705"/>
      <c r="ME43" s="1705"/>
      <c r="MF43" s="1705"/>
      <c r="MG43" s="1705"/>
      <c r="MH43" s="1705"/>
      <c r="MI43" s="1705"/>
      <c r="MJ43" s="1705"/>
      <c r="MK43" s="1705"/>
      <c r="ML43" s="1705"/>
      <c r="MM43" s="1705"/>
      <c r="MN43" s="1705"/>
      <c r="MO43" s="1705"/>
      <c r="MP43" s="1705"/>
      <c r="MQ43" s="1705"/>
      <c r="MR43" s="1705"/>
      <c r="MS43" s="1705"/>
      <c r="MT43" s="1705"/>
      <c r="MU43" s="1705"/>
      <c r="MV43" s="1705"/>
      <c r="MW43" s="101" t="s">
        <v>795</v>
      </c>
      <c r="MX43" s="83" t="e">
        <f>VLOOKUP(MX$1,'Existing Customers'!$A:$AA,23,FALSE)</f>
        <v>#N/A</v>
      </c>
      <c r="MY43" s="1705"/>
      <c r="MZ43" s="1705"/>
      <c r="NA43" s="1705"/>
      <c r="NB43" s="1705"/>
      <c r="NC43" s="1705"/>
      <c r="ND43" s="1705"/>
      <c r="NE43" s="1705"/>
      <c r="NF43" s="1705"/>
      <c r="NG43" s="1705"/>
      <c r="NH43" s="1705"/>
      <c r="NI43" s="1705"/>
      <c r="NJ43" s="1705"/>
      <c r="NK43" s="1705"/>
      <c r="NL43" s="1705"/>
      <c r="NM43" s="1705"/>
      <c r="NN43" s="1705"/>
      <c r="NO43" s="1705"/>
      <c r="NP43" s="1705"/>
      <c r="NQ43" s="1705"/>
      <c r="NR43" s="1705"/>
      <c r="NS43" s="1705"/>
      <c r="NT43" s="101" t="s">
        <v>795</v>
      </c>
      <c r="NU43" s="83" t="e">
        <f>VLOOKUP(NU$1,'Existing Customers'!$A:$AA,23,FALSE)</f>
        <v>#N/A</v>
      </c>
      <c r="NV43" s="1705"/>
      <c r="NW43" s="1705"/>
      <c r="NX43" s="1705"/>
      <c r="NY43" s="1705"/>
      <c r="NZ43" s="1705"/>
      <c r="OA43" s="1705"/>
      <c r="OB43" s="1705"/>
      <c r="OC43" s="1705"/>
      <c r="OD43" s="1705"/>
      <c r="OE43" s="1705"/>
      <c r="OF43" s="1705"/>
      <c r="OG43" s="1705"/>
      <c r="OH43" s="1705"/>
      <c r="OI43" s="1705"/>
      <c r="OJ43" s="1705"/>
      <c r="OK43" s="1705"/>
      <c r="OL43" s="1705"/>
      <c r="OM43" s="1705"/>
      <c r="ON43" s="1705"/>
      <c r="OO43" s="1705"/>
      <c r="OP43" s="1705"/>
      <c r="OQ43" s="101" t="s">
        <v>795</v>
      </c>
      <c r="OR43" s="83" t="e">
        <f>VLOOKUP(OR$1,'Existing Customers'!$A:$AA,23,FALSE)</f>
        <v>#N/A</v>
      </c>
      <c r="OS43" s="1705"/>
      <c r="OT43" s="1705"/>
      <c r="OU43" s="1705"/>
      <c r="OV43" s="1705"/>
      <c r="OW43" s="1705"/>
      <c r="OX43" s="1705"/>
      <c r="OY43" s="1705"/>
      <c r="OZ43" s="1705"/>
      <c r="PA43" s="1705"/>
      <c r="PB43" s="1705"/>
      <c r="PC43" s="1705"/>
      <c r="PD43" s="1705"/>
      <c r="PE43" s="1705"/>
      <c r="PF43" s="1705"/>
      <c r="PG43" s="1705"/>
      <c r="PH43" s="1705"/>
      <c r="PI43" s="1705"/>
      <c r="PJ43" s="1705"/>
      <c r="PK43" s="1705"/>
      <c r="PL43" s="1705"/>
      <c r="PM43" s="1705"/>
      <c r="PN43" s="101" t="s">
        <v>795</v>
      </c>
      <c r="PO43" s="83" t="e">
        <f>VLOOKUP(PO$1,'Existing Customers'!$A:$AA,23,FALSE)</f>
        <v>#N/A</v>
      </c>
      <c r="PP43" s="1705"/>
      <c r="PQ43" s="1705"/>
      <c r="PR43" s="1705"/>
      <c r="PS43" s="1705"/>
      <c r="PT43" s="1705"/>
      <c r="PU43" s="1705"/>
      <c r="PV43" s="1705"/>
      <c r="PW43" s="1705"/>
      <c r="PX43" s="1705"/>
      <c r="PY43" s="1705"/>
      <c r="PZ43" s="1705"/>
      <c r="QA43" s="1705"/>
      <c r="QB43" s="1705"/>
      <c r="QC43" s="1705"/>
      <c r="QD43" s="1705"/>
      <c r="QE43" s="1705"/>
      <c r="QF43" s="1705"/>
      <c r="QG43" s="1705"/>
      <c r="QH43" s="1705"/>
      <c r="QI43" s="1705"/>
      <c r="QJ43" s="1705"/>
      <c r="QK43" s="101" t="s">
        <v>795</v>
      </c>
      <c r="QL43" s="83" t="e">
        <f>VLOOKUP(QL$1,'Existing Customers'!$A:$AA,23,FALSE)</f>
        <v>#N/A</v>
      </c>
      <c r="QM43" s="1705"/>
      <c r="QN43" s="1705"/>
      <c r="QO43" s="1705"/>
      <c r="QP43" s="1705"/>
      <c r="QQ43" s="1705"/>
      <c r="QR43" s="1705"/>
      <c r="QS43" s="1705"/>
      <c r="QT43" s="1705"/>
      <c r="QU43" s="1705"/>
      <c r="QV43" s="1705"/>
      <c r="QW43" s="1705"/>
      <c r="QX43" s="1705"/>
      <c r="QY43" s="1705"/>
      <c r="QZ43" s="1705"/>
      <c r="RA43" s="1705"/>
      <c r="RB43" s="1705"/>
      <c r="RC43" s="1705"/>
      <c r="RD43" s="1705"/>
      <c r="RE43" s="1705"/>
      <c r="RF43" s="1705"/>
      <c r="RG43" s="1705"/>
      <c r="RH43" s="101" t="s">
        <v>795</v>
      </c>
      <c r="RI43" s="83" t="e">
        <f>VLOOKUP(RI$1,'Existing Customers'!$A:$AA,23,FALSE)</f>
        <v>#N/A</v>
      </c>
      <c r="RJ43" s="1705"/>
      <c r="RK43" s="1705"/>
      <c r="RL43" s="1705"/>
      <c r="RM43" s="1705"/>
      <c r="RN43" s="1705"/>
      <c r="RO43" s="1705"/>
      <c r="RP43" s="1705"/>
      <c r="RQ43" s="1705"/>
      <c r="RR43" s="1705"/>
      <c r="RS43" s="1705"/>
      <c r="RT43" s="1705"/>
      <c r="RU43" s="1705"/>
      <c r="RV43" s="1705"/>
      <c r="RW43" s="1705"/>
      <c r="RX43" s="1705"/>
      <c r="RY43" s="1705"/>
      <c r="RZ43" s="1705"/>
      <c r="SA43" s="1705"/>
      <c r="SB43" s="1705"/>
      <c r="SC43" s="1705"/>
      <c r="SD43" s="1705"/>
      <c r="SE43" s="101" t="s">
        <v>795</v>
      </c>
      <c r="SF43" s="83" t="e">
        <f>VLOOKUP(SF$1,'Existing Customers'!$A:$AA,23,FALSE)</f>
        <v>#N/A</v>
      </c>
      <c r="SG43" s="1705"/>
      <c r="SH43" s="1705"/>
      <c r="SI43" s="1705"/>
      <c r="SJ43" s="1705"/>
      <c r="SK43" s="1705"/>
      <c r="SL43" s="1705"/>
      <c r="SM43" s="1705"/>
      <c r="SN43" s="1705"/>
      <c r="SO43" s="1705"/>
      <c r="SP43" s="1705"/>
      <c r="SQ43" s="1705"/>
      <c r="SR43" s="1705"/>
      <c r="SS43" s="1705"/>
      <c r="ST43" s="1705"/>
      <c r="SU43" s="1705"/>
      <c r="SV43" s="1705"/>
      <c r="SW43" s="1705"/>
      <c r="SX43" s="1705"/>
      <c r="SY43" s="1705"/>
      <c r="SZ43" s="1705"/>
      <c r="TA43" s="1705"/>
      <c r="TB43" s="1705"/>
      <c r="TC43" s="1705"/>
      <c r="TD43" s="1705"/>
      <c r="TE43" s="1705"/>
      <c r="TF43" s="1705"/>
      <c r="TG43" s="1705"/>
      <c r="TH43" s="1705"/>
      <c r="TI43" s="1705"/>
      <c r="TJ43" s="1705"/>
      <c r="TK43" s="1705"/>
      <c r="TL43" s="1705"/>
      <c r="TM43" s="1705"/>
      <c r="TN43" s="1705"/>
      <c r="TO43" s="1705"/>
      <c r="TP43" s="1705"/>
      <c r="TQ43" s="1705"/>
      <c r="TR43" s="1705"/>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5"/>
      <c r="BH44" s="1705"/>
      <c r="BI44" s="1705"/>
      <c r="BJ44" s="1705" t="s">
        <v>796</v>
      </c>
      <c r="BK44" s="1705" t="e">
        <f>VLOOKUP(BK$1,'Existing Customers'!$A:$AA,24,FALSE)</f>
        <v>#N/A</v>
      </c>
      <c r="BL44" s="1705"/>
      <c r="BM44" s="1705"/>
      <c r="BN44" s="1705"/>
      <c r="BO44" s="1705"/>
      <c r="BP44" s="1705"/>
      <c r="BQ44" s="1705"/>
      <c r="BR44" s="1705"/>
      <c r="BS44" s="1705"/>
      <c r="BT44" s="1705"/>
      <c r="BU44" s="1705"/>
      <c r="BV44" s="1705"/>
      <c r="BW44" s="1705"/>
      <c r="BX44" s="1705"/>
      <c r="BY44" s="1705"/>
      <c r="BZ44" s="1705"/>
      <c r="CA44" s="1705"/>
      <c r="CB44" s="1705"/>
      <c r="CC44" s="1705"/>
      <c r="CD44" s="1705"/>
      <c r="CE44" s="1705"/>
      <c r="CF44" s="1705"/>
      <c r="CG44" s="101" t="s">
        <v>796</v>
      </c>
      <c r="CH44" s="83" t="e">
        <f>VLOOKUP(CH$1,'Existing Customers'!$A:$AA,24,FALSE)</f>
        <v>#N/A</v>
      </c>
      <c r="CI44" s="1705"/>
      <c r="CJ44" s="1705"/>
      <c r="CK44" s="1705"/>
      <c r="CL44" s="1705"/>
      <c r="CM44" s="1705"/>
      <c r="CN44" s="1705"/>
      <c r="CO44" s="1705"/>
      <c r="CP44" s="1705"/>
      <c r="CQ44" s="1705"/>
      <c r="CR44" s="1705"/>
      <c r="CS44" s="1705"/>
      <c r="CT44" s="1705"/>
      <c r="CU44" s="1705"/>
      <c r="CV44" s="1705"/>
      <c r="CW44" s="1705"/>
      <c r="CX44" s="1705"/>
      <c r="CY44" s="1705"/>
      <c r="CZ44" s="1705"/>
      <c r="DA44" s="1705"/>
      <c r="DB44" s="1705"/>
      <c r="DC44" s="1705"/>
      <c r="DD44" s="101" t="s">
        <v>796</v>
      </c>
      <c r="DE44" s="83" t="e">
        <f>VLOOKUP(DE$1,'Existing Customers'!$A:$AA,24,FALSE)</f>
        <v>#N/A</v>
      </c>
      <c r="DF44" s="1705"/>
      <c r="DG44" s="1705"/>
      <c r="DH44" s="1705"/>
      <c r="DI44" s="1705"/>
      <c r="DJ44" s="1705"/>
      <c r="DK44" s="1705"/>
      <c r="DL44" s="1705"/>
      <c r="DM44" s="1705"/>
      <c r="DN44" s="1705"/>
      <c r="DO44" s="1705"/>
      <c r="DP44" s="1705"/>
      <c r="DQ44" s="1705"/>
      <c r="DR44" s="1705"/>
      <c r="DS44" s="1705"/>
      <c r="DT44" s="1705"/>
      <c r="DU44" s="1705"/>
      <c r="DV44" s="1705"/>
      <c r="DW44" s="1705"/>
      <c r="DX44" s="1705"/>
      <c r="DY44" s="1705"/>
      <c r="DZ44" s="1705"/>
      <c r="EA44" s="101" t="s">
        <v>796</v>
      </c>
      <c r="EB44" s="83" t="e">
        <f>VLOOKUP(EB$1,'Existing Customers'!$A:$AA,24,FALSE)</f>
        <v>#N/A</v>
      </c>
      <c r="EC44" s="1705"/>
      <c r="ED44" s="1705"/>
      <c r="EE44" s="1705"/>
      <c r="EF44" s="1705"/>
      <c r="EG44" s="1705"/>
      <c r="EH44" s="1705"/>
      <c r="EI44" s="1705"/>
      <c r="EJ44" s="1705"/>
      <c r="EK44" s="1705"/>
      <c r="EL44" s="1705"/>
      <c r="EM44" s="1705"/>
      <c r="EN44" s="1705"/>
      <c r="EO44" s="1705"/>
      <c r="EP44" s="1705"/>
      <c r="EQ44" s="1705"/>
      <c r="ER44" s="1705"/>
      <c r="ES44" s="1705"/>
      <c r="ET44" s="1705"/>
      <c r="EU44" s="1705"/>
      <c r="EV44" s="1705"/>
      <c r="EW44" s="1705"/>
      <c r="EX44" s="101" t="s">
        <v>796</v>
      </c>
      <c r="EY44" s="83" t="e">
        <f>VLOOKUP(EY$1,'Existing Customers'!$A:$AA,24,FALSE)</f>
        <v>#N/A</v>
      </c>
      <c r="EZ44" s="1705"/>
      <c r="FA44" s="1705"/>
      <c r="FB44" s="1705"/>
      <c r="FC44" s="1705"/>
      <c r="FD44" s="1705"/>
      <c r="FE44" s="1705"/>
      <c r="FF44" s="1705"/>
      <c r="FG44" s="1705"/>
      <c r="FH44" s="1705"/>
      <c r="FI44" s="1705"/>
      <c r="FJ44" s="1705"/>
      <c r="FK44" s="1705"/>
      <c r="FL44" s="1705"/>
      <c r="FM44" s="1705"/>
      <c r="FN44" s="1705"/>
      <c r="FO44" s="1705"/>
      <c r="FP44" s="1705"/>
      <c r="FQ44" s="1705"/>
      <c r="FR44" s="1705"/>
      <c r="FS44" s="1705"/>
      <c r="FT44" s="1705"/>
      <c r="FU44" s="101" t="s">
        <v>796</v>
      </c>
      <c r="FV44" s="83" t="e">
        <f>VLOOKUP(FV$1,'Existing Customers'!$A:$AA,24,FALSE)</f>
        <v>#N/A</v>
      </c>
      <c r="FW44" s="1705"/>
      <c r="FX44" s="1705"/>
      <c r="FY44" s="1705"/>
      <c r="FZ44" s="1705"/>
      <c r="GA44" s="1705"/>
      <c r="GB44" s="1705"/>
      <c r="GC44" s="1705"/>
      <c r="GD44" s="1705"/>
      <c r="GE44" s="1705"/>
      <c r="GF44" s="1705"/>
      <c r="GG44" s="1705"/>
      <c r="GH44" s="1705"/>
      <c r="GI44" s="1705"/>
      <c r="GJ44" s="1705"/>
      <c r="GK44" s="1705"/>
      <c r="GL44" s="1705"/>
      <c r="GM44" s="1705"/>
      <c r="GN44" s="1705"/>
      <c r="GO44" s="1705"/>
      <c r="GP44" s="1705"/>
      <c r="GQ44" s="1705"/>
      <c r="GR44" s="101" t="s">
        <v>796</v>
      </c>
      <c r="GS44" s="83" t="e">
        <f>VLOOKUP(GS$1,'Existing Customers'!$A:$AA,24,FALSE)</f>
        <v>#N/A</v>
      </c>
      <c r="GT44" s="1705"/>
      <c r="GU44" s="1705"/>
      <c r="GV44" s="1705"/>
      <c r="GW44" s="1705"/>
      <c r="GX44" s="1705"/>
      <c r="GY44" s="1705"/>
      <c r="GZ44" s="1705"/>
      <c r="HA44" s="1705"/>
      <c r="HB44" s="1705"/>
      <c r="HC44" s="1705"/>
      <c r="HD44" s="1705"/>
      <c r="HE44" s="1705"/>
      <c r="HF44" s="1705"/>
      <c r="HG44" s="1705"/>
      <c r="HH44" s="1705"/>
      <c r="HI44" s="1705"/>
      <c r="HJ44" s="1705"/>
      <c r="HK44" s="1705"/>
      <c r="HL44" s="1705"/>
      <c r="HM44" s="1705"/>
      <c r="HN44" s="1705"/>
      <c r="HO44" s="101" t="s">
        <v>796</v>
      </c>
      <c r="HP44" s="83" t="e">
        <f>VLOOKUP(HP$1,'Existing Customers'!$A:$AA,24,FALSE)</f>
        <v>#N/A</v>
      </c>
      <c r="HQ44" s="1705"/>
      <c r="HR44" s="1705"/>
      <c r="HS44" s="1705"/>
      <c r="HT44" s="1705"/>
      <c r="HU44" s="1705"/>
      <c r="HV44" s="1705"/>
      <c r="HW44" s="1705"/>
      <c r="HX44" s="1705"/>
      <c r="HY44" s="1705"/>
      <c r="HZ44" s="1705"/>
      <c r="IA44" s="1705"/>
      <c r="IB44" s="1705"/>
      <c r="IC44" s="1705"/>
      <c r="ID44" s="1705"/>
      <c r="IE44" s="1705"/>
      <c r="IF44" s="1705"/>
      <c r="IG44" s="1705"/>
      <c r="IH44" s="1705"/>
      <c r="II44" s="1705"/>
      <c r="IJ44" s="1705"/>
      <c r="IK44" s="1705"/>
      <c r="IL44" s="101" t="s">
        <v>796</v>
      </c>
      <c r="IM44" s="83" t="e">
        <f>VLOOKUP(IM$1,'Existing Customers'!$A:$AA,24,FALSE)</f>
        <v>#N/A</v>
      </c>
      <c r="IN44" s="1705"/>
      <c r="IO44" s="1705"/>
      <c r="IP44" s="1705"/>
      <c r="IQ44" s="1705"/>
      <c r="IR44" s="1705"/>
      <c r="IS44" s="1705"/>
      <c r="IT44" s="1705"/>
      <c r="IU44" s="1705"/>
      <c r="IV44" s="1705"/>
      <c r="IW44" s="1705"/>
      <c r="IX44" s="1705"/>
      <c r="IY44" s="1705"/>
      <c r="IZ44" s="1705"/>
      <c r="JA44" s="1705"/>
      <c r="JB44" s="1705"/>
      <c r="JC44" s="1705"/>
      <c r="JD44" s="1705"/>
      <c r="JE44" s="1705"/>
      <c r="JF44" s="1705"/>
      <c r="JG44" s="1705"/>
      <c r="JH44" s="1705"/>
      <c r="JI44" s="101" t="s">
        <v>796</v>
      </c>
      <c r="JJ44" s="83" t="e">
        <f>VLOOKUP(JJ$1,'Existing Customers'!$A:$AA,24,FALSE)</f>
        <v>#N/A</v>
      </c>
      <c r="JK44" s="1705"/>
      <c r="JL44" s="1705"/>
      <c r="JM44" s="1705"/>
      <c r="JN44" s="1705"/>
      <c r="JO44" s="1705"/>
      <c r="JP44" s="1705"/>
      <c r="JQ44" s="1705"/>
      <c r="JR44" s="1705"/>
      <c r="JS44" s="1705"/>
      <c r="JT44" s="1705"/>
      <c r="JU44" s="1705"/>
      <c r="JV44" s="1705"/>
      <c r="JW44" s="1705"/>
      <c r="JX44" s="1705"/>
      <c r="JY44" s="1705"/>
      <c r="JZ44" s="1705"/>
      <c r="KA44" s="1705"/>
      <c r="KB44" s="1705"/>
      <c r="KC44" s="1705"/>
      <c r="KD44" s="1705"/>
      <c r="KE44" s="1705"/>
      <c r="KF44" s="101" t="s">
        <v>796</v>
      </c>
      <c r="KG44" s="83" t="e">
        <f>VLOOKUP(KG$1,'Existing Customers'!$A:$AA,24,FALSE)</f>
        <v>#N/A</v>
      </c>
      <c r="KH44" s="1705"/>
      <c r="KI44" s="1705"/>
      <c r="KJ44" s="1705"/>
      <c r="KK44" s="1705"/>
      <c r="KL44" s="1705"/>
      <c r="KM44" s="1705"/>
      <c r="KN44" s="1705"/>
      <c r="KO44" s="1705"/>
      <c r="KP44" s="1705"/>
      <c r="KQ44" s="1705"/>
      <c r="KR44" s="1705"/>
      <c r="KS44" s="1705"/>
      <c r="KT44" s="1705"/>
      <c r="KU44" s="1705"/>
      <c r="KV44" s="1705"/>
      <c r="KW44" s="1705"/>
      <c r="KX44" s="1705"/>
      <c r="KY44" s="1705"/>
      <c r="KZ44" s="1705"/>
      <c r="LA44" s="1705"/>
      <c r="LB44" s="1705"/>
      <c r="LC44" s="101" t="s">
        <v>796</v>
      </c>
      <c r="LD44" s="83" t="e">
        <f>VLOOKUP(LD$1,'Existing Customers'!$A:$AA,24,FALSE)</f>
        <v>#N/A</v>
      </c>
      <c r="LE44" s="1705"/>
      <c r="LF44" s="1705"/>
      <c r="LG44" s="1705"/>
      <c r="LH44" s="1705"/>
      <c r="LI44" s="1705"/>
      <c r="LJ44" s="1705"/>
      <c r="LK44" s="1705"/>
      <c r="LL44" s="1705"/>
      <c r="LM44" s="1705"/>
      <c r="LN44" s="1705"/>
      <c r="LO44" s="1705"/>
      <c r="LP44" s="1705"/>
      <c r="LQ44" s="1705"/>
      <c r="LR44" s="1705"/>
      <c r="LS44" s="1705"/>
      <c r="LT44" s="1705"/>
      <c r="LU44" s="1705"/>
      <c r="LV44" s="1705"/>
      <c r="LW44" s="1705"/>
      <c r="LX44" s="1705"/>
      <c r="LY44" s="1705"/>
      <c r="LZ44" s="101" t="s">
        <v>796</v>
      </c>
      <c r="MA44" s="83" t="e">
        <f>VLOOKUP(MA$1,'Existing Customers'!$A:$AA,24,FALSE)</f>
        <v>#N/A</v>
      </c>
      <c r="MB44" s="1705"/>
      <c r="MC44" s="1705"/>
      <c r="MD44" s="1705"/>
      <c r="ME44" s="1705"/>
      <c r="MF44" s="1705"/>
      <c r="MG44" s="1705"/>
      <c r="MH44" s="1705"/>
      <c r="MI44" s="1705"/>
      <c r="MJ44" s="1705"/>
      <c r="MK44" s="1705"/>
      <c r="ML44" s="1705"/>
      <c r="MM44" s="1705"/>
      <c r="MN44" s="1705"/>
      <c r="MO44" s="1705"/>
      <c r="MP44" s="1705"/>
      <c r="MQ44" s="1705"/>
      <c r="MR44" s="1705"/>
      <c r="MS44" s="1705"/>
      <c r="MT44" s="1705"/>
      <c r="MU44" s="1705"/>
      <c r="MV44" s="1705"/>
      <c r="MW44" s="101" t="s">
        <v>796</v>
      </c>
      <c r="MX44" s="83" t="e">
        <f>VLOOKUP(MX$1,'Existing Customers'!$A:$AA,24,FALSE)</f>
        <v>#N/A</v>
      </c>
      <c r="MY44" s="1705"/>
      <c r="MZ44" s="1705"/>
      <c r="NA44" s="1705"/>
      <c r="NB44" s="1705"/>
      <c r="NC44" s="1705"/>
      <c r="ND44" s="1705"/>
      <c r="NE44" s="1705"/>
      <c r="NF44" s="1705"/>
      <c r="NG44" s="1705"/>
      <c r="NH44" s="1705"/>
      <c r="NI44" s="1705"/>
      <c r="NJ44" s="1705"/>
      <c r="NK44" s="1705"/>
      <c r="NL44" s="1705"/>
      <c r="NM44" s="1705"/>
      <c r="NN44" s="1705"/>
      <c r="NO44" s="1705"/>
      <c r="NP44" s="1705"/>
      <c r="NQ44" s="1705"/>
      <c r="NR44" s="1705"/>
      <c r="NS44" s="1705"/>
      <c r="NT44" s="101" t="s">
        <v>796</v>
      </c>
      <c r="NU44" s="83" t="e">
        <f>VLOOKUP(NU$1,'Existing Customers'!$A:$AA,24,FALSE)</f>
        <v>#N/A</v>
      </c>
      <c r="NV44" s="1705"/>
      <c r="NW44" s="1705"/>
      <c r="NX44" s="1705"/>
      <c r="NY44" s="1705"/>
      <c r="NZ44" s="1705"/>
      <c r="OA44" s="1705"/>
      <c r="OB44" s="1705"/>
      <c r="OC44" s="1705"/>
      <c r="OD44" s="1705"/>
      <c r="OE44" s="1705"/>
      <c r="OF44" s="1705"/>
      <c r="OG44" s="1705"/>
      <c r="OH44" s="1705"/>
      <c r="OI44" s="1705"/>
      <c r="OJ44" s="1705"/>
      <c r="OK44" s="1705"/>
      <c r="OL44" s="1705"/>
      <c r="OM44" s="1705"/>
      <c r="ON44" s="1705"/>
      <c r="OO44" s="1705"/>
      <c r="OP44" s="1705"/>
      <c r="OQ44" s="101" t="s">
        <v>796</v>
      </c>
      <c r="OR44" s="83" t="e">
        <f>VLOOKUP(OR$1,'Existing Customers'!$A:$AA,24,FALSE)</f>
        <v>#N/A</v>
      </c>
      <c r="OS44" s="1705"/>
      <c r="OT44" s="1705"/>
      <c r="OU44" s="1705"/>
      <c r="OV44" s="1705"/>
      <c r="OW44" s="1705"/>
      <c r="OX44" s="1705"/>
      <c r="OY44" s="1705"/>
      <c r="OZ44" s="1705"/>
      <c r="PA44" s="1705"/>
      <c r="PB44" s="1705"/>
      <c r="PC44" s="1705"/>
      <c r="PD44" s="1705"/>
      <c r="PE44" s="1705"/>
      <c r="PF44" s="1705"/>
      <c r="PG44" s="1705"/>
      <c r="PH44" s="1705"/>
      <c r="PI44" s="1705"/>
      <c r="PJ44" s="1705"/>
      <c r="PK44" s="1705"/>
      <c r="PL44" s="1705"/>
      <c r="PM44" s="1705"/>
      <c r="PN44" s="101" t="s">
        <v>796</v>
      </c>
      <c r="PO44" s="83" t="e">
        <f>VLOOKUP(PO$1,'Existing Customers'!$A:$AA,24,FALSE)</f>
        <v>#N/A</v>
      </c>
      <c r="PP44" s="1705"/>
      <c r="PQ44" s="1705"/>
      <c r="PR44" s="1705"/>
      <c r="PS44" s="1705"/>
      <c r="PT44" s="1705"/>
      <c r="PU44" s="1705"/>
      <c r="PV44" s="1705"/>
      <c r="PW44" s="1705"/>
      <c r="PX44" s="1705"/>
      <c r="PY44" s="1705"/>
      <c r="PZ44" s="1705"/>
      <c r="QA44" s="1705"/>
      <c r="QB44" s="1705"/>
      <c r="QC44" s="1705"/>
      <c r="QD44" s="1705"/>
      <c r="QE44" s="1705"/>
      <c r="QF44" s="1705"/>
      <c r="QG44" s="1705"/>
      <c r="QH44" s="1705"/>
      <c r="QI44" s="1705"/>
      <c r="QJ44" s="1705"/>
      <c r="QK44" s="101" t="s">
        <v>796</v>
      </c>
      <c r="QL44" s="83" t="e">
        <f>VLOOKUP(QL$1,'Existing Customers'!$A:$AA,24,FALSE)</f>
        <v>#N/A</v>
      </c>
      <c r="QM44" s="1705"/>
      <c r="QN44" s="1705"/>
      <c r="QO44" s="1705"/>
      <c r="QP44" s="1705"/>
      <c r="QQ44" s="1705"/>
      <c r="QR44" s="1705"/>
      <c r="QS44" s="1705"/>
      <c r="QT44" s="1705"/>
      <c r="QU44" s="1705"/>
      <c r="QV44" s="1705"/>
      <c r="QW44" s="1705"/>
      <c r="QX44" s="1705"/>
      <c r="QY44" s="1705"/>
      <c r="QZ44" s="1705"/>
      <c r="RA44" s="1705"/>
      <c r="RB44" s="1705"/>
      <c r="RC44" s="1705"/>
      <c r="RD44" s="1705"/>
      <c r="RE44" s="1705"/>
      <c r="RF44" s="1705"/>
      <c r="RG44" s="1705"/>
      <c r="RH44" s="101" t="s">
        <v>796</v>
      </c>
      <c r="RI44" s="83" t="e">
        <f>VLOOKUP(RI$1,'Existing Customers'!$A:$AA,24,FALSE)</f>
        <v>#N/A</v>
      </c>
      <c r="RJ44" s="1705"/>
      <c r="RK44" s="1705"/>
      <c r="RL44" s="1705"/>
      <c r="RM44" s="1705"/>
      <c r="RN44" s="1705"/>
      <c r="RO44" s="1705"/>
      <c r="RP44" s="1705"/>
      <c r="RQ44" s="1705"/>
      <c r="RR44" s="1705"/>
      <c r="RS44" s="1705"/>
      <c r="RT44" s="1705"/>
      <c r="RU44" s="1705"/>
      <c r="RV44" s="1705"/>
      <c r="RW44" s="1705"/>
      <c r="RX44" s="1705"/>
      <c r="RY44" s="1705"/>
      <c r="RZ44" s="1705"/>
      <c r="SA44" s="1705"/>
      <c r="SB44" s="1705"/>
      <c r="SC44" s="1705"/>
      <c r="SD44" s="1705"/>
      <c r="SE44" s="101" t="s">
        <v>796</v>
      </c>
      <c r="SF44" s="83" t="e">
        <f>VLOOKUP(SF$1,'Existing Customers'!$A:$AA,24,FALSE)</f>
        <v>#N/A</v>
      </c>
      <c r="SG44" s="1705"/>
      <c r="SH44" s="1705"/>
      <c r="SI44" s="1705"/>
      <c r="SJ44" s="1705"/>
      <c r="SK44" s="1705"/>
      <c r="SL44" s="1705"/>
      <c r="SM44" s="1705"/>
      <c r="SN44" s="1705"/>
      <c r="SO44" s="1705"/>
      <c r="SP44" s="1705"/>
      <c r="SQ44" s="1705"/>
      <c r="SR44" s="1705"/>
      <c r="SS44" s="1705"/>
      <c r="ST44" s="1705"/>
      <c r="SU44" s="1705"/>
      <c r="SV44" s="1705"/>
      <c r="SW44" s="1705"/>
      <c r="SX44" s="1705"/>
      <c r="SY44" s="1705"/>
      <c r="SZ44" s="1705"/>
      <c r="TA44" s="1705"/>
      <c r="TB44" s="1705"/>
      <c r="TC44" s="1705"/>
      <c r="TD44" s="1705"/>
      <c r="TE44" s="1705"/>
      <c r="TF44" s="1705"/>
      <c r="TG44" s="1705"/>
      <c r="TH44" s="1705"/>
      <c r="TI44" s="1705"/>
      <c r="TJ44" s="1705"/>
      <c r="TK44" s="1705"/>
      <c r="TL44" s="1705"/>
      <c r="TM44" s="1705"/>
      <c r="TN44" s="1705"/>
      <c r="TO44" s="1705"/>
      <c r="TP44" s="1705"/>
      <c r="TQ44" s="1705"/>
      <c r="TR44" s="1705"/>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5"/>
      <c r="BH45" s="1705"/>
      <c r="BI45" s="1705"/>
      <c r="BJ45" s="1705" t="s">
        <v>797</v>
      </c>
      <c r="BK45" s="1705" t="e">
        <f>VLOOKUP(BK$1,'Existing Customers'!$A:$AA,9,FALSE)</f>
        <v>#N/A</v>
      </c>
      <c r="BL45" s="1705"/>
      <c r="BM45" s="1705"/>
      <c r="BN45" s="1705"/>
      <c r="BO45" s="1705"/>
      <c r="BP45" s="1705"/>
      <c r="BQ45" s="1705"/>
      <c r="BR45" s="1705"/>
      <c r="BS45" s="1705"/>
      <c r="BT45" s="1705"/>
      <c r="BU45" s="1705"/>
      <c r="BV45" s="1705"/>
      <c r="BW45" s="1705"/>
      <c r="BX45" s="1705"/>
      <c r="BY45" s="1705"/>
      <c r="BZ45" s="1705"/>
      <c r="CA45" s="1705"/>
      <c r="CB45" s="1705"/>
      <c r="CC45" s="1705"/>
      <c r="CD45" s="1705"/>
      <c r="CE45" s="1705"/>
      <c r="CF45" s="1705"/>
      <c r="CG45" s="101" t="s">
        <v>797</v>
      </c>
      <c r="CH45" s="83" t="e">
        <f>VLOOKUP(CH$1,'Existing Customers'!$A:$AA,9,FALSE)</f>
        <v>#N/A</v>
      </c>
      <c r="CI45" s="1705"/>
      <c r="CJ45" s="1705"/>
      <c r="CK45" s="1705"/>
      <c r="CL45" s="1705"/>
      <c r="CM45" s="1705"/>
      <c r="CN45" s="1705"/>
      <c r="CO45" s="1705"/>
      <c r="CP45" s="1705"/>
      <c r="CQ45" s="1705"/>
      <c r="CR45" s="1705"/>
      <c r="CS45" s="1705"/>
      <c r="CT45" s="1705"/>
      <c r="CU45" s="1705"/>
      <c r="CV45" s="1705"/>
      <c r="CW45" s="1705"/>
      <c r="CX45" s="1705"/>
      <c r="CY45" s="1705"/>
      <c r="CZ45" s="1705"/>
      <c r="DA45" s="1705"/>
      <c r="DB45" s="1705"/>
      <c r="DC45" s="1705"/>
      <c r="DD45" s="101" t="s">
        <v>797</v>
      </c>
      <c r="DE45" s="83" t="e">
        <f>VLOOKUP(DE$1,'Existing Customers'!$A:$AA,9,FALSE)</f>
        <v>#N/A</v>
      </c>
      <c r="DF45" s="1705"/>
      <c r="DG45" s="1705"/>
      <c r="DH45" s="1705"/>
      <c r="DI45" s="1705"/>
      <c r="DJ45" s="1705"/>
      <c r="DK45" s="1705"/>
      <c r="DL45" s="1705"/>
      <c r="DM45" s="1705"/>
      <c r="DN45" s="1705"/>
      <c r="DO45" s="1705"/>
      <c r="DP45" s="1705"/>
      <c r="DQ45" s="1705"/>
      <c r="DR45" s="1705"/>
      <c r="DS45" s="1705"/>
      <c r="DT45" s="1705"/>
      <c r="DU45" s="1705"/>
      <c r="DV45" s="1705"/>
      <c r="DW45" s="1705"/>
      <c r="DX45" s="1705"/>
      <c r="DY45" s="1705"/>
      <c r="DZ45" s="1705"/>
      <c r="EA45" s="101" t="s">
        <v>797</v>
      </c>
      <c r="EB45" s="83" t="e">
        <f>VLOOKUP(EB$1,'Existing Customers'!$A:$AA,9,FALSE)</f>
        <v>#N/A</v>
      </c>
      <c r="EC45" s="1705"/>
      <c r="ED45" s="1705"/>
      <c r="EE45" s="1705"/>
      <c r="EF45" s="1705"/>
      <c r="EG45" s="1705"/>
      <c r="EH45" s="1705"/>
      <c r="EI45" s="1705"/>
      <c r="EJ45" s="1705"/>
      <c r="EK45" s="1705"/>
      <c r="EL45" s="1705"/>
      <c r="EM45" s="1705"/>
      <c r="EN45" s="1705"/>
      <c r="EO45" s="1705"/>
      <c r="EP45" s="1705"/>
      <c r="EQ45" s="1705"/>
      <c r="ER45" s="1705"/>
      <c r="ES45" s="1705"/>
      <c r="ET45" s="1705"/>
      <c r="EU45" s="1705"/>
      <c r="EV45" s="1705"/>
      <c r="EW45" s="1705"/>
      <c r="EX45" s="101" t="s">
        <v>797</v>
      </c>
      <c r="EY45" s="83" t="e">
        <f>VLOOKUP(EY$1,'Existing Customers'!$A:$AA,9,FALSE)</f>
        <v>#N/A</v>
      </c>
      <c r="EZ45" s="1705"/>
      <c r="FA45" s="1705"/>
      <c r="FB45" s="1705"/>
      <c r="FC45" s="1705"/>
      <c r="FD45" s="1705"/>
      <c r="FE45" s="1705"/>
      <c r="FF45" s="1705"/>
      <c r="FG45" s="1705"/>
      <c r="FH45" s="1705"/>
      <c r="FI45" s="1705"/>
      <c r="FJ45" s="1705"/>
      <c r="FK45" s="1705"/>
      <c r="FL45" s="1705"/>
      <c r="FM45" s="1705"/>
      <c r="FN45" s="1705"/>
      <c r="FO45" s="1705"/>
      <c r="FP45" s="1705"/>
      <c r="FQ45" s="1705"/>
      <c r="FR45" s="1705"/>
      <c r="FS45" s="1705"/>
      <c r="FT45" s="1705"/>
      <c r="FU45" s="101" t="s">
        <v>797</v>
      </c>
      <c r="FV45" s="83" t="e">
        <f>VLOOKUP(FV$1,'Existing Customers'!$A:$AA,9,FALSE)</f>
        <v>#N/A</v>
      </c>
      <c r="FW45" s="1705"/>
      <c r="FX45" s="1705"/>
      <c r="FY45" s="1705"/>
      <c r="FZ45" s="1705"/>
      <c r="GA45" s="1705"/>
      <c r="GB45" s="1705"/>
      <c r="GC45" s="1705"/>
      <c r="GD45" s="1705"/>
      <c r="GE45" s="1705"/>
      <c r="GF45" s="1705"/>
      <c r="GG45" s="1705"/>
      <c r="GH45" s="1705"/>
      <c r="GI45" s="1705"/>
      <c r="GJ45" s="1705"/>
      <c r="GK45" s="1705"/>
      <c r="GL45" s="1705"/>
      <c r="GM45" s="1705"/>
      <c r="GN45" s="1705"/>
      <c r="GO45" s="1705"/>
      <c r="GP45" s="1705"/>
      <c r="GQ45" s="1705"/>
      <c r="GR45" s="101" t="s">
        <v>797</v>
      </c>
      <c r="GS45" s="83" t="e">
        <f>VLOOKUP(GS$1,'Existing Customers'!$A:$AA,9,FALSE)</f>
        <v>#N/A</v>
      </c>
      <c r="GT45" s="1705"/>
      <c r="GU45" s="1705"/>
      <c r="GV45" s="1705"/>
      <c r="GW45" s="1705"/>
      <c r="GX45" s="1705"/>
      <c r="GY45" s="1705"/>
      <c r="GZ45" s="1705"/>
      <c r="HA45" s="1705"/>
      <c r="HB45" s="1705"/>
      <c r="HC45" s="1705"/>
      <c r="HD45" s="1705"/>
      <c r="HE45" s="1705"/>
      <c r="HF45" s="1705"/>
      <c r="HG45" s="1705"/>
      <c r="HH45" s="1705"/>
      <c r="HI45" s="1705"/>
      <c r="HJ45" s="1705"/>
      <c r="HK45" s="1705"/>
      <c r="HL45" s="1705"/>
      <c r="HM45" s="1705"/>
      <c r="HN45" s="1705"/>
      <c r="HO45" s="101" t="s">
        <v>797</v>
      </c>
      <c r="HP45" s="83" t="e">
        <f>VLOOKUP(HP$1,'Existing Customers'!$A:$AA,9,FALSE)</f>
        <v>#N/A</v>
      </c>
      <c r="HQ45" s="1705"/>
      <c r="HR45" s="1705"/>
      <c r="HS45" s="1705"/>
      <c r="HT45" s="1705"/>
      <c r="HU45" s="1705"/>
      <c r="HV45" s="1705"/>
      <c r="HW45" s="1705"/>
      <c r="HX45" s="1705"/>
      <c r="HY45" s="1705"/>
      <c r="HZ45" s="1705"/>
      <c r="IA45" s="1705"/>
      <c r="IB45" s="1705"/>
      <c r="IC45" s="1705"/>
      <c r="ID45" s="1705"/>
      <c r="IE45" s="1705"/>
      <c r="IF45" s="1705"/>
      <c r="IG45" s="1705"/>
      <c r="IH45" s="1705"/>
      <c r="II45" s="1705"/>
      <c r="IJ45" s="1705"/>
      <c r="IK45" s="1705"/>
      <c r="IL45" s="101" t="s">
        <v>797</v>
      </c>
      <c r="IM45" s="83" t="e">
        <f>VLOOKUP(IM$1,'Existing Customers'!$A:$AA,9,FALSE)</f>
        <v>#N/A</v>
      </c>
      <c r="IN45" s="1705"/>
      <c r="IO45" s="1705"/>
      <c r="IP45" s="1705"/>
      <c r="IQ45" s="1705"/>
      <c r="IR45" s="1705"/>
      <c r="IS45" s="1705"/>
      <c r="IT45" s="1705"/>
      <c r="IU45" s="1705"/>
      <c r="IV45" s="1705"/>
      <c r="IW45" s="1705"/>
      <c r="IX45" s="1705"/>
      <c r="IY45" s="1705"/>
      <c r="IZ45" s="1705"/>
      <c r="JA45" s="1705"/>
      <c r="JB45" s="1705"/>
      <c r="JC45" s="1705"/>
      <c r="JD45" s="1705"/>
      <c r="JE45" s="1705"/>
      <c r="JF45" s="1705"/>
      <c r="JG45" s="1705"/>
      <c r="JH45" s="1705"/>
      <c r="JI45" s="101" t="s">
        <v>797</v>
      </c>
      <c r="JJ45" s="83" t="e">
        <f>VLOOKUP(JJ$1,'Existing Customers'!$A:$AA,9,FALSE)</f>
        <v>#N/A</v>
      </c>
      <c r="JK45" s="1705"/>
      <c r="JL45" s="1705"/>
      <c r="JM45" s="1705"/>
      <c r="JN45" s="1705"/>
      <c r="JO45" s="1705"/>
      <c r="JP45" s="1705"/>
      <c r="JQ45" s="1705"/>
      <c r="JR45" s="1705"/>
      <c r="JS45" s="1705"/>
      <c r="JT45" s="1705"/>
      <c r="JU45" s="1705"/>
      <c r="JV45" s="1705"/>
      <c r="JW45" s="1705"/>
      <c r="JX45" s="1705"/>
      <c r="JY45" s="1705"/>
      <c r="JZ45" s="1705"/>
      <c r="KA45" s="1705"/>
      <c r="KB45" s="1705"/>
      <c r="KC45" s="1705"/>
      <c r="KD45" s="1705"/>
      <c r="KE45" s="1705"/>
      <c r="KF45" s="101" t="s">
        <v>797</v>
      </c>
      <c r="KG45" s="83" t="e">
        <f>VLOOKUP(KG$1,'Existing Customers'!$A:$AA,9,FALSE)</f>
        <v>#N/A</v>
      </c>
      <c r="KH45" s="1705"/>
      <c r="KI45" s="1705"/>
      <c r="KJ45" s="1705"/>
      <c r="KK45" s="1705"/>
      <c r="KL45" s="1705"/>
      <c r="KM45" s="1705"/>
      <c r="KN45" s="1705"/>
      <c r="KO45" s="1705"/>
      <c r="KP45" s="1705"/>
      <c r="KQ45" s="1705"/>
      <c r="KR45" s="1705"/>
      <c r="KS45" s="1705"/>
      <c r="KT45" s="1705"/>
      <c r="KU45" s="1705"/>
      <c r="KV45" s="1705"/>
      <c r="KW45" s="1705"/>
      <c r="KX45" s="1705"/>
      <c r="KY45" s="1705"/>
      <c r="KZ45" s="1705"/>
      <c r="LA45" s="1705"/>
      <c r="LB45" s="1705"/>
      <c r="LC45" s="101" t="s">
        <v>797</v>
      </c>
      <c r="LD45" s="83" t="e">
        <f>VLOOKUP(LD$1,'Existing Customers'!$A:$AA,9,FALSE)</f>
        <v>#N/A</v>
      </c>
      <c r="LE45" s="1705"/>
      <c r="LF45" s="1705"/>
      <c r="LG45" s="1705"/>
      <c r="LH45" s="1705"/>
      <c r="LI45" s="1705"/>
      <c r="LJ45" s="1705"/>
      <c r="LK45" s="1705"/>
      <c r="LL45" s="1705"/>
      <c r="LM45" s="1705"/>
      <c r="LN45" s="1705"/>
      <c r="LO45" s="1705"/>
      <c r="LP45" s="1705"/>
      <c r="LQ45" s="1705"/>
      <c r="LR45" s="1705"/>
      <c r="LS45" s="1705"/>
      <c r="LT45" s="1705"/>
      <c r="LU45" s="1705"/>
      <c r="LV45" s="1705"/>
      <c r="LW45" s="1705"/>
      <c r="LX45" s="1705"/>
      <c r="LY45" s="1705"/>
      <c r="LZ45" s="101" t="s">
        <v>797</v>
      </c>
      <c r="MA45" s="83" t="e">
        <f>VLOOKUP(MA$1,'Existing Customers'!$A:$AA,9,FALSE)</f>
        <v>#N/A</v>
      </c>
      <c r="MB45" s="1705"/>
      <c r="MC45" s="1705"/>
      <c r="MD45" s="1705"/>
      <c r="ME45" s="1705"/>
      <c r="MF45" s="1705"/>
      <c r="MG45" s="1705"/>
      <c r="MH45" s="1705"/>
      <c r="MI45" s="1705"/>
      <c r="MJ45" s="1705"/>
      <c r="MK45" s="1705"/>
      <c r="ML45" s="1705"/>
      <c r="MM45" s="1705"/>
      <c r="MN45" s="1705"/>
      <c r="MO45" s="1705"/>
      <c r="MP45" s="1705"/>
      <c r="MQ45" s="1705"/>
      <c r="MR45" s="1705"/>
      <c r="MS45" s="1705"/>
      <c r="MT45" s="1705"/>
      <c r="MU45" s="1705"/>
      <c r="MV45" s="1705"/>
      <c r="MW45" s="101" t="s">
        <v>797</v>
      </c>
      <c r="MX45" s="83" t="e">
        <f>VLOOKUP(MX$1,'Existing Customers'!$A:$AA,9,FALSE)</f>
        <v>#N/A</v>
      </c>
      <c r="MY45" s="1705"/>
      <c r="MZ45" s="1705"/>
      <c r="NA45" s="1705"/>
      <c r="NB45" s="1705"/>
      <c r="NC45" s="1705"/>
      <c r="ND45" s="1705"/>
      <c r="NE45" s="1705"/>
      <c r="NF45" s="1705"/>
      <c r="NG45" s="1705"/>
      <c r="NH45" s="1705"/>
      <c r="NI45" s="1705"/>
      <c r="NJ45" s="1705"/>
      <c r="NK45" s="1705"/>
      <c r="NL45" s="1705"/>
      <c r="NM45" s="1705"/>
      <c r="NN45" s="1705"/>
      <c r="NO45" s="1705"/>
      <c r="NP45" s="1705"/>
      <c r="NQ45" s="1705"/>
      <c r="NR45" s="1705"/>
      <c r="NS45" s="1705"/>
      <c r="NT45" s="101" t="s">
        <v>797</v>
      </c>
      <c r="NU45" s="83" t="e">
        <f>VLOOKUP(NU$1,'Existing Customers'!$A:$AA,9,FALSE)</f>
        <v>#N/A</v>
      </c>
      <c r="NV45" s="1705"/>
      <c r="NW45" s="1705"/>
      <c r="NX45" s="1705"/>
      <c r="NY45" s="1705"/>
      <c r="NZ45" s="1705"/>
      <c r="OA45" s="1705"/>
      <c r="OB45" s="1705"/>
      <c r="OC45" s="1705"/>
      <c r="OD45" s="1705"/>
      <c r="OE45" s="1705"/>
      <c r="OF45" s="1705"/>
      <c r="OG45" s="1705"/>
      <c r="OH45" s="1705"/>
      <c r="OI45" s="1705"/>
      <c r="OJ45" s="1705"/>
      <c r="OK45" s="1705"/>
      <c r="OL45" s="1705"/>
      <c r="OM45" s="1705"/>
      <c r="ON45" s="1705"/>
      <c r="OO45" s="1705"/>
      <c r="OP45" s="1705"/>
      <c r="OQ45" s="101" t="s">
        <v>797</v>
      </c>
      <c r="OR45" s="83" t="e">
        <f>VLOOKUP(OR$1,'Existing Customers'!$A:$AA,9,FALSE)</f>
        <v>#N/A</v>
      </c>
      <c r="OS45" s="1705"/>
      <c r="OT45" s="1705"/>
      <c r="OU45" s="1705"/>
      <c r="OV45" s="1705"/>
      <c r="OW45" s="1705"/>
      <c r="OX45" s="1705"/>
      <c r="OY45" s="1705"/>
      <c r="OZ45" s="1705"/>
      <c r="PA45" s="1705"/>
      <c r="PB45" s="1705"/>
      <c r="PC45" s="1705"/>
      <c r="PD45" s="1705"/>
      <c r="PE45" s="1705"/>
      <c r="PF45" s="1705"/>
      <c r="PG45" s="1705"/>
      <c r="PH45" s="1705"/>
      <c r="PI45" s="1705"/>
      <c r="PJ45" s="1705"/>
      <c r="PK45" s="1705"/>
      <c r="PL45" s="1705"/>
      <c r="PM45" s="1705"/>
      <c r="PN45" s="101" t="s">
        <v>797</v>
      </c>
      <c r="PO45" s="83" t="e">
        <f>VLOOKUP(PO$1,'Existing Customers'!$A:$AA,9,FALSE)</f>
        <v>#N/A</v>
      </c>
      <c r="PP45" s="1705"/>
      <c r="PQ45" s="1705"/>
      <c r="PR45" s="1705"/>
      <c r="PS45" s="1705"/>
      <c r="PT45" s="1705"/>
      <c r="PU45" s="1705"/>
      <c r="PV45" s="1705"/>
      <c r="PW45" s="1705"/>
      <c r="PX45" s="1705"/>
      <c r="PY45" s="1705"/>
      <c r="PZ45" s="1705"/>
      <c r="QA45" s="1705"/>
      <c r="QB45" s="1705"/>
      <c r="QC45" s="1705"/>
      <c r="QD45" s="1705"/>
      <c r="QE45" s="1705"/>
      <c r="QF45" s="1705"/>
      <c r="QG45" s="1705"/>
      <c r="QH45" s="1705"/>
      <c r="QI45" s="1705"/>
      <c r="QJ45" s="1705"/>
      <c r="QK45" s="101" t="s">
        <v>797</v>
      </c>
      <c r="QL45" s="83" t="e">
        <f>VLOOKUP(QL$1,'Existing Customers'!$A:$AA,9,FALSE)</f>
        <v>#N/A</v>
      </c>
      <c r="QM45" s="1705"/>
      <c r="QN45" s="1705"/>
      <c r="QO45" s="1705"/>
      <c r="QP45" s="1705"/>
      <c r="QQ45" s="1705"/>
      <c r="QR45" s="1705"/>
      <c r="QS45" s="1705"/>
      <c r="QT45" s="1705"/>
      <c r="QU45" s="1705"/>
      <c r="QV45" s="1705"/>
      <c r="QW45" s="1705"/>
      <c r="QX45" s="1705"/>
      <c r="QY45" s="1705"/>
      <c r="QZ45" s="1705"/>
      <c r="RA45" s="1705"/>
      <c r="RB45" s="1705"/>
      <c r="RC45" s="1705"/>
      <c r="RD45" s="1705"/>
      <c r="RE45" s="1705"/>
      <c r="RF45" s="1705"/>
      <c r="RG45" s="1705"/>
      <c r="RH45" s="101" t="s">
        <v>797</v>
      </c>
      <c r="RI45" s="83" t="e">
        <f>VLOOKUP(RI$1,'Existing Customers'!$A:$AA,9,FALSE)</f>
        <v>#N/A</v>
      </c>
      <c r="RJ45" s="1705"/>
      <c r="RK45" s="1705"/>
      <c r="RL45" s="1705"/>
      <c r="RM45" s="1705"/>
      <c r="RN45" s="1705"/>
      <c r="RO45" s="1705"/>
      <c r="RP45" s="1705"/>
      <c r="RQ45" s="1705"/>
      <c r="RR45" s="1705"/>
      <c r="RS45" s="1705"/>
      <c r="RT45" s="1705"/>
      <c r="RU45" s="1705"/>
      <c r="RV45" s="1705"/>
      <c r="RW45" s="1705"/>
      <c r="RX45" s="1705"/>
      <c r="RY45" s="1705"/>
      <c r="RZ45" s="1705"/>
      <c r="SA45" s="1705"/>
      <c r="SB45" s="1705"/>
      <c r="SC45" s="1705"/>
      <c r="SD45" s="1705"/>
      <c r="SE45" s="101" t="s">
        <v>797</v>
      </c>
      <c r="SF45" s="83" t="e">
        <f>VLOOKUP(SF$1,'Existing Customers'!$A:$AA,9,FALSE)</f>
        <v>#N/A</v>
      </c>
      <c r="SG45" s="1705"/>
      <c r="SH45" s="1705"/>
      <c r="SI45" s="1705"/>
      <c r="SJ45" s="1705"/>
      <c r="SK45" s="1705"/>
      <c r="SL45" s="1705"/>
      <c r="SM45" s="1705"/>
      <c r="SN45" s="1705"/>
      <c r="SO45" s="1705"/>
      <c r="SP45" s="1705"/>
      <c r="SQ45" s="1705"/>
      <c r="SR45" s="1705"/>
      <c r="SS45" s="1705"/>
      <c r="ST45" s="1705"/>
      <c r="SU45" s="1705"/>
      <c r="SV45" s="1705"/>
      <c r="SW45" s="1705"/>
      <c r="SX45" s="1705"/>
      <c r="SY45" s="1705"/>
      <c r="SZ45" s="1705"/>
      <c r="TA45" s="1705"/>
      <c r="TB45" s="1705"/>
      <c r="TC45" s="1705"/>
      <c r="TD45" s="1705"/>
      <c r="TE45" s="1705"/>
      <c r="TF45" s="1705"/>
      <c r="TG45" s="1705"/>
      <c r="TH45" s="1705"/>
      <c r="TI45" s="1705"/>
      <c r="TJ45" s="1705"/>
      <c r="TK45" s="1705"/>
      <c r="TL45" s="1705"/>
      <c r="TM45" s="1705"/>
      <c r="TN45" s="1705"/>
      <c r="TO45" s="1705"/>
      <c r="TP45" s="1705"/>
      <c r="TQ45" s="1705"/>
      <c r="TR45" s="1705"/>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5"/>
      <c r="BH46" s="1705"/>
      <c r="BI46" s="1705"/>
      <c r="BJ46" s="1705" t="s">
        <v>798</v>
      </c>
      <c r="BK46" s="1705" t="e">
        <f>VLOOKUP(BK$1,'Existing Customers'!$A:$AA,27,FALSE)</f>
        <v>#N/A</v>
      </c>
      <c r="BL46" s="1705"/>
      <c r="BM46" s="1705"/>
      <c r="BN46" s="1705"/>
      <c r="BO46" s="1705"/>
      <c r="BP46" s="1705"/>
      <c r="BQ46" s="1705"/>
      <c r="BR46" s="1705"/>
      <c r="BS46" s="1705"/>
      <c r="BT46" s="1705"/>
      <c r="BU46" s="1705"/>
      <c r="BV46" s="1705"/>
      <c r="BW46" s="1705"/>
      <c r="BX46" s="1705"/>
      <c r="BY46" s="1705"/>
      <c r="BZ46" s="1705"/>
      <c r="CA46" s="1705"/>
      <c r="CB46" s="1705"/>
      <c r="CC46" s="1705"/>
      <c r="CD46" s="1705"/>
      <c r="CE46" s="1705"/>
      <c r="CF46" s="1705"/>
      <c r="CG46" s="101" t="s">
        <v>798</v>
      </c>
      <c r="CH46" s="83" t="e">
        <f>VLOOKUP(CH$1,'Existing Customers'!$A:$AA,27,FALSE)</f>
        <v>#N/A</v>
      </c>
      <c r="CI46" s="1705"/>
      <c r="CJ46" s="1705"/>
      <c r="CK46" s="1705"/>
      <c r="CL46" s="1705"/>
      <c r="CM46" s="1705"/>
      <c r="CN46" s="1705"/>
      <c r="CO46" s="1705"/>
      <c r="CP46" s="1705"/>
      <c r="CQ46" s="1705"/>
      <c r="CR46" s="1705"/>
      <c r="CS46" s="1705"/>
      <c r="CT46" s="1705"/>
      <c r="CU46" s="1705"/>
      <c r="CV46" s="1705"/>
      <c r="CW46" s="1705"/>
      <c r="CX46" s="1705"/>
      <c r="CY46" s="1705"/>
      <c r="CZ46" s="1705"/>
      <c r="DA46" s="1705"/>
      <c r="DB46" s="1705"/>
      <c r="DC46" s="1705"/>
      <c r="DD46" s="101" t="s">
        <v>798</v>
      </c>
      <c r="DE46" s="83" t="e">
        <f>VLOOKUP(DE$1,'Existing Customers'!$A:$AA,27,FALSE)</f>
        <v>#N/A</v>
      </c>
      <c r="DF46" s="1705"/>
      <c r="DG46" s="1705"/>
      <c r="DH46" s="1705"/>
      <c r="DI46" s="1705"/>
      <c r="DJ46" s="1705"/>
      <c r="DK46" s="1705"/>
      <c r="DL46" s="1705"/>
      <c r="DM46" s="1705"/>
      <c r="DN46" s="1705"/>
      <c r="DO46" s="1705"/>
      <c r="DP46" s="1705"/>
      <c r="DQ46" s="1705"/>
      <c r="DR46" s="1705"/>
      <c r="DS46" s="1705"/>
      <c r="DT46" s="1705"/>
      <c r="DU46" s="1705"/>
      <c r="DV46" s="1705"/>
      <c r="DW46" s="1705"/>
      <c r="DX46" s="1705"/>
      <c r="DY46" s="1705"/>
      <c r="DZ46" s="1705"/>
      <c r="EA46" s="101" t="s">
        <v>798</v>
      </c>
      <c r="EB46" s="83" t="e">
        <f>VLOOKUP(EB$1,'Existing Customers'!$A:$AA,27,FALSE)</f>
        <v>#N/A</v>
      </c>
      <c r="EC46" s="1705"/>
      <c r="ED46" s="1705"/>
      <c r="EE46" s="1705"/>
      <c r="EF46" s="1705"/>
      <c r="EG46" s="1705"/>
      <c r="EH46" s="1705"/>
      <c r="EI46" s="1705"/>
      <c r="EJ46" s="1705"/>
      <c r="EK46" s="1705"/>
      <c r="EL46" s="1705"/>
      <c r="EM46" s="1705"/>
      <c r="EN46" s="1705"/>
      <c r="EO46" s="1705"/>
      <c r="EP46" s="1705"/>
      <c r="EQ46" s="1705"/>
      <c r="ER46" s="1705"/>
      <c r="ES46" s="1705"/>
      <c r="ET46" s="1705"/>
      <c r="EU46" s="1705"/>
      <c r="EV46" s="1705"/>
      <c r="EW46" s="1705"/>
      <c r="EX46" s="101" t="s">
        <v>798</v>
      </c>
      <c r="EY46" s="83" t="e">
        <f>VLOOKUP(EY$1,'Existing Customers'!$A:$AA,27,FALSE)</f>
        <v>#N/A</v>
      </c>
      <c r="EZ46" s="1705"/>
      <c r="FA46" s="1705"/>
      <c r="FB46" s="1705"/>
      <c r="FC46" s="1705"/>
      <c r="FD46" s="1705"/>
      <c r="FE46" s="1705"/>
      <c r="FF46" s="1705"/>
      <c r="FG46" s="1705"/>
      <c r="FH46" s="1705"/>
      <c r="FI46" s="1705"/>
      <c r="FJ46" s="1705"/>
      <c r="FK46" s="1705"/>
      <c r="FL46" s="1705"/>
      <c r="FM46" s="1705"/>
      <c r="FN46" s="1705"/>
      <c r="FO46" s="1705"/>
      <c r="FP46" s="1705"/>
      <c r="FQ46" s="1705"/>
      <c r="FR46" s="1705"/>
      <c r="FS46" s="1705"/>
      <c r="FT46" s="1705"/>
      <c r="FU46" s="101" t="s">
        <v>798</v>
      </c>
      <c r="FV46" s="83" t="e">
        <f>VLOOKUP(FV$1,'Existing Customers'!$A:$AA,27,FALSE)</f>
        <v>#N/A</v>
      </c>
      <c r="FW46" s="1705"/>
      <c r="FX46" s="1705"/>
      <c r="FY46" s="1705"/>
      <c r="FZ46" s="1705"/>
      <c r="GA46" s="1705"/>
      <c r="GB46" s="1705"/>
      <c r="GC46" s="1705"/>
      <c r="GD46" s="1705"/>
      <c r="GE46" s="1705"/>
      <c r="GF46" s="1705"/>
      <c r="GG46" s="1705"/>
      <c r="GH46" s="1705"/>
      <c r="GI46" s="1705"/>
      <c r="GJ46" s="1705"/>
      <c r="GK46" s="1705"/>
      <c r="GL46" s="1705"/>
      <c r="GM46" s="1705"/>
      <c r="GN46" s="1705"/>
      <c r="GO46" s="1705"/>
      <c r="GP46" s="1705"/>
      <c r="GQ46" s="1705"/>
      <c r="GR46" s="101" t="s">
        <v>798</v>
      </c>
      <c r="GS46" s="83" t="e">
        <f>VLOOKUP(GS$1,'Existing Customers'!$A:$AA,27,FALSE)</f>
        <v>#N/A</v>
      </c>
      <c r="GT46" s="1705"/>
      <c r="GU46" s="1705"/>
      <c r="GV46" s="1705"/>
      <c r="GW46" s="1705"/>
      <c r="GX46" s="1705"/>
      <c r="GY46" s="1705"/>
      <c r="GZ46" s="1705"/>
      <c r="HA46" s="1705"/>
      <c r="HB46" s="1705"/>
      <c r="HC46" s="1705"/>
      <c r="HD46" s="1705"/>
      <c r="HE46" s="1705"/>
      <c r="HF46" s="1705"/>
      <c r="HG46" s="1705"/>
      <c r="HH46" s="1705"/>
      <c r="HI46" s="1705"/>
      <c r="HJ46" s="1705"/>
      <c r="HK46" s="1705"/>
      <c r="HL46" s="1705"/>
      <c r="HM46" s="1705"/>
      <c r="HN46" s="1705"/>
      <c r="HO46" s="101" t="s">
        <v>798</v>
      </c>
      <c r="HP46" s="83" t="e">
        <f>VLOOKUP(HP$1,'Existing Customers'!$A:$AA,27,FALSE)</f>
        <v>#N/A</v>
      </c>
      <c r="HQ46" s="1705"/>
      <c r="HR46" s="1705"/>
      <c r="HS46" s="1705"/>
      <c r="HT46" s="1705"/>
      <c r="HU46" s="1705"/>
      <c r="HV46" s="1705"/>
      <c r="HW46" s="1705"/>
      <c r="HX46" s="1705"/>
      <c r="HY46" s="1705"/>
      <c r="HZ46" s="1705"/>
      <c r="IA46" s="1705"/>
      <c r="IB46" s="1705"/>
      <c r="IC46" s="1705"/>
      <c r="ID46" s="1705"/>
      <c r="IE46" s="1705"/>
      <c r="IF46" s="1705"/>
      <c r="IG46" s="1705"/>
      <c r="IH46" s="1705"/>
      <c r="II46" s="1705"/>
      <c r="IJ46" s="1705"/>
      <c r="IK46" s="1705"/>
      <c r="IL46" s="101" t="s">
        <v>798</v>
      </c>
      <c r="IM46" s="83" t="e">
        <f>VLOOKUP(IM$1,'Existing Customers'!$A:$AA,27,FALSE)</f>
        <v>#N/A</v>
      </c>
      <c r="IN46" s="1705"/>
      <c r="IO46" s="1705"/>
      <c r="IP46" s="1705"/>
      <c r="IQ46" s="1705"/>
      <c r="IR46" s="1705"/>
      <c r="IS46" s="1705"/>
      <c r="IT46" s="1705"/>
      <c r="IU46" s="1705"/>
      <c r="IV46" s="1705"/>
      <c r="IW46" s="1705"/>
      <c r="IX46" s="1705"/>
      <c r="IY46" s="1705"/>
      <c r="IZ46" s="1705"/>
      <c r="JA46" s="1705"/>
      <c r="JB46" s="1705"/>
      <c r="JC46" s="1705"/>
      <c r="JD46" s="1705"/>
      <c r="JE46" s="1705"/>
      <c r="JF46" s="1705"/>
      <c r="JG46" s="1705"/>
      <c r="JH46" s="1705"/>
      <c r="JI46" s="101" t="s">
        <v>798</v>
      </c>
      <c r="JJ46" s="83" t="e">
        <f>VLOOKUP(JJ$1,'Existing Customers'!$A:$AA,27,FALSE)</f>
        <v>#N/A</v>
      </c>
      <c r="JK46" s="1705"/>
      <c r="JL46" s="1705"/>
      <c r="JM46" s="1705"/>
      <c r="JN46" s="1705"/>
      <c r="JO46" s="1705"/>
      <c r="JP46" s="1705"/>
      <c r="JQ46" s="1705"/>
      <c r="JR46" s="1705"/>
      <c r="JS46" s="1705"/>
      <c r="JT46" s="1705"/>
      <c r="JU46" s="1705"/>
      <c r="JV46" s="1705"/>
      <c r="JW46" s="1705"/>
      <c r="JX46" s="1705"/>
      <c r="JY46" s="1705"/>
      <c r="JZ46" s="1705"/>
      <c r="KA46" s="1705"/>
      <c r="KB46" s="1705"/>
      <c r="KC46" s="1705"/>
      <c r="KD46" s="1705"/>
      <c r="KE46" s="1705"/>
      <c r="KF46" s="101" t="s">
        <v>798</v>
      </c>
      <c r="KG46" s="83" t="e">
        <f>VLOOKUP(KG$1,'Existing Customers'!$A:$AA,27,FALSE)</f>
        <v>#N/A</v>
      </c>
      <c r="KH46" s="1705"/>
      <c r="KI46" s="1705"/>
      <c r="KJ46" s="1705"/>
      <c r="KK46" s="1705"/>
      <c r="KL46" s="1705"/>
      <c r="KM46" s="1705"/>
      <c r="KN46" s="1705"/>
      <c r="KO46" s="1705"/>
      <c r="KP46" s="1705"/>
      <c r="KQ46" s="1705"/>
      <c r="KR46" s="1705"/>
      <c r="KS46" s="1705"/>
      <c r="KT46" s="1705"/>
      <c r="KU46" s="1705"/>
      <c r="KV46" s="1705"/>
      <c r="KW46" s="1705"/>
      <c r="KX46" s="1705"/>
      <c r="KY46" s="1705"/>
      <c r="KZ46" s="1705"/>
      <c r="LA46" s="1705"/>
      <c r="LB46" s="1705"/>
      <c r="LC46" s="101" t="s">
        <v>798</v>
      </c>
      <c r="LD46" s="83" t="e">
        <f>VLOOKUP(LD$1,'Existing Customers'!$A:$AA,27,FALSE)</f>
        <v>#N/A</v>
      </c>
      <c r="LE46" s="1705"/>
      <c r="LF46" s="1705"/>
      <c r="LG46" s="1705"/>
      <c r="LH46" s="1705"/>
      <c r="LI46" s="1705"/>
      <c r="LJ46" s="1705"/>
      <c r="LK46" s="1705"/>
      <c r="LL46" s="1705"/>
      <c r="LM46" s="1705"/>
      <c r="LN46" s="1705"/>
      <c r="LO46" s="1705"/>
      <c r="LP46" s="1705"/>
      <c r="LQ46" s="1705"/>
      <c r="LR46" s="1705"/>
      <c r="LS46" s="1705"/>
      <c r="LT46" s="1705"/>
      <c r="LU46" s="1705"/>
      <c r="LV46" s="1705"/>
      <c r="LW46" s="1705"/>
      <c r="LX46" s="1705"/>
      <c r="LY46" s="1705"/>
      <c r="LZ46" s="101" t="s">
        <v>798</v>
      </c>
      <c r="MA46" s="83" t="e">
        <f>VLOOKUP(MA$1,'Existing Customers'!$A:$AA,27,FALSE)</f>
        <v>#N/A</v>
      </c>
      <c r="MB46" s="1705"/>
      <c r="MC46" s="1705"/>
      <c r="MD46" s="1705"/>
      <c r="ME46" s="1705"/>
      <c r="MF46" s="1705"/>
      <c r="MG46" s="1705"/>
      <c r="MH46" s="1705"/>
      <c r="MI46" s="1705"/>
      <c r="MJ46" s="1705"/>
      <c r="MK46" s="1705"/>
      <c r="ML46" s="1705"/>
      <c r="MM46" s="1705"/>
      <c r="MN46" s="1705"/>
      <c r="MO46" s="1705"/>
      <c r="MP46" s="1705"/>
      <c r="MQ46" s="1705"/>
      <c r="MR46" s="1705"/>
      <c r="MS46" s="1705"/>
      <c r="MT46" s="1705"/>
      <c r="MU46" s="1705"/>
      <c r="MV46" s="1705"/>
      <c r="MW46" s="101" t="s">
        <v>798</v>
      </c>
      <c r="MX46" s="83" t="e">
        <f>VLOOKUP(MX$1,'Existing Customers'!$A:$AA,27,FALSE)</f>
        <v>#N/A</v>
      </c>
      <c r="MY46" s="1705"/>
      <c r="MZ46" s="1705"/>
      <c r="NA46" s="1705"/>
      <c r="NB46" s="1705"/>
      <c r="NC46" s="1705"/>
      <c r="ND46" s="1705"/>
      <c r="NE46" s="1705"/>
      <c r="NF46" s="1705"/>
      <c r="NG46" s="1705"/>
      <c r="NH46" s="1705"/>
      <c r="NI46" s="1705"/>
      <c r="NJ46" s="1705"/>
      <c r="NK46" s="1705"/>
      <c r="NL46" s="1705"/>
      <c r="NM46" s="1705"/>
      <c r="NN46" s="1705"/>
      <c r="NO46" s="1705"/>
      <c r="NP46" s="1705"/>
      <c r="NQ46" s="1705"/>
      <c r="NR46" s="1705"/>
      <c r="NS46" s="1705"/>
      <c r="NT46" s="101" t="s">
        <v>798</v>
      </c>
      <c r="NU46" s="83" t="e">
        <f>VLOOKUP(NU$1,'Existing Customers'!$A:$AA,27,FALSE)</f>
        <v>#N/A</v>
      </c>
      <c r="NV46" s="1705"/>
      <c r="NW46" s="1705"/>
      <c r="NX46" s="1705"/>
      <c r="NY46" s="1705"/>
      <c r="NZ46" s="1705"/>
      <c r="OA46" s="1705"/>
      <c r="OB46" s="1705"/>
      <c r="OC46" s="1705"/>
      <c r="OD46" s="1705"/>
      <c r="OE46" s="1705"/>
      <c r="OF46" s="1705"/>
      <c r="OG46" s="1705"/>
      <c r="OH46" s="1705"/>
      <c r="OI46" s="1705"/>
      <c r="OJ46" s="1705"/>
      <c r="OK46" s="1705"/>
      <c r="OL46" s="1705"/>
      <c r="OM46" s="1705"/>
      <c r="ON46" s="1705"/>
      <c r="OO46" s="1705"/>
      <c r="OP46" s="1705"/>
      <c r="OQ46" s="101" t="s">
        <v>798</v>
      </c>
      <c r="OR46" s="83" t="e">
        <f>VLOOKUP(OR$1,'Existing Customers'!$A:$AA,27,FALSE)</f>
        <v>#N/A</v>
      </c>
      <c r="OS46" s="1705"/>
      <c r="OT46" s="1705"/>
      <c r="OU46" s="1705"/>
      <c r="OV46" s="1705"/>
      <c r="OW46" s="1705"/>
      <c r="OX46" s="1705"/>
      <c r="OY46" s="1705"/>
      <c r="OZ46" s="1705"/>
      <c r="PA46" s="1705"/>
      <c r="PB46" s="1705"/>
      <c r="PC46" s="1705"/>
      <c r="PD46" s="1705"/>
      <c r="PE46" s="1705"/>
      <c r="PF46" s="1705"/>
      <c r="PG46" s="1705"/>
      <c r="PH46" s="1705"/>
      <c r="PI46" s="1705"/>
      <c r="PJ46" s="1705"/>
      <c r="PK46" s="1705"/>
      <c r="PL46" s="1705"/>
      <c r="PM46" s="1705"/>
      <c r="PN46" s="101" t="s">
        <v>798</v>
      </c>
      <c r="PO46" s="83" t="e">
        <f>VLOOKUP(PO$1,'Existing Customers'!$A:$AA,27,FALSE)</f>
        <v>#N/A</v>
      </c>
      <c r="PP46" s="1705"/>
      <c r="PQ46" s="1705"/>
      <c r="PR46" s="1705"/>
      <c r="PS46" s="1705"/>
      <c r="PT46" s="1705"/>
      <c r="PU46" s="1705"/>
      <c r="PV46" s="1705"/>
      <c r="PW46" s="1705"/>
      <c r="PX46" s="1705"/>
      <c r="PY46" s="1705"/>
      <c r="PZ46" s="1705"/>
      <c r="QA46" s="1705"/>
      <c r="QB46" s="1705"/>
      <c r="QC46" s="1705"/>
      <c r="QD46" s="1705"/>
      <c r="QE46" s="1705"/>
      <c r="QF46" s="1705"/>
      <c r="QG46" s="1705"/>
      <c r="QH46" s="1705"/>
      <c r="QI46" s="1705"/>
      <c r="QJ46" s="1705"/>
      <c r="QK46" s="101" t="s">
        <v>798</v>
      </c>
      <c r="QL46" s="83" t="e">
        <f>VLOOKUP(QL$1,'Existing Customers'!$A:$AA,27,FALSE)</f>
        <v>#N/A</v>
      </c>
      <c r="QM46" s="1705"/>
      <c r="QN46" s="1705"/>
      <c r="QO46" s="1705"/>
      <c r="QP46" s="1705"/>
      <c r="QQ46" s="1705"/>
      <c r="QR46" s="1705"/>
      <c r="QS46" s="1705"/>
      <c r="QT46" s="1705"/>
      <c r="QU46" s="1705"/>
      <c r="QV46" s="1705"/>
      <c r="QW46" s="1705"/>
      <c r="QX46" s="1705"/>
      <c r="QY46" s="1705"/>
      <c r="QZ46" s="1705"/>
      <c r="RA46" s="1705"/>
      <c r="RB46" s="1705"/>
      <c r="RC46" s="1705"/>
      <c r="RD46" s="1705"/>
      <c r="RE46" s="1705"/>
      <c r="RF46" s="1705"/>
      <c r="RG46" s="1705"/>
      <c r="RH46" s="101" t="s">
        <v>798</v>
      </c>
      <c r="RI46" s="83" t="e">
        <f>VLOOKUP(RI$1,'Existing Customers'!$A:$AA,27,FALSE)</f>
        <v>#N/A</v>
      </c>
      <c r="RJ46" s="1705"/>
      <c r="RK46" s="1705"/>
      <c r="RL46" s="1705"/>
      <c r="RM46" s="1705"/>
      <c r="RN46" s="1705"/>
      <c r="RO46" s="1705"/>
      <c r="RP46" s="1705"/>
      <c r="RQ46" s="1705"/>
      <c r="RR46" s="1705"/>
      <c r="RS46" s="1705"/>
      <c r="RT46" s="1705"/>
      <c r="RU46" s="1705"/>
      <c r="RV46" s="1705"/>
      <c r="RW46" s="1705"/>
      <c r="RX46" s="1705"/>
      <c r="RY46" s="1705"/>
      <c r="RZ46" s="1705"/>
      <c r="SA46" s="1705"/>
      <c r="SB46" s="1705"/>
      <c r="SC46" s="1705"/>
      <c r="SD46" s="1705"/>
      <c r="SE46" s="101" t="s">
        <v>798</v>
      </c>
      <c r="SF46" s="83" t="e">
        <f>VLOOKUP(SF$1,'Existing Customers'!$A:$AA,27,FALSE)</f>
        <v>#N/A</v>
      </c>
      <c r="SG46" s="1705"/>
      <c r="SH46" s="1705"/>
      <c r="SI46" s="1705"/>
      <c r="SJ46" s="1705"/>
      <c r="SK46" s="1705"/>
      <c r="SL46" s="1705"/>
      <c r="SM46" s="1705"/>
      <c r="SN46" s="1705"/>
      <c r="SO46" s="1705"/>
      <c r="SP46" s="1705"/>
      <c r="SQ46" s="1705"/>
      <c r="SR46" s="1705"/>
      <c r="SS46" s="1705"/>
      <c r="ST46" s="1705"/>
      <c r="SU46" s="1705"/>
      <c r="SV46" s="1705"/>
      <c r="SW46" s="1705"/>
      <c r="SX46" s="1705"/>
      <c r="SY46" s="1705"/>
      <c r="SZ46" s="1705"/>
      <c r="TA46" s="1705"/>
      <c r="TB46" s="1705"/>
      <c r="TC46" s="1705"/>
      <c r="TD46" s="1705"/>
      <c r="TE46" s="1705"/>
      <c r="TF46" s="1705"/>
      <c r="TG46" s="1705"/>
      <c r="TH46" s="1705"/>
      <c r="TI46" s="1705"/>
      <c r="TJ46" s="1705"/>
      <c r="TK46" s="1705"/>
      <c r="TL46" s="1705"/>
      <c r="TM46" s="1705"/>
      <c r="TN46" s="1705"/>
      <c r="TO46" s="1705"/>
      <c r="TP46" s="1705"/>
      <c r="TQ46" s="1705"/>
      <c r="TR46" s="1705"/>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5"/>
      <c r="BH47" s="1705"/>
      <c r="BI47" s="1705"/>
      <c r="BJ47" s="1705" t="s">
        <v>923</v>
      </c>
      <c r="BK47" s="1705" t="e">
        <f>VLOOKUP(BK$1,'Existing Customers'!$A:$AA,4,FALSE)</f>
        <v>#N/A</v>
      </c>
      <c r="BL47" s="1705"/>
      <c r="BM47" s="1705"/>
      <c r="BN47" s="1705"/>
      <c r="BO47" s="1705"/>
      <c r="BP47" s="1705"/>
      <c r="BQ47" s="1705"/>
      <c r="BR47" s="1705"/>
      <c r="BS47" s="1705"/>
      <c r="BT47" s="1705"/>
      <c r="BU47" s="1705"/>
      <c r="BV47" s="1705"/>
      <c r="BW47" s="1705"/>
      <c r="BX47" s="1705"/>
      <c r="BY47" s="1705"/>
      <c r="BZ47" s="1705"/>
      <c r="CA47" s="1705"/>
      <c r="CB47" s="1705"/>
      <c r="CC47" s="1705"/>
      <c r="CD47" s="1705"/>
      <c r="CE47" s="1705"/>
      <c r="CF47" s="1705"/>
      <c r="CG47" s="101" t="s">
        <v>107</v>
      </c>
      <c r="CH47" s="83" t="e">
        <f>VLOOKUP(CH$1,'Existing Customers'!$A:$AA,4,FALSE)</f>
        <v>#N/A</v>
      </c>
      <c r="CI47" s="1705"/>
      <c r="CJ47" s="1705"/>
      <c r="CK47" s="1705"/>
      <c r="CL47" s="1705"/>
      <c r="CM47" s="1705"/>
      <c r="CN47" s="1705"/>
      <c r="CO47" s="1705"/>
      <c r="CP47" s="1705"/>
      <c r="CQ47" s="1705"/>
      <c r="CR47" s="1705"/>
      <c r="CS47" s="1705"/>
      <c r="CT47" s="1705"/>
      <c r="CU47" s="1705"/>
      <c r="CV47" s="1705"/>
      <c r="CW47" s="1705"/>
      <c r="CX47" s="1705"/>
      <c r="CY47" s="1705"/>
      <c r="CZ47" s="1705"/>
      <c r="DA47" s="1705"/>
      <c r="DB47" s="1705"/>
      <c r="DC47" s="1705"/>
      <c r="DD47" s="101" t="s">
        <v>107</v>
      </c>
      <c r="DE47" s="83" t="e">
        <f>VLOOKUP(DE$1,'Existing Customers'!$A:$AA,4,FALSE)</f>
        <v>#N/A</v>
      </c>
      <c r="DF47" s="1705"/>
      <c r="DG47" s="1705"/>
      <c r="DH47" s="1705"/>
      <c r="DI47" s="1705"/>
      <c r="DJ47" s="1705"/>
      <c r="DK47" s="1705"/>
      <c r="DL47" s="1705"/>
      <c r="DM47" s="1705"/>
      <c r="DN47" s="1705"/>
      <c r="DO47" s="1705"/>
      <c r="DP47" s="1705"/>
      <c r="DQ47" s="1705"/>
      <c r="DR47" s="1705"/>
      <c r="DS47" s="1705"/>
      <c r="DT47" s="1705"/>
      <c r="DU47" s="1705"/>
      <c r="DV47" s="1705"/>
      <c r="DW47" s="1705"/>
      <c r="DX47" s="1705"/>
      <c r="DY47" s="1705"/>
      <c r="DZ47" s="1705"/>
      <c r="EA47" s="101" t="s">
        <v>107</v>
      </c>
      <c r="EB47" s="83" t="e">
        <f>VLOOKUP(EB$1,'Existing Customers'!$A:$AA,4,FALSE)</f>
        <v>#N/A</v>
      </c>
      <c r="EC47" s="1705"/>
      <c r="ED47" s="1705"/>
      <c r="EE47" s="1705"/>
      <c r="EF47" s="1705"/>
      <c r="EG47" s="1705"/>
      <c r="EH47" s="1705"/>
      <c r="EI47" s="1705"/>
      <c r="EJ47" s="1705"/>
      <c r="EK47" s="1705"/>
      <c r="EL47" s="1705"/>
      <c r="EM47" s="1705"/>
      <c r="EN47" s="1705"/>
      <c r="EO47" s="1705"/>
      <c r="EP47" s="1705"/>
      <c r="EQ47" s="1705"/>
      <c r="ER47" s="1705"/>
      <c r="ES47" s="1705"/>
      <c r="ET47" s="1705"/>
      <c r="EU47" s="1705"/>
      <c r="EV47" s="1705"/>
      <c r="EW47" s="1705"/>
      <c r="EX47" s="101" t="s">
        <v>107</v>
      </c>
      <c r="EY47" s="83" t="e">
        <f>VLOOKUP(EY$1,'Existing Customers'!$A:$AA,4,FALSE)</f>
        <v>#N/A</v>
      </c>
      <c r="EZ47" s="1705"/>
      <c r="FA47" s="1705"/>
      <c r="FB47" s="1705"/>
      <c r="FC47" s="1705"/>
      <c r="FD47" s="1705"/>
      <c r="FE47" s="1705"/>
      <c r="FF47" s="1705"/>
      <c r="FG47" s="1705"/>
      <c r="FH47" s="1705"/>
      <c r="FI47" s="1705"/>
      <c r="FJ47" s="1705"/>
      <c r="FK47" s="1705"/>
      <c r="FL47" s="1705"/>
      <c r="FM47" s="1705"/>
      <c r="FN47" s="1705"/>
      <c r="FO47" s="1705"/>
      <c r="FP47" s="1705"/>
      <c r="FQ47" s="1705"/>
      <c r="FR47" s="1705"/>
      <c r="FS47" s="1705"/>
      <c r="FT47" s="1705"/>
      <c r="FU47" s="101" t="s">
        <v>107</v>
      </c>
      <c r="FV47" s="83" t="e">
        <f>VLOOKUP(FV$1,'Existing Customers'!$A:$AA,4,FALSE)</f>
        <v>#N/A</v>
      </c>
      <c r="FW47" s="1705"/>
      <c r="FX47" s="1705"/>
      <c r="FY47" s="1705"/>
      <c r="FZ47" s="1705"/>
      <c r="GA47" s="1705"/>
      <c r="GB47" s="1705"/>
      <c r="GC47" s="1705"/>
      <c r="GD47" s="1705"/>
      <c r="GE47" s="1705"/>
      <c r="GF47" s="1705"/>
      <c r="GG47" s="1705"/>
      <c r="GH47" s="1705"/>
      <c r="GI47" s="1705"/>
      <c r="GJ47" s="1705"/>
      <c r="GK47" s="1705"/>
      <c r="GL47" s="1705"/>
      <c r="GM47" s="1705"/>
      <c r="GN47" s="1705"/>
      <c r="GO47" s="1705"/>
      <c r="GP47" s="1705"/>
      <c r="GQ47" s="1705"/>
      <c r="GR47" s="101" t="s">
        <v>107</v>
      </c>
      <c r="GS47" s="83" t="e">
        <f>VLOOKUP(GS$1,'Existing Customers'!$A:$AA,4,FALSE)</f>
        <v>#N/A</v>
      </c>
      <c r="GT47" s="1705"/>
      <c r="GU47" s="1705"/>
      <c r="GV47" s="1705"/>
      <c r="GW47" s="1705"/>
      <c r="GX47" s="1705"/>
      <c r="GY47" s="1705"/>
      <c r="GZ47" s="1705"/>
      <c r="HA47" s="1705"/>
      <c r="HB47" s="1705"/>
      <c r="HC47" s="1705"/>
      <c r="HD47" s="1705"/>
      <c r="HE47" s="1705"/>
      <c r="HF47" s="1705"/>
      <c r="HG47" s="1705"/>
      <c r="HH47" s="1705"/>
      <c r="HI47" s="1705"/>
      <c r="HJ47" s="1705"/>
      <c r="HK47" s="1705"/>
      <c r="HL47" s="1705"/>
      <c r="HM47" s="1705"/>
      <c r="HN47" s="1705"/>
      <c r="HO47" s="101" t="s">
        <v>107</v>
      </c>
      <c r="HP47" s="83" t="e">
        <f>VLOOKUP(HP$1,'Existing Customers'!$A:$AA,4,FALSE)</f>
        <v>#N/A</v>
      </c>
      <c r="HQ47" s="1705"/>
      <c r="HR47" s="1705"/>
      <c r="HS47" s="1705"/>
      <c r="HT47" s="1705"/>
      <c r="HU47" s="1705"/>
      <c r="HV47" s="1705"/>
      <c r="HW47" s="1705"/>
      <c r="HX47" s="1705"/>
      <c r="HY47" s="1705"/>
      <c r="HZ47" s="1705"/>
      <c r="IA47" s="1705"/>
      <c r="IB47" s="1705"/>
      <c r="IC47" s="1705"/>
      <c r="ID47" s="1705"/>
      <c r="IE47" s="1705"/>
      <c r="IF47" s="1705"/>
      <c r="IG47" s="1705"/>
      <c r="IH47" s="1705"/>
      <c r="II47" s="1705"/>
      <c r="IJ47" s="1705"/>
      <c r="IK47" s="1705"/>
      <c r="IL47" s="101" t="s">
        <v>107</v>
      </c>
      <c r="IM47" s="83" t="e">
        <f>VLOOKUP(IM$1,'Existing Customers'!$A:$AA,4,FALSE)</f>
        <v>#N/A</v>
      </c>
      <c r="IN47" s="1705"/>
      <c r="IO47" s="1705"/>
      <c r="IP47" s="1705"/>
      <c r="IQ47" s="1705"/>
      <c r="IR47" s="1705"/>
      <c r="IS47" s="1705"/>
      <c r="IT47" s="1705"/>
      <c r="IU47" s="1705"/>
      <c r="IV47" s="1705"/>
      <c r="IW47" s="1705"/>
      <c r="IX47" s="1705"/>
      <c r="IY47" s="1705"/>
      <c r="IZ47" s="1705"/>
      <c r="JA47" s="1705"/>
      <c r="JB47" s="1705"/>
      <c r="JC47" s="1705"/>
      <c r="JD47" s="1705"/>
      <c r="JE47" s="1705"/>
      <c r="JF47" s="1705"/>
      <c r="JG47" s="1705"/>
      <c r="JH47" s="1705"/>
      <c r="JI47" s="101" t="s">
        <v>107</v>
      </c>
      <c r="JJ47" s="83" t="e">
        <f>VLOOKUP(JJ$1,'Existing Customers'!$A:$AA,4,FALSE)</f>
        <v>#N/A</v>
      </c>
      <c r="JK47" s="1705"/>
      <c r="JL47" s="1705"/>
      <c r="JM47" s="1705"/>
      <c r="JN47" s="1705"/>
      <c r="JO47" s="1705"/>
      <c r="JP47" s="1705"/>
      <c r="JQ47" s="1705"/>
      <c r="JR47" s="1705"/>
      <c r="JS47" s="1705"/>
      <c r="JT47" s="1705"/>
      <c r="JU47" s="1705"/>
      <c r="JV47" s="1705"/>
      <c r="JW47" s="1705"/>
      <c r="JX47" s="1705"/>
      <c r="JY47" s="1705"/>
      <c r="JZ47" s="1705"/>
      <c r="KA47" s="1705"/>
      <c r="KB47" s="1705"/>
      <c r="KC47" s="1705"/>
      <c r="KD47" s="1705"/>
      <c r="KE47" s="1705"/>
      <c r="KF47" s="101" t="s">
        <v>107</v>
      </c>
      <c r="KG47" s="83" t="e">
        <f>VLOOKUP(KG$1,'Existing Customers'!$A:$AA,4,FALSE)</f>
        <v>#N/A</v>
      </c>
      <c r="KH47" s="1705"/>
      <c r="KI47" s="1705"/>
      <c r="KJ47" s="1705"/>
      <c r="KK47" s="1705"/>
      <c r="KL47" s="1705"/>
      <c r="KM47" s="1705"/>
      <c r="KN47" s="1705"/>
      <c r="KO47" s="1705"/>
      <c r="KP47" s="1705"/>
      <c r="KQ47" s="1705"/>
      <c r="KR47" s="1705"/>
      <c r="KS47" s="1705"/>
      <c r="KT47" s="1705"/>
      <c r="KU47" s="1705"/>
      <c r="KV47" s="1705"/>
      <c r="KW47" s="1705"/>
      <c r="KX47" s="1705"/>
      <c r="KY47" s="1705"/>
      <c r="KZ47" s="1705"/>
      <c r="LA47" s="1705"/>
      <c r="LB47" s="1705"/>
      <c r="LC47" s="101" t="s">
        <v>107</v>
      </c>
      <c r="LD47" s="83" t="e">
        <f>VLOOKUP(LD$1,'Existing Customers'!$A:$AA,4,FALSE)</f>
        <v>#N/A</v>
      </c>
      <c r="LE47" s="1705"/>
      <c r="LF47" s="1705"/>
      <c r="LG47" s="1705"/>
      <c r="LH47" s="1705"/>
      <c r="LI47" s="1705"/>
      <c r="LJ47" s="1705"/>
      <c r="LK47" s="1705"/>
      <c r="LL47" s="1705"/>
      <c r="LM47" s="1705"/>
      <c r="LN47" s="1705"/>
      <c r="LO47" s="1705"/>
      <c r="LP47" s="1705"/>
      <c r="LQ47" s="1705"/>
      <c r="LR47" s="1705"/>
      <c r="LS47" s="1705"/>
      <c r="LT47" s="1705"/>
      <c r="LU47" s="1705"/>
      <c r="LV47" s="1705"/>
      <c r="LW47" s="1705"/>
      <c r="LX47" s="1705"/>
      <c r="LY47" s="1705"/>
      <c r="LZ47" s="101" t="s">
        <v>107</v>
      </c>
      <c r="MA47" s="83" t="e">
        <f>VLOOKUP(MA$1,'Existing Customers'!$A:$AA,4,FALSE)</f>
        <v>#N/A</v>
      </c>
      <c r="MB47" s="1705"/>
      <c r="MC47" s="1705"/>
      <c r="MD47" s="1705"/>
      <c r="ME47" s="1705"/>
      <c r="MF47" s="1705"/>
      <c r="MG47" s="1705"/>
      <c r="MH47" s="1705"/>
      <c r="MI47" s="1705"/>
      <c r="MJ47" s="1705"/>
      <c r="MK47" s="1705"/>
      <c r="ML47" s="1705"/>
      <c r="MM47" s="1705"/>
      <c r="MN47" s="1705"/>
      <c r="MO47" s="1705"/>
      <c r="MP47" s="1705"/>
      <c r="MQ47" s="1705"/>
      <c r="MR47" s="1705"/>
      <c r="MS47" s="1705"/>
      <c r="MT47" s="1705"/>
      <c r="MU47" s="1705"/>
      <c r="MV47" s="1705"/>
      <c r="MW47" s="101" t="s">
        <v>107</v>
      </c>
      <c r="MX47" s="83" t="e">
        <f>VLOOKUP(MX$1,'Existing Customers'!$A:$AA,4,FALSE)</f>
        <v>#N/A</v>
      </c>
      <c r="MY47" s="1705"/>
      <c r="MZ47" s="1705"/>
      <c r="NA47" s="1705"/>
      <c r="NB47" s="1705"/>
      <c r="NC47" s="1705"/>
      <c r="ND47" s="1705"/>
      <c r="NE47" s="1705"/>
      <c r="NF47" s="1705"/>
      <c r="NG47" s="1705"/>
      <c r="NH47" s="1705"/>
      <c r="NI47" s="1705"/>
      <c r="NJ47" s="1705"/>
      <c r="NK47" s="1705"/>
      <c r="NL47" s="1705"/>
      <c r="NM47" s="1705"/>
      <c r="NN47" s="1705"/>
      <c r="NO47" s="1705"/>
      <c r="NP47" s="1705"/>
      <c r="NQ47" s="1705"/>
      <c r="NR47" s="1705"/>
      <c r="NS47" s="1705"/>
      <c r="NT47" s="101" t="s">
        <v>107</v>
      </c>
      <c r="NU47" s="83" t="e">
        <f>VLOOKUP(NU$1,'Existing Customers'!$A:$AA,4,FALSE)</f>
        <v>#N/A</v>
      </c>
      <c r="NV47" s="1705"/>
      <c r="NW47" s="1705"/>
      <c r="NX47" s="1705"/>
      <c r="NY47" s="1705"/>
      <c r="NZ47" s="1705"/>
      <c r="OA47" s="1705"/>
      <c r="OB47" s="1705"/>
      <c r="OC47" s="1705"/>
      <c r="OD47" s="1705"/>
      <c r="OE47" s="1705"/>
      <c r="OF47" s="1705"/>
      <c r="OG47" s="1705"/>
      <c r="OH47" s="1705"/>
      <c r="OI47" s="1705"/>
      <c r="OJ47" s="1705"/>
      <c r="OK47" s="1705"/>
      <c r="OL47" s="1705"/>
      <c r="OM47" s="1705"/>
      <c r="ON47" s="1705"/>
      <c r="OO47" s="1705"/>
      <c r="OP47" s="1705"/>
      <c r="OQ47" s="101" t="s">
        <v>107</v>
      </c>
      <c r="OR47" s="83" t="e">
        <f>VLOOKUP(OR$1,'Existing Customers'!$A:$AA,4,FALSE)</f>
        <v>#N/A</v>
      </c>
      <c r="OS47" s="1705"/>
      <c r="OT47" s="1705"/>
      <c r="OU47" s="1705"/>
      <c r="OV47" s="1705"/>
      <c r="OW47" s="1705"/>
      <c r="OX47" s="1705"/>
      <c r="OY47" s="1705"/>
      <c r="OZ47" s="1705"/>
      <c r="PA47" s="1705"/>
      <c r="PB47" s="1705"/>
      <c r="PC47" s="1705"/>
      <c r="PD47" s="1705"/>
      <c r="PE47" s="1705"/>
      <c r="PF47" s="1705"/>
      <c r="PG47" s="1705"/>
      <c r="PH47" s="1705"/>
      <c r="PI47" s="1705"/>
      <c r="PJ47" s="1705"/>
      <c r="PK47" s="1705"/>
      <c r="PL47" s="1705"/>
      <c r="PM47" s="1705"/>
      <c r="PN47" s="101" t="s">
        <v>107</v>
      </c>
      <c r="PO47" s="83" t="e">
        <f>VLOOKUP(PO$1,'Existing Customers'!$A:$AA,4,FALSE)</f>
        <v>#N/A</v>
      </c>
      <c r="PP47" s="1705"/>
      <c r="PQ47" s="1705"/>
      <c r="PR47" s="1705"/>
      <c r="PS47" s="1705"/>
      <c r="PT47" s="1705"/>
      <c r="PU47" s="1705"/>
      <c r="PV47" s="1705"/>
      <c r="PW47" s="1705"/>
      <c r="PX47" s="1705"/>
      <c r="PY47" s="1705"/>
      <c r="PZ47" s="1705"/>
      <c r="QA47" s="1705"/>
      <c r="QB47" s="1705"/>
      <c r="QC47" s="1705"/>
      <c r="QD47" s="1705"/>
      <c r="QE47" s="1705"/>
      <c r="QF47" s="1705"/>
      <c r="QG47" s="1705"/>
      <c r="QH47" s="1705"/>
      <c r="QI47" s="1705"/>
      <c r="QJ47" s="1705"/>
      <c r="QK47" s="101" t="s">
        <v>107</v>
      </c>
      <c r="QL47" s="83" t="e">
        <f>VLOOKUP(QL$1,'Existing Customers'!$A:$AA,4,FALSE)</f>
        <v>#N/A</v>
      </c>
      <c r="QM47" s="1705"/>
      <c r="QN47" s="1705"/>
      <c r="QO47" s="1705"/>
      <c r="QP47" s="1705"/>
      <c r="QQ47" s="1705"/>
      <c r="QR47" s="1705"/>
      <c r="QS47" s="1705"/>
      <c r="QT47" s="1705"/>
      <c r="QU47" s="1705"/>
      <c r="QV47" s="1705"/>
      <c r="QW47" s="1705"/>
      <c r="QX47" s="1705"/>
      <c r="QY47" s="1705"/>
      <c r="QZ47" s="1705"/>
      <c r="RA47" s="1705"/>
      <c r="RB47" s="1705"/>
      <c r="RC47" s="1705"/>
      <c r="RD47" s="1705"/>
      <c r="RE47" s="1705"/>
      <c r="RF47" s="1705"/>
      <c r="RG47" s="1705"/>
      <c r="RH47" s="101" t="s">
        <v>107</v>
      </c>
      <c r="RI47" s="83" t="e">
        <f>VLOOKUP(RI$1,'Existing Customers'!$A:$AA,4,FALSE)</f>
        <v>#N/A</v>
      </c>
      <c r="RJ47" s="1705"/>
      <c r="RK47" s="1705"/>
      <c r="RL47" s="1705"/>
      <c r="RM47" s="1705"/>
      <c r="RN47" s="1705"/>
      <c r="RO47" s="1705"/>
      <c r="RP47" s="1705"/>
      <c r="RQ47" s="1705"/>
      <c r="RR47" s="1705"/>
      <c r="RS47" s="1705"/>
      <c r="RT47" s="1705"/>
      <c r="RU47" s="1705"/>
      <c r="RV47" s="1705"/>
      <c r="RW47" s="1705"/>
      <c r="RX47" s="1705"/>
      <c r="RY47" s="1705"/>
      <c r="RZ47" s="1705"/>
      <c r="SA47" s="1705"/>
      <c r="SB47" s="1705"/>
      <c r="SC47" s="1705"/>
      <c r="SD47" s="1705"/>
      <c r="SE47" s="101" t="s">
        <v>107</v>
      </c>
      <c r="SF47" s="83" t="e">
        <f>VLOOKUP(SF$1,'Existing Customers'!$A:$AA,4,FALSE)</f>
        <v>#N/A</v>
      </c>
      <c r="SG47" s="1705"/>
      <c r="SH47" s="1705"/>
      <c r="SI47" s="1705"/>
      <c r="SJ47" s="1705"/>
      <c r="SK47" s="1705"/>
      <c r="SL47" s="1705"/>
      <c r="SM47" s="1705"/>
      <c r="SN47" s="1705"/>
      <c r="SO47" s="1705"/>
      <c r="SP47" s="1705"/>
      <c r="SQ47" s="1705"/>
      <c r="SR47" s="1705"/>
      <c r="SS47" s="1705"/>
      <c r="ST47" s="1705"/>
      <c r="SU47" s="1705"/>
      <c r="SV47" s="1705"/>
      <c r="SW47" s="1705"/>
      <c r="SX47" s="1705"/>
      <c r="SY47" s="1705"/>
      <c r="SZ47" s="1705"/>
      <c r="TA47" s="1705"/>
      <c r="TB47" s="1705"/>
      <c r="TC47" s="1705"/>
      <c r="TD47" s="1705"/>
      <c r="TE47" s="1705"/>
      <c r="TF47" s="1705"/>
      <c r="TG47" s="1705"/>
      <c r="TH47" s="1705"/>
      <c r="TI47" s="1705"/>
      <c r="TJ47" s="1705"/>
      <c r="TK47" s="1705"/>
      <c r="TL47" s="1705"/>
      <c r="TM47" s="1705"/>
      <c r="TN47" s="1705"/>
      <c r="TO47" s="1705"/>
      <c r="TP47" s="1705"/>
      <c r="TQ47" s="1705"/>
      <c r="TR47" s="1705"/>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5"/>
      <c r="BH48" s="1705"/>
      <c r="BI48" s="1705"/>
      <c r="BJ48" s="1705" t="s">
        <v>803</v>
      </c>
      <c r="BK48" s="1705">
        <f>IFERROR(VLOOKUP(BK$1,'Existing Customers'!$A:$AA,6,FALSE),BK6)</f>
        <v>0</v>
      </c>
      <c r="BL48" s="1705"/>
      <c r="BM48" s="1705"/>
      <c r="BN48" s="1705"/>
      <c r="BO48" s="1705"/>
      <c r="BP48" s="1705"/>
      <c r="BQ48" s="1705"/>
      <c r="BR48" s="1705"/>
      <c r="BS48" s="1705"/>
      <c r="BT48" s="1705"/>
      <c r="BU48" s="1705"/>
      <c r="BV48" s="1705"/>
      <c r="BW48" s="1705"/>
      <c r="BX48" s="1705"/>
      <c r="BY48" s="1705"/>
      <c r="BZ48" s="1705"/>
      <c r="CA48" s="1705"/>
      <c r="CB48" s="1705"/>
      <c r="CC48" s="1705"/>
      <c r="CD48" s="1705"/>
      <c r="CE48" s="1705"/>
      <c r="CF48" s="1705"/>
      <c r="CG48" s="101" t="s">
        <v>803</v>
      </c>
      <c r="CH48" s="83">
        <f>IFERROR(VLOOKUP(CH$1,'Existing Customers'!$A:$AA,6,FALSE),CH5)</f>
        <v>0</v>
      </c>
      <c r="CI48" s="1705"/>
      <c r="CJ48" s="1705"/>
      <c r="CK48" s="1705"/>
      <c r="CL48" s="1705"/>
      <c r="CM48" s="1705"/>
      <c r="CN48" s="1705"/>
      <c r="CO48" s="1705"/>
      <c r="CP48" s="1705"/>
      <c r="CQ48" s="1705"/>
      <c r="CR48" s="1705"/>
      <c r="CS48" s="1705"/>
      <c r="CT48" s="1705"/>
      <c r="CU48" s="1705"/>
      <c r="CV48" s="1705"/>
      <c r="CW48" s="1705"/>
      <c r="CX48" s="1705"/>
      <c r="CY48" s="1705"/>
      <c r="CZ48" s="1705"/>
      <c r="DA48" s="1705"/>
      <c r="DB48" s="1705"/>
      <c r="DC48" s="1705"/>
      <c r="DD48" s="101" t="s">
        <v>803</v>
      </c>
      <c r="DE48" s="83">
        <f>IFERROR(VLOOKUP(DE$1,'Existing Customers'!$A:$AA,6,FALSE),DE6)</f>
        <v>0</v>
      </c>
      <c r="DF48" s="1705"/>
      <c r="DG48" s="1705"/>
      <c r="DH48" s="1705"/>
      <c r="DI48" s="1705"/>
      <c r="DJ48" s="1705"/>
      <c r="DK48" s="1705"/>
      <c r="DL48" s="1705"/>
      <c r="DM48" s="1705"/>
      <c r="DN48" s="1705"/>
      <c r="DO48" s="1705"/>
      <c r="DP48" s="1705"/>
      <c r="DQ48" s="1705"/>
      <c r="DR48" s="1705"/>
      <c r="DS48" s="1705"/>
      <c r="DT48" s="1705"/>
      <c r="DU48" s="1705"/>
      <c r="DV48" s="1705"/>
      <c r="DW48" s="1705"/>
      <c r="DX48" s="1705"/>
      <c r="DY48" s="1705"/>
      <c r="DZ48" s="1705"/>
      <c r="EA48" s="101" t="s">
        <v>803</v>
      </c>
      <c r="EB48" s="83">
        <f>IFERROR(VLOOKUP(EB$1,'Existing Customers'!$A:$AA,6,FALSE),EB6)</f>
        <v>0</v>
      </c>
      <c r="EC48" s="1705"/>
      <c r="ED48" s="1705"/>
      <c r="EE48" s="1705"/>
      <c r="EF48" s="1705"/>
      <c r="EG48" s="1705"/>
      <c r="EH48" s="1705"/>
      <c r="EI48" s="1705"/>
      <c r="EJ48" s="1705"/>
      <c r="EK48" s="1705"/>
      <c r="EL48" s="1705"/>
      <c r="EM48" s="1705"/>
      <c r="EN48" s="1705"/>
      <c r="EO48" s="1705"/>
      <c r="EP48" s="1705"/>
      <c r="EQ48" s="1705"/>
      <c r="ER48" s="1705"/>
      <c r="ES48" s="1705"/>
      <c r="ET48" s="1705"/>
      <c r="EU48" s="1705"/>
      <c r="EV48" s="1705"/>
      <c r="EW48" s="1705"/>
      <c r="EX48" s="101" t="s">
        <v>803</v>
      </c>
      <c r="EY48" s="83">
        <f>IFERROR(VLOOKUP(EY$1,'Existing Customers'!$A:$AA,6,FALSE),EY6)</f>
        <v>0</v>
      </c>
      <c r="EZ48" s="1705"/>
      <c r="FA48" s="1705"/>
      <c r="FB48" s="1705"/>
      <c r="FC48" s="1705"/>
      <c r="FD48" s="1705"/>
      <c r="FE48" s="1705"/>
      <c r="FF48" s="1705"/>
      <c r="FG48" s="1705"/>
      <c r="FH48" s="1705"/>
      <c r="FI48" s="1705"/>
      <c r="FJ48" s="1705"/>
      <c r="FK48" s="1705"/>
      <c r="FL48" s="1705"/>
      <c r="FM48" s="1705"/>
      <c r="FN48" s="1705"/>
      <c r="FO48" s="1705"/>
      <c r="FP48" s="1705"/>
      <c r="FQ48" s="1705"/>
      <c r="FR48" s="1705"/>
      <c r="FS48" s="1705"/>
      <c r="FT48" s="1705"/>
      <c r="FU48" s="101" t="s">
        <v>803</v>
      </c>
      <c r="FV48" s="83">
        <f>IFERROR(VLOOKUP(FV$1,'Existing Customers'!$A:$AA,6,FALSE),FV6)</f>
        <v>0</v>
      </c>
      <c r="FW48" s="1705"/>
      <c r="FX48" s="1705"/>
      <c r="FY48" s="1705"/>
      <c r="FZ48" s="1705"/>
      <c r="GA48" s="1705"/>
      <c r="GB48" s="1705"/>
      <c r="GC48" s="1705"/>
      <c r="GD48" s="1705"/>
      <c r="GE48" s="1705"/>
      <c r="GF48" s="1705"/>
      <c r="GG48" s="1705"/>
      <c r="GH48" s="1705"/>
      <c r="GI48" s="1705"/>
      <c r="GJ48" s="1705"/>
      <c r="GK48" s="1705"/>
      <c r="GL48" s="1705"/>
      <c r="GM48" s="1705"/>
      <c r="GN48" s="1705"/>
      <c r="GO48" s="1705"/>
      <c r="GP48" s="1705"/>
      <c r="GQ48" s="1705"/>
      <c r="GR48" s="101" t="s">
        <v>803</v>
      </c>
      <c r="GS48" s="83">
        <f>IFERROR(VLOOKUP(GS$1,'Existing Customers'!$A:$AA,6,FALSE),GS6)</f>
        <v>0</v>
      </c>
      <c r="GT48" s="1705"/>
      <c r="GU48" s="1705"/>
      <c r="GV48" s="1705"/>
      <c r="GW48" s="1705"/>
      <c r="GX48" s="1705"/>
      <c r="GY48" s="1705"/>
      <c r="GZ48" s="1705"/>
      <c r="HA48" s="1705"/>
      <c r="HB48" s="1705"/>
      <c r="HC48" s="1705"/>
      <c r="HD48" s="1705"/>
      <c r="HE48" s="1705"/>
      <c r="HF48" s="1705"/>
      <c r="HG48" s="1705"/>
      <c r="HH48" s="1705"/>
      <c r="HI48" s="1705"/>
      <c r="HJ48" s="1705"/>
      <c r="HK48" s="1705"/>
      <c r="HL48" s="1705"/>
      <c r="HM48" s="1705"/>
      <c r="HN48" s="1705"/>
      <c r="HO48" s="101" t="s">
        <v>803</v>
      </c>
      <c r="HP48" s="83">
        <f>IFERROR(VLOOKUP(HP$1,'Existing Customers'!$A:$AA,6,FALSE),HP6)</f>
        <v>0</v>
      </c>
      <c r="HQ48" s="1705"/>
      <c r="HR48" s="1705"/>
      <c r="HS48" s="1705"/>
      <c r="HT48" s="1705"/>
      <c r="HU48" s="1705"/>
      <c r="HV48" s="1705"/>
      <c r="HW48" s="1705"/>
      <c r="HX48" s="1705"/>
      <c r="HY48" s="1705"/>
      <c r="HZ48" s="1705"/>
      <c r="IA48" s="1705"/>
      <c r="IB48" s="1705"/>
      <c r="IC48" s="1705"/>
      <c r="ID48" s="1705"/>
      <c r="IE48" s="1705"/>
      <c r="IF48" s="1705"/>
      <c r="IG48" s="1705"/>
      <c r="IH48" s="1705"/>
      <c r="II48" s="1705"/>
      <c r="IJ48" s="1705"/>
      <c r="IK48" s="1705"/>
      <c r="IL48" s="101" t="s">
        <v>803</v>
      </c>
      <c r="IM48" s="83">
        <f>IFERROR(VLOOKUP(IM$1,'Existing Customers'!$A:$AA,6,FALSE),IM6)</f>
        <v>0</v>
      </c>
      <c r="IN48" s="1705"/>
      <c r="IO48" s="1705"/>
      <c r="IP48" s="1705"/>
      <c r="IQ48" s="1705"/>
      <c r="IR48" s="1705"/>
      <c r="IS48" s="1705"/>
      <c r="IT48" s="1705"/>
      <c r="IU48" s="1705"/>
      <c r="IV48" s="1705"/>
      <c r="IW48" s="1705"/>
      <c r="IX48" s="1705"/>
      <c r="IY48" s="1705"/>
      <c r="IZ48" s="1705"/>
      <c r="JA48" s="1705"/>
      <c r="JB48" s="1705"/>
      <c r="JC48" s="1705"/>
      <c r="JD48" s="1705"/>
      <c r="JE48" s="1705"/>
      <c r="JF48" s="1705"/>
      <c r="JG48" s="1705"/>
      <c r="JH48" s="1705"/>
      <c r="JI48" s="101" t="s">
        <v>803</v>
      </c>
      <c r="JJ48" s="83">
        <f>IFERROR(VLOOKUP(JJ$1,'Existing Customers'!$A:$AA,6,FALSE),JJ6)</f>
        <v>0</v>
      </c>
      <c r="JK48" s="1705"/>
      <c r="JL48" s="1705"/>
      <c r="JM48" s="1705"/>
      <c r="JN48" s="1705"/>
      <c r="JO48" s="1705"/>
      <c r="JP48" s="1705"/>
      <c r="JQ48" s="1705"/>
      <c r="JR48" s="1705"/>
      <c r="JS48" s="1705"/>
      <c r="JT48" s="1705"/>
      <c r="JU48" s="1705"/>
      <c r="JV48" s="1705"/>
      <c r="JW48" s="1705"/>
      <c r="JX48" s="1705"/>
      <c r="JY48" s="1705"/>
      <c r="JZ48" s="1705"/>
      <c r="KA48" s="1705"/>
      <c r="KB48" s="1705"/>
      <c r="KC48" s="1705"/>
      <c r="KD48" s="1705"/>
      <c r="KE48" s="1705"/>
      <c r="KF48" s="101" t="s">
        <v>803</v>
      </c>
      <c r="KG48" s="83">
        <f>IFERROR(VLOOKUP(KG$1,'Existing Customers'!$A:$AA,6,FALSE),KG6)</f>
        <v>0</v>
      </c>
      <c r="KH48" s="1705"/>
      <c r="KI48" s="1705"/>
      <c r="KJ48" s="1705"/>
      <c r="KK48" s="1705"/>
      <c r="KL48" s="1705"/>
      <c r="KM48" s="1705"/>
      <c r="KN48" s="1705"/>
      <c r="KO48" s="1705"/>
      <c r="KP48" s="1705"/>
      <c r="KQ48" s="1705"/>
      <c r="KR48" s="1705"/>
      <c r="KS48" s="1705"/>
      <c r="KT48" s="1705"/>
      <c r="KU48" s="1705"/>
      <c r="KV48" s="1705"/>
      <c r="KW48" s="1705"/>
      <c r="KX48" s="1705"/>
      <c r="KY48" s="1705"/>
      <c r="KZ48" s="1705"/>
      <c r="LA48" s="1705"/>
      <c r="LB48" s="1705"/>
      <c r="LC48" s="101" t="s">
        <v>803</v>
      </c>
      <c r="LD48" s="83">
        <f>IFERROR(VLOOKUP(LD$1,'Existing Customers'!$A:$AA,6,FALSE),LD6)</f>
        <v>0</v>
      </c>
      <c r="LE48" s="1705"/>
      <c r="LF48" s="1705"/>
      <c r="LG48" s="1705"/>
      <c r="LH48" s="1705"/>
      <c r="LI48" s="1705"/>
      <c r="LJ48" s="1705"/>
      <c r="LK48" s="1705"/>
      <c r="LL48" s="1705"/>
      <c r="LM48" s="1705"/>
      <c r="LN48" s="1705"/>
      <c r="LO48" s="1705"/>
      <c r="LP48" s="1705"/>
      <c r="LQ48" s="1705"/>
      <c r="LR48" s="1705"/>
      <c r="LS48" s="1705"/>
      <c r="LT48" s="1705"/>
      <c r="LU48" s="1705"/>
      <c r="LV48" s="1705"/>
      <c r="LW48" s="1705"/>
      <c r="LX48" s="1705"/>
      <c r="LY48" s="1705"/>
      <c r="LZ48" s="101" t="s">
        <v>803</v>
      </c>
      <c r="MA48" s="83">
        <f>IFERROR(VLOOKUP(MA$1,'Existing Customers'!$A:$AA,6,FALSE),MA6)</f>
        <v>0</v>
      </c>
      <c r="MB48" s="1705"/>
      <c r="MC48" s="1705"/>
      <c r="MD48" s="1705"/>
      <c r="ME48" s="1705"/>
      <c r="MF48" s="1705"/>
      <c r="MG48" s="1705"/>
      <c r="MH48" s="1705"/>
      <c r="MI48" s="1705"/>
      <c r="MJ48" s="1705"/>
      <c r="MK48" s="1705"/>
      <c r="ML48" s="1705"/>
      <c r="MM48" s="1705"/>
      <c r="MN48" s="1705"/>
      <c r="MO48" s="1705"/>
      <c r="MP48" s="1705"/>
      <c r="MQ48" s="1705"/>
      <c r="MR48" s="1705"/>
      <c r="MS48" s="1705"/>
      <c r="MT48" s="1705"/>
      <c r="MU48" s="1705"/>
      <c r="MV48" s="1705"/>
      <c r="MW48" s="101" t="s">
        <v>803</v>
      </c>
      <c r="MX48" s="83">
        <f>IFERROR(VLOOKUP(MX$1,'Existing Customers'!$A:$AA,6,FALSE),MX6)</f>
        <v>0</v>
      </c>
      <c r="MY48" s="1705"/>
      <c r="MZ48" s="1705"/>
      <c r="NA48" s="1705"/>
      <c r="NB48" s="1705"/>
      <c r="NC48" s="1705"/>
      <c r="ND48" s="1705"/>
      <c r="NE48" s="1705"/>
      <c r="NF48" s="1705"/>
      <c r="NG48" s="1705"/>
      <c r="NH48" s="1705"/>
      <c r="NI48" s="1705"/>
      <c r="NJ48" s="1705"/>
      <c r="NK48" s="1705"/>
      <c r="NL48" s="1705"/>
      <c r="NM48" s="1705"/>
      <c r="NN48" s="1705"/>
      <c r="NO48" s="1705"/>
      <c r="NP48" s="1705"/>
      <c r="NQ48" s="1705"/>
      <c r="NR48" s="1705"/>
      <c r="NS48" s="1705"/>
      <c r="NT48" s="101" t="s">
        <v>803</v>
      </c>
      <c r="NU48" s="83">
        <f>IFERROR(VLOOKUP(NU$1,'Existing Customers'!$A:$AA,6,FALSE),NU6)</f>
        <v>0</v>
      </c>
      <c r="NV48" s="1705"/>
      <c r="NW48" s="1705"/>
      <c r="NX48" s="1705"/>
      <c r="NY48" s="1705"/>
      <c r="NZ48" s="1705"/>
      <c r="OA48" s="1705"/>
      <c r="OB48" s="1705"/>
      <c r="OC48" s="1705"/>
      <c r="OD48" s="1705"/>
      <c r="OE48" s="1705"/>
      <c r="OF48" s="1705"/>
      <c r="OG48" s="1705"/>
      <c r="OH48" s="1705"/>
      <c r="OI48" s="1705"/>
      <c r="OJ48" s="1705"/>
      <c r="OK48" s="1705"/>
      <c r="OL48" s="1705"/>
      <c r="OM48" s="1705"/>
      <c r="ON48" s="1705"/>
      <c r="OO48" s="1705"/>
      <c r="OP48" s="1705"/>
      <c r="OQ48" s="101" t="s">
        <v>803</v>
      </c>
      <c r="OR48" s="83">
        <f>IFERROR(VLOOKUP(OR$1,'Existing Customers'!$A:$AA,6,FALSE),OR6)</f>
        <v>0</v>
      </c>
      <c r="OS48" s="1705"/>
      <c r="OT48" s="1705"/>
      <c r="OU48" s="1705"/>
      <c r="OV48" s="1705"/>
      <c r="OW48" s="1705"/>
      <c r="OX48" s="1705"/>
      <c r="OY48" s="1705"/>
      <c r="OZ48" s="1705"/>
      <c r="PA48" s="1705"/>
      <c r="PB48" s="1705"/>
      <c r="PC48" s="1705"/>
      <c r="PD48" s="1705"/>
      <c r="PE48" s="1705"/>
      <c r="PF48" s="1705"/>
      <c r="PG48" s="1705"/>
      <c r="PH48" s="1705"/>
      <c r="PI48" s="1705"/>
      <c r="PJ48" s="1705"/>
      <c r="PK48" s="1705"/>
      <c r="PL48" s="1705"/>
      <c r="PM48" s="1705"/>
      <c r="PN48" s="101" t="s">
        <v>803</v>
      </c>
      <c r="PO48" s="83">
        <f>IFERROR(VLOOKUP(PO$1,'Existing Customers'!$A:$AA,6,FALSE),PO6)</f>
        <v>0</v>
      </c>
      <c r="PP48" s="1705"/>
      <c r="PQ48" s="1705"/>
      <c r="PR48" s="1705"/>
      <c r="PS48" s="1705"/>
      <c r="PT48" s="1705"/>
      <c r="PU48" s="1705"/>
      <c r="PV48" s="1705"/>
      <c r="PW48" s="1705"/>
      <c r="PX48" s="1705"/>
      <c r="PY48" s="1705"/>
      <c r="PZ48" s="1705"/>
      <c r="QA48" s="1705"/>
      <c r="QB48" s="1705"/>
      <c r="QC48" s="1705"/>
      <c r="QD48" s="1705"/>
      <c r="QE48" s="1705"/>
      <c r="QF48" s="1705"/>
      <c r="QG48" s="1705"/>
      <c r="QH48" s="1705"/>
      <c r="QI48" s="1705"/>
      <c r="QJ48" s="1705"/>
      <c r="QK48" s="101" t="s">
        <v>803</v>
      </c>
      <c r="QL48" s="83">
        <f>IFERROR(VLOOKUP(QL$1,'Existing Customers'!$A:$AA,6,FALSE),QL6)</f>
        <v>0</v>
      </c>
      <c r="QM48" s="1705"/>
      <c r="QN48" s="1705"/>
      <c r="QO48" s="1705"/>
      <c r="QP48" s="1705"/>
      <c r="QQ48" s="1705"/>
      <c r="QR48" s="1705"/>
      <c r="QS48" s="1705"/>
      <c r="QT48" s="1705"/>
      <c r="QU48" s="1705"/>
      <c r="QV48" s="1705"/>
      <c r="QW48" s="1705"/>
      <c r="QX48" s="1705"/>
      <c r="QY48" s="1705"/>
      <c r="QZ48" s="1705"/>
      <c r="RA48" s="1705"/>
      <c r="RB48" s="1705"/>
      <c r="RC48" s="1705"/>
      <c r="RD48" s="1705"/>
      <c r="RE48" s="1705"/>
      <c r="RF48" s="1705"/>
      <c r="RG48" s="1705"/>
      <c r="RH48" s="101" t="s">
        <v>803</v>
      </c>
      <c r="RI48" s="83">
        <f>IFERROR(VLOOKUP(RI$1,'Existing Customers'!$A:$AA,6,FALSE),RI6)</f>
        <v>0</v>
      </c>
      <c r="RJ48" s="1705"/>
      <c r="RK48" s="1705"/>
      <c r="RL48" s="1705"/>
      <c r="RM48" s="1705"/>
      <c r="RN48" s="1705"/>
      <c r="RO48" s="1705"/>
      <c r="RP48" s="1705"/>
      <c r="RQ48" s="1705"/>
      <c r="RR48" s="1705"/>
      <c r="RS48" s="1705"/>
      <c r="RT48" s="1705"/>
      <c r="RU48" s="1705"/>
      <c r="RV48" s="1705"/>
      <c r="RW48" s="1705"/>
      <c r="RX48" s="1705"/>
      <c r="RY48" s="1705"/>
      <c r="RZ48" s="1705"/>
      <c r="SA48" s="1705"/>
      <c r="SB48" s="1705"/>
      <c r="SC48" s="1705"/>
      <c r="SD48" s="1705"/>
      <c r="SE48" s="101" t="s">
        <v>803</v>
      </c>
      <c r="SF48" s="83">
        <f>IFERROR(VLOOKUP(SF$1,'Existing Customers'!$A:$AA,6,FALSE),SF6)</f>
        <v>0</v>
      </c>
      <c r="SG48" s="1705"/>
      <c r="SH48" s="1705"/>
      <c r="SI48" s="1705"/>
      <c r="SJ48" s="1705"/>
      <c r="SK48" s="1705"/>
      <c r="SL48" s="1705"/>
      <c r="SM48" s="1705"/>
      <c r="SN48" s="1705"/>
      <c r="SO48" s="1705"/>
      <c r="SP48" s="1705"/>
      <c r="SQ48" s="1705"/>
      <c r="SR48" s="1705"/>
      <c r="SS48" s="1705"/>
      <c r="ST48" s="1705"/>
      <c r="SU48" s="1705"/>
      <c r="SV48" s="1705"/>
      <c r="SW48" s="1705"/>
      <c r="SX48" s="1705"/>
      <c r="SY48" s="1705"/>
      <c r="SZ48" s="1705"/>
      <c r="TA48" s="1705"/>
      <c r="TB48" s="1705"/>
      <c r="TC48" s="1705"/>
      <c r="TD48" s="1705"/>
      <c r="TE48" s="1705"/>
      <c r="TF48" s="1705"/>
      <c r="TG48" s="1705"/>
      <c r="TH48" s="1705"/>
      <c r="TI48" s="1705"/>
      <c r="TJ48" s="1705"/>
      <c r="TK48" s="1705"/>
      <c r="TL48" s="1705"/>
      <c r="TM48" s="1705"/>
      <c r="TN48" s="1705"/>
      <c r="TO48" s="1705"/>
      <c r="TP48" s="1705"/>
      <c r="TQ48" s="1705"/>
      <c r="TR48" s="1705"/>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5"/>
      <c r="BH49" s="1705"/>
      <c r="BI49" s="1705"/>
      <c r="BJ49" s="1705" t="s">
        <v>922</v>
      </c>
      <c r="BK49" s="1705" t="str">
        <f>IFERROR(ROUND(VLOOKUP(BK38,'Existing Customer Variable Exp'!$B:$F,5,FALSE)/52,1),"Enter Drops &gt;")</f>
        <v>Enter Drops &gt;</v>
      </c>
      <c r="BL49" s="1705"/>
      <c r="BM49" s="1705"/>
      <c r="BN49" s="1705"/>
      <c r="BO49" s="1705"/>
      <c r="BP49" s="1705"/>
      <c r="BQ49" s="1705"/>
      <c r="BR49" s="1705"/>
      <c r="BS49" s="1705"/>
      <c r="BT49" s="1705"/>
      <c r="BU49" s="1705"/>
      <c r="BV49" s="1705"/>
      <c r="BW49" s="1705"/>
      <c r="BX49" s="1705"/>
      <c r="BY49" s="1705"/>
      <c r="BZ49" s="1705"/>
      <c r="CA49" s="1705"/>
      <c r="CB49" s="1705"/>
      <c r="CC49" s="1705"/>
      <c r="CD49" s="1705"/>
      <c r="CE49" s="1705"/>
      <c r="CF49" s="1705"/>
      <c r="CG49" s="101" t="s">
        <v>806</v>
      </c>
      <c r="CH49" s="83" t="str">
        <f>IFERROR(ROUND(VLOOKUP(CH38,'Existing Customer Variable Exp'!$B:$F,5,FALSE)/52,1),"Enter Drops &gt;")</f>
        <v>Enter Drops &gt;</v>
      </c>
      <c r="CI49" s="1705"/>
      <c r="CJ49" s="1705"/>
      <c r="CK49" s="1705"/>
      <c r="CL49" s="1705"/>
      <c r="CM49" s="1705"/>
      <c r="CN49" s="1705"/>
      <c r="CO49" s="1705"/>
      <c r="CP49" s="1705"/>
      <c r="CQ49" s="1705"/>
      <c r="CR49" s="1705"/>
      <c r="CS49" s="1705"/>
      <c r="CT49" s="1705"/>
      <c r="CU49" s="1705"/>
      <c r="CV49" s="1705"/>
      <c r="CW49" s="1705"/>
      <c r="CX49" s="1705"/>
      <c r="CY49" s="1705"/>
      <c r="CZ49" s="1705"/>
      <c r="DA49" s="1705"/>
      <c r="DB49" s="1705"/>
      <c r="DC49" s="1705"/>
      <c r="DD49" s="101" t="s">
        <v>806</v>
      </c>
      <c r="DE49" s="83" t="str">
        <f>IFERROR(ROUND(VLOOKUP(DE38,'Existing Customer Variable Exp'!$B:$F,5,FALSE)/52,1),"Enter Drops &gt;")</f>
        <v>Enter Drops &gt;</v>
      </c>
      <c r="DF49" s="1705"/>
      <c r="DG49" s="1705"/>
      <c r="DH49" s="1705"/>
      <c r="DI49" s="1705"/>
      <c r="DJ49" s="1705"/>
      <c r="DK49" s="1705"/>
      <c r="DL49" s="1705"/>
      <c r="DM49" s="1705"/>
      <c r="DN49" s="1705"/>
      <c r="DO49" s="1705"/>
      <c r="DP49" s="1705"/>
      <c r="DQ49" s="1705"/>
      <c r="DR49" s="1705"/>
      <c r="DS49" s="1705"/>
      <c r="DT49" s="1705"/>
      <c r="DU49" s="1705"/>
      <c r="DV49" s="1705"/>
      <c r="DW49" s="1705"/>
      <c r="DX49" s="1705"/>
      <c r="DY49" s="1705"/>
      <c r="DZ49" s="1705"/>
      <c r="EA49" s="101" t="s">
        <v>806</v>
      </c>
      <c r="EB49" s="83" t="str">
        <f>IFERROR(ROUND(VLOOKUP(EB38,'Existing Customer Variable Exp'!$B:$F,5,FALSE)/52,1),"Enter Drops &gt;")</f>
        <v>Enter Drops &gt;</v>
      </c>
      <c r="EC49" s="1705"/>
      <c r="ED49" s="1705"/>
      <c r="EE49" s="1705"/>
      <c r="EF49" s="1705"/>
      <c r="EG49" s="1705"/>
      <c r="EH49" s="1705"/>
      <c r="EI49" s="1705"/>
      <c r="EJ49" s="1705"/>
      <c r="EK49" s="1705"/>
      <c r="EL49" s="1705"/>
      <c r="EM49" s="1705"/>
      <c r="EN49" s="1705"/>
      <c r="EO49" s="1705"/>
      <c r="EP49" s="1705"/>
      <c r="EQ49" s="1705"/>
      <c r="ER49" s="1705"/>
      <c r="ES49" s="1705"/>
      <c r="ET49" s="1705"/>
      <c r="EU49" s="1705"/>
      <c r="EV49" s="1705"/>
      <c r="EW49" s="1705"/>
      <c r="EX49" s="101" t="s">
        <v>806</v>
      </c>
      <c r="EY49" s="83" t="str">
        <f>IFERROR(ROUND(VLOOKUP(EY38,'Existing Customer Variable Exp'!$B:$F,5,FALSE)/52,1),"Enter Drops &gt;")</f>
        <v>Enter Drops &gt;</v>
      </c>
      <c r="EZ49" s="1705"/>
      <c r="FA49" s="1705"/>
      <c r="FB49" s="1705"/>
      <c r="FC49" s="1705"/>
      <c r="FD49" s="1705"/>
      <c r="FE49" s="1705"/>
      <c r="FF49" s="1705"/>
      <c r="FG49" s="1705"/>
      <c r="FH49" s="1705"/>
      <c r="FI49" s="1705"/>
      <c r="FJ49" s="1705"/>
      <c r="FK49" s="1705"/>
      <c r="FL49" s="1705"/>
      <c r="FM49" s="1705"/>
      <c r="FN49" s="1705"/>
      <c r="FO49" s="1705"/>
      <c r="FP49" s="1705"/>
      <c r="FQ49" s="1705"/>
      <c r="FR49" s="1705"/>
      <c r="FS49" s="1705"/>
      <c r="FT49" s="1705"/>
      <c r="FU49" s="101" t="s">
        <v>806</v>
      </c>
      <c r="FV49" s="83" t="str">
        <f>IFERROR(ROUND(VLOOKUP(FV38,'Existing Customer Variable Exp'!$B:$F,5,FALSE)/52,1),"Enter Drops &gt;")</f>
        <v>Enter Drops &gt;</v>
      </c>
      <c r="FW49" s="1705"/>
      <c r="FX49" s="1705"/>
      <c r="FY49" s="1705"/>
      <c r="FZ49" s="1705"/>
      <c r="GA49" s="1705"/>
      <c r="GB49" s="1705"/>
      <c r="GC49" s="1705"/>
      <c r="GD49" s="1705"/>
      <c r="GE49" s="1705"/>
      <c r="GF49" s="1705"/>
      <c r="GG49" s="1705"/>
      <c r="GH49" s="1705"/>
      <c r="GI49" s="1705"/>
      <c r="GJ49" s="1705"/>
      <c r="GK49" s="1705"/>
      <c r="GL49" s="1705"/>
      <c r="GM49" s="1705"/>
      <c r="GN49" s="1705"/>
      <c r="GO49" s="1705"/>
      <c r="GP49" s="1705"/>
      <c r="GQ49" s="1705"/>
      <c r="GR49" s="101" t="s">
        <v>806</v>
      </c>
      <c r="GS49" s="83" t="str">
        <f>IFERROR(ROUND(VLOOKUP(GS38,'Existing Customer Variable Exp'!$B:$F,5,FALSE)/52,1),"Enter Drops &gt;")</f>
        <v>Enter Drops &gt;</v>
      </c>
      <c r="GT49" s="1705"/>
      <c r="GU49" s="1705"/>
      <c r="GV49" s="1705"/>
      <c r="GW49" s="1705"/>
      <c r="GX49" s="1705"/>
      <c r="GY49" s="1705"/>
      <c r="GZ49" s="1705"/>
      <c r="HA49" s="1705"/>
      <c r="HB49" s="1705"/>
      <c r="HC49" s="1705"/>
      <c r="HD49" s="1705"/>
      <c r="HE49" s="1705"/>
      <c r="HF49" s="1705"/>
      <c r="HG49" s="1705"/>
      <c r="HH49" s="1705"/>
      <c r="HI49" s="1705"/>
      <c r="HJ49" s="1705"/>
      <c r="HK49" s="1705"/>
      <c r="HL49" s="1705"/>
      <c r="HM49" s="1705"/>
      <c r="HN49" s="1705"/>
      <c r="HO49" s="101" t="s">
        <v>806</v>
      </c>
      <c r="HP49" s="83" t="str">
        <f>IFERROR(ROUND(VLOOKUP(HP38,'Existing Customer Variable Exp'!$B:$F,5,FALSE)/52,1),"Enter Drops &gt;")</f>
        <v>Enter Drops &gt;</v>
      </c>
      <c r="HQ49" s="1705"/>
      <c r="HR49" s="1705"/>
      <c r="HS49" s="1705"/>
      <c r="HT49" s="1705"/>
      <c r="HU49" s="1705"/>
      <c r="HV49" s="1705"/>
      <c r="HW49" s="1705"/>
      <c r="HX49" s="1705"/>
      <c r="HY49" s="1705"/>
      <c r="HZ49" s="1705"/>
      <c r="IA49" s="1705"/>
      <c r="IB49" s="1705"/>
      <c r="IC49" s="1705"/>
      <c r="ID49" s="1705"/>
      <c r="IE49" s="1705"/>
      <c r="IF49" s="1705"/>
      <c r="IG49" s="1705"/>
      <c r="IH49" s="1705"/>
      <c r="II49" s="1705"/>
      <c r="IJ49" s="1705"/>
      <c r="IK49" s="1705"/>
      <c r="IL49" s="101" t="s">
        <v>806</v>
      </c>
      <c r="IM49" s="83" t="str">
        <f>IFERROR(ROUND(VLOOKUP(IM38,'Existing Customer Variable Exp'!$B:$F,5,FALSE)/52,1),"Enter Drops &gt;")</f>
        <v>Enter Drops &gt;</v>
      </c>
      <c r="IN49" s="1705"/>
      <c r="IO49" s="1705"/>
      <c r="IP49" s="1705"/>
      <c r="IQ49" s="1705"/>
      <c r="IR49" s="1705"/>
      <c r="IS49" s="1705"/>
      <c r="IT49" s="1705"/>
      <c r="IU49" s="1705"/>
      <c r="IV49" s="1705"/>
      <c r="IW49" s="1705"/>
      <c r="IX49" s="1705"/>
      <c r="IY49" s="1705"/>
      <c r="IZ49" s="1705"/>
      <c r="JA49" s="1705"/>
      <c r="JB49" s="1705"/>
      <c r="JC49" s="1705"/>
      <c r="JD49" s="1705"/>
      <c r="JE49" s="1705"/>
      <c r="JF49" s="1705"/>
      <c r="JG49" s="1705"/>
      <c r="JH49" s="1705"/>
      <c r="JI49" s="101" t="s">
        <v>806</v>
      </c>
      <c r="JJ49" s="83" t="str">
        <f>IFERROR(ROUND(VLOOKUP(JJ38,'Existing Customer Variable Exp'!$B:$F,5,FALSE)/52,1),"Enter Drops &gt;")</f>
        <v>Enter Drops &gt;</v>
      </c>
      <c r="JK49" s="1705"/>
      <c r="JL49" s="1705"/>
      <c r="JM49" s="1705"/>
      <c r="JN49" s="1705"/>
      <c r="JO49" s="1705"/>
      <c r="JP49" s="1705"/>
      <c r="JQ49" s="1705"/>
      <c r="JR49" s="1705"/>
      <c r="JS49" s="1705"/>
      <c r="JT49" s="1705"/>
      <c r="JU49" s="1705"/>
      <c r="JV49" s="1705"/>
      <c r="JW49" s="1705"/>
      <c r="JX49" s="1705"/>
      <c r="JY49" s="1705"/>
      <c r="JZ49" s="1705"/>
      <c r="KA49" s="1705"/>
      <c r="KB49" s="1705"/>
      <c r="KC49" s="1705"/>
      <c r="KD49" s="1705"/>
      <c r="KE49" s="1705"/>
      <c r="KF49" s="101" t="s">
        <v>806</v>
      </c>
      <c r="KG49" s="83" t="str">
        <f>IFERROR(ROUND(VLOOKUP(KG38,'Existing Customer Variable Exp'!$B:$F,5,FALSE)/52,1),"Enter Drops &gt;")</f>
        <v>Enter Drops &gt;</v>
      </c>
      <c r="KH49" s="1705"/>
      <c r="KI49" s="1705"/>
      <c r="KJ49" s="1705"/>
      <c r="KK49" s="1705"/>
      <c r="KL49" s="1705"/>
      <c r="KM49" s="1705"/>
      <c r="KN49" s="1705"/>
      <c r="KO49" s="1705"/>
      <c r="KP49" s="1705"/>
      <c r="KQ49" s="1705"/>
      <c r="KR49" s="1705"/>
      <c r="KS49" s="1705"/>
      <c r="KT49" s="1705"/>
      <c r="KU49" s="1705"/>
      <c r="KV49" s="1705"/>
      <c r="KW49" s="1705"/>
      <c r="KX49" s="1705"/>
      <c r="KY49" s="1705"/>
      <c r="KZ49" s="1705"/>
      <c r="LA49" s="1705"/>
      <c r="LB49" s="1705"/>
      <c r="LC49" s="101" t="s">
        <v>806</v>
      </c>
      <c r="LD49" s="83" t="str">
        <f>IFERROR(ROUND(VLOOKUP(LD38,'Existing Customer Variable Exp'!$B:$F,5,FALSE)/52,1),"Enter Drops &gt;")</f>
        <v>Enter Drops &gt;</v>
      </c>
      <c r="LE49" s="1705"/>
      <c r="LF49" s="1705"/>
      <c r="LG49" s="1705"/>
      <c r="LH49" s="1705"/>
      <c r="LI49" s="1705"/>
      <c r="LJ49" s="1705"/>
      <c r="LK49" s="1705"/>
      <c r="LL49" s="1705"/>
      <c r="LM49" s="1705"/>
      <c r="LN49" s="1705"/>
      <c r="LO49" s="1705"/>
      <c r="LP49" s="1705"/>
      <c r="LQ49" s="1705"/>
      <c r="LR49" s="1705"/>
      <c r="LS49" s="1705"/>
      <c r="LT49" s="1705"/>
      <c r="LU49" s="1705"/>
      <c r="LV49" s="1705"/>
      <c r="LW49" s="1705"/>
      <c r="LX49" s="1705"/>
      <c r="LY49" s="1705"/>
      <c r="LZ49" s="101" t="s">
        <v>806</v>
      </c>
      <c r="MA49" s="83" t="str">
        <f>IFERROR(ROUND(VLOOKUP(MA38,'Existing Customer Variable Exp'!$B:$F,5,FALSE)/52,1),"Enter Drops &gt;")</f>
        <v>Enter Drops &gt;</v>
      </c>
      <c r="MB49" s="1705"/>
      <c r="MC49" s="1705"/>
      <c r="MD49" s="1705"/>
      <c r="ME49" s="1705"/>
      <c r="MF49" s="1705"/>
      <c r="MG49" s="1705"/>
      <c r="MH49" s="1705"/>
      <c r="MI49" s="1705"/>
      <c r="MJ49" s="1705"/>
      <c r="MK49" s="1705"/>
      <c r="ML49" s="1705"/>
      <c r="MM49" s="1705"/>
      <c r="MN49" s="1705"/>
      <c r="MO49" s="1705"/>
      <c r="MP49" s="1705"/>
      <c r="MQ49" s="1705"/>
      <c r="MR49" s="1705"/>
      <c r="MS49" s="1705"/>
      <c r="MT49" s="1705"/>
      <c r="MU49" s="1705"/>
      <c r="MV49" s="1705"/>
      <c r="MW49" s="101" t="s">
        <v>806</v>
      </c>
      <c r="MX49" s="83" t="str">
        <f>IFERROR(ROUND(VLOOKUP(MX38,'Existing Customer Variable Exp'!$B:$F,5,FALSE)/52,1),"Enter Drops &gt;")</f>
        <v>Enter Drops &gt;</v>
      </c>
      <c r="MY49" s="1705"/>
      <c r="MZ49" s="1705"/>
      <c r="NA49" s="1705"/>
      <c r="NB49" s="1705"/>
      <c r="NC49" s="1705"/>
      <c r="ND49" s="1705"/>
      <c r="NE49" s="1705"/>
      <c r="NF49" s="1705"/>
      <c r="NG49" s="1705"/>
      <c r="NH49" s="1705"/>
      <c r="NI49" s="1705"/>
      <c r="NJ49" s="1705"/>
      <c r="NK49" s="1705"/>
      <c r="NL49" s="1705"/>
      <c r="NM49" s="1705"/>
      <c r="NN49" s="1705"/>
      <c r="NO49" s="1705"/>
      <c r="NP49" s="1705"/>
      <c r="NQ49" s="1705"/>
      <c r="NR49" s="1705"/>
      <c r="NS49" s="1705"/>
      <c r="NT49" s="101" t="s">
        <v>806</v>
      </c>
      <c r="NU49" s="83" t="str">
        <f>IFERROR(ROUND(VLOOKUP(NU38,'Existing Customer Variable Exp'!$B:$F,5,FALSE)/52,1),"Enter Drops &gt;")</f>
        <v>Enter Drops &gt;</v>
      </c>
      <c r="NV49" s="1705"/>
      <c r="NW49" s="1705"/>
      <c r="NX49" s="1705"/>
      <c r="NY49" s="1705"/>
      <c r="NZ49" s="1705"/>
      <c r="OA49" s="1705"/>
      <c r="OB49" s="1705"/>
      <c r="OC49" s="1705"/>
      <c r="OD49" s="1705"/>
      <c r="OE49" s="1705"/>
      <c r="OF49" s="1705"/>
      <c r="OG49" s="1705"/>
      <c r="OH49" s="1705"/>
      <c r="OI49" s="1705"/>
      <c r="OJ49" s="1705"/>
      <c r="OK49" s="1705"/>
      <c r="OL49" s="1705"/>
      <c r="OM49" s="1705"/>
      <c r="ON49" s="1705"/>
      <c r="OO49" s="1705"/>
      <c r="OP49" s="1705"/>
      <c r="OQ49" s="101" t="s">
        <v>806</v>
      </c>
      <c r="OR49" s="83" t="str">
        <f>IFERROR(ROUND(VLOOKUP(OR38,'Existing Customer Variable Exp'!$B:$F,5,FALSE)/52,1),"Enter Drops &gt;")</f>
        <v>Enter Drops &gt;</v>
      </c>
      <c r="OS49" s="1705"/>
      <c r="OT49" s="1705"/>
      <c r="OU49" s="1705"/>
      <c r="OV49" s="1705"/>
      <c r="OW49" s="1705"/>
      <c r="OX49" s="1705"/>
      <c r="OY49" s="1705"/>
      <c r="OZ49" s="1705"/>
      <c r="PA49" s="1705"/>
      <c r="PB49" s="1705"/>
      <c r="PC49" s="1705"/>
      <c r="PD49" s="1705"/>
      <c r="PE49" s="1705"/>
      <c r="PF49" s="1705"/>
      <c r="PG49" s="1705"/>
      <c r="PH49" s="1705"/>
      <c r="PI49" s="1705"/>
      <c r="PJ49" s="1705"/>
      <c r="PK49" s="1705"/>
      <c r="PL49" s="1705"/>
      <c r="PM49" s="1705"/>
      <c r="PN49" s="101" t="s">
        <v>806</v>
      </c>
      <c r="PO49" s="83" t="str">
        <f>IFERROR(ROUND(VLOOKUP(PO38,'Existing Customer Variable Exp'!$B:$F,5,FALSE)/52,1),"Enter Drops &gt;")</f>
        <v>Enter Drops &gt;</v>
      </c>
      <c r="PP49" s="1705"/>
      <c r="PQ49" s="1705"/>
      <c r="PR49" s="1705"/>
      <c r="PS49" s="1705"/>
      <c r="PT49" s="1705"/>
      <c r="PU49" s="1705"/>
      <c r="PV49" s="1705"/>
      <c r="PW49" s="1705"/>
      <c r="PX49" s="1705"/>
      <c r="PY49" s="1705"/>
      <c r="PZ49" s="1705"/>
      <c r="QA49" s="1705"/>
      <c r="QB49" s="1705"/>
      <c r="QC49" s="1705"/>
      <c r="QD49" s="1705"/>
      <c r="QE49" s="1705"/>
      <c r="QF49" s="1705"/>
      <c r="QG49" s="1705"/>
      <c r="QH49" s="1705"/>
      <c r="QI49" s="1705"/>
      <c r="QJ49" s="1705"/>
      <c r="QK49" s="101" t="s">
        <v>806</v>
      </c>
      <c r="QL49" s="83" t="str">
        <f>IFERROR(ROUND(VLOOKUP(QL38,'Existing Customer Variable Exp'!$B:$F,5,FALSE)/52,1),"Enter Drops &gt;")</f>
        <v>Enter Drops &gt;</v>
      </c>
      <c r="QM49" s="1705"/>
      <c r="QN49" s="1705"/>
      <c r="QO49" s="1705"/>
      <c r="QP49" s="1705"/>
      <c r="QQ49" s="1705"/>
      <c r="QR49" s="1705"/>
      <c r="QS49" s="1705"/>
      <c r="QT49" s="1705"/>
      <c r="QU49" s="1705"/>
      <c r="QV49" s="1705"/>
      <c r="QW49" s="1705"/>
      <c r="QX49" s="1705"/>
      <c r="QY49" s="1705"/>
      <c r="QZ49" s="1705"/>
      <c r="RA49" s="1705"/>
      <c r="RB49" s="1705"/>
      <c r="RC49" s="1705"/>
      <c r="RD49" s="1705"/>
      <c r="RE49" s="1705"/>
      <c r="RF49" s="1705"/>
      <c r="RG49" s="1705"/>
      <c r="RH49" s="101" t="s">
        <v>806</v>
      </c>
      <c r="RI49" s="83" t="str">
        <f>IFERROR(ROUND(VLOOKUP(RI38,'Existing Customer Variable Exp'!$B:$F,5,FALSE)/52,1),"Enter Drops &gt;")</f>
        <v>Enter Drops &gt;</v>
      </c>
      <c r="RJ49" s="1705"/>
      <c r="RK49" s="1705"/>
      <c r="RL49" s="1705"/>
      <c r="RM49" s="1705"/>
      <c r="RN49" s="1705"/>
      <c r="RO49" s="1705"/>
      <c r="RP49" s="1705"/>
      <c r="RQ49" s="1705"/>
      <c r="RR49" s="1705"/>
      <c r="RS49" s="1705"/>
      <c r="RT49" s="1705"/>
      <c r="RU49" s="1705"/>
      <c r="RV49" s="1705"/>
      <c r="RW49" s="1705"/>
      <c r="RX49" s="1705"/>
      <c r="RY49" s="1705"/>
      <c r="RZ49" s="1705"/>
      <c r="SA49" s="1705"/>
      <c r="SB49" s="1705"/>
      <c r="SC49" s="1705"/>
      <c r="SD49" s="1705"/>
      <c r="SE49" s="101" t="s">
        <v>806</v>
      </c>
      <c r="SF49" s="83" t="str">
        <f>IFERROR(ROUND(VLOOKUP(SF38,'Existing Customer Variable Exp'!$B:$F,5,FALSE)/52,1),"Enter Drops &gt;")</f>
        <v>Enter Drops &gt;</v>
      </c>
      <c r="SG49" s="1705"/>
      <c r="SH49" s="1705"/>
      <c r="SI49" s="1705"/>
      <c r="SJ49" s="1705"/>
      <c r="SK49" s="1705"/>
      <c r="SL49" s="1705"/>
      <c r="SM49" s="1705"/>
      <c r="SN49" s="1705"/>
      <c r="SO49" s="1705"/>
      <c r="SP49" s="1705"/>
      <c r="SQ49" s="1705"/>
      <c r="SR49" s="1705"/>
      <c r="SS49" s="1705"/>
      <c r="ST49" s="1705"/>
      <c r="SU49" s="1705"/>
      <c r="SV49" s="1705"/>
      <c r="SW49" s="1705"/>
      <c r="SX49" s="1705"/>
      <c r="SY49" s="1705"/>
      <c r="SZ49" s="1705"/>
      <c r="TA49" s="1705"/>
      <c r="TB49" s="1705"/>
      <c r="TC49" s="1705"/>
      <c r="TD49" s="1705"/>
      <c r="TE49" s="1705"/>
      <c r="TF49" s="1705"/>
      <c r="TG49" s="1705"/>
      <c r="TH49" s="1705"/>
      <c r="TI49" s="1705"/>
      <c r="TJ49" s="1705"/>
      <c r="TK49" s="1705"/>
      <c r="TL49" s="1705"/>
      <c r="TM49" s="1705"/>
      <c r="TN49" s="1705"/>
      <c r="TO49" s="1705"/>
      <c r="TP49" s="1705"/>
      <c r="TQ49" s="1705"/>
      <c r="TR49" s="1705"/>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5"/>
      <c r="BH50" s="1705"/>
      <c r="BI50" s="1705"/>
      <c r="BJ50" s="1705" t="s">
        <v>461</v>
      </c>
      <c r="BK50" s="1705">
        <f>IF(BK2="Enter Spend&gt;&gt;&gt;","Enter EB % &gt;",BK$7)</f>
        <v>0</v>
      </c>
      <c r="BL50" s="1705"/>
      <c r="BM50" s="1705"/>
      <c r="BN50" s="1705"/>
      <c r="BO50" s="1705"/>
      <c r="BP50" s="1705"/>
      <c r="BQ50" s="1705"/>
      <c r="BR50" s="1705"/>
      <c r="BS50" s="1705"/>
      <c r="BT50" s="1705"/>
      <c r="BU50" s="1705"/>
      <c r="BV50" s="1705"/>
      <c r="BW50" s="1705"/>
      <c r="BX50" s="1705"/>
      <c r="BY50" s="1705"/>
      <c r="BZ50" s="1705"/>
      <c r="CA50" s="1705"/>
      <c r="CB50" s="1705"/>
      <c r="CC50" s="1705"/>
      <c r="CD50" s="1705"/>
      <c r="CE50" s="1705"/>
      <c r="CF50" s="1705"/>
      <c r="CG50" s="101" t="s">
        <v>461</v>
      </c>
      <c r="CH50" s="127">
        <f>IF(CH2="Enter Spend&gt;&gt;&gt;","Enter EB % &gt;",CH$7)</f>
        <v>0</v>
      </c>
      <c r="CI50" s="1705"/>
      <c r="CJ50" s="1705"/>
      <c r="CK50" s="1705"/>
      <c r="CL50" s="1705"/>
      <c r="CM50" s="1705"/>
      <c r="CN50" s="1705"/>
      <c r="CO50" s="1705"/>
      <c r="CP50" s="1705"/>
      <c r="CQ50" s="1705"/>
      <c r="CR50" s="1705"/>
      <c r="CS50" s="1705"/>
      <c r="CT50" s="1705"/>
      <c r="CU50" s="1705"/>
      <c r="CV50" s="1705"/>
      <c r="CW50" s="1705"/>
      <c r="CX50" s="1705"/>
      <c r="CY50" s="1705"/>
      <c r="CZ50" s="1705"/>
      <c r="DA50" s="1705"/>
      <c r="DB50" s="1705"/>
      <c r="DC50" s="1705"/>
      <c r="DD50" s="101" t="s">
        <v>461</v>
      </c>
      <c r="DE50" s="127">
        <f>IF(DE2="Enter Spend&gt;&gt;&gt;","Enter EB % &gt;",DE$7)</f>
        <v>0</v>
      </c>
      <c r="DF50" s="1705"/>
      <c r="DG50" s="1705"/>
      <c r="DH50" s="1705"/>
      <c r="DI50" s="1705"/>
      <c r="DJ50" s="1705"/>
      <c r="DK50" s="1705"/>
      <c r="DL50" s="1705"/>
      <c r="DM50" s="1705"/>
      <c r="DN50" s="1705"/>
      <c r="DO50" s="1705"/>
      <c r="DP50" s="1705"/>
      <c r="DQ50" s="1705"/>
      <c r="DR50" s="1705"/>
      <c r="DS50" s="1705"/>
      <c r="DT50" s="1705"/>
      <c r="DU50" s="1705"/>
      <c r="DV50" s="1705"/>
      <c r="DW50" s="1705"/>
      <c r="DX50" s="1705"/>
      <c r="DY50" s="1705"/>
      <c r="DZ50" s="1705"/>
      <c r="EA50" s="101" t="s">
        <v>461</v>
      </c>
      <c r="EB50" s="127">
        <f>IF(EB2="Enter Spend&gt;&gt;&gt;","Enter EB % &gt;",EB$7)</f>
        <v>0</v>
      </c>
      <c r="EC50" s="1705"/>
      <c r="ED50" s="1705"/>
      <c r="EE50" s="1705"/>
      <c r="EF50" s="1705"/>
      <c r="EG50" s="1705"/>
      <c r="EH50" s="1705"/>
      <c r="EI50" s="1705"/>
      <c r="EJ50" s="1705"/>
      <c r="EK50" s="1705"/>
      <c r="EL50" s="1705"/>
      <c r="EM50" s="1705"/>
      <c r="EN50" s="1705"/>
      <c r="EO50" s="1705"/>
      <c r="EP50" s="1705"/>
      <c r="EQ50" s="1705"/>
      <c r="ER50" s="1705"/>
      <c r="ES50" s="1705"/>
      <c r="ET50" s="1705"/>
      <c r="EU50" s="1705"/>
      <c r="EV50" s="1705"/>
      <c r="EW50" s="1705"/>
      <c r="EX50" s="101" t="s">
        <v>461</v>
      </c>
      <c r="EY50" s="127">
        <f>IF(EY2="Enter Spend&gt;&gt;&gt;","Enter EB % &gt;",EY$7)</f>
        <v>0</v>
      </c>
      <c r="EZ50" s="1705"/>
      <c r="FA50" s="1705"/>
      <c r="FB50" s="1705"/>
      <c r="FC50" s="1705"/>
      <c r="FD50" s="1705"/>
      <c r="FE50" s="1705"/>
      <c r="FF50" s="1705"/>
      <c r="FG50" s="1705"/>
      <c r="FH50" s="1705"/>
      <c r="FI50" s="1705"/>
      <c r="FJ50" s="1705"/>
      <c r="FK50" s="1705"/>
      <c r="FL50" s="1705"/>
      <c r="FM50" s="1705"/>
      <c r="FN50" s="1705"/>
      <c r="FO50" s="1705"/>
      <c r="FP50" s="1705"/>
      <c r="FQ50" s="1705"/>
      <c r="FR50" s="1705"/>
      <c r="FS50" s="1705"/>
      <c r="FT50" s="1705"/>
      <c r="FU50" s="101" t="s">
        <v>461</v>
      </c>
      <c r="FV50" s="127">
        <f>IF(FV2="Enter Spend&gt;&gt;&gt;","Enter EB % &gt;",FV$7)</f>
        <v>0</v>
      </c>
      <c r="FW50" s="1705"/>
      <c r="FX50" s="1705"/>
      <c r="FY50" s="1705"/>
      <c r="FZ50" s="1705"/>
      <c r="GA50" s="1705"/>
      <c r="GB50" s="1705"/>
      <c r="GC50" s="1705"/>
      <c r="GD50" s="1705"/>
      <c r="GE50" s="1705"/>
      <c r="GF50" s="1705"/>
      <c r="GG50" s="1705"/>
      <c r="GH50" s="1705"/>
      <c r="GI50" s="1705"/>
      <c r="GJ50" s="1705"/>
      <c r="GK50" s="1705"/>
      <c r="GL50" s="1705"/>
      <c r="GM50" s="1705"/>
      <c r="GN50" s="1705"/>
      <c r="GO50" s="1705"/>
      <c r="GP50" s="1705"/>
      <c r="GQ50" s="1705"/>
      <c r="GR50" s="101" t="s">
        <v>461</v>
      </c>
      <c r="GS50" s="127">
        <f>IF(GS2="Enter Spend&gt;&gt;&gt;","Enter EB % &gt;",GS$7)</f>
        <v>0</v>
      </c>
      <c r="GT50" s="1705"/>
      <c r="GU50" s="1705"/>
      <c r="GV50" s="1705"/>
      <c r="GW50" s="1705"/>
      <c r="GX50" s="1705"/>
      <c r="GY50" s="1705"/>
      <c r="GZ50" s="1705"/>
      <c r="HA50" s="1705"/>
      <c r="HB50" s="1705"/>
      <c r="HC50" s="1705"/>
      <c r="HD50" s="1705"/>
      <c r="HE50" s="1705"/>
      <c r="HF50" s="1705"/>
      <c r="HG50" s="1705"/>
      <c r="HH50" s="1705"/>
      <c r="HI50" s="1705"/>
      <c r="HJ50" s="1705"/>
      <c r="HK50" s="1705"/>
      <c r="HL50" s="1705"/>
      <c r="HM50" s="1705"/>
      <c r="HN50" s="1705"/>
      <c r="HO50" s="101" t="s">
        <v>461</v>
      </c>
      <c r="HP50" s="127">
        <f>IF(HP2="Enter Spend&gt;&gt;&gt;","Enter EB % &gt;",HP$7)</f>
        <v>0</v>
      </c>
      <c r="HQ50" s="1705"/>
      <c r="HR50" s="1705"/>
      <c r="HS50" s="1705"/>
      <c r="HT50" s="1705"/>
      <c r="HU50" s="1705"/>
      <c r="HV50" s="1705"/>
      <c r="HW50" s="1705"/>
      <c r="HX50" s="1705"/>
      <c r="HY50" s="1705"/>
      <c r="HZ50" s="1705"/>
      <c r="IA50" s="1705"/>
      <c r="IB50" s="1705"/>
      <c r="IC50" s="1705"/>
      <c r="ID50" s="1705"/>
      <c r="IE50" s="1705"/>
      <c r="IF50" s="1705"/>
      <c r="IG50" s="1705"/>
      <c r="IH50" s="1705"/>
      <c r="II50" s="1705"/>
      <c r="IJ50" s="1705"/>
      <c r="IK50" s="1705"/>
      <c r="IL50" s="101" t="s">
        <v>461</v>
      </c>
      <c r="IM50" s="127">
        <f>IF(IM2="Enter Spend&gt;&gt;&gt;","Enter EB % &gt;",IM$7)</f>
        <v>0</v>
      </c>
      <c r="IN50" s="1705"/>
      <c r="IO50" s="1705"/>
      <c r="IP50" s="1705"/>
      <c r="IQ50" s="1705"/>
      <c r="IR50" s="1705"/>
      <c r="IS50" s="1705"/>
      <c r="IT50" s="1705"/>
      <c r="IU50" s="1705"/>
      <c r="IV50" s="1705"/>
      <c r="IW50" s="1705"/>
      <c r="IX50" s="1705"/>
      <c r="IY50" s="1705"/>
      <c r="IZ50" s="1705"/>
      <c r="JA50" s="1705"/>
      <c r="JB50" s="1705"/>
      <c r="JC50" s="1705"/>
      <c r="JD50" s="1705"/>
      <c r="JE50" s="1705"/>
      <c r="JF50" s="1705"/>
      <c r="JG50" s="1705"/>
      <c r="JH50" s="1705"/>
      <c r="JI50" s="101" t="s">
        <v>461</v>
      </c>
      <c r="JJ50" s="127">
        <f>IF(JJ2="Enter Spend&gt;&gt;&gt;","Enter EB % &gt;",JJ$7)</f>
        <v>0</v>
      </c>
      <c r="JK50" s="1705"/>
      <c r="JL50" s="1705"/>
      <c r="JM50" s="1705"/>
      <c r="JN50" s="1705"/>
      <c r="JO50" s="1705"/>
      <c r="JP50" s="1705"/>
      <c r="JQ50" s="1705"/>
      <c r="JR50" s="1705"/>
      <c r="JS50" s="1705"/>
      <c r="JT50" s="1705"/>
      <c r="JU50" s="1705"/>
      <c r="JV50" s="1705"/>
      <c r="JW50" s="1705"/>
      <c r="JX50" s="1705"/>
      <c r="JY50" s="1705"/>
      <c r="JZ50" s="1705"/>
      <c r="KA50" s="1705"/>
      <c r="KB50" s="1705"/>
      <c r="KC50" s="1705"/>
      <c r="KD50" s="1705"/>
      <c r="KE50" s="1705"/>
      <c r="KF50" s="101" t="s">
        <v>461</v>
      </c>
      <c r="KG50" s="127">
        <f>IF(KG2="Enter Spend&gt;&gt;&gt;","Enter EB % &gt;",KG$7)</f>
        <v>0</v>
      </c>
      <c r="KH50" s="1705"/>
      <c r="KI50" s="1705"/>
      <c r="KJ50" s="1705"/>
      <c r="KK50" s="1705"/>
      <c r="KL50" s="1705"/>
      <c r="KM50" s="1705"/>
      <c r="KN50" s="1705"/>
      <c r="KO50" s="1705"/>
      <c r="KP50" s="1705"/>
      <c r="KQ50" s="1705"/>
      <c r="KR50" s="1705"/>
      <c r="KS50" s="1705"/>
      <c r="KT50" s="1705"/>
      <c r="KU50" s="1705"/>
      <c r="KV50" s="1705"/>
      <c r="KW50" s="1705"/>
      <c r="KX50" s="1705"/>
      <c r="KY50" s="1705"/>
      <c r="KZ50" s="1705"/>
      <c r="LA50" s="1705"/>
      <c r="LB50" s="1705"/>
      <c r="LC50" s="101" t="s">
        <v>461</v>
      </c>
      <c r="LD50" s="127">
        <f>IF(LD2="Enter Spend&gt;&gt;&gt;","Enter EB % &gt;",LD$7)</f>
        <v>0</v>
      </c>
      <c r="LE50" s="1705"/>
      <c r="LF50" s="1705"/>
      <c r="LG50" s="1705"/>
      <c r="LH50" s="1705"/>
      <c r="LI50" s="1705"/>
      <c r="LJ50" s="1705"/>
      <c r="LK50" s="1705"/>
      <c r="LL50" s="1705"/>
      <c r="LM50" s="1705"/>
      <c r="LN50" s="1705"/>
      <c r="LO50" s="1705"/>
      <c r="LP50" s="1705"/>
      <c r="LQ50" s="1705"/>
      <c r="LR50" s="1705"/>
      <c r="LS50" s="1705"/>
      <c r="LT50" s="1705"/>
      <c r="LU50" s="1705"/>
      <c r="LV50" s="1705"/>
      <c r="LW50" s="1705"/>
      <c r="LX50" s="1705"/>
      <c r="LY50" s="1705"/>
      <c r="LZ50" s="101" t="s">
        <v>461</v>
      </c>
      <c r="MA50" s="127">
        <f>IF(MA2="Enter Spend&gt;&gt;&gt;","Enter EB % &gt;",MA$7)</f>
        <v>0</v>
      </c>
      <c r="MB50" s="1705"/>
      <c r="MC50" s="1705"/>
      <c r="MD50" s="1705"/>
      <c r="ME50" s="1705"/>
      <c r="MF50" s="1705"/>
      <c r="MG50" s="1705"/>
      <c r="MH50" s="1705"/>
      <c r="MI50" s="1705"/>
      <c r="MJ50" s="1705"/>
      <c r="MK50" s="1705"/>
      <c r="ML50" s="1705"/>
      <c r="MM50" s="1705"/>
      <c r="MN50" s="1705"/>
      <c r="MO50" s="1705"/>
      <c r="MP50" s="1705"/>
      <c r="MQ50" s="1705"/>
      <c r="MR50" s="1705"/>
      <c r="MS50" s="1705"/>
      <c r="MT50" s="1705"/>
      <c r="MU50" s="1705"/>
      <c r="MV50" s="1705"/>
      <c r="MW50" s="101" t="s">
        <v>461</v>
      </c>
      <c r="MX50" s="127">
        <f>IF(MX2="Enter Spend&gt;&gt;&gt;","Enter EB % &gt;",MX$7)</f>
        <v>0</v>
      </c>
      <c r="MY50" s="1705"/>
      <c r="MZ50" s="1705"/>
      <c r="NA50" s="1705"/>
      <c r="NB50" s="1705"/>
      <c r="NC50" s="1705"/>
      <c r="ND50" s="1705"/>
      <c r="NE50" s="1705"/>
      <c r="NF50" s="1705"/>
      <c r="NG50" s="1705"/>
      <c r="NH50" s="1705"/>
      <c r="NI50" s="1705"/>
      <c r="NJ50" s="1705"/>
      <c r="NK50" s="1705"/>
      <c r="NL50" s="1705"/>
      <c r="NM50" s="1705"/>
      <c r="NN50" s="1705"/>
      <c r="NO50" s="1705"/>
      <c r="NP50" s="1705"/>
      <c r="NQ50" s="1705"/>
      <c r="NR50" s="1705"/>
      <c r="NS50" s="1705"/>
      <c r="NT50" s="101" t="s">
        <v>461</v>
      </c>
      <c r="NU50" s="127">
        <f>IF(NU2="Enter Spend&gt;&gt;&gt;","Enter EB % &gt;",NU$7)</f>
        <v>0</v>
      </c>
      <c r="NV50" s="1705"/>
      <c r="NW50" s="1705"/>
      <c r="NX50" s="1705"/>
      <c r="NY50" s="1705"/>
      <c r="NZ50" s="1705"/>
      <c r="OA50" s="1705"/>
      <c r="OB50" s="1705"/>
      <c r="OC50" s="1705"/>
      <c r="OD50" s="1705"/>
      <c r="OE50" s="1705"/>
      <c r="OF50" s="1705"/>
      <c r="OG50" s="1705"/>
      <c r="OH50" s="1705"/>
      <c r="OI50" s="1705"/>
      <c r="OJ50" s="1705"/>
      <c r="OK50" s="1705"/>
      <c r="OL50" s="1705"/>
      <c r="OM50" s="1705"/>
      <c r="ON50" s="1705"/>
      <c r="OO50" s="1705"/>
      <c r="OP50" s="1705"/>
      <c r="OQ50" s="101" t="s">
        <v>461</v>
      </c>
      <c r="OR50" s="127">
        <f>IF(OR2="Enter Spend&gt;&gt;&gt;","Enter EB % &gt;",OR$7)</f>
        <v>0</v>
      </c>
      <c r="OS50" s="1705"/>
      <c r="OT50" s="1705"/>
      <c r="OU50" s="1705"/>
      <c r="OV50" s="1705"/>
      <c r="OW50" s="1705"/>
      <c r="OX50" s="1705"/>
      <c r="OY50" s="1705"/>
      <c r="OZ50" s="1705"/>
      <c r="PA50" s="1705"/>
      <c r="PB50" s="1705"/>
      <c r="PC50" s="1705"/>
      <c r="PD50" s="1705"/>
      <c r="PE50" s="1705"/>
      <c r="PF50" s="1705"/>
      <c r="PG50" s="1705"/>
      <c r="PH50" s="1705"/>
      <c r="PI50" s="1705"/>
      <c r="PJ50" s="1705"/>
      <c r="PK50" s="1705"/>
      <c r="PL50" s="1705"/>
      <c r="PM50" s="1705"/>
      <c r="PN50" s="101" t="s">
        <v>461</v>
      </c>
      <c r="PO50" s="127">
        <f>IF(PO2="Enter Spend&gt;&gt;&gt;","Enter EB % &gt;",PO$7)</f>
        <v>0</v>
      </c>
      <c r="PP50" s="1705"/>
      <c r="PQ50" s="1705"/>
      <c r="PR50" s="1705"/>
      <c r="PS50" s="1705"/>
      <c r="PT50" s="1705"/>
      <c r="PU50" s="1705"/>
      <c r="PV50" s="1705"/>
      <c r="PW50" s="1705"/>
      <c r="PX50" s="1705"/>
      <c r="PY50" s="1705"/>
      <c r="PZ50" s="1705"/>
      <c r="QA50" s="1705"/>
      <c r="QB50" s="1705"/>
      <c r="QC50" s="1705"/>
      <c r="QD50" s="1705"/>
      <c r="QE50" s="1705"/>
      <c r="QF50" s="1705"/>
      <c r="QG50" s="1705"/>
      <c r="QH50" s="1705"/>
      <c r="QI50" s="1705"/>
      <c r="QJ50" s="1705"/>
      <c r="QK50" s="101" t="s">
        <v>461</v>
      </c>
      <c r="QL50" s="127">
        <f>IF(QL2="Enter Spend&gt;&gt;&gt;","Enter EB % &gt;",QL$7)</f>
        <v>0</v>
      </c>
      <c r="QM50" s="1705"/>
      <c r="QN50" s="1705"/>
      <c r="QO50" s="1705"/>
      <c r="QP50" s="1705"/>
      <c r="QQ50" s="1705"/>
      <c r="QR50" s="1705"/>
      <c r="QS50" s="1705"/>
      <c r="QT50" s="1705"/>
      <c r="QU50" s="1705"/>
      <c r="QV50" s="1705"/>
      <c r="QW50" s="1705"/>
      <c r="QX50" s="1705"/>
      <c r="QY50" s="1705"/>
      <c r="QZ50" s="1705"/>
      <c r="RA50" s="1705"/>
      <c r="RB50" s="1705"/>
      <c r="RC50" s="1705"/>
      <c r="RD50" s="1705"/>
      <c r="RE50" s="1705"/>
      <c r="RF50" s="1705"/>
      <c r="RG50" s="1705"/>
      <c r="RH50" s="101" t="s">
        <v>461</v>
      </c>
      <c r="RI50" s="127">
        <f>IF(RI2="Enter Spend&gt;&gt;&gt;","Enter EB % &gt;",RI$7)</f>
        <v>0</v>
      </c>
      <c r="RJ50" s="1705"/>
      <c r="RK50" s="1705"/>
      <c r="RL50" s="1705"/>
      <c r="RM50" s="1705"/>
      <c r="RN50" s="1705"/>
      <c r="RO50" s="1705"/>
      <c r="RP50" s="1705"/>
      <c r="RQ50" s="1705"/>
      <c r="RR50" s="1705"/>
      <c r="RS50" s="1705"/>
      <c r="RT50" s="1705"/>
      <c r="RU50" s="1705"/>
      <c r="RV50" s="1705"/>
      <c r="RW50" s="1705"/>
      <c r="RX50" s="1705"/>
      <c r="RY50" s="1705"/>
      <c r="RZ50" s="1705"/>
      <c r="SA50" s="1705"/>
      <c r="SB50" s="1705"/>
      <c r="SC50" s="1705"/>
      <c r="SD50" s="1705"/>
      <c r="SE50" s="101" t="s">
        <v>461</v>
      </c>
      <c r="SF50" s="127">
        <f>IF(SF2="Enter Spend&gt;&gt;&gt;","Enter EB % &gt;",SF$7)</f>
        <v>0</v>
      </c>
      <c r="SG50" s="1705"/>
      <c r="SH50" s="1705"/>
      <c r="SI50" s="1705"/>
      <c r="SJ50" s="1705"/>
      <c r="SK50" s="1705"/>
      <c r="SL50" s="1705"/>
      <c r="SM50" s="1705"/>
      <c r="SN50" s="1705"/>
      <c r="SO50" s="1705"/>
      <c r="SP50" s="1705"/>
      <c r="SQ50" s="1705"/>
      <c r="SR50" s="1705"/>
      <c r="SS50" s="1705"/>
      <c r="ST50" s="1705"/>
      <c r="SU50" s="1705"/>
      <c r="SV50" s="1705"/>
      <c r="SW50" s="1705"/>
      <c r="SX50" s="1705"/>
      <c r="SY50" s="1705"/>
      <c r="SZ50" s="1705"/>
      <c r="TA50" s="1705"/>
      <c r="TB50" s="1705"/>
      <c r="TC50" s="1705"/>
      <c r="TD50" s="1705"/>
      <c r="TE50" s="1705"/>
      <c r="TF50" s="1705"/>
      <c r="TG50" s="1705"/>
      <c r="TH50" s="1705"/>
      <c r="TI50" s="1705"/>
      <c r="TJ50" s="1705"/>
      <c r="TK50" s="1705"/>
      <c r="TL50" s="1705"/>
      <c r="TM50" s="1705"/>
      <c r="TN50" s="1705"/>
      <c r="TO50" s="1705"/>
      <c r="TP50" s="1705"/>
      <c r="TQ50" s="1705"/>
      <c r="TR50" s="1705"/>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5"/>
      <c r="BH51" s="1705"/>
      <c r="BI51" s="1705"/>
      <c r="BJ51" s="1705" t="s">
        <v>921</v>
      </c>
      <c r="BK51" s="1705">
        <f>SUMIFS('Existing Customers'!$N:$N,'Existing Customers'!$A:$A,'Multi-Customer'!BK$38)</f>
        <v>0</v>
      </c>
      <c r="BL51" s="1705"/>
      <c r="BM51" s="1705"/>
      <c r="BN51" s="1705"/>
      <c r="BO51" s="1705"/>
      <c r="BP51" s="1705"/>
      <c r="BQ51" s="1705"/>
      <c r="BR51" s="1705"/>
      <c r="BS51" s="1705"/>
      <c r="BT51" s="1705"/>
      <c r="BU51" s="1705"/>
      <c r="BV51" s="1705"/>
      <c r="BW51" s="1705"/>
      <c r="BX51" s="1705"/>
      <c r="BY51" s="1705"/>
      <c r="BZ51" s="1705"/>
      <c r="CA51" s="1705"/>
      <c r="CB51" s="1705"/>
      <c r="CC51" s="1705"/>
      <c r="CD51" s="1705"/>
      <c r="CE51" s="1705"/>
      <c r="CF51" s="1705"/>
      <c r="CG51" s="101" t="s">
        <v>915</v>
      </c>
      <c r="CH51" s="105">
        <f>SUMIFS('Existing Customers'!$N:$N,'Existing Customers'!$A:$A,'Multi-Customer'!CH$38)</f>
        <v>0</v>
      </c>
      <c r="CI51" s="1705"/>
      <c r="CJ51" s="1705"/>
      <c r="CK51" s="1705"/>
      <c r="CL51" s="1705"/>
      <c r="CM51" s="1705"/>
      <c r="CN51" s="1705"/>
      <c r="CO51" s="1705"/>
      <c r="CP51" s="1705"/>
      <c r="CQ51" s="1705"/>
      <c r="CR51" s="1705"/>
      <c r="CS51" s="1705"/>
      <c r="CT51" s="1705"/>
      <c r="CU51" s="1705"/>
      <c r="CV51" s="1705"/>
      <c r="CW51" s="1705"/>
      <c r="CX51" s="1705"/>
      <c r="CY51" s="1705"/>
      <c r="CZ51" s="1705"/>
      <c r="DA51" s="1705"/>
      <c r="DB51" s="1705"/>
      <c r="DC51" s="1705"/>
      <c r="DD51" s="101" t="s">
        <v>915</v>
      </c>
      <c r="DE51" s="105">
        <f>SUMIFS('Existing Customers'!$N:$N,'Existing Customers'!$A:$A,'Multi-Customer'!DE$38)</f>
        <v>0</v>
      </c>
      <c r="DF51" s="1705"/>
      <c r="DG51" s="1705"/>
      <c r="DH51" s="1705"/>
      <c r="DI51" s="1705"/>
      <c r="DJ51" s="1705"/>
      <c r="DK51" s="1705"/>
      <c r="DL51" s="1705"/>
      <c r="DM51" s="1705"/>
      <c r="DN51" s="1705"/>
      <c r="DO51" s="1705"/>
      <c r="DP51" s="1705"/>
      <c r="DQ51" s="1705"/>
      <c r="DR51" s="1705"/>
      <c r="DS51" s="1705"/>
      <c r="DT51" s="1705"/>
      <c r="DU51" s="1705"/>
      <c r="DV51" s="1705"/>
      <c r="DW51" s="1705"/>
      <c r="DX51" s="1705"/>
      <c r="DY51" s="1705"/>
      <c r="DZ51" s="1705"/>
      <c r="EA51" s="101" t="s">
        <v>915</v>
      </c>
      <c r="EB51" s="105">
        <f>SUMIFS('Existing Customers'!$N:$N,'Existing Customers'!$A:$A,'Multi-Customer'!EB$38)</f>
        <v>0</v>
      </c>
      <c r="EC51" s="1705"/>
      <c r="ED51" s="1705"/>
      <c r="EE51" s="1705"/>
      <c r="EF51" s="1705"/>
      <c r="EG51" s="1705"/>
      <c r="EH51" s="1705"/>
      <c r="EI51" s="1705"/>
      <c r="EJ51" s="1705"/>
      <c r="EK51" s="1705"/>
      <c r="EL51" s="1705"/>
      <c r="EM51" s="1705"/>
      <c r="EN51" s="1705"/>
      <c r="EO51" s="1705"/>
      <c r="EP51" s="1705"/>
      <c r="EQ51" s="1705"/>
      <c r="ER51" s="1705"/>
      <c r="ES51" s="1705"/>
      <c r="ET51" s="1705"/>
      <c r="EU51" s="1705"/>
      <c r="EV51" s="1705"/>
      <c r="EW51" s="1705"/>
      <c r="EX51" s="101" t="s">
        <v>915</v>
      </c>
      <c r="EY51" s="105">
        <f>SUMIFS('Existing Customers'!$N:$N,'Existing Customers'!$A:$A,'Multi-Customer'!EY$38)</f>
        <v>0</v>
      </c>
      <c r="EZ51" s="1705"/>
      <c r="FA51" s="1705"/>
      <c r="FB51" s="1705"/>
      <c r="FC51" s="1705"/>
      <c r="FD51" s="1705"/>
      <c r="FE51" s="1705"/>
      <c r="FF51" s="1705"/>
      <c r="FG51" s="1705"/>
      <c r="FH51" s="1705"/>
      <c r="FI51" s="1705"/>
      <c r="FJ51" s="1705"/>
      <c r="FK51" s="1705"/>
      <c r="FL51" s="1705"/>
      <c r="FM51" s="1705"/>
      <c r="FN51" s="1705"/>
      <c r="FO51" s="1705"/>
      <c r="FP51" s="1705"/>
      <c r="FQ51" s="1705"/>
      <c r="FR51" s="1705"/>
      <c r="FS51" s="1705"/>
      <c r="FT51" s="1705"/>
      <c r="FU51" s="101" t="s">
        <v>915</v>
      </c>
      <c r="FV51" s="105">
        <f>SUMIFS('Existing Customers'!$N:$N,'Existing Customers'!$A:$A,'Multi-Customer'!FV$38)</f>
        <v>0</v>
      </c>
      <c r="FW51" s="1705"/>
      <c r="FX51" s="1705"/>
      <c r="FY51" s="1705"/>
      <c r="FZ51" s="1705"/>
      <c r="GA51" s="1705"/>
      <c r="GB51" s="1705"/>
      <c r="GC51" s="1705"/>
      <c r="GD51" s="1705"/>
      <c r="GE51" s="1705"/>
      <c r="GF51" s="1705"/>
      <c r="GG51" s="1705"/>
      <c r="GH51" s="1705"/>
      <c r="GI51" s="1705"/>
      <c r="GJ51" s="1705"/>
      <c r="GK51" s="1705"/>
      <c r="GL51" s="1705"/>
      <c r="GM51" s="1705"/>
      <c r="GN51" s="1705"/>
      <c r="GO51" s="1705"/>
      <c r="GP51" s="1705"/>
      <c r="GQ51" s="1705"/>
      <c r="GR51" s="101" t="s">
        <v>915</v>
      </c>
      <c r="GS51" s="105">
        <f>SUMIFS('Existing Customers'!$N:$N,'Existing Customers'!$A:$A,'Multi-Customer'!GS$38)</f>
        <v>0</v>
      </c>
      <c r="GT51" s="1705"/>
      <c r="GU51" s="1705"/>
      <c r="GV51" s="1705"/>
      <c r="GW51" s="1705"/>
      <c r="GX51" s="1705"/>
      <c r="GY51" s="1705"/>
      <c r="GZ51" s="1705"/>
      <c r="HA51" s="1705"/>
      <c r="HB51" s="1705"/>
      <c r="HC51" s="1705"/>
      <c r="HD51" s="1705"/>
      <c r="HE51" s="1705"/>
      <c r="HF51" s="1705"/>
      <c r="HG51" s="1705"/>
      <c r="HH51" s="1705"/>
      <c r="HI51" s="1705"/>
      <c r="HJ51" s="1705"/>
      <c r="HK51" s="1705"/>
      <c r="HL51" s="1705"/>
      <c r="HM51" s="1705"/>
      <c r="HN51" s="1705"/>
      <c r="HO51" s="101" t="s">
        <v>915</v>
      </c>
      <c r="HP51" s="105">
        <f>SUMIFS('Existing Customers'!$N:$N,'Existing Customers'!$A:$A,'Multi-Customer'!HP$38)</f>
        <v>0</v>
      </c>
      <c r="HQ51" s="1705"/>
      <c r="HR51" s="1705"/>
      <c r="HS51" s="1705"/>
      <c r="HT51" s="1705"/>
      <c r="HU51" s="1705"/>
      <c r="HV51" s="1705"/>
      <c r="HW51" s="1705"/>
      <c r="HX51" s="1705"/>
      <c r="HY51" s="1705"/>
      <c r="HZ51" s="1705"/>
      <c r="IA51" s="1705"/>
      <c r="IB51" s="1705"/>
      <c r="IC51" s="1705"/>
      <c r="ID51" s="1705"/>
      <c r="IE51" s="1705"/>
      <c r="IF51" s="1705"/>
      <c r="IG51" s="1705"/>
      <c r="IH51" s="1705"/>
      <c r="II51" s="1705"/>
      <c r="IJ51" s="1705"/>
      <c r="IK51" s="1705"/>
      <c r="IL51" s="101" t="s">
        <v>915</v>
      </c>
      <c r="IM51" s="105">
        <f>SUMIFS('Existing Customers'!$N:$N,'Existing Customers'!$A:$A,'Multi-Customer'!IM$38)</f>
        <v>0</v>
      </c>
      <c r="IN51" s="1705"/>
      <c r="IO51" s="1705"/>
      <c r="IP51" s="1705"/>
      <c r="IQ51" s="1705"/>
      <c r="IR51" s="1705"/>
      <c r="IS51" s="1705"/>
      <c r="IT51" s="1705"/>
      <c r="IU51" s="1705"/>
      <c r="IV51" s="1705"/>
      <c r="IW51" s="1705"/>
      <c r="IX51" s="1705"/>
      <c r="IY51" s="1705"/>
      <c r="IZ51" s="1705"/>
      <c r="JA51" s="1705"/>
      <c r="JB51" s="1705"/>
      <c r="JC51" s="1705"/>
      <c r="JD51" s="1705"/>
      <c r="JE51" s="1705"/>
      <c r="JF51" s="1705"/>
      <c r="JG51" s="1705"/>
      <c r="JH51" s="1705"/>
      <c r="JI51" s="101" t="s">
        <v>915</v>
      </c>
      <c r="JJ51" s="105">
        <f>SUMIFS('Existing Customers'!$N:$N,'Existing Customers'!$A:$A,'Multi-Customer'!JJ$38)</f>
        <v>0</v>
      </c>
      <c r="JK51" s="1705"/>
      <c r="JL51" s="1705"/>
      <c r="JM51" s="1705"/>
      <c r="JN51" s="1705"/>
      <c r="JO51" s="1705"/>
      <c r="JP51" s="1705"/>
      <c r="JQ51" s="1705"/>
      <c r="JR51" s="1705"/>
      <c r="JS51" s="1705"/>
      <c r="JT51" s="1705"/>
      <c r="JU51" s="1705"/>
      <c r="JV51" s="1705"/>
      <c r="JW51" s="1705"/>
      <c r="JX51" s="1705"/>
      <c r="JY51" s="1705"/>
      <c r="JZ51" s="1705"/>
      <c r="KA51" s="1705"/>
      <c r="KB51" s="1705"/>
      <c r="KC51" s="1705"/>
      <c r="KD51" s="1705"/>
      <c r="KE51" s="1705"/>
      <c r="KF51" s="101" t="s">
        <v>915</v>
      </c>
      <c r="KG51" s="105">
        <f>SUMIFS('Existing Customers'!$N:$N,'Existing Customers'!$A:$A,'Multi-Customer'!KG$38)</f>
        <v>0</v>
      </c>
      <c r="KH51" s="1705"/>
      <c r="KI51" s="1705"/>
      <c r="KJ51" s="1705"/>
      <c r="KK51" s="1705"/>
      <c r="KL51" s="1705"/>
      <c r="KM51" s="1705"/>
      <c r="KN51" s="1705"/>
      <c r="KO51" s="1705"/>
      <c r="KP51" s="1705"/>
      <c r="KQ51" s="1705"/>
      <c r="KR51" s="1705"/>
      <c r="KS51" s="1705"/>
      <c r="KT51" s="1705"/>
      <c r="KU51" s="1705"/>
      <c r="KV51" s="1705"/>
      <c r="KW51" s="1705"/>
      <c r="KX51" s="1705"/>
      <c r="KY51" s="1705"/>
      <c r="KZ51" s="1705"/>
      <c r="LA51" s="1705"/>
      <c r="LB51" s="1705"/>
      <c r="LC51" s="101" t="s">
        <v>915</v>
      </c>
      <c r="LD51" s="105">
        <f>SUMIFS('Existing Customers'!$N:$N,'Existing Customers'!$A:$A,'Multi-Customer'!LD$38)</f>
        <v>0</v>
      </c>
      <c r="LE51" s="1705"/>
      <c r="LF51" s="1705"/>
      <c r="LG51" s="1705"/>
      <c r="LH51" s="1705"/>
      <c r="LI51" s="1705"/>
      <c r="LJ51" s="1705"/>
      <c r="LK51" s="1705"/>
      <c r="LL51" s="1705"/>
      <c r="LM51" s="1705"/>
      <c r="LN51" s="1705"/>
      <c r="LO51" s="1705"/>
      <c r="LP51" s="1705"/>
      <c r="LQ51" s="1705"/>
      <c r="LR51" s="1705"/>
      <c r="LS51" s="1705"/>
      <c r="LT51" s="1705"/>
      <c r="LU51" s="1705"/>
      <c r="LV51" s="1705"/>
      <c r="LW51" s="1705"/>
      <c r="LX51" s="1705"/>
      <c r="LY51" s="1705"/>
      <c r="LZ51" s="101" t="s">
        <v>915</v>
      </c>
      <c r="MA51" s="105">
        <f>SUMIFS('Existing Customers'!$N:$N,'Existing Customers'!$A:$A,'Multi-Customer'!MA$38)</f>
        <v>0</v>
      </c>
      <c r="MB51" s="1705"/>
      <c r="MC51" s="1705"/>
      <c r="MD51" s="1705"/>
      <c r="ME51" s="1705"/>
      <c r="MF51" s="1705"/>
      <c r="MG51" s="1705"/>
      <c r="MH51" s="1705"/>
      <c r="MI51" s="1705"/>
      <c r="MJ51" s="1705"/>
      <c r="MK51" s="1705"/>
      <c r="ML51" s="1705"/>
      <c r="MM51" s="1705"/>
      <c r="MN51" s="1705"/>
      <c r="MO51" s="1705"/>
      <c r="MP51" s="1705"/>
      <c r="MQ51" s="1705"/>
      <c r="MR51" s="1705"/>
      <c r="MS51" s="1705"/>
      <c r="MT51" s="1705"/>
      <c r="MU51" s="1705"/>
      <c r="MV51" s="1705"/>
      <c r="MW51" s="101" t="s">
        <v>915</v>
      </c>
      <c r="MX51" s="105">
        <f>SUMIFS('Existing Customers'!$N:$N,'Existing Customers'!$A:$A,'Multi-Customer'!MX$38)</f>
        <v>0</v>
      </c>
      <c r="MY51" s="1705"/>
      <c r="MZ51" s="1705"/>
      <c r="NA51" s="1705"/>
      <c r="NB51" s="1705"/>
      <c r="NC51" s="1705"/>
      <c r="ND51" s="1705"/>
      <c r="NE51" s="1705"/>
      <c r="NF51" s="1705"/>
      <c r="NG51" s="1705"/>
      <c r="NH51" s="1705"/>
      <c r="NI51" s="1705"/>
      <c r="NJ51" s="1705"/>
      <c r="NK51" s="1705"/>
      <c r="NL51" s="1705"/>
      <c r="NM51" s="1705"/>
      <c r="NN51" s="1705"/>
      <c r="NO51" s="1705"/>
      <c r="NP51" s="1705"/>
      <c r="NQ51" s="1705"/>
      <c r="NR51" s="1705"/>
      <c r="NS51" s="1705"/>
      <c r="NT51" s="101" t="s">
        <v>915</v>
      </c>
      <c r="NU51" s="105">
        <f>SUMIFS('Existing Customers'!$N:$N,'Existing Customers'!$A:$A,'Multi-Customer'!NU$38)</f>
        <v>0</v>
      </c>
      <c r="NV51" s="1705"/>
      <c r="NW51" s="1705"/>
      <c r="NX51" s="1705"/>
      <c r="NY51" s="1705"/>
      <c r="NZ51" s="1705"/>
      <c r="OA51" s="1705"/>
      <c r="OB51" s="1705"/>
      <c r="OC51" s="1705"/>
      <c r="OD51" s="1705"/>
      <c r="OE51" s="1705"/>
      <c r="OF51" s="1705"/>
      <c r="OG51" s="1705"/>
      <c r="OH51" s="1705"/>
      <c r="OI51" s="1705"/>
      <c r="OJ51" s="1705"/>
      <c r="OK51" s="1705"/>
      <c r="OL51" s="1705"/>
      <c r="OM51" s="1705"/>
      <c r="ON51" s="1705"/>
      <c r="OO51" s="1705"/>
      <c r="OP51" s="1705"/>
      <c r="OQ51" s="101" t="s">
        <v>915</v>
      </c>
      <c r="OR51" s="105">
        <f>SUMIFS('Existing Customers'!$N:$N,'Existing Customers'!$A:$A,'Multi-Customer'!OR$38)</f>
        <v>0</v>
      </c>
      <c r="OS51" s="1705"/>
      <c r="OT51" s="1705"/>
      <c r="OU51" s="1705"/>
      <c r="OV51" s="1705"/>
      <c r="OW51" s="1705"/>
      <c r="OX51" s="1705"/>
      <c r="OY51" s="1705"/>
      <c r="OZ51" s="1705"/>
      <c r="PA51" s="1705"/>
      <c r="PB51" s="1705"/>
      <c r="PC51" s="1705"/>
      <c r="PD51" s="1705"/>
      <c r="PE51" s="1705"/>
      <c r="PF51" s="1705"/>
      <c r="PG51" s="1705"/>
      <c r="PH51" s="1705"/>
      <c r="PI51" s="1705"/>
      <c r="PJ51" s="1705"/>
      <c r="PK51" s="1705"/>
      <c r="PL51" s="1705"/>
      <c r="PM51" s="1705"/>
      <c r="PN51" s="101" t="s">
        <v>915</v>
      </c>
      <c r="PO51" s="105">
        <f>SUMIFS('Existing Customers'!$N:$N,'Existing Customers'!$A:$A,'Multi-Customer'!PO$38)</f>
        <v>0</v>
      </c>
      <c r="PP51" s="1705"/>
      <c r="PQ51" s="1705"/>
      <c r="PR51" s="1705"/>
      <c r="PS51" s="1705"/>
      <c r="PT51" s="1705"/>
      <c r="PU51" s="1705"/>
      <c r="PV51" s="1705"/>
      <c r="PW51" s="1705"/>
      <c r="PX51" s="1705"/>
      <c r="PY51" s="1705"/>
      <c r="PZ51" s="1705"/>
      <c r="QA51" s="1705"/>
      <c r="QB51" s="1705"/>
      <c r="QC51" s="1705"/>
      <c r="QD51" s="1705"/>
      <c r="QE51" s="1705"/>
      <c r="QF51" s="1705"/>
      <c r="QG51" s="1705"/>
      <c r="QH51" s="1705"/>
      <c r="QI51" s="1705"/>
      <c r="QJ51" s="1705"/>
      <c r="QK51" s="101" t="s">
        <v>915</v>
      </c>
      <c r="QL51" s="105">
        <f>SUMIFS('Existing Customers'!$N:$N,'Existing Customers'!$A:$A,'Multi-Customer'!QL$38)</f>
        <v>0</v>
      </c>
      <c r="QM51" s="1705"/>
      <c r="QN51" s="1705"/>
      <c r="QO51" s="1705"/>
      <c r="QP51" s="1705"/>
      <c r="QQ51" s="1705"/>
      <c r="QR51" s="1705"/>
      <c r="QS51" s="1705"/>
      <c r="QT51" s="1705"/>
      <c r="QU51" s="1705"/>
      <c r="QV51" s="1705"/>
      <c r="QW51" s="1705"/>
      <c r="QX51" s="1705"/>
      <c r="QY51" s="1705"/>
      <c r="QZ51" s="1705"/>
      <c r="RA51" s="1705"/>
      <c r="RB51" s="1705"/>
      <c r="RC51" s="1705"/>
      <c r="RD51" s="1705"/>
      <c r="RE51" s="1705"/>
      <c r="RF51" s="1705"/>
      <c r="RG51" s="1705"/>
      <c r="RH51" s="101" t="s">
        <v>915</v>
      </c>
      <c r="RI51" s="105">
        <f>SUMIFS('Existing Customers'!$N:$N,'Existing Customers'!$A:$A,'Multi-Customer'!RI$38)</f>
        <v>0</v>
      </c>
      <c r="RJ51" s="1705"/>
      <c r="RK51" s="1705"/>
      <c r="RL51" s="1705"/>
      <c r="RM51" s="1705"/>
      <c r="RN51" s="1705"/>
      <c r="RO51" s="1705"/>
      <c r="RP51" s="1705"/>
      <c r="RQ51" s="1705"/>
      <c r="RR51" s="1705"/>
      <c r="RS51" s="1705"/>
      <c r="RT51" s="1705"/>
      <c r="RU51" s="1705"/>
      <c r="RV51" s="1705"/>
      <c r="RW51" s="1705"/>
      <c r="RX51" s="1705"/>
      <c r="RY51" s="1705"/>
      <c r="RZ51" s="1705"/>
      <c r="SA51" s="1705"/>
      <c r="SB51" s="1705"/>
      <c r="SC51" s="1705"/>
      <c r="SD51" s="1705"/>
      <c r="SE51" s="101" t="s">
        <v>915</v>
      </c>
      <c r="SF51" s="105">
        <f>SUMIFS('Existing Customers'!$N:$N,'Existing Customers'!$A:$A,'Multi-Customer'!SF$38)</f>
        <v>0</v>
      </c>
      <c r="SG51" s="1705"/>
      <c r="SH51" s="1705"/>
      <c r="SI51" s="1705"/>
      <c r="SJ51" s="1705"/>
      <c r="SK51" s="1705"/>
      <c r="SL51" s="1705"/>
      <c r="SM51" s="1705"/>
      <c r="SN51" s="1705"/>
      <c r="SO51" s="1705"/>
      <c r="SP51" s="1705"/>
      <c r="SQ51" s="1705"/>
      <c r="SR51" s="1705"/>
      <c r="SS51" s="1705"/>
      <c r="ST51" s="1705"/>
      <c r="SU51" s="1705"/>
      <c r="SV51" s="1705"/>
      <c r="SW51" s="1705"/>
      <c r="SX51" s="1705"/>
      <c r="SY51" s="1705"/>
      <c r="SZ51" s="1705"/>
      <c r="TA51" s="1705"/>
      <c r="TB51" s="1705"/>
      <c r="TC51" s="1705"/>
      <c r="TD51" s="1705"/>
      <c r="TE51" s="1705"/>
      <c r="TF51" s="1705"/>
      <c r="TG51" s="1705"/>
      <c r="TH51" s="1705"/>
      <c r="TI51" s="1705"/>
      <c r="TJ51" s="1705"/>
      <c r="TK51" s="1705"/>
      <c r="TL51" s="1705"/>
      <c r="TM51" s="1705"/>
      <c r="TN51" s="1705"/>
      <c r="TO51" s="1705"/>
      <c r="TP51" s="1705"/>
      <c r="TQ51" s="1705"/>
      <c r="TR51" s="1705"/>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5"/>
      <c r="BH52" s="1705"/>
      <c r="BI52" s="1705"/>
      <c r="BJ52" s="1705" t="s">
        <v>920</v>
      </c>
      <c r="BK52" s="1705">
        <f>IFERROR(VLOOKUP(BK$38,'Existing Customer Variable Exp'!$B:$F,5,FALSE),0)</f>
        <v>0</v>
      </c>
      <c r="BL52" s="1705"/>
      <c r="BM52" s="1705"/>
      <c r="BN52" s="1705"/>
      <c r="BO52" s="1705"/>
      <c r="BP52" s="1705"/>
      <c r="BQ52" s="1705"/>
      <c r="BR52" s="1705"/>
      <c r="BS52" s="1705"/>
      <c r="BT52" s="1705"/>
      <c r="BU52" s="1705"/>
      <c r="BV52" s="1705"/>
      <c r="BW52" s="1705"/>
      <c r="BX52" s="1705"/>
      <c r="BY52" s="1705"/>
      <c r="BZ52" s="1705"/>
      <c r="CA52" s="1705"/>
      <c r="CB52" s="1705"/>
      <c r="CC52" s="1705"/>
      <c r="CD52" s="1705"/>
      <c r="CE52" s="1705"/>
      <c r="CF52" s="1705"/>
      <c r="CG52" s="101" t="s">
        <v>920</v>
      </c>
      <c r="CH52" s="105">
        <f>IFERROR(VLOOKUP(CH$38,'Existing Customer Variable Exp'!$B:$F,5,FALSE),0)</f>
        <v>0</v>
      </c>
      <c r="CI52" s="1705"/>
      <c r="CJ52" s="1705"/>
      <c r="CK52" s="1705"/>
      <c r="CL52" s="1705"/>
      <c r="CM52" s="1705"/>
      <c r="CN52" s="1705"/>
      <c r="CO52" s="1705"/>
      <c r="CP52" s="1705"/>
      <c r="CQ52" s="1705"/>
      <c r="CR52" s="1705"/>
      <c r="CS52" s="1705"/>
      <c r="CT52" s="1705"/>
      <c r="CU52" s="1705"/>
      <c r="CV52" s="1705"/>
      <c r="CW52" s="1705"/>
      <c r="CX52" s="1705"/>
      <c r="CY52" s="1705"/>
      <c r="CZ52" s="1705"/>
      <c r="DA52" s="1705"/>
      <c r="DB52" s="1705"/>
      <c r="DC52" s="1705"/>
      <c r="DD52" s="101" t="s">
        <v>920</v>
      </c>
      <c r="DE52" s="105">
        <f>IFERROR(VLOOKUP(DE$38,'Existing Customer Variable Exp'!$B:$F,5,FALSE),0)</f>
        <v>0</v>
      </c>
      <c r="DF52" s="1705"/>
      <c r="DG52" s="1705"/>
      <c r="DH52" s="1705"/>
      <c r="DI52" s="1705"/>
      <c r="DJ52" s="1705"/>
      <c r="DK52" s="1705"/>
      <c r="DL52" s="1705"/>
      <c r="DM52" s="1705"/>
      <c r="DN52" s="1705"/>
      <c r="DO52" s="1705"/>
      <c r="DP52" s="1705"/>
      <c r="DQ52" s="1705"/>
      <c r="DR52" s="1705"/>
      <c r="DS52" s="1705"/>
      <c r="DT52" s="1705"/>
      <c r="DU52" s="1705"/>
      <c r="DV52" s="1705"/>
      <c r="DW52" s="1705"/>
      <c r="DX52" s="1705"/>
      <c r="DY52" s="1705"/>
      <c r="DZ52" s="1705"/>
      <c r="EA52" s="101" t="s">
        <v>920</v>
      </c>
      <c r="EB52" s="105">
        <f>IFERROR(VLOOKUP(EB$38,'Existing Customer Variable Exp'!$B:$F,5,FALSE),0)</f>
        <v>0</v>
      </c>
      <c r="EC52" s="1705"/>
      <c r="ED52" s="1705"/>
      <c r="EE52" s="1705"/>
      <c r="EF52" s="1705"/>
      <c r="EG52" s="1705"/>
      <c r="EH52" s="1705"/>
      <c r="EI52" s="1705"/>
      <c r="EJ52" s="1705"/>
      <c r="EK52" s="1705"/>
      <c r="EL52" s="1705"/>
      <c r="EM52" s="1705"/>
      <c r="EN52" s="1705"/>
      <c r="EO52" s="1705"/>
      <c r="EP52" s="1705"/>
      <c r="EQ52" s="1705"/>
      <c r="ER52" s="1705"/>
      <c r="ES52" s="1705"/>
      <c r="ET52" s="1705"/>
      <c r="EU52" s="1705"/>
      <c r="EV52" s="1705"/>
      <c r="EW52" s="1705"/>
      <c r="EX52" s="101" t="s">
        <v>920</v>
      </c>
      <c r="EY52" s="105">
        <f>IFERROR(VLOOKUP(EY$38,'Existing Customer Variable Exp'!$B:$F,5,FALSE),0)</f>
        <v>0</v>
      </c>
      <c r="EZ52" s="1705"/>
      <c r="FA52" s="1705"/>
      <c r="FB52" s="1705"/>
      <c r="FC52" s="1705"/>
      <c r="FD52" s="1705"/>
      <c r="FE52" s="1705"/>
      <c r="FF52" s="1705"/>
      <c r="FG52" s="1705"/>
      <c r="FH52" s="1705"/>
      <c r="FI52" s="1705"/>
      <c r="FJ52" s="1705"/>
      <c r="FK52" s="1705"/>
      <c r="FL52" s="1705"/>
      <c r="FM52" s="1705"/>
      <c r="FN52" s="1705"/>
      <c r="FO52" s="1705"/>
      <c r="FP52" s="1705"/>
      <c r="FQ52" s="1705"/>
      <c r="FR52" s="1705"/>
      <c r="FS52" s="1705"/>
      <c r="FT52" s="1705"/>
      <c r="FU52" s="101" t="s">
        <v>920</v>
      </c>
      <c r="FV52" s="105">
        <f>IFERROR(VLOOKUP(FV$38,'Existing Customer Variable Exp'!$B:$F,5,FALSE),0)</f>
        <v>0</v>
      </c>
      <c r="FW52" s="1705"/>
      <c r="FX52" s="1705"/>
      <c r="FY52" s="1705"/>
      <c r="FZ52" s="1705"/>
      <c r="GA52" s="1705"/>
      <c r="GB52" s="1705"/>
      <c r="GC52" s="1705"/>
      <c r="GD52" s="1705"/>
      <c r="GE52" s="1705"/>
      <c r="GF52" s="1705"/>
      <c r="GG52" s="1705"/>
      <c r="GH52" s="1705"/>
      <c r="GI52" s="1705"/>
      <c r="GJ52" s="1705"/>
      <c r="GK52" s="1705"/>
      <c r="GL52" s="1705"/>
      <c r="GM52" s="1705"/>
      <c r="GN52" s="1705"/>
      <c r="GO52" s="1705"/>
      <c r="GP52" s="1705"/>
      <c r="GQ52" s="1705"/>
      <c r="GR52" s="101" t="s">
        <v>920</v>
      </c>
      <c r="GS52" s="105">
        <f>IFERROR(VLOOKUP(GS$38,'Existing Customer Variable Exp'!$B:$F,5,FALSE),0)</f>
        <v>0</v>
      </c>
      <c r="GT52" s="1705"/>
      <c r="GU52" s="1705"/>
      <c r="GV52" s="1705"/>
      <c r="GW52" s="1705"/>
      <c r="GX52" s="1705"/>
      <c r="GY52" s="1705"/>
      <c r="GZ52" s="1705"/>
      <c r="HA52" s="1705"/>
      <c r="HB52" s="1705"/>
      <c r="HC52" s="1705"/>
      <c r="HD52" s="1705"/>
      <c r="HE52" s="1705"/>
      <c r="HF52" s="1705"/>
      <c r="HG52" s="1705"/>
      <c r="HH52" s="1705"/>
      <c r="HI52" s="1705"/>
      <c r="HJ52" s="1705"/>
      <c r="HK52" s="1705"/>
      <c r="HL52" s="1705"/>
      <c r="HM52" s="1705"/>
      <c r="HN52" s="1705"/>
      <c r="HO52" s="101" t="s">
        <v>920</v>
      </c>
      <c r="HP52" s="105">
        <f>IFERROR(VLOOKUP(HP$38,'Existing Customer Variable Exp'!$B:$F,5,FALSE),0)</f>
        <v>0</v>
      </c>
      <c r="HQ52" s="1705"/>
      <c r="HR52" s="1705"/>
      <c r="HS52" s="1705"/>
      <c r="HT52" s="1705"/>
      <c r="HU52" s="1705"/>
      <c r="HV52" s="1705"/>
      <c r="HW52" s="1705"/>
      <c r="HX52" s="1705"/>
      <c r="HY52" s="1705"/>
      <c r="HZ52" s="1705"/>
      <c r="IA52" s="1705"/>
      <c r="IB52" s="1705"/>
      <c r="IC52" s="1705"/>
      <c r="ID52" s="1705"/>
      <c r="IE52" s="1705"/>
      <c r="IF52" s="1705"/>
      <c r="IG52" s="1705"/>
      <c r="IH52" s="1705"/>
      <c r="II52" s="1705"/>
      <c r="IJ52" s="1705"/>
      <c r="IK52" s="1705"/>
      <c r="IL52" s="101" t="s">
        <v>920</v>
      </c>
      <c r="IM52" s="105">
        <f>IFERROR(VLOOKUP(IM$38,'Existing Customer Variable Exp'!$B:$F,5,FALSE),0)</f>
        <v>0</v>
      </c>
      <c r="IN52" s="1705"/>
      <c r="IO52" s="1705"/>
      <c r="IP52" s="1705"/>
      <c r="IQ52" s="1705"/>
      <c r="IR52" s="1705"/>
      <c r="IS52" s="1705"/>
      <c r="IT52" s="1705"/>
      <c r="IU52" s="1705"/>
      <c r="IV52" s="1705"/>
      <c r="IW52" s="1705"/>
      <c r="IX52" s="1705"/>
      <c r="IY52" s="1705"/>
      <c r="IZ52" s="1705"/>
      <c r="JA52" s="1705"/>
      <c r="JB52" s="1705"/>
      <c r="JC52" s="1705"/>
      <c r="JD52" s="1705"/>
      <c r="JE52" s="1705"/>
      <c r="JF52" s="1705"/>
      <c r="JG52" s="1705"/>
      <c r="JH52" s="1705"/>
      <c r="JI52" s="101" t="s">
        <v>920</v>
      </c>
      <c r="JJ52" s="105">
        <f>IFERROR(VLOOKUP(JJ$38,'Existing Customer Variable Exp'!$B:$F,5,FALSE),0)</f>
        <v>0</v>
      </c>
      <c r="JK52" s="1705"/>
      <c r="JL52" s="1705"/>
      <c r="JM52" s="1705"/>
      <c r="JN52" s="1705"/>
      <c r="JO52" s="1705"/>
      <c r="JP52" s="1705"/>
      <c r="JQ52" s="1705"/>
      <c r="JR52" s="1705"/>
      <c r="JS52" s="1705"/>
      <c r="JT52" s="1705"/>
      <c r="JU52" s="1705"/>
      <c r="JV52" s="1705"/>
      <c r="JW52" s="1705"/>
      <c r="JX52" s="1705"/>
      <c r="JY52" s="1705"/>
      <c r="JZ52" s="1705"/>
      <c r="KA52" s="1705"/>
      <c r="KB52" s="1705"/>
      <c r="KC52" s="1705"/>
      <c r="KD52" s="1705"/>
      <c r="KE52" s="1705"/>
      <c r="KF52" s="101" t="s">
        <v>920</v>
      </c>
      <c r="KG52" s="105">
        <f>IFERROR(VLOOKUP(KG$38,'Existing Customer Variable Exp'!$B:$F,5,FALSE),0)</f>
        <v>0</v>
      </c>
      <c r="KH52" s="1705"/>
      <c r="KI52" s="1705"/>
      <c r="KJ52" s="1705"/>
      <c r="KK52" s="1705"/>
      <c r="KL52" s="1705"/>
      <c r="KM52" s="1705"/>
      <c r="KN52" s="1705"/>
      <c r="KO52" s="1705"/>
      <c r="KP52" s="1705"/>
      <c r="KQ52" s="1705"/>
      <c r="KR52" s="1705"/>
      <c r="KS52" s="1705"/>
      <c r="KT52" s="1705"/>
      <c r="KU52" s="1705"/>
      <c r="KV52" s="1705"/>
      <c r="KW52" s="1705"/>
      <c r="KX52" s="1705"/>
      <c r="KY52" s="1705"/>
      <c r="KZ52" s="1705"/>
      <c r="LA52" s="1705"/>
      <c r="LB52" s="1705"/>
      <c r="LC52" s="101" t="s">
        <v>920</v>
      </c>
      <c r="LD52" s="105">
        <f>IFERROR(VLOOKUP(LD$38,'Existing Customer Variable Exp'!$B:$F,5,FALSE),0)</f>
        <v>0</v>
      </c>
      <c r="LE52" s="1705"/>
      <c r="LF52" s="1705"/>
      <c r="LG52" s="1705"/>
      <c r="LH52" s="1705"/>
      <c r="LI52" s="1705"/>
      <c r="LJ52" s="1705"/>
      <c r="LK52" s="1705"/>
      <c r="LL52" s="1705"/>
      <c r="LM52" s="1705"/>
      <c r="LN52" s="1705"/>
      <c r="LO52" s="1705"/>
      <c r="LP52" s="1705"/>
      <c r="LQ52" s="1705"/>
      <c r="LR52" s="1705"/>
      <c r="LS52" s="1705"/>
      <c r="LT52" s="1705"/>
      <c r="LU52" s="1705"/>
      <c r="LV52" s="1705"/>
      <c r="LW52" s="1705"/>
      <c r="LX52" s="1705"/>
      <c r="LY52" s="1705"/>
      <c r="LZ52" s="101" t="s">
        <v>920</v>
      </c>
      <c r="MA52" s="105">
        <f>IFERROR(VLOOKUP(MA$38,'Existing Customer Variable Exp'!$B:$F,5,FALSE),0)</f>
        <v>0</v>
      </c>
      <c r="MB52" s="1705"/>
      <c r="MC52" s="1705"/>
      <c r="MD52" s="1705"/>
      <c r="ME52" s="1705"/>
      <c r="MF52" s="1705"/>
      <c r="MG52" s="1705"/>
      <c r="MH52" s="1705"/>
      <c r="MI52" s="1705"/>
      <c r="MJ52" s="1705"/>
      <c r="MK52" s="1705"/>
      <c r="ML52" s="1705"/>
      <c r="MM52" s="1705"/>
      <c r="MN52" s="1705"/>
      <c r="MO52" s="1705"/>
      <c r="MP52" s="1705"/>
      <c r="MQ52" s="1705"/>
      <c r="MR52" s="1705"/>
      <c r="MS52" s="1705"/>
      <c r="MT52" s="1705"/>
      <c r="MU52" s="1705"/>
      <c r="MV52" s="1705"/>
      <c r="MW52" s="101" t="s">
        <v>920</v>
      </c>
      <c r="MX52" s="105">
        <f>IFERROR(VLOOKUP(MX$38,'Existing Customer Variable Exp'!$B:$F,5,FALSE),0)</f>
        <v>0</v>
      </c>
      <c r="MY52" s="1705"/>
      <c r="MZ52" s="1705"/>
      <c r="NA52" s="1705"/>
      <c r="NB52" s="1705"/>
      <c r="NC52" s="1705"/>
      <c r="ND52" s="1705"/>
      <c r="NE52" s="1705"/>
      <c r="NF52" s="1705"/>
      <c r="NG52" s="1705"/>
      <c r="NH52" s="1705"/>
      <c r="NI52" s="1705"/>
      <c r="NJ52" s="1705"/>
      <c r="NK52" s="1705"/>
      <c r="NL52" s="1705"/>
      <c r="NM52" s="1705"/>
      <c r="NN52" s="1705"/>
      <c r="NO52" s="1705"/>
      <c r="NP52" s="1705"/>
      <c r="NQ52" s="1705"/>
      <c r="NR52" s="1705"/>
      <c r="NS52" s="1705"/>
      <c r="NT52" s="101" t="s">
        <v>920</v>
      </c>
      <c r="NU52" s="105">
        <f>IFERROR(VLOOKUP(NU$38,'Existing Customer Variable Exp'!$B:$F,5,FALSE),0)</f>
        <v>0</v>
      </c>
      <c r="NV52" s="1705"/>
      <c r="NW52" s="1705"/>
      <c r="NX52" s="1705"/>
      <c r="NY52" s="1705"/>
      <c r="NZ52" s="1705"/>
      <c r="OA52" s="1705"/>
      <c r="OB52" s="1705"/>
      <c r="OC52" s="1705"/>
      <c r="OD52" s="1705"/>
      <c r="OE52" s="1705"/>
      <c r="OF52" s="1705"/>
      <c r="OG52" s="1705"/>
      <c r="OH52" s="1705"/>
      <c r="OI52" s="1705"/>
      <c r="OJ52" s="1705"/>
      <c r="OK52" s="1705"/>
      <c r="OL52" s="1705"/>
      <c r="OM52" s="1705"/>
      <c r="ON52" s="1705"/>
      <c r="OO52" s="1705"/>
      <c r="OP52" s="1705"/>
      <c r="OQ52" s="101" t="s">
        <v>920</v>
      </c>
      <c r="OR52" s="105">
        <f>IFERROR(VLOOKUP(OR$38,'Existing Customer Variable Exp'!$B:$F,5,FALSE),0)</f>
        <v>0</v>
      </c>
      <c r="OS52" s="1705"/>
      <c r="OT52" s="1705"/>
      <c r="OU52" s="1705"/>
      <c r="OV52" s="1705"/>
      <c r="OW52" s="1705"/>
      <c r="OX52" s="1705"/>
      <c r="OY52" s="1705"/>
      <c r="OZ52" s="1705"/>
      <c r="PA52" s="1705"/>
      <c r="PB52" s="1705"/>
      <c r="PC52" s="1705"/>
      <c r="PD52" s="1705"/>
      <c r="PE52" s="1705"/>
      <c r="PF52" s="1705"/>
      <c r="PG52" s="1705"/>
      <c r="PH52" s="1705"/>
      <c r="PI52" s="1705"/>
      <c r="PJ52" s="1705"/>
      <c r="PK52" s="1705"/>
      <c r="PL52" s="1705"/>
      <c r="PM52" s="1705"/>
      <c r="PN52" s="101" t="s">
        <v>920</v>
      </c>
      <c r="PO52" s="105">
        <f>IFERROR(VLOOKUP(PO$38,'Existing Customer Variable Exp'!$B:$F,5,FALSE),0)</f>
        <v>0</v>
      </c>
      <c r="PP52" s="1705"/>
      <c r="PQ52" s="1705"/>
      <c r="PR52" s="1705"/>
      <c r="PS52" s="1705"/>
      <c r="PT52" s="1705"/>
      <c r="PU52" s="1705"/>
      <c r="PV52" s="1705"/>
      <c r="PW52" s="1705"/>
      <c r="PX52" s="1705"/>
      <c r="PY52" s="1705"/>
      <c r="PZ52" s="1705"/>
      <c r="QA52" s="1705"/>
      <c r="QB52" s="1705"/>
      <c r="QC52" s="1705"/>
      <c r="QD52" s="1705"/>
      <c r="QE52" s="1705"/>
      <c r="QF52" s="1705"/>
      <c r="QG52" s="1705"/>
      <c r="QH52" s="1705"/>
      <c r="QI52" s="1705"/>
      <c r="QJ52" s="1705"/>
      <c r="QK52" s="101" t="s">
        <v>920</v>
      </c>
      <c r="QL52" s="105">
        <f>IFERROR(VLOOKUP(QL$38,'Existing Customer Variable Exp'!$B:$F,5,FALSE),0)</f>
        <v>0</v>
      </c>
      <c r="QM52" s="1705"/>
      <c r="QN52" s="1705"/>
      <c r="QO52" s="1705"/>
      <c r="QP52" s="1705"/>
      <c r="QQ52" s="1705"/>
      <c r="QR52" s="1705"/>
      <c r="QS52" s="1705"/>
      <c r="QT52" s="1705"/>
      <c r="QU52" s="1705"/>
      <c r="QV52" s="1705"/>
      <c r="QW52" s="1705"/>
      <c r="QX52" s="1705"/>
      <c r="QY52" s="1705"/>
      <c r="QZ52" s="1705"/>
      <c r="RA52" s="1705"/>
      <c r="RB52" s="1705"/>
      <c r="RC52" s="1705"/>
      <c r="RD52" s="1705"/>
      <c r="RE52" s="1705"/>
      <c r="RF52" s="1705"/>
      <c r="RG52" s="1705"/>
      <c r="RH52" s="101" t="s">
        <v>920</v>
      </c>
      <c r="RI52" s="105">
        <f>IFERROR(VLOOKUP(RI$38,'Existing Customer Variable Exp'!$B:$F,5,FALSE),0)</f>
        <v>0</v>
      </c>
      <c r="RJ52" s="1705"/>
      <c r="RK52" s="1705"/>
      <c r="RL52" s="1705"/>
      <c r="RM52" s="1705"/>
      <c r="RN52" s="1705"/>
      <c r="RO52" s="1705"/>
      <c r="RP52" s="1705"/>
      <c r="RQ52" s="1705"/>
      <c r="RR52" s="1705"/>
      <c r="RS52" s="1705"/>
      <c r="RT52" s="1705"/>
      <c r="RU52" s="1705"/>
      <c r="RV52" s="1705"/>
      <c r="RW52" s="1705"/>
      <c r="RX52" s="1705"/>
      <c r="RY52" s="1705"/>
      <c r="RZ52" s="1705"/>
      <c r="SA52" s="1705"/>
      <c r="SB52" s="1705"/>
      <c r="SC52" s="1705"/>
      <c r="SD52" s="1705"/>
      <c r="SE52" s="101" t="s">
        <v>920</v>
      </c>
      <c r="SF52" s="105">
        <f>IFERROR(VLOOKUP(SF$38,'Existing Customer Variable Exp'!$B:$F,5,FALSE),0)</f>
        <v>0</v>
      </c>
      <c r="SG52" s="1705"/>
      <c r="SH52" s="1705"/>
      <c r="SI52" s="1705"/>
      <c r="SJ52" s="1705"/>
      <c r="SK52" s="1705"/>
      <c r="SL52" s="1705"/>
      <c r="SM52" s="1705"/>
      <c r="SN52" s="1705"/>
      <c r="SO52" s="1705"/>
      <c r="SP52" s="1705"/>
      <c r="SQ52" s="1705"/>
      <c r="SR52" s="1705"/>
      <c r="SS52" s="1705"/>
      <c r="ST52" s="1705"/>
      <c r="SU52" s="1705"/>
      <c r="SV52" s="1705"/>
      <c r="SW52" s="1705"/>
      <c r="SX52" s="1705"/>
      <c r="SY52" s="1705"/>
      <c r="SZ52" s="1705"/>
      <c r="TA52" s="1705"/>
      <c r="TB52" s="1705"/>
      <c r="TC52" s="1705"/>
      <c r="TD52" s="1705"/>
      <c r="TE52" s="1705"/>
      <c r="TF52" s="1705"/>
      <c r="TG52" s="1705"/>
      <c r="TH52" s="1705"/>
      <c r="TI52" s="1705"/>
      <c r="TJ52" s="1705"/>
      <c r="TK52" s="1705"/>
      <c r="TL52" s="1705"/>
      <c r="TM52" s="1705"/>
      <c r="TN52" s="1705"/>
      <c r="TO52" s="1705"/>
      <c r="TP52" s="1705"/>
      <c r="TQ52" s="1705"/>
      <c r="TR52" s="1705"/>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5"/>
      <c r="BH53" s="1705"/>
      <c r="BI53" s="1705"/>
      <c r="BJ53" s="1705" t="s">
        <v>1314</v>
      </c>
      <c r="BK53" s="1705">
        <f>IFERROR(VLOOKUP(BK$1,'Existing Customers'!$A:$AD,30,FALSE),BK6)</f>
        <v>0</v>
      </c>
      <c r="BL53" s="1705"/>
      <c r="BM53" s="1705"/>
      <c r="BN53" s="1705"/>
      <c r="BO53" s="1705"/>
      <c r="BP53" s="1705"/>
      <c r="BQ53" s="1705"/>
      <c r="BR53" s="1705"/>
      <c r="BS53" s="1705"/>
      <c r="BT53" s="1705"/>
      <c r="BU53" s="1705"/>
      <c r="BV53" s="1705"/>
      <c r="BW53" s="1705"/>
      <c r="BX53" s="1705"/>
      <c r="BY53" s="1705"/>
      <c r="BZ53" s="1705"/>
      <c r="CA53" s="1705"/>
      <c r="CB53" s="1705"/>
      <c r="CC53" s="1705"/>
      <c r="CD53" s="1705"/>
      <c r="CE53" s="1705"/>
      <c r="CF53" s="1705"/>
      <c r="CG53" s="101" t="s">
        <v>1314</v>
      </c>
      <c r="CH53" s="83">
        <f>IFERROR(VLOOKUP(CH$1,'Existing Customers'!$A:$AD,30,FALSE),CH6)</f>
        <v>0</v>
      </c>
      <c r="CI53" s="1705"/>
      <c r="CJ53" s="1705"/>
      <c r="CK53" s="1705"/>
      <c r="CL53" s="1705"/>
      <c r="CM53" s="1705"/>
      <c r="CN53" s="1705"/>
      <c r="CO53" s="1705"/>
      <c r="CP53" s="1705"/>
      <c r="CQ53" s="1705"/>
      <c r="CR53" s="1705"/>
      <c r="CS53" s="1705"/>
      <c r="CT53" s="1705"/>
      <c r="CU53" s="1705"/>
      <c r="CV53" s="1705"/>
      <c r="CW53" s="1705"/>
      <c r="CX53" s="1705"/>
      <c r="CY53" s="1705"/>
      <c r="CZ53" s="1705"/>
      <c r="DA53" s="1705"/>
      <c r="DB53" s="1705"/>
      <c r="DC53" s="1705"/>
      <c r="DD53" s="101" t="s">
        <v>1314</v>
      </c>
      <c r="DE53" s="83">
        <f>IFERROR(VLOOKUP(DE$1,'Existing Customers'!$A:$AD,30,FALSE),DE6)</f>
        <v>0</v>
      </c>
      <c r="DF53" s="1705"/>
      <c r="DG53" s="1705"/>
      <c r="DH53" s="1705"/>
      <c r="DI53" s="1705"/>
      <c r="DJ53" s="1705"/>
      <c r="DK53" s="1705"/>
      <c r="DL53" s="1705"/>
      <c r="DM53" s="1705"/>
      <c r="DN53" s="1705"/>
      <c r="DO53" s="1705"/>
      <c r="DP53" s="1705"/>
      <c r="DQ53" s="1705"/>
      <c r="DR53" s="1705"/>
      <c r="DS53" s="1705"/>
      <c r="DT53" s="1705"/>
      <c r="DU53" s="1705"/>
      <c r="DV53" s="1705"/>
      <c r="DW53" s="1705"/>
      <c r="DX53" s="1705"/>
      <c r="DY53" s="1705"/>
      <c r="DZ53" s="1705"/>
      <c r="EA53" s="101" t="s">
        <v>1314</v>
      </c>
      <c r="EB53" s="83">
        <f>IFERROR(VLOOKUP(EB$1,'Existing Customers'!$A:$AD,30,FALSE),EB6)</f>
        <v>0</v>
      </c>
      <c r="EC53" s="1705"/>
      <c r="ED53" s="1705"/>
      <c r="EE53" s="1705"/>
      <c r="EF53" s="1705"/>
      <c r="EG53" s="1705"/>
      <c r="EH53" s="1705"/>
      <c r="EI53" s="1705"/>
      <c r="EJ53" s="1705"/>
      <c r="EK53" s="1705"/>
      <c r="EL53" s="1705"/>
      <c r="EM53" s="1705"/>
      <c r="EN53" s="1705"/>
      <c r="EO53" s="1705"/>
      <c r="EP53" s="1705"/>
      <c r="EQ53" s="1705"/>
      <c r="ER53" s="1705"/>
      <c r="ES53" s="1705"/>
      <c r="ET53" s="1705"/>
      <c r="EU53" s="1705"/>
      <c r="EV53" s="1705"/>
      <c r="EW53" s="1705"/>
      <c r="EX53" s="101" t="s">
        <v>1314</v>
      </c>
      <c r="EY53" s="83">
        <f>IFERROR(VLOOKUP(EY$1,'Existing Customers'!$A:$AD,30,FALSE),EY6)</f>
        <v>0</v>
      </c>
      <c r="EZ53" s="1705"/>
      <c r="FA53" s="1705"/>
      <c r="FB53" s="1705"/>
      <c r="FC53" s="1705"/>
      <c r="FD53" s="1705"/>
      <c r="FE53" s="1705"/>
      <c r="FF53" s="1705"/>
      <c r="FG53" s="1705"/>
      <c r="FH53" s="1705"/>
      <c r="FI53" s="1705"/>
      <c r="FJ53" s="1705"/>
      <c r="FK53" s="1705"/>
      <c r="FL53" s="1705"/>
      <c r="FM53" s="1705"/>
      <c r="FN53" s="1705"/>
      <c r="FO53" s="1705"/>
      <c r="FP53" s="1705"/>
      <c r="FQ53" s="1705"/>
      <c r="FR53" s="1705"/>
      <c r="FS53" s="1705"/>
      <c r="FT53" s="1705"/>
      <c r="FU53" s="101" t="s">
        <v>1314</v>
      </c>
      <c r="FV53" s="83">
        <f>IFERROR(VLOOKUP(FV$1,'Existing Customers'!$A:$AD,30,FALSE),FV6)</f>
        <v>0</v>
      </c>
      <c r="FW53" s="1705"/>
      <c r="FX53" s="1705"/>
      <c r="FY53" s="1705"/>
      <c r="FZ53" s="1705"/>
      <c r="GA53" s="1705"/>
      <c r="GB53" s="1705"/>
      <c r="GC53" s="1705"/>
      <c r="GD53" s="1705"/>
      <c r="GE53" s="1705"/>
      <c r="GF53" s="1705"/>
      <c r="GG53" s="1705"/>
      <c r="GH53" s="1705"/>
      <c r="GI53" s="1705"/>
      <c r="GJ53" s="1705"/>
      <c r="GK53" s="1705"/>
      <c r="GL53" s="1705"/>
      <c r="GM53" s="1705"/>
      <c r="GN53" s="1705"/>
      <c r="GO53" s="1705"/>
      <c r="GP53" s="1705"/>
      <c r="GQ53" s="1705"/>
      <c r="GR53" s="101" t="s">
        <v>1314</v>
      </c>
      <c r="GS53" s="83">
        <f>IFERROR(VLOOKUP(GS$1,'Existing Customers'!$A:$AD,30,FALSE),GS6)</f>
        <v>0</v>
      </c>
      <c r="GT53" s="1705"/>
      <c r="GU53" s="1705"/>
      <c r="GV53" s="1705"/>
      <c r="GW53" s="1705"/>
      <c r="GX53" s="1705"/>
      <c r="GY53" s="1705"/>
      <c r="GZ53" s="1705"/>
      <c r="HA53" s="1705"/>
      <c r="HB53" s="1705"/>
      <c r="HC53" s="1705"/>
      <c r="HD53" s="1705"/>
      <c r="HE53" s="1705"/>
      <c r="HF53" s="1705"/>
      <c r="HG53" s="1705"/>
      <c r="HH53" s="1705"/>
      <c r="HI53" s="1705"/>
      <c r="HJ53" s="1705"/>
      <c r="HK53" s="1705"/>
      <c r="HL53" s="1705"/>
      <c r="HM53" s="1705"/>
      <c r="HN53" s="1705"/>
      <c r="HO53" s="101" t="s">
        <v>1314</v>
      </c>
      <c r="HP53" s="83">
        <f>IFERROR(VLOOKUP(HP$1,'Existing Customers'!$A:$AD,30,FALSE),HP6)</f>
        <v>0</v>
      </c>
      <c r="HQ53" s="1705"/>
      <c r="HR53" s="1705"/>
      <c r="HS53" s="1705"/>
      <c r="HT53" s="1705"/>
      <c r="HU53" s="1705"/>
      <c r="HV53" s="1705"/>
      <c r="HW53" s="1705"/>
      <c r="HX53" s="1705"/>
      <c r="HY53" s="1705"/>
      <c r="HZ53" s="1705"/>
      <c r="IA53" s="1705"/>
      <c r="IB53" s="1705"/>
      <c r="IC53" s="1705"/>
      <c r="ID53" s="1705"/>
      <c r="IE53" s="1705"/>
      <c r="IF53" s="1705"/>
      <c r="IG53" s="1705"/>
      <c r="IH53" s="1705"/>
      <c r="II53" s="1705"/>
      <c r="IJ53" s="1705"/>
      <c r="IK53" s="1705"/>
      <c r="IL53" s="101" t="s">
        <v>1314</v>
      </c>
      <c r="IM53" s="83">
        <f>IFERROR(VLOOKUP(IM$1,'Existing Customers'!$A:$AD,30,FALSE),IM6)</f>
        <v>0</v>
      </c>
      <c r="IN53" s="1705"/>
      <c r="IO53" s="1705"/>
      <c r="IP53" s="1705"/>
      <c r="IQ53" s="1705"/>
      <c r="IR53" s="1705"/>
      <c r="IS53" s="1705"/>
      <c r="IT53" s="1705"/>
      <c r="IU53" s="1705"/>
      <c r="IV53" s="1705"/>
      <c r="IW53" s="1705"/>
      <c r="IX53" s="1705"/>
      <c r="IY53" s="1705"/>
      <c r="IZ53" s="1705"/>
      <c r="JA53" s="1705"/>
      <c r="JB53" s="1705"/>
      <c r="JC53" s="1705"/>
      <c r="JD53" s="1705"/>
      <c r="JE53" s="1705"/>
      <c r="JF53" s="1705"/>
      <c r="JG53" s="1705"/>
      <c r="JH53" s="1705"/>
      <c r="JI53" s="101" t="s">
        <v>1314</v>
      </c>
      <c r="JJ53" s="83">
        <f>IFERROR(VLOOKUP(JJ$1,'Existing Customers'!$A:$AD,30,FALSE),JJ6)</f>
        <v>0</v>
      </c>
      <c r="JK53" s="1705"/>
      <c r="JL53" s="1705"/>
      <c r="JM53" s="1705"/>
      <c r="JN53" s="1705"/>
      <c r="JO53" s="1705"/>
      <c r="JP53" s="1705"/>
      <c r="JQ53" s="1705"/>
      <c r="JR53" s="1705"/>
      <c r="JS53" s="1705"/>
      <c r="JT53" s="1705"/>
      <c r="JU53" s="1705"/>
      <c r="JV53" s="1705"/>
      <c r="JW53" s="1705"/>
      <c r="JX53" s="1705"/>
      <c r="JY53" s="1705"/>
      <c r="JZ53" s="1705"/>
      <c r="KA53" s="1705"/>
      <c r="KB53" s="1705"/>
      <c r="KC53" s="1705"/>
      <c r="KD53" s="1705"/>
      <c r="KE53" s="1705"/>
      <c r="KF53" s="101" t="s">
        <v>1314</v>
      </c>
      <c r="KG53" s="83">
        <f>IFERROR(VLOOKUP(KG$1,'Existing Customers'!$A:$AD,30,FALSE),KG6)</f>
        <v>0</v>
      </c>
      <c r="KH53" s="1705"/>
      <c r="KI53" s="1705"/>
      <c r="KJ53" s="1705"/>
      <c r="KK53" s="1705"/>
      <c r="KL53" s="1705"/>
      <c r="KM53" s="1705"/>
      <c r="KN53" s="1705"/>
      <c r="KO53" s="1705"/>
      <c r="KP53" s="1705"/>
      <c r="KQ53" s="1705"/>
      <c r="KR53" s="1705"/>
      <c r="KS53" s="1705"/>
      <c r="KT53" s="1705"/>
      <c r="KU53" s="1705"/>
      <c r="KV53" s="1705"/>
      <c r="KW53" s="1705"/>
      <c r="KX53" s="1705"/>
      <c r="KY53" s="1705"/>
      <c r="KZ53" s="1705"/>
      <c r="LA53" s="1705"/>
      <c r="LB53" s="1705"/>
      <c r="LC53" s="101" t="s">
        <v>1314</v>
      </c>
      <c r="LD53" s="83">
        <f>IFERROR(VLOOKUP(LD$1,'Existing Customers'!$A:$AD,30,FALSE),LD6)</f>
        <v>0</v>
      </c>
      <c r="LE53" s="1705"/>
      <c r="LF53" s="1705"/>
      <c r="LG53" s="1705"/>
      <c r="LH53" s="1705"/>
      <c r="LI53" s="1705"/>
      <c r="LJ53" s="1705"/>
      <c r="LK53" s="1705"/>
      <c r="LL53" s="1705"/>
      <c r="LM53" s="1705"/>
      <c r="LN53" s="1705"/>
      <c r="LO53" s="1705"/>
      <c r="LP53" s="1705"/>
      <c r="LQ53" s="1705"/>
      <c r="LR53" s="1705"/>
      <c r="LS53" s="1705"/>
      <c r="LT53" s="1705"/>
      <c r="LU53" s="1705"/>
      <c r="LV53" s="1705"/>
      <c r="LW53" s="1705"/>
      <c r="LX53" s="1705"/>
      <c r="LY53" s="1705"/>
      <c r="LZ53" s="101" t="s">
        <v>1314</v>
      </c>
      <c r="MA53" s="83">
        <f>IFERROR(VLOOKUP(MA$1,'Existing Customers'!$A:$AD,30,FALSE),MA6)</f>
        <v>0</v>
      </c>
      <c r="MB53" s="1705"/>
      <c r="MC53" s="1705"/>
      <c r="MD53" s="1705"/>
      <c r="ME53" s="1705"/>
      <c r="MF53" s="1705"/>
      <c r="MG53" s="1705"/>
      <c r="MH53" s="1705"/>
      <c r="MI53" s="1705"/>
      <c r="MJ53" s="1705"/>
      <c r="MK53" s="1705"/>
      <c r="ML53" s="1705"/>
      <c r="MM53" s="1705"/>
      <c r="MN53" s="1705"/>
      <c r="MO53" s="1705"/>
      <c r="MP53" s="1705"/>
      <c r="MQ53" s="1705"/>
      <c r="MR53" s="1705"/>
      <c r="MS53" s="1705"/>
      <c r="MT53" s="1705"/>
      <c r="MU53" s="1705"/>
      <c r="MV53" s="1705"/>
      <c r="MW53" s="101" t="s">
        <v>1314</v>
      </c>
      <c r="MX53" s="83">
        <f>IFERROR(VLOOKUP(MX$1,'Existing Customers'!$A:$AD,30,FALSE),MX6)</f>
        <v>0</v>
      </c>
      <c r="MY53" s="1705"/>
      <c r="MZ53" s="1705"/>
      <c r="NA53" s="1705"/>
      <c r="NB53" s="1705"/>
      <c r="NC53" s="1705"/>
      <c r="ND53" s="1705"/>
      <c r="NE53" s="1705"/>
      <c r="NF53" s="1705"/>
      <c r="NG53" s="1705"/>
      <c r="NH53" s="1705"/>
      <c r="NI53" s="1705"/>
      <c r="NJ53" s="1705"/>
      <c r="NK53" s="1705"/>
      <c r="NL53" s="1705"/>
      <c r="NM53" s="1705"/>
      <c r="NN53" s="1705"/>
      <c r="NO53" s="1705"/>
      <c r="NP53" s="1705"/>
      <c r="NQ53" s="1705"/>
      <c r="NR53" s="1705"/>
      <c r="NS53" s="1705"/>
      <c r="NT53" s="101" t="s">
        <v>1314</v>
      </c>
      <c r="NU53" s="83">
        <f>IFERROR(VLOOKUP(NU$1,'Existing Customers'!$A:$AD,30,FALSE),NU6)</f>
        <v>0</v>
      </c>
      <c r="NV53" s="1705"/>
      <c r="NW53" s="1705"/>
      <c r="NX53" s="1705"/>
      <c r="NY53" s="1705"/>
      <c r="NZ53" s="1705"/>
      <c r="OA53" s="1705"/>
      <c r="OB53" s="1705"/>
      <c r="OC53" s="1705"/>
      <c r="OD53" s="1705"/>
      <c r="OE53" s="1705"/>
      <c r="OF53" s="1705"/>
      <c r="OG53" s="1705"/>
      <c r="OH53" s="1705"/>
      <c r="OI53" s="1705"/>
      <c r="OJ53" s="1705"/>
      <c r="OK53" s="1705"/>
      <c r="OL53" s="1705"/>
      <c r="OM53" s="1705"/>
      <c r="ON53" s="1705"/>
      <c r="OO53" s="1705"/>
      <c r="OP53" s="1705"/>
      <c r="OQ53" s="101" t="s">
        <v>1314</v>
      </c>
      <c r="OR53" s="83">
        <f>IFERROR(VLOOKUP(OR$1,'Existing Customers'!$A:$AD,30,FALSE),OR6)</f>
        <v>0</v>
      </c>
      <c r="OS53" s="1705"/>
      <c r="OT53" s="1705"/>
      <c r="OU53" s="1705"/>
      <c r="OV53" s="1705"/>
      <c r="OW53" s="1705"/>
      <c r="OX53" s="1705"/>
      <c r="OY53" s="1705"/>
      <c r="OZ53" s="1705"/>
      <c r="PA53" s="1705"/>
      <c r="PB53" s="1705"/>
      <c r="PC53" s="1705"/>
      <c r="PD53" s="1705"/>
      <c r="PE53" s="1705"/>
      <c r="PF53" s="1705"/>
      <c r="PG53" s="1705"/>
      <c r="PH53" s="1705"/>
      <c r="PI53" s="1705"/>
      <c r="PJ53" s="1705"/>
      <c r="PK53" s="1705"/>
      <c r="PL53" s="1705"/>
      <c r="PM53" s="1705"/>
      <c r="PN53" s="101" t="s">
        <v>1314</v>
      </c>
      <c r="PO53" s="83">
        <f>IFERROR(VLOOKUP(PO$1,'Existing Customers'!$A:$AD,30,FALSE),PO6)</f>
        <v>0</v>
      </c>
      <c r="PP53" s="1705"/>
      <c r="PQ53" s="1705"/>
      <c r="PR53" s="1705"/>
      <c r="PS53" s="1705"/>
      <c r="PT53" s="1705"/>
      <c r="PU53" s="1705"/>
      <c r="PV53" s="1705"/>
      <c r="PW53" s="1705"/>
      <c r="PX53" s="1705"/>
      <c r="PY53" s="1705"/>
      <c r="PZ53" s="1705"/>
      <c r="QA53" s="1705"/>
      <c r="QB53" s="1705"/>
      <c r="QC53" s="1705"/>
      <c r="QD53" s="1705"/>
      <c r="QE53" s="1705"/>
      <c r="QF53" s="1705"/>
      <c r="QG53" s="1705"/>
      <c r="QH53" s="1705"/>
      <c r="QI53" s="1705"/>
      <c r="QJ53" s="1705"/>
      <c r="QK53" s="101" t="s">
        <v>1314</v>
      </c>
      <c r="QL53" s="83">
        <f>IFERROR(VLOOKUP(QL$1,'Existing Customers'!$A:$AD,30,FALSE),QL6)</f>
        <v>0</v>
      </c>
      <c r="QM53" s="1705"/>
      <c r="QN53" s="1705"/>
      <c r="QO53" s="1705"/>
      <c r="QP53" s="1705"/>
      <c r="QQ53" s="1705"/>
      <c r="QR53" s="1705"/>
      <c r="QS53" s="1705"/>
      <c r="QT53" s="1705"/>
      <c r="QU53" s="1705"/>
      <c r="QV53" s="1705"/>
      <c r="QW53" s="1705"/>
      <c r="QX53" s="1705"/>
      <c r="QY53" s="1705"/>
      <c r="QZ53" s="1705"/>
      <c r="RA53" s="1705"/>
      <c r="RB53" s="1705"/>
      <c r="RC53" s="1705"/>
      <c r="RD53" s="1705"/>
      <c r="RE53" s="1705"/>
      <c r="RF53" s="1705"/>
      <c r="RG53" s="1705"/>
      <c r="RH53" s="101" t="s">
        <v>1314</v>
      </c>
      <c r="RI53" s="83">
        <f>IFERROR(VLOOKUP(RI$1,'Existing Customers'!$A:$AD,30,FALSE),RI6)</f>
        <v>0</v>
      </c>
      <c r="RJ53" s="1705"/>
      <c r="RK53" s="1705"/>
      <c r="RL53" s="1705"/>
      <c r="RM53" s="1705"/>
      <c r="RN53" s="1705"/>
      <c r="RO53" s="1705"/>
      <c r="RP53" s="1705"/>
      <c r="RQ53" s="1705"/>
      <c r="RR53" s="1705"/>
      <c r="RS53" s="1705"/>
      <c r="RT53" s="1705"/>
      <c r="RU53" s="1705"/>
      <c r="RV53" s="1705"/>
      <c r="RW53" s="1705"/>
      <c r="RX53" s="1705"/>
      <c r="RY53" s="1705"/>
      <c r="RZ53" s="1705"/>
      <c r="SA53" s="1705"/>
      <c r="SB53" s="1705"/>
      <c r="SC53" s="1705"/>
      <c r="SD53" s="1705"/>
      <c r="SE53" s="101" t="s">
        <v>1314</v>
      </c>
      <c r="SF53" s="83">
        <f>IFERROR(VLOOKUP(SF$1,'Existing Customers'!$A:$AD,30,FALSE),SF6)</f>
        <v>0</v>
      </c>
      <c r="SG53" s="1705"/>
      <c r="SH53" s="1705"/>
      <c r="SI53" s="1705"/>
      <c r="SJ53" s="1705"/>
      <c r="SK53" s="1705"/>
      <c r="SL53" s="1705"/>
      <c r="SM53" s="1705"/>
      <c r="SN53" s="1705"/>
      <c r="SO53" s="1705"/>
      <c r="SP53" s="1705"/>
      <c r="SQ53" s="1705"/>
      <c r="SR53" s="1705"/>
      <c r="SS53" s="1705"/>
      <c r="ST53" s="1705"/>
      <c r="SU53" s="1705"/>
      <c r="SV53" s="1705"/>
      <c r="SW53" s="1705"/>
      <c r="SX53" s="1705"/>
      <c r="SY53" s="1705"/>
      <c r="SZ53" s="1705"/>
      <c r="TA53" s="1705"/>
      <c r="TB53" s="1705"/>
      <c r="TC53" s="1705"/>
      <c r="TD53" s="1705"/>
      <c r="TE53" s="1705"/>
      <c r="TF53" s="1705"/>
      <c r="TG53" s="1705"/>
      <c r="TH53" s="1705"/>
      <c r="TI53" s="1705"/>
      <c r="TJ53" s="1705"/>
      <c r="TK53" s="1705"/>
      <c r="TL53" s="1705"/>
      <c r="TM53" s="1705"/>
      <c r="TN53" s="1705"/>
      <c r="TO53" s="1705"/>
      <c r="TP53" s="1705"/>
      <c r="TQ53" s="1705"/>
      <c r="TR53" s="1705"/>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5"/>
      <c r="BH54" s="1705"/>
      <c r="BI54" s="1705"/>
      <c r="BJ54" s="1705"/>
      <c r="BK54" s="1705"/>
      <c r="BL54" s="1705"/>
      <c r="BM54" s="1705"/>
      <c r="BN54" s="1705"/>
      <c r="BO54" s="1705"/>
      <c r="BP54" s="1705"/>
      <c r="BQ54" s="1705"/>
      <c r="BR54" s="1705"/>
      <c r="BS54" s="1705"/>
      <c r="BT54" s="1705"/>
      <c r="BU54" s="1705"/>
      <c r="BV54" s="1705"/>
      <c r="BW54" s="1705"/>
      <c r="BX54" s="1705"/>
      <c r="BY54" s="1705"/>
      <c r="BZ54" s="1705"/>
      <c r="CA54" s="1705"/>
      <c r="CB54" s="1705"/>
      <c r="CC54" s="1705"/>
      <c r="CD54" s="1705"/>
      <c r="CE54" s="1705"/>
      <c r="CF54" s="1705"/>
      <c r="CG54" s="1705"/>
      <c r="CH54" s="1705"/>
      <c r="CI54" s="1705"/>
      <c r="CJ54" s="1705"/>
      <c r="CK54" s="1705"/>
      <c r="CL54" s="1705"/>
      <c r="CM54" s="1705"/>
      <c r="CN54" s="1705"/>
      <c r="CO54" s="1705"/>
      <c r="CP54" s="1705"/>
      <c r="CQ54" s="1705"/>
      <c r="CR54" s="1705"/>
      <c r="CS54" s="1705"/>
      <c r="CT54" s="1705"/>
      <c r="CU54" s="1705"/>
      <c r="CV54" s="1705"/>
      <c r="CW54" s="1705"/>
      <c r="CX54" s="1705"/>
      <c r="CY54" s="1705"/>
      <c r="CZ54" s="1705"/>
      <c r="DA54" s="1705"/>
      <c r="DB54" s="1705"/>
      <c r="DC54" s="1705"/>
      <c r="DD54" s="1705"/>
      <c r="DE54" s="1705"/>
      <c r="DF54" s="1705"/>
      <c r="DG54" s="1705"/>
      <c r="DH54" s="1705"/>
      <c r="DI54" s="1705"/>
      <c r="DJ54" s="1705"/>
      <c r="DK54" s="1705"/>
      <c r="DL54" s="1705"/>
      <c r="DM54" s="1705"/>
      <c r="DN54" s="1705"/>
      <c r="DO54" s="1705"/>
      <c r="DP54" s="1705"/>
      <c r="DQ54" s="1705"/>
      <c r="DR54" s="1705"/>
      <c r="DS54" s="1705"/>
      <c r="DT54" s="1705"/>
      <c r="DU54" s="1705"/>
      <c r="DV54" s="1705"/>
      <c r="DW54" s="1705"/>
      <c r="DX54" s="1705"/>
      <c r="DY54" s="1705"/>
      <c r="DZ54" s="1705"/>
      <c r="EA54" s="1705"/>
      <c r="EB54" s="1705"/>
      <c r="EC54" s="1705"/>
      <c r="ED54" s="1705"/>
      <c r="EE54" s="1705"/>
      <c r="EF54" s="1705"/>
      <c r="EG54" s="1705"/>
      <c r="EH54" s="1705"/>
      <c r="EI54" s="1705"/>
      <c r="EJ54" s="1705"/>
      <c r="EK54" s="1705"/>
      <c r="EL54" s="1705"/>
      <c r="EM54" s="1705"/>
      <c r="EN54" s="1705"/>
      <c r="EO54" s="1705"/>
      <c r="EP54" s="1705"/>
      <c r="EQ54" s="1705"/>
      <c r="ER54" s="1705"/>
      <c r="ES54" s="1705"/>
      <c r="ET54" s="1705"/>
      <c r="EU54" s="1705"/>
      <c r="EV54" s="1705"/>
      <c r="EW54" s="1705"/>
      <c r="EX54" s="1705"/>
      <c r="EY54" s="1705"/>
      <c r="EZ54" s="1705"/>
      <c r="FA54" s="1705"/>
      <c r="FB54" s="1705"/>
      <c r="FC54" s="1705"/>
      <c r="FD54" s="1705"/>
      <c r="FE54" s="1705"/>
      <c r="FF54" s="1705"/>
      <c r="FG54" s="1705"/>
      <c r="FH54" s="1705"/>
      <c r="FI54" s="1705"/>
      <c r="FJ54" s="1705"/>
      <c r="FK54" s="1705"/>
      <c r="FL54" s="1705"/>
      <c r="FM54" s="1705"/>
      <c r="FN54" s="1705"/>
      <c r="FO54" s="1705"/>
      <c r="FP54" s="1705"/>
      <c r="FQ54" s="1705"/>
      <c r="FR54" s="1705"/>
      <c r="FS54" s="1705"/>
      <c r="FT54" s="1705"/>
      <c r="FU54" s="1705"/>
      <c r="FV54" s="1705"/>
      <c r="FW54" s="1705"/>
      <c r="FX54" s="1705"/>
      <c r="FY54" s="1705"/>
      <c r="FZ54" s="1705"/>
      <c r="GA54" s="1705"/>
      <c r="GB54" s="1705"/>
      <c r="GC54" s="1705"/>
      <c r="GD54" s="1705"/>
      <c r="GE54" s="1705"/>
      <c r="GF54" s="1705"/>
      <c r="GG54" s="1705"/>
      <c r="GH54" s="1705"/>
      <c r="GI54" s="1705"/>
      <c r="GJ54" s="1705"/>
      <c r="GK54" s="1705"/>
      <c r="GL54" s="1705"/>
      <c r="GM54" s="1705"/>
      <c r="GN54" s="1705"/>
      <c r="GO54" s="1705"/>
      <c r="GP54" s="1705"/>
      <c r="GQ54" s="1705"/>
      <c r="GR54" s="1705"/>
      <c r="GS54" s="1705"/>
      <c r="GT54" s="1705"/>
      <c r="GU54" s="1705"/>
      <c r="GV54" s="1705"/>
      <c r="GW54" s="1705"/>
      <c r="GX54" s="1705"/>
      <c r="GY54" s="1705"/>
      <c r="GZ54" s="1705"/>
      <c r="HA54" s="1705"/>
      <c r="HB54" s="1705"/>
      <c r="HC54" s="1705"/>
      <c r="HD54" s="1705"/>
      <c r="HE54" s="1705"/>
      <c r="HF54" s="1705"/>
      <c r="HG54" s="1705"/>
      <c r="HH54" s="1705"/>
      <c r="HI54" s="1705"/>
      <c r="HJ54" s="1705"/>
      <c r="HK54" s="1705"/>
      <c r="HL54" s="1705"/>
      <c r="HM54" s="1705"/>
      <c r="HN54" s="1705"/>
      <c r="HO54" s="1705"/>
      <c r="HP54" s="1705"/>
      <c r="HQ54" s="1705"/>
      <c r="HR54" s="1705"/>
      <c r="HS54" s="1705"/>
      <c r="HT54" s="1705"/>
      <c r="HU54" s="1705"/>
      <c r="HV54" s="1705"/>
      <c r="HW54" s="1705"/>
      <c r="HX54" s="1705"/>
      <c r="HY54" s="1705"/>
      <c r="HZ54" s="1705"/>
      <c r="IA54" s="1705"/>
      <c r="IB54" s="1705"/>
      <c r="IC54" s="1705"/>
      <c r="ID54" s="1705"/>
      <c r="IE54" s="1705"/>
      <c r="IF54" s="1705"/>
      <c r="IG54" s="1705"/>
      <c r="IH54" s="1705"/>
      <c r="II54" s="1705"/>
      <c r="IJ54" s="1705"/>
      <c r="IK54" s="1705"/>
      <c r="IL54" s="1705"/>
      <c r="IM54" s="1705"/>
      <c r="IN54" s="1705"/>
      <c r="IO54" s="1705"/>
      <c r="IP54" s="1705"/>
      <c r="IQ54" s="1705"/>
      <c r="IR54" s="1705"/>
      <c r="IS54" s="1705"/>
      <c r="IT54" s="1705"/>
      <c r="IU54" s="1705"/>
      <c r="IV54" s="1705"/>
      <c r="IW54" s="1705"/>
      <c r="IX54" s="1705"/>
      <c r="IY54" s="1705"/>
      <c r="IZ54" s="1705"/>
      <c r="JA54" s="1705"/>
      <c r="JB54" s="1705"/>
      <c r="JC54" s="1705"/>
      <c r="JD54" s="1705"/>
      <c r="JE54" s="1705"/>
      <c r="JF54" s="1705"/>
      <c r="JG54" s="1705"/>
      <c r="JH54" s="1705"/>
      <c r="JI54" s="1705"/>
      <c r="JJ54" s="1705"/>
      <c r="JK54" s="1705"/>
      <c r="JL54" s="1705"/>
      <c r="JM54" s="1705"/>
      <c r="JN54" s="1705"/>
      <c r="JO54" s="1705"/>
      <c r="JP54" s="1705"/>
      <c r="JQ54" s="1705"/>
      <c r="JR54" s="1705"/>
      <c r="JS54" s="1705"/>
      <c r="JT54" s="1705"/>
      <c r="JU54" s="1705"/>
      <c r="JV54" s="1705"/>
      <c r="JW54" s="1705"/>
      <c r="JX54" s="1705"/>
      <c r="JY54" s="1705"/>
      <c r="JZ54" s="1705"/>
      <c r="KA54" s="1705"/>
      <c r="KB54" s="1705"/>
      <c r="KC54" s="1705"/>
      <c r="KD54" s="1705"/>
      <c r="KE54" s="1705"/>
      <c r="KF54" s="1705"/>
      <c r="KG54" s="1705"/>
      <c r="KH54" s="1705"/>
      <c r="KI54" s="1705"/>
      <c r="KJ54" s="1705"/>
      <c r="KK54" s="1705"/>
      <c r="KL54" s="1705"/>
      <c r="KM54" s="1705"/>
      <c r="KN54" s="1705"/>
      <c r="KO54" s="1705"/>
      <c r="KP54" s="1705"/>
      <c r="KQ54" s="1705"/>
      <c r="KR54" s="1705"/>
      <c r="KS54" s="1705"/>
      <c r="KT54" s="1705"/>
      <c r="KU54" s="1705"/>
      <c r="KV54" s="1705"/>
      <c r="KW54" s="1705"/>
      <c r="KX54" s="1705"/>
      <c r="KY54" s="1705"/>
      <c r="KZ54" s="1705"/>
      <c r="LA54" s="1705"/>
      <c r="LB54" s="1705"/>
      <c r="LC54" s="1705"/>
      <c r="LD54" s="1705"/>
      <c r="LE54" s="1705"/>
      <c r="LF54" s="1705"/>
      <c r="LG54" s="1705"/>
      <c r="LH54" s="1705"/>
      <c r="LI54" s="1705"/>
      <c r="LJ54" s="1705"/>
      <c r="LK54" s="1705"/>
      <c r="LL54" s="1705"/>
      <c r="LM54" s="1705"/>
      <c r="LN54" s="1705"/>
      <c r="LO54" s="1705"/>
      <c r="LP54" s="1705"/>
      <c r="LQ54" s="1705"/>
      <c r="LR54" s="1705"/>
      <c r="LS54" s="1705"/>
      <c r="LT54" s="1705"/>
      <c r="LU54" s="1705"/>
      <c r="LV54" s="1705"/>
      <c r="LW54" s="1705"/>
      <c r="LX54" s="1705"/>
      <c r="LY54" s="1705"/>
      <c r="LZ54" s="1705"/>
      <c r="MA54" s="1705"/>
      <c r="MB54" s="1705"/>
      <c r="MC54" s="1705"/>
      <c r="MD54" s="1705"/>
      <c r="ME54" s="1705"/>
      <c r="MF54" s="1705"/>
      <c r="MG54" s="1705"/>
      <c r="MH54" s="1705"/>
      <c r="MI54" s="1705"/>
      <c r="MJ54" s="1705"/>
      <c r="MK54" s="1705"/>
      <c r="ML54" s="1705"/>
      <c r="MM54" s="1705"/>
      <c r="MN54" s="1705"/>
      <c r="MO54" s="1705"/>
      <c r="MP54" s="1705"/>
      <c r="MQ54" s="1705"/>
      <c r="MR54" s="1705"/>
      <c r="MS54" s="1705"/>
      <c r="MT54" s="1705"/>
      <c r="MU54" s="1705"/>
      <c r="MV54" s="1705"/>
      <c r="MW54" s="1705"/>
      <c r="MX54" s="1705"/>
      <c r="MY54" s="1705"/>
      <c r="MZ54" s="1705"/>
      <c r="NA54" s="1705"/>
      <c r="NB54" s="1705"/>
      <c r="NC54" s="1705"/>
      <c r="ND54" s="1705"/>
      <c r="NE54" s="1705"/>
      <c r="NF54" s="1705"/>
      <c r="NG54" s="1705"/>
      <c r="NH54" s="1705"/>
      <c r="NI54" s="1705"/>
      <c r="NJ54" s="1705"/>
      <c r="NK54" s="1705"/>
      <c r="NL54" s="1705"/>
      <c r="NM54" s="1705"/>
      <c r="NN54" s="1705"/>
      <c r="NO54" s="1705"/>
      <c r="NP54" s="1705"/>
      <c r="NQ54" s="1705"/>
      <c r="NR54" s="1705"/>
      <c r="NS54" s="1705"/>
      <c r="NT54" s="1705"/>
      <c r="NU54" s="1705"/>
      <c r="NV54" s="1705"/>
      <c r="NW54" s="1705"/>
      <c r="NX54" s="1705"/>
      <c r="NY54" s="1705"/>
      <c r="NZ54" s="1705"/>
      <c r="OA54" s="1705"/>
      <c r="OB54" s="1705"/>
      <c r="OC54" s="1705"/>
      <c r="OD54" s="1705"/>
      <c r="OE54" s="1705"/>
      <c r="OF54" s="1705"/>
      <c r="OG54" s="1705"/>
      <c r="OH54" s="1705"/>
      <c r="OI54" s="1705"/>
      <c r="OJ54" s="1705"/>
      <c r="OK54" s="1705"/>
      <c r="OL54" s="1705"/>
      <c r="OM54" s="1705"/>
      <c r="ON54" s="1705"/>
      <c r="OO54" s="1705"/>
      <c r="OP54" s="1705"/>
      <c r="OQ54" s="1705"/>
      <c r="OR54" s="1705"/>
      <c r="OS54" s="1705"/>
      <c r="OT54" s="1705"/>
      <c r="OU54" s="1705"/>
      <c r="OV54" s="1705"/>
      <c r="OW54" s="1705"/>
      <c r="OX54" s="1705"/>
      <c r="OY54" s="1705"/>
      <c r="OZ54" s="1705"/>
      <c r="PA54" s="1705"/>
      <c r="PB54" s="1705"/>
      <c r="PC54" s="1705"/>
      <c r="PD54" s="1705"/>
      <c r="PE54" s="1705"/>
      <c r="PF54" s="1705"/>
      <c r="PG54" s="1705"/>
      <c r="PH54" s="1705"/>
      <c r="PI54" s="1705"/>
      <c r="PJ54" s="1705"/>
      <c r="PK54" s="1705"/>
      <c r="PL54" s="1705"/>
      <c r="PM54" s="1705"/>
      <c r="PN54" s="1705"/>
      <c r="PO54" s="1705"/>
      <c r="PP54" s="1705"/>
      <c r="PQ54" s="1705"/>
      <c r="PR54" s="1705"/>
      <c r="PS54" s="1705"/>
      <c r="PT54" s="1705"/>
      <c r="PU54" s="1705"/>
      <c r="PV54" s="1705"/>
      <c r="PW54" s="1705"/>
      <c r="PX54" s="1705"/>
      <c r="PY54" s="1705"/>
      <c r="PZ54" s="1705"/>
      <c r="QA54" s="1705"/>
      <c r="QB54" s="1705"/>
      <c r="QC54" s="1705"/>
      <c r="QD54" s="1705"/>
      <c r="QE54" s="1705"/>
      <c r="QF54" s="1705"/>
      <c r="QG54" s="1705"/>
      <c r="QH54" s="1705"/>
      <c r="QI54" s="1705"/>
      <c r="QJ54" s="1705"/>
      <c r="QK54" s="1705"/>
      <c r="QL54" s="1705"/>
      <c r="QM54" s="1705"/>
      <c r="QN54" s="1705"/>
      <c r="QO54" s="1705"/>
      <c r="QP54" s="1705"/>
      <c r="QQ54" s="1705"/>
      <c r="QR54" s="1705"/>
      <c r="QS54" s="1705"/>
      <c r="QT54" s="1705"/>
      <c r="QU54" s="1705"/>
      <c r="QV54" s="1705"/>
      <c r="QW54" s="1705"/>
      <c r="QX54" s="1705"/>
      <c r="QY54" s="1705"/>
      <c r="QZ54" s="1705"/>
      <c r="RA54" s="1705"/>
      <c r="RB54" s="1705"/>
      <c r="RC54" s="1705"/>
      <c r="RD54" s="1705"/>
      <c r="RE54" s="1705"/>
      <c r="RF54" s="1705"/>
      <c r="RG54" s="1705"/>
      <c r="RH54" s="1705"/>
      <c r="RI54" s="1705"/>
      <c r="RJ54" s="1705"/>
      <c r="RK54" s="1705"/>
      <c r="RL54" s="1705"/>
      <c r="RM54" s="1705"/>
      <c r="RN54" s="1705"/>
      <c r="RO54" s="1705"/>
      <c r="RP54" s="1705"/>
      <c r="RQ54" s="1705"/>
      <c r="RR54" s="1705"/>
      <c r="RS54" s="1705"/>
      <c r="RT54" s="1705"/>
      <c r="RU54" s="1705"/>
      <c r="RV54" s="1705"/>
      <c r="RW54" s="1705"/>
      <c r="RX54" s="1705"/>
      <c r="RY54" s="1705"/>
      <c r="RZ54" s="1705"/>
      <c r="SA54" s="1705"/>
      <c r="SB54" s="1705"/>
      <c r="SC54" s="1705"/>
      <c r="SD54" s="1705"/>
      <c r="SE54" s="1705"/>
      <c r="SF54" s="1705"/>
      <c r="SG54" s="1705"/>
      <c r="SH54" s="1705"/>
      <c r="SI54" s="1705"/>
      <c r="SJ54" s="1705"/>
      <c r="SK54" s="1705"/>
      <c r="SL54" s="1705"/>
      <c r="SM54" s="1705"/>
      <c r="SN54" s="1705"/>
      <c r="SO54" s="1705"/>
      <c r="SP54" s="1705"/>
      <c r="SQ54" s="1705"/>
      <c r="SR54" s="1705"/>
      <c r="SS54" s="1705"/>
      <c r="ST54" s="1705"/>
      <c r="SU54" s="1705"/>
      <c r="SV54" s="1705"/>
      <c r="SW54" s="1705"/>
      <c r="SX54" s="1705"/>
      <c r="SY54" s="1705"/>
      <c r="SZ54" s="1705"/>
      <c r="TA54" s="1705"/>
      <c r="TB54" s="1705"/>
      <c r="TC54" s="1705"/>
      <c r="TD54" s="1705"/>
      <c r="TE54" s="1705"/>
      <c r="TF54" s="1705"/>
      <c r="TG54" s="1705"/>
      <c r="TH54" s="1705"/>
      <c r="TI54" s="1705"/>
      <c r="TJ54" s="1705"/>
      <c r="TK54" s="1705"/>
      <c r="TL54" s="1705"/>
      <c r="TM54" s="1705"/>
      <c r="TN54" s="1705"/>
      <c r="TO54" s="1705"/>
      <c r="TP54" s="1705"/>
      <c r="TQ54" s="1705"/>
      <c r="TR54" s="1705"/>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5"/>
      <c r="BH55" s="1705"/>
      <c r="BI55" s="1705"/>
      <c r="BJ55" s="1705"/>
      <c r="BK55" s="1705"/>
      <c r="BL55" s="1705"/>
      <c r="BM55" s="1705"/>
      <c r="BN55" s="1705"/>
      <c r="BO55" s="1705"/>
      <c r="BP55" s="1705"/>
      <c r="BQ55" s="1705"/>
      <c r="BR55" s="1705"/>
      <c r="BS55" s="1705"/>
      <c r="BT55" s="1705"/>
      <c r="BU55" s="1705"/>
      <c r="BV55" s="1705"/>
      <c r="BW55" s="1705"/>
      <c r="BX55" s="1705"/>
      <c r="BY55" s="1705"/>
      <c r="BZ55" s="1705"/>
      <c r="CA55" s="1705"/>
      <c r="CB55" s="1705"/>
      <c r="CC55" s="1705"/>
      <c r="CD55" s="1705"/>
      <c r="CE55" s="1705"/>
      <c r="CF55" s="1705"/>
      <c r="CG55" s="1705"/>
      <c r="CH55" s="1705"/>
      <c r="CI55" s="1705"/>
      <c r="CJ55" s="1705"/>
      <c r="CK55" s="1705"/>
      <c r="CL55" s="1705"/>
      <c r="CM55" s="1705"/>
      <c r="CN55" s="1705"/>
      <c r="CO55" s="1705"/>
      <c r="CP55" s="1705"/>
      <c r="CQ55" s="1705"/>
      <c r="CR55" s="1705"/>
      <c r="CS55" s="1705"/>
      <c r="CT55" s="1705"/>
      <c r="CU55" s="1705"/>
      <c r="CV55" s="1705"/>
      <c r="CW55" s="1705"/>
      <c r="CX55" s="1705"/>
      <c r="CY55" s="1705"/>
      <c r="CZ55" s="1705"/>
      <c r="DA55" s="1705"/>
      <c r="DB55" s="1705"/>
      <c r="DC55" s="1705"/>
      <c r="DD55" s="1705"/>
      <c r="DE55" s="1705"/>
      <c r="DF55" s="1705"/>
      <c r="DG55" s="1705"/>
      <c r="DH55" s="1705"/>
      <c r="DI55" s="1705"/>
      <c r="DJ55" s="1705"/>
      <c r="DK55" s="1705"/>
      <c r="DL55" s="1705"/>
      <c r="DM55" s="1705"/>
      <c r="DN55" s="1705"/>
      <c r="DO55" s="1705"/>
      <c r="DP55" s="1705"/>
      <c r="DQ55" s="1705"/>
      <c r="DR55" s="1705"/>
      <c r="DS55" s="1705"/>
      <c r="DT55" s="1705"/>
      <c r="DU55" s="1705"/>
      <c r="DV55" s="1705"/>
      <c r="DW55" s="1705"/>
      <c r="DX55" s="1705"/>
      <c r="DY55" s="1705"/>
      <c r="DZ55" s="1705"/>
      <c r="EA55" s="1705"/>
      <c r="EB55" s="1705"/>
      <c r="EC55" s="1705"/>
      <c r="ED55" s="1705"/>
      <c r="EE55" s="1705"/>
      <c r="EF55" s="1705"/>
      <c r="EG55" s="1705"/>
      <c r="EH55" s="1705"/>
      <c r="EI55" s="1705"/>
      <c r="EJ55" s="1705"/>
      <c r="EK55" s="1705"/>
      <c r="EL55" s="1705"/>
      <c r="EM55" s="1705"/>
      <c r="EN55" s="1705"/>
      <c r="EO55" s="1705"/>
      <c r="EP55" s="1705"/>
      <c r="EQ55" s="1705"/>
      <c r="ER55" s="1705"/>
      <c r="ES55" s="1705"/>
      <c r="ET55" s="1705"/>
      <c r="EU55" s="1705"/>
      <c r="EV55" s="1705"/>
      <c r="EW55" s="1705"/>
      <c r="EX55" s="1705"/>
      <c r="EY55" s="1705"/>
      <c r="EZ55" s="1705"/>
      <c r="FA55" s="1705"/>
      <c r="FB55" s="1705"/>
      <c r="FC55" s="1705"/>
      <c r="FD55" s="1705"/>
      <c r="FE55" s="1705"/>
      <c r="FF55" s="1705"/>
      <c r="FG55" s="1705"/>
      <c r="FH55" s="1705"/>
      <c r="FI55" s="1705"/>
      <c r="FJ55" s="1705"/>
      <c r="FK55" s="1705"/>
      <c r="FL55" s="1705"/>
      <c r="FM55" s="1705"/>
      <c r="FN55" s="1705"/>
      <c r="FO55" s="1705"/>
      <c r="FP55" s="1705"/>
      <c r="FQ55" s="1705"/>
      <c r="FR55" s="1705"/>
      <c r="FS55" s="1705"/>
      <c r="FT55" s="1705"/>
      <c r="FU55" s="1705"/>
      <c r="FV55" s="1705"/>
      <c r="FW55" s="1705"/>
      <c r="FX55" s="1705"/>
      <c r="FY55" s="1705"/>
      <c r="FZ55" s="1705"/>
      <c r="GA55" s="1705"/>
      <c r="GB55" s="1705"/>
      <c r="GC55" s="1705"/>
      <c r="GD55" s="1705"/>
      <c r="GE55" s="1705"/>
      <c r="GF55" s="1705"/>
      <c r="GG55" s="1705"/>
      <c r="GH55" s="1705"/>
      <c r="GI55" s="1705"/>
      <c r="GJ55" s="1705"/>
      <c r="GK55" s="1705"/>
      <c r="GL55" s="1705"/>
      <c r="GM55" s="1705"/>
      <c r="GN55" s="1705"/>
      <c r="GO55" s="1705"/>
      <c r="GP55" s="1705"/>
      <c r="GQ55" s="1705"/>
      <c r="GR55" s="1705"/>
      <c r="GS55" s="1705"/>
      <c r="GT55" s="1705"/>
      <c r="GU55" s="1705"/>
      <c r="GV55" s="1705"/>
      <c r="GW55" s="1705"/>
      <c r="GX55" s="1705"/>
      <c r="GY55" s="1705"/>
      <c r="GZ55" s="1705"/>
      <c r="HA55" s="1705"/>
      <c r="HB55" s="1705"/>
      <c r="HC55" s="1705"/>
      <c r="HD55" s="1705"/>
      <c r="HE55" s="1705"/>
      <c r="HF55" s="1705"/>
      <c r="HG55" s="1705"/>
      <c r="HH55" s="1705"/>
      <c r="HI55" s="1705"/>
      <c r="HJ55" s="1705"/>
      <c r="HK55" s="1705"/>
      <c r="HL55" s="1705"/>
      <c r="HM55" s="1705"/>
      <c r="HN55" s="1705"/>
      <c r="HO55" s="1705"/>
      <c r="HP55" s="1705"/>
      <c r="HQ55" s="1705"/>
      <c r="HR55" s="1705"/>
      <c r="HS55" s="1705"/>
      <c r="HT55" s="1705"/>
      <c r="HU55" s="1705"/>
      <c r="HV55" s="1705"/>
      <c r="HW55" s="1705"/>
      <c r="HX55" s="1705"/>
      <c r="HY55" s="1705"/>
      <c r="HZ55" s="1705"/>
      <c r="IA55" s="1705"/>
      <c r="IB55" s="1705"/>
      <c r="IC55" s="1705"/>
      <c r="ID55" s="1705"/>
      <c r="IE55" s="1705"/>
      <c r="IF55" s="1705"/>
      <c r="IG55" s="1705"/>
      <c r="IH55" s="1705"/>
      <c r="II55" s="1705"/>
      <c r="IJ55" s="1705"/>
      <c r="IK55" s="1705"/>
      <c r="IL55" s="1705"/>
      <c r="IM55" s="1705"/>
      <c r="IN55" s="1705"/>
      <c r="IO55" s="1705"/>
      <c r="IP55" s="1705"/>
      <c r="IQ55" s="1705"/>
      <c r="IR55" s="1705"/>
      <c r="IS55" s="1705"/>
      <c r="IT55" s="1705"/>
      <c r="IU55" s="1705"/>
      <c r="IV55" s="1705"/>
      <c r="IW55" s="1705"/>
      <c r="IX55" s="1705"/>
      <c r="IY55" s="1705"/>
      <c r="IZ55" s="1705"/>
      <c r="JA55" s="1705"/>
      <c r="JB55" s="1705"/>
      <c r="JC55" s="1705"/>
      <c r="JD55" s="1705"/>
      <c r="JE55" s="1705"/>
      <c r="JF55" s="1705"/>
      <c r="JG55" s="1705"/>
      <c r="JH55" s="1705"/>
      <c r="JI55" s="1705"/>
      <c r="JJ55" s="1705"/>
      <c r="JK55" s="1705"/>
      <c r="JL55" s="1705"/>
      <c r="JM55" s="1705"/>
      <c r="JN55" s="1705"/>
      <c r="JO55" s="1705"/>
      <c r="JP55" s="1705"/>
      <c r="JQ55" s="1705"/>
      <c r="JR55" s="1705"/>
      <c r="JS55" s="1705"/>
      <c r="JT55" s="1705"/>
      <c r="JU55" s="1705"/>
      <c r="JV55" s="1705"/>
      <c r="JW55" s="1705"/>
      <c r="JX55" s="1705"/>
      <c r="JY55" s="1705"/>
      <c r="JZ55" s="1705"/>
      <c r="KA55" s="1705"/>
      <c r="KB55" s="1705"/>
      <c r="KC55" s="1705"/>
      <c r="KD55" s="1705"/>
      <c r="KE55" s="1705"/>
      <c r="KF55" s="1705"/>
      <c r="KG55" s="1705"/>
      <c r="KH55" s="1705"/>
      <c r="KI55" s="1705"/>
      <c r="KJ55" s="1705"/>
      <c r="KK55" s="1705"/>
      <c r="KL55" s="1705"/>
      <c r="KM55" s="1705"/>
      <c r="KN55" s="1705"/>
      <c r="KO55" s="1705"/>
      <c r="KP55" s="1705"/>
      <c r="KQ55" s="1705"/>
      <c r="KR55" s="1705"/>
      <c r="KS55" s="1705"/>
      <c r="KT55" s="1705"/>
      <c r="KU55" s="1705"/>
      <c r="KV55" s="1705"/>
      <c r="KW55" s="1705"/>
      <c r="KX55" s="1705"/>
      <c r="KY55" s="1705"/>
      <c r="KZ55" s="1705"/>
      <c r="LA55" s="1705"/>
      <c r="LB55" s="1705"/>
      <c r="LC55" s="1705"/>
      <c r="LD55" s="1705"/>
      <c r="LE55" s="1705"/>
      <c r="LF55" s="1705"/>
      <c r="LG55" s="1705"/>
      <c r="LH55" s="1705"/>
      <c r="LI55" s="1705"/>
      <c r="LJ55" s="1705"/>
      <c r="LK55" s="1705"/>
      <c r="LL55" s="1705"/>
      <c r="LM55" s="1705"/>
      <c r="LN55" s="1705"/>
      <c r="LO55" s="1705"/>
      <c r="LP55" s="1705"/>
      <c r="LQ55" s="1705"/>
      <c r="LR55" s="1705"/>
      <c r="LS55" s="1705"/>
      <c r="LT55" s="1705"/>
      <c r="LU55" s="1705"/>
      <c r="LV55" s="1705"/>
      <c r="LW55" s="1705"/>
      <c r="LX55" s="1705"/>
      <c r="LY55" s="1705"/>
      <c r="LZ55" s="1705"/>
      <c r="MA55" s="1705"/>
      <c r="MB55" s="1705"/>
      <c r="MC55" s="1705"/>
      <c r="MD55" s="1705"/>
      <c r="ME55" s="1705"/>
      <c r="MF55" s="1705"/>
      <c r="MG55" s="1705"/>
      <c r="MH55" s="1705"/>
      <c r="MI55" s="1705"/>
      <c r="MJ55" s="1705"/>
      <c r="MK55" s="1705"/>
      <c r="ML55" s="1705"/>
      <c r="MM55" s="1705"/>
      <c r="MN55" s="1705"/>
      <c r="MO55" s="1705"/>
      <c r="MP55" s="1705"/>
      <c r="MQ55" s="1705"/>
      <c r="MR55" s="1705"/>
      <c r="MS55" s="1705"/>
      <c r="MT55" s="1705"/>
      <c r="MU55" s="1705"/>
      <c r="MV55" s="1705"/>
      <c r="MW55" s="1705"/>
      <c r="MX55" s="1705"/>
      <c r="MY55" s="1705"/>
      <c r="MZ55" s="1705"/>
      <c r="NA55" s="1705"/>
      <c r="NB55" s="1705"/>
      <c r="NC55" s="1705"/>
      <c r="ND55" s="1705"/>
      <c r="NE55" s="1705"/>
      <c r="NF55" s="1705"/>
      <c r="NG55" s="1705"/>
      <c r="NH55" s="1705"/>
      <c r="NI55" s="1705"/>
      <c r="NJ55" s="1705"/>
      <c r="NK55" s="1705"/>
      <c r="NL55" s="1705"/>
      <c r="NM55" s="1705"/>
      <c r="NN55" s="1705"/>
      <c r="NO55" s="1705"/>
      <c r="NP55" s="1705"/>
      <c r="NQ55" s="1705"/>
      <c r="NR55" s="1705"/>
      <c r="NS55" s="1705"/>
      <c r="NT55" s="1705"/>
      <c r="NU55" s="1705"/>
      <c r="NV55" s="1705"/>
      <c r="NW55" s="1705"/>
      <c r="NX55" s="1705"/>
      <c r="NY55" s="1705"/>
      <c r="NZ55" s="1705"/>
      <c r="OA55" s="1705"/>
      <c r="OB55" s="1705"/>
      <c r="OC55" s="1705"/>
      <c r="OD55" s="1705"/>
      <c r="OE55" s="1705"/>
      <c r="OF55" s="1705"/>
      <c r="OG55" s="1705"/>
      <c r="OH55" s="1705"/>
      <c r="OI55" s="1705"/>
      <c r="OJ55" s="1705"/>
      <c r="OK55" s="1705"/>
      <c r="OL55" s="1705"/>
      <c r="OM55" s="1705"/>
      <c r="ON55" s="1705"/>
      <c r="OO55" s="1705"/>
      <c r="OP55" s="1705"/>
      <c r="OQ55" s="1705"/>
      <c r="OR55" s="1705"/>
      <c r="OS55" s="1705"/>
      <c r="OT55" s="1705"/>
      <c r="OU55" s="1705"/>
      <c r="OV55" s="1705"/>
      <c r="OW55" s="1705"/>
      <c r="OX55" s="1705"/>
      <c r="OY55" s="1705"/>
      <c r="OZ55" s="1705"/>
      <c r="PA55" s="1705"/>
      <c r="PB55" s="1705"/>
      <c r="PC55" s="1705"/>
      <c r="PD55" s="1705"/>
      <c r="PE55" s="1705"/>
      <c r="PF55" s="1705"/>
      <c r="PG55" s="1705"/>
      <c r="PH55" s="1705"/>
      <c r="PI55" s="1705"/>
      <c r="PJ55" s="1705"/>
      <c r="PK55" s="1705"/>
      <c r="PL55" s="1705"/>
      <c r="PM55" s="1705"/>
      <c r="PN55" s="1705"/>
      <c r="PO55" s="1705"/>
      <c r="PP55" s="1705"/>
      <c r="PQ55" s="1705"/>
      <c r="PR55" s="1705"/>
      <c r="PS55" s="1705"/>
      <c r="PT55" s="1705"/>
      <c r="PU55" s="1705"/>
      <c r="PV55" s="1705"/>
      <c r="PW55" s="1705"/>
      <c r="PX55" s="1705"/>
      <c r="PY55" s="1705"/>
      <c r="PZ55" s="1705"/>
      <c r="QA55" s="1705"/>
      <c r="QB55" s="1705"/>
      <c r="QC55" s="1705"/>
      <c r="QD55" s="1705"/>
      <c r="QE55" s="1705"/>
      <c r="QF55" s="1705"/>
      <c r="QG55" s="1705"/>
      <c r="QH55" s="1705"/>
      <c r="QI55" s="1705"/>
      <c r="QJ55" s="1705"/>
      <c r="QK55" s="1705"/>
      <c r="QL55" s="1705"/>
      <c r="QM55" s="1705"/>
      <c r="QN55" s="1705"/>
      <c r="QO55" s="1705"/>
      <c r="QP55" s="1705"/>
      <c r="QQ55" s="1705"/>
      <c r="QR55" s="1705"/>
      <c r="QS55" s="1705"/>
      <c r="QT55" s="1705"/>
      <c r="QU55" s="1705"/>
      <c r="QV55" s="1705"/>
      <c r="QW55" s="1705"/>
      <c r="QX55" s="1705"/>
      <c r="QY55" s="1705"/>
      <c r="QZ55" s="1705"/>
      <c r="RA55" s="1705"/>
      <c r="RB55" s="1705"/>
      <c r="RC55" s="1705"/>
      <c r="RD55" s="1705"/>
      <c r="RE55" s="1705"/>
      <c r="RF55" s="1705"/>
      <c r="RG55" s="1705"/>
      <c r="RH55" s="1705"/>
      <c r="RI55" s="1705"/>
      <c r="RJ55" s="1705"/>
      <c r="RK55" s="1705"/>
      <c r="RL55" s="1705"/>
      <c r="RM55" s="1705"/>
      <c r="RN55" s="1705"/>
      <c r="RO55" s="1705"/>
      <c r="RP55" s="1705"/>
      <c r="RQ55" s="1705"/>
      <c r="RR55" s="1705"/>
      <c r="RS55" s="1705"/>
      <c r="RT55" s="1705"/>
      <c r="RU55" s="1705"/>
      <c r="RV55" s="1705"/>
      <c r="RW55" s="1705"/>
      <c r="RX55" s="1705"/>
      <c r="RY55" s="1705"/>
      <c r="RZ55" s="1705"/>
      <c r="SA55" s="1705"/>
      <c r="SB55" s="1705"/>
      <c r="SC55" s="1705"/>
      <c r="SD55" s="1705"/>
      <c r="SE55" s="1705"/>
      <c r="SF55" s="1705"/>
      <c r="SG55" s="1705"/>
      <c r="SH55" s="1705"/>
      <c r="SI55" s="1705"/>
      <c r="SJ55" s="1705"/>
      <c r="SK55" s="1705"/>
      <c r="SL55" s="1705"/>
      <c r="SM55" s="1705"/>
      <c r="SN55" s="1705"/>
      <c r="SO55" s="1705"/>
      <c r="SP55" s="1705"/>
      <c r="SQ55" s="1705"/>
      <c r="SR55" s="1705"/>
      <c r="SS55" s="1705"/>
      <c r="ST55" s="1705"/>
      <c r="SU55" s="1705"/>
      <c r="SV55" s="1705"/>
      <c r="SW55" s="1705"/>
      <c r="SX55" s="1705"/>
      <c r="SY55" s="1705"/>
      <c r="SZ55" s="1705"/>
      <c r="TA55" s="1705"/>
      <c r="TB55" s="1705"/>
      <c r="TC55" s="1705"/>
      <c r="TD55" s="1705"/>
      <c r="TE55" s="1705"/>
      <c r="TF55" s="1705"/>
      <c r="TG55" s="1705"/>
      <c r="TH55" s="1705"/>
      <c r="TI55" s="1705"/>
      <c r="TJ55" s="1705"/>
      <c r="TK55" s="1705"/>
      <c r="TL55" s="1705"/>
      <c r="TM55" s="1705"/>
      <c r="TN55" s="1705"/>
      <c r="TO55" s="1705"/>
      <c r="TP55" s="1705"/>
      <c r="TQ55" s="1705"/>
      <c r="TR55" s="1705"/>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09" t="s">
        <v>910</v>
      </c>
      <c r="AZ5" s="2010"/>
      <c r="BA5" s="390">
        <v>1757315</v>
      </c>
      <c r="BB5" s="272" t="s">
        <v>214</v>
      </c>
      <c r="BC5" s="1" t="s">
        <v>214</v>
      </c>
      <c r="BD5" s="383">
        <v>3.2000000000000001E-2</v>
      </c>
      <c r="BE5" s="383">
        <v>6.9000000000000006E-2</v>
      </c>
      <c r="BF5" s="383">
        <v>8.2000000000000003E-2</v>
      </c>
      <c r="BG5" s="383">
        <v>9.6000000000000002E-2</v>
      </c>
      <c r="BH5" s="384">
        <v>0.13300000000000001</v>
      </c>
      <c r="BK5" s="2009" t="s">
        <v>911</v>
      </c>
      <c r="BL5" s="2010"/>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12" t="s">
        <v>909</v>
      </c>
      <c r="AT10" s="2012"/>
      <c r="AY10" s="2011" t="s">
        <v>907</v>
      </c>
      <c r="AZ10" s="2011"/>
      <c r="BA10" s="2011"/>
      <c r="BB10" s="2011"/>
      <c r="BC10" s="2011"/>
      <c r="BF10" s="2011" t="s">
        <v>908</v>
      </c>
      <c r="BG10" s="2011"/>
      <c r="BH10" s="2011"/>
      <c r="BI10" s="2011"/>
      <c r="BJ10" s="201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21" t="s">
        <v>1836</v>
      </c>
      <c r="C2" s="2022"/>
      <c r="D2" s="2022"/>
      <c r="E2" s="2022"/>
      <c r="F2" s="2022"/>
      <c r="G2" s="2022"/>
      <c r="H2" s="2022"/>
      <c r="I2" s="2022"/>
      <c r="J2" s="2023"/>
      <c r="K2" s="1113"/>
      <c r="L2" s="1107"/>
      <c r="M2" s="2027" t="s">
        <v>1896</v>
      </c>
      <c r="N2" s="2028"/>
      <c r="O2" s="2029"/>
      <c r="P2" s="2030"/>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24"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25"/>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13"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26"/>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13"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26"/>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31"/>
      <c r="P9" s="2032"/>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19" t="s">
        <v>1854</v>
      </c>
      <c r="C14" s="1100" t="s">
        <v>1855</v>
      </c>
      <c r="D14" s="1101" t="s">
        <v>1856</v>
      </c>
      <c r="E14" s="1136"/>
      <c r="F14" s="1136"/>
      <c r="G14" s="1136"/>
      <c r="H14" s="1136"/>
      <c r="I14" s="1136"/>
      <c r="J14" s="1136"/>
      <c r="K14" s="1136"/>
      <c r="L14" s="1136"/>
      <c r="M14" s="1136"/>
      <c r="N14" s="1136"/>
      <c r="O14" s="1136"/>
      <c r="P14" s="1137"/>
      <c r="Q14" s="1136"/>
      <c r="R14" s="1136"/>
      <c r="S14" s="1136"/>
      <c r="T14" s="2019"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20"/>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20"/>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33" t="s">
        <v>1858</v>
      </c>
      <c r="C16" s="1139" t="s">
        <v>1859</v>
      </c>
      <c r="D16" s="1140" t="s">
        <v>131</v>
      </c>
      <c r="E16" s="1140" t="s">
        <v>1860</v>
      </c>
      <c r="F16" s="1107"/>
      <c r="G16" s="1107"/>
      <c r="H16" s="1107"/>
      <c r="I16" s="1107"/>
      <c r="J16" s="1107"/>
      <c r="K16" s="1107"/>
      <c r="L16" s="1107"/>
      <c r="M16" s="1107"/>
      <c r="N16" s="1107"/>
      <c r="O16" s="1107"/>
      <c r="P16" s="1108"/>
      <c r="Q16" s="1107"/>
      <c r="R16" s="1107"/>
      <c r="S16" s="1107"/>
      <c r="T16" s="2033"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15"/>
      <c r="C17" s="1141" t="s">
        <v>1861</v>
      </c>
      <c r="D17" s="1141" t="s">
        <v>1862</v>
      </c>
      <c r="E17" s="1142"/>
      <c r="F17" s="1107"/>
      <c r="G17" s="1107"/>
      <c r="H17" s="1107"/>
      <c r="I17" s="1107"/>
      <c r="J17" s="1107"/>
      <c r="K17" s="1107"/>
      <c r="L17" s="1107"/>
      <c r="M17" s="1107"/>
      <c r="N17" s="1107"/>
      <c r="O17" s="1107"/>
      <c r="P17" s="1108"/>
      <c r="Q17" s="1107"/>
      <c r="R17" s="1107"/>
      <c r="S17" s="1107"/>
      <c r="T17" s="2015"/>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15"/>
      <c r="C18" s="1143" t="s">
        <v>1861</v>
      </c>
      <c r="D18" s="1143" t="s">
        <v>1863</v>
      </c>
      <c r="E18" s="1144" t="s">
        <v>1864</v>
      </c>
      <c r="F18" s="1107"/>
      <c r="G18" s="1107"/>
      <c r="H18" s="1107"/>
      <c r="I18" s="1107"/>
      <c r="J18" s="1107"/>
      <c r="K18" s="1107"/>
      <c r="L18" s="1107"/>
      <c r="M18" s="1107"/>
      <c r="N18" s="1107"/>
      <c r="O18" s="1107"/>
      <c r="P18" s="1108"/>
      <c r="Q18" s="1107"/>
      <c r="R18" s="1107"/>
      <c r="S18" s="1107"/>
      <c r="T18" s="2015"/>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15"/>
      <c r="C19" s="1143" t="s">
        <v>1861</v>
      </c>
      <c r="D19" s="1143" t="s">
        <v>1865</v>
      </c>
      <c r="E19" s="1144" t="s">
        <v>1699</v>
      </c>
      <c r="F19" s="1107"/>
      <c r="G19" s="1107"/>
      <c r="H19" s="1107"/>
      <c r="I19" s="1107"/>
      <c r="J19" s="1107"/>
      <c r="K19" s="1107"/>
      <c r="L19" s="1107"/>
      <c r="M19" s="1107"/>
      <c r="N19" s="1107"/>
      <c r="O19" s="1107"/>
      <c r="P19" s="1108"/>
      <c r="Q19" s="1107"/>
      <c r="R19" s="1107"/>
      <c r="S19" s="1107"/>
      <c r="T19" s="2015"/>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16"/>
      <c r="C20" s="1145" t="s">
        <v>1861</v>
      </c>
      <c r="D20" s="1145" t="s">
        <v>1866</v>
      </c>
      <c r="E20" s="1146" t="s">
        <v>1867</v>
      </c>
      <c r="F20" s="1107"/>
      <c r="G20" s="1107"/>
      <c r="H20" s="1107"/>
      <c r="I20" s="1107"/>
      <c r="J20" s="1107"/>
      <c r="K20" s="1107"/>
      <c r="L20" s="1107"/>
      <c r="M20" s="1107"/>
      <c r="N20" s="1107"/>
      <c r="O20" s="1107"/>
      <c r="P20" s="1108"/>
      <c r="Q20" s="1107"/>
      <c r="R20" s="1107"/>
      <c r="S20" s="1107"/>
      <c r="T20" s="2016"/>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13"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13"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15"/>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15"/>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15"/>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15"/>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15"/>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15"/>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15"/>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15"/>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15"/>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15"/>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15"/>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15"/>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15"/>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15"/>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15"/>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15"/>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15"/>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15"/>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16"/>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16"/>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13"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13"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18"/>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18"/>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15"/>
      <c r="C38" s="1170" t="s">
        <v>1884</v>
      </c>
      <c r="D38" s="1171" t="s">
        <v>126</v>
      </c>
      <c r="E38" s="1172" t="s">
        <v>128</v>
      </c>
      <c r="F38" s="1173" t="s">
        <v>1104</v>
      </c>
      <c r="G38" s="1136"/>
      <c r="H38" s="1136"/>
      <c r="I38" s="1136"/>
      <c r="J38" s="1136"/>
      <c r="K38" s="1136"/>
      <c r="L38" s="1136"/>
      <c r="M38" s="1136"/>
      <c r="N38" s="1136"/>
      <c r="O38" s="1136"/>
      <c r="P38" s="1136"/>
      <c r="Q38" s="1137"/>
      <c r="R38" s="1107"/>
      <c r="S38" s="1107"/>
      <c r="T38" s="2015"/>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15"/>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15"/>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16"/>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16"/>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13" t="s">
        <v>1858</v>
      </c>
      <c r="C41" s="1191" t="s">
        <v>1859</v>
      </c>
      <c r="D41" s="1192" t="s">
        <v>131</v>
      </c>
      <c r="E41" s="1192" t="s">
        <v>1860</v>
      </c>
      <c r="F41" s="1107"/>
      <c r="G41" s="1107"/>
      <c r="H41" s="1107"/>
      <c r="I41" s="1107"/>
      <c r="J41" s="1107"/>
      <c r="K41" s="1107"/>
      <c r="L41" s="1107"/>
      <c r="M41" s="1107"/>
      <c r="N41" s="1107"/>
      <c r="O41" s="1107"/>
      <c r="P41" s="1107"/>
      <c r="Q41" s="1108"/>
      <c r="R41" s="1107"/>
      <c r="S41" s="1107"/>
      <c r="T41" s="2013"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18"/>
      <c r="C42" s="1141" t="s">
        <v>1861</v>
      </c>
      <c r="D42" s="1141" t="s">
        <v>1862</v>
      </c>
      <c r="E42" s="1142"/>
      <c r="F42" s="1107"/>
      <c r="G42" s="1107"/>
      <c r="H42" s="1107"/>
      <c r="I42" s="1107"/>
      <c r="J42" s="1107"/>
      <c r="K42" s="1107"/>
      <c r="L42" s="1107"/>
      <c r="M42" s="1107"/>
      <c r="N42" s="1107"/>
      <c r="O42" s="1107"/>
      <c r="P42" s="1107"/>
      <c r="Q42" s="1108"/>
      <c r="R42" s="1107"/>
      <c r="S42" s="1107"/>
      <c r="T42" s="2018"/>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18"/>
      <c r="C43" s="1143" t="s">
        <v>1861</v>
      </c>
      <c r="D43" s="1143" t="s">
        <v>1863</v>
      </c>
      <c r="E43" s="1144" t="s">
        <v>1864</v>
      </c>
      <c r="F43" s="1107"/>
      <c r="G43" s="1107"/>
      <c r="H43" s="1107"/>
      <c r="I43" s="1107"/>
      <c r="J43" s="1107"/>
      <c r="K43" s="1107"/>
      <c r="L43" s="1107"/>
      <c r="M43" s="1107"/>
      <c r="N43" s="1107"/>
      <c r="O43" s="1107"/>
      <c r="P43" s="1107"/>
      <c r="Q43" s="1108"/>
      <c r="R43" s="1107"/>
      <c r="S43" s="1107"/>
      <c r="T43" s="2018"/>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18"/>
      <c r="C44" s="1143" t="s">
        <v>1861</v>
      </c>
      <c r="D44" s="1143" t="s">
        <v>1865</v>
      </c>
      <c r="E44" s="1144" t="s">
        <v>1699</v>
      </c>
      <c r="F44" s="1107"/>
      <c r="G44" s="1107"/>
      <c r="H44" s="1107"/>
      <c r="I44" s="1107"/>
      <c r="J44" s="1107"/>
      <c r="K44" s="1107"/>
      <c r="L44" s="1107"/>
      <c r="M44" s="1107"/>
      <c r="N44" s="1107"/>
      <c r="O44" s="1107"/>
      <c r="P44" s="1107"/>
      <c r="Q44" s="1108"/>
      <c r="R44" s="1107"/>
      <c r="S44" s="1107"/>
      <c r="T44" s="2018"/>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17"/>
      <c r="C45" s="1145" t="s">
        <v>1861</v>
      </c>
      <c r="D45" s="1145" t="s">
        <v>1866</v>
      </c>
      <c r="E45" s="1146" t="s">
        <v>1867</v>
      </c>
      <c r="F45" s="1107"/>
      <c r="G45" s="1107"/>
      <c r="H45" s="1107"/>
      <c r="I45" s="1107"/>
      <c r="J45" s="1107"/>
      <c r="K45" s="1107"/>
      <c r="L45" s="1107"/>
      <c r="M45" s="1107"/>
      <c r="N45" s="1107"/>
      <c r="O45" s="1107"/>
      <c r="P45" s="1107"/>
      <c r="Q45" s="1108"/>
      <c r="R45" s="1107"/>
      <c r="S45" s="1107"/>
      <c r="T45" s="2017"/>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13"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13"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15"/>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15"/>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15"/>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15"/>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15"/>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15"/>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15"/>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15"/>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15"/>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15"/>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15"/>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15"/>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15"/>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15"/>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15"/>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15"/>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15"/>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15"/>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16"/>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16"/>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13"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13"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18"/>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18"/>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15"/>
      <c r="C63" s="1170" t="s">
        <v>1884</v>
      </c>
      <c r="D63" s="1171" t="s">
        <v>126</v>
      </c>
      <c r="E63" s="1172" t="s">
        <v>128</v>
      </c>
      <c r="F63" s="1173" t="s">
        <v>1104</v>
      </c>
      <c r="G63" s="1136"/>
      <c r="H63" s="1136"/>
      <c r="I63" s="1136"/>
      <c r="J63" s="1136"/>
      <c r="K63" s="1136"/>
      <c r="L63" s="1136"/>
      <c r="M63" s="1136"/>
      <c r="N63" s="1136"/>
      <c r="O63" s="1136"/>
      <c r="P63" s="1136"/>
      <c r="Q63" s="1137"/>
      <c r="R63" s="1107"/>
      <c r="S63" s="1107"/>
      <c r="T63" s="2018"/>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15"/>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15"/>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15"/>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15"/>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15"/>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15"/>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15"/>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15"/>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15"/>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15"/>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16"/>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16"/>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13" t="s">
        <v>1858</v>
      </c>
      <c r="C70" s="1191" t="s">
        <v>1859</v>
      </c>
      <c r="D70" s="1192" t="s">
        <v>131</v>
      </c>
      <c r="E70" s="1192" t="s">
        <v>1860</v>
      </c>
      <c r="F70" s="1107"/>
      <c r="G70" s="1107"/>
      <c r="H70" s="1107"/>
      <c r="I70" s="1107"/>
      <c r="J70" s="1107"/>
      <c r="K70" s="1107"/>
      <c r="L70" s="1107"/>
      <c r="M70" s="1107"/>
      <c r="N70" s="1107"/>
      <c r="O70" s="1107"/>
      <c r="P70" s="1107"/>
      <c r="Q70" s="1108"/>
      <c r="R70" s="1107"/>
      <c r="S70" s="1107"/>
      <c r="T70" s="2013"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18"/>
      <c r="C71" s="1141" t="s">
        <v>1861</v>
      </c>
      <c r="D71" s="1141" t="s">
        <v>1862</v>
      </c>
      <c r="E71" s="1142"/>
      <c r="F71" s="1107"/>
      <c r="G71" s="1107"/>
      <c r="H71" s="1107"/>
      <c r="I71" s="1107"/>
      <c r="J71" s="1107"/>
      <c r="K71" s="1107"/>
      <c r="L71" s="1107"/>
      <c r="M71" s="1107"/>
      <c r="N71" s="1107"/>
      <c r="O71" s="1107"/>
      <c r="P71" s="1107"/>
      <c r="Q71" s="1108"/>
      <c r="R71" s="1107"/>
      <c r="S71" s="1107"/>
      <c r="T71" s="2018"/>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18"/>
      <c r="C72" s="1143" t="s">
        <v>1861</v>
      </c>
      <c r="D72" s="1143" t="s">
        <v>1863</v>
      </c>
      <c r="E72" s="1144" t="s">
        <v>1864</v>
      </c>
      <c r="F72" s="1107"/>
      <c r="G72" s="1107"/>
      <c r="H72" s="1107"/>
      <c r="I72" s="1107"/>
      <c r="J72" s="1107"/>
      <c r="K72" s="1107"/>
      <c r="L72" s="1107"/>
      <c r="M72" s="1107"/>
      <c r="N72" s="1107"/>
      <c r="O72" s="1107"/>
      <c r="P72" s="1107"/>
      <c r="Q72" s="1108"/>
      <c r="R72" s="1107"/>
      <c r="S72" s="1107"/>
      <c r="T72" s="2018"/>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18"/>
      <c r="C73" s="1143" t="s">
        <v>1861</v>
      </c>
      <c r="D73" s="1143" t="s">
        <v>1865</v>
      </c>
      <c r="E73" s="1144" t="s">
        <v>1699</v>
      </c>
      <c r="F73" s="1107"/>
      <c r="G73" s="1107"/>
      <c r="H73" s="1107"/>
      <c r="I73" s="1107"/>
      <c r="J73" s="1107"/>
      <c r="K73" s="1107"/>
      <c r="L73" s="1107"/>
      <c r="M73" s="1107"/>
      <c r="N73" s="1107"/>
      <c r="O73" s="1107"/>
      <c r="P73" s="1107"/>
      <c r="Q73" s="1108"/>
      <c r="R73" s="1107"/>
      <c r="S73" s="1107"/>
      <c r="T73" s="2018"/>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17"/>
      <c r="C74" s="1145" t="s">
        <v>1861</v>
      </c>
      <c r="D74" s="1145" t="s">
        <v>1866</v>
      </c>
      <c r="E74" s="1146" t="s">
        <v>1867</v>
      </c>
      <c r="F74" s="1107"/>
      <c r="G74" s="1107"/>
      <c r="H74" s="1107"/>
      <c r="I74" s="1107"/>
      <c r="J74" s="1107"/>
      <c r="K74" s="1107"/>
      <c r="L74" s="1107"/>
      <c r="M74" s="1107"/>
      <c r="N74" s="1107"/>
      <c r="O74" s="1107"/>
      <c r="P74" s="1107"/>
      <c r="Q74" s="1108"/>
      <c r="R74" s="1107"/>
      <c r="S74" s="1107"/>
      <c r="T74" s="2017"/>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13"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13"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15"/>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15"/>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15"/>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15"/>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15"/>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15"/>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15"/>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15"/>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15"/>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15"/>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15"/>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15"/>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15"/>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15"/>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15"/>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15"/>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15"/>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15"/>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16"/>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16"/>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13"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13"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18"/>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18"/>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15"/>
      <c r="C92" s="1170" t="s">
        <v>1884</v>
      </c>
      <c r="D92" s="1171" t="s">
        <v>126</v>
      </c>
      <c r="E92" s="1172" t="s">
        <v>128</v>
      </c>
      <c r="F92" s="1173" t="s">
        <v>1104</v>
      </c>
      <c r="G92" s="1136"/>
      <c r="H92" s="1136"/>
      <c r="I92" s="1136"/>
      <c r="J92" s="1136"/>
      <c r="K92" s="1136"/>
      <c r="L92" s="1136"/>
      <c r="M92" s="1136"/>
      <c r="N92" s="1136"/>
      <c r="O92" s="1136"/>
      <c r="P92" s="1136"/>
      <c r="Q92" s="1137"/>
      <c r="R92" s="1107"/>
      <c r="S92" s="1107"/>
      <c r="T92" s="2018"/>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15"/>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15"/>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15"/>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15"/>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13" t="s">
        <v>1858</v>
      </c>
      <c r="C95" s="1191" t="s">
        <v>1859</v>
      </c>
      <c r="D95" s="1192" t="s">
        <v>131</v>
      </c>
      <c r="E95" s="1192" t="s">
        <v>1860</v>
      </c>
      <c r="F95" s="1107"/>
      <c r="G95" s="1107"/>
      <c r="H95" s="1107"/>
      <c r="I95" s="1107"/>
      <c r="J95" s="1107"/>
      <c r="K95" s="1107"/>
      <c r="L95" s="1107"/>
      <c r="M95" s="1107"/>
      <c r="N95" s="1107"/>
      <c r="O95" s="1107"/>
      <c r="P95" s="1107"/>
      <c r="Q95" s="1108"/>
      <c r="R95" s="1107"/>
      <c r="S95" s="1107"/>
      <c r="T95" s="2013"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18"/>
      <c r="C96" s="1141" t="s">
        <v>1861</v>
      </c>
      <c r="D96" s="1141" t="s">
        <v>1862</v>
      </c>
      <c r="E96" s="1142"/>
      <c r="F96" s="1107"/>
      <c r="G96" s="1107"/>
      <c r="H96" s="1107"/>
      <c r="I96" s="1107"/>
      <c r="J96" s="1107"/>
      <c r="K96" s="1107"/>
      <c r="L96" s="1107"/>
      <c r="M96" s="1107"/>
      <c r="N96" s="1107"/>
      <c r="O96" s="1107"/>
      <c r="P96" s="1107"/>
      <c r="Q96" s="1108"/>
      <c r="R96" s="1107"/>
      <c r="S96" s="1107"/>
      <c r="T96" s="2018"/>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18"/>
      <c r="C97" s="1143" t="s">
        <v>1861</v>
      </c>
      <c r="D97" s="1143" t="s">
        <v>1863</v>
      </c>
      <c r="E97" s="1144" t="s">
        <v>1864</v>
      </c>
      <c r="F97" s="1107"/>
      <c r="G97" s="1107"/>
      <c r="H97" s="1107"/>
      <c r="I97" s="1107"/>
      <c r="J97" s="1107"/>
      <c r="K97" s="1107"/>
      <c r="L97" s="1107"/>
      <c r="M97" s="1107"/>
      <c r="N97" s="1107"/>
      <c r="O97" s="1107"/>
      <c r="P97" s="1107"/>
      <c r="Q97" s="1108"/>
      <c r="R97" s="1107"/>
      <c r="S97" s="1107"/>
      <c r="T97" s="2018"/>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18"/>
      <c r="C98" s="1143" t="s">
        <v>1861</v>
      </c>
      <c r="D98" s="1143" t="s">
        <v>1865</v>
      </c>
      <c r="E98" s="1144" t="s">
        <v>1699</v>
      </c>
      <c r="F98" s="1107"/>
      <c r="G98" s="1107"/>
      <c r="H98" s="1107"/>
      <c r="I98" s="1107"/>
      <c r="J98" s="1107"/>
      <c r="K98" s="1107"/>
      <c r="L98" s="1107"/>
      <c r="M98" s="1107"/>
      <c r="N98" s="1107"/>
      <c r="O98" s="1107"/>
      <c r="P98" s="1107"/>
      <c r="Q98" s="1108"/>
      <c r="R98" s="1107"/>
      <c r="S98" s="1107"/>
      <c r="T98" s="2018"/>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17"/>
      <c r="C99" s="1145" t="s">
        <v>1861</v>
      </c>
      <c r="D99" s="1145" t="s">
        <v>1866</v>
      </c>
      <c r="E99" s="1146" t="s">
        <v>1867</v>
      </c>
      <c r="F99" s="1107"/>
      <c r="G99" s="1107"/>
      <c r="H99" s="1107"/>
      <c r="I99" s="1107"/>
      <c r="J99" s="1107"/>
      <c r="K99" s="1107"/>
      <c r="L99" s="1107"/>
      <c r="M99" s="1107"/>
      <c r="N99" s="1107"/>
      <c r="O99" s="1107"/>
      <c r="P99" s="1107"/>
      <c r="Q99" s="1108"/>
      <c r="R99" s="1107"/>
      <c r="S99" s="1107"/>
      <c r="T99" s="2017"/>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13"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13"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15"/>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15"/>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15"/>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15"/>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15"/>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15"/>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15"/>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15"/>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15"/>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15"/>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15"/>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15"/>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15"/>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15"/>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15"/>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15"/>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15"/>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15"/>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16"/>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16"/>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13"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13"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18"/>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18"/>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15"/>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18"/>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15"/>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15"/>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15"/>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15"/>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15"/>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15"/>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15"/>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15"/>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15"/>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15"/>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16"/>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16"/>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13"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13"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18"/>
      <c r="C125" s="1141" t="s">
        <v>1861</v>
      </c>
      <c r="D125" s="1141" t="s">
        <v>1862</v>
      </c>
      <c r="E125" s="1142"/>
      <c r="F125" s="1107"/>
      <c r="G125" s="1107"/>
      <c r="H125" s="1107"/>
      <c r="I125" s="1107"/>
      <c r="J125" s="1107"/>
      <c r="K125" s="1107"/>
      <c r="L125" s="1107"/>
      <c r="M125" s="1107"/>
      <c r="N125" s="1107"/>
      <c r="O125" s="1107"/>
      <c r="P125" s="1107"/>
      <c r="Q125" s="1108"/>
      <c r="R125" s="1107"/>
      <c r="S125" s="1107"/>
      <c r="T125" s="2018"/>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18"/>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18"/>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18"/>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18"/>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17"/>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17"/>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13"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13"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15"/>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15"/>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15"/>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15"/>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15"/>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15"/>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15"/>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15"/>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15"/>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15"/>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15"/>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15"/>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15"/>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15"/>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15"/>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15"/>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15"/>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15"/>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16"/>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16"/>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19"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19"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20"/>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20"/>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33"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33"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15"/>
      <c r="C147" s="1141" t="s">
        <v>1861</v>
      </c>
      <c r="D147" s="1141" t="s">
        <v>1862</v>
      </c>
      <c r="E147" s="1142"/>
      <c r="F147" s="1107"/>
      <c r="G147" s="1107"/>
      <c r="H147" s="1107"/>
      <c r="I147" s="1107"/>
      <c r="J147" s="1107"/>
      <c r="K147" s="1107"/>
      <c r="L147" s="1107"/>
      <c r="M147" s="1107"/>
      <c r="N147" s="1107"/>
      <c r="O147" s="1107"/>
      <c r="P147" s="1108"/>
      <c r="Q147" s="1107"/>
      <c r="R147" s="1107"/>
      <c r="S147" s="1107"/>
      <c r="T147" s="2015"/>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15"/>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15"/>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15"/>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15"/>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16"/>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16"/>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13"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13"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15"/>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15"/>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15"/>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15"/>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15"/>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15"/>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15"/>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15"/>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15"/>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15"/>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15"/>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15"/>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15"/>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15"/>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15"/>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15"/>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15"/>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15"/>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16"/>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16"/>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13"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13"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18"/>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18"/>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15"/>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18"/>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15"/>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18"/>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16"/>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17"/>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13"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13"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18"/>
      <c r="C172" s="1141" t="s">
        <v>1861</v>
      </c>
      <c r="D172" s="1141" t="s">
        <v>1862</v>
      </c>
      <c r="E172" s="1142"/>
      <c r="F172" s="1107"/>
      <c r="G172" s="1107"/>
      <c r="H172" s="1107"/>
      <c r="I172" s="1107"/>
      <c r="J172" s="1107"/>
      <c r="K172" s="1107"/>
      <c r="L172" s="1107"/>
      <c r="M172" s="1107"/>
      <c r="N172" s="1107"/>
      <c r="O172" s="1107"/>
      <c r="P172" s="1107"/>
      <c r="Q172" s="1108"/>
      <c r="R172" s="1107"/>
      <c r="S172" s="1107"/>
      <c r="T172" s="2018"/>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18"/>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18"/>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18"/>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18"/>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17"/>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17"/>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13"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13"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15"/>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15"/>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15"/>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15"/>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15"/>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15"/>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15"/>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15"/>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15"/>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15"/>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15"/>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15"/>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15"/>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15"/>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15"/>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15"/>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15"/>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15"/>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16"/>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16"/>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13"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13"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18"/>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18"/>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15"/>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18"/>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15"/>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15"/>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15"/>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15"/>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15"/>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15"/>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15"/>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15"/>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15"/>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15"/>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16"/>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16"/>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13"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13"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18"/>
      <c r="C201" s="1141" t="s">
        <v>1861</v>
      </c>
      <c r="D201" s="1141" t="s">
        <v>1862</v>
      </c>
      <c r="E201" s="1142"/>
      <c r="F201" s="1107"/>
      <c r="G201" s="1107"/>
      <c r="H201" s="1107"/>
      <c r="I201" s="1107"/>
      <c r="J201" s="1107"/>
      <c r="K201" s="1107"/>
      <c r="L201" s="1107"/>
      <c r="M201" s="1107"/>
      <c r="N201" s="1107"/>
      <c r="O201" s="1107"/>
      <c r="P201" s="1107"/>
      <c r="Q201" s="1108"/>
      <c r="R201" s="1107"/>
      <c r="S201" s="1107"/>
      <c r="T201" s="2018"/>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18"/>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18"/>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18"/>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18"/>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17"/>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17"/>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13"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13"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15"/>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15"/>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15"/>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15"/>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15"/>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15"/>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15"/>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15"/>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15"/>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15"/>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15"/>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15"/>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15"/>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15"/>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15"/>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15"/>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15"/>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15"/>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16"/>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16"/>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13"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13"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13"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13"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13"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18"/>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18"/>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18"/>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18"/>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18"/>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15"/>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18"/>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18"/>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18"/>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18"/>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15"/>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18"/>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18"/>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18"/>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18"/>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16"/>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17"/>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17"/>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17"/>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17"/>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13"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13"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13"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13"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13"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18"/>
      <c r="C226" s="1141" t="s">
        <v>1861</v>
      </c>
      <c r="D226" s="1141" t="s">
        <v>1862</v>
      </c>
      <c r="E226" s="1142"/>
      <c r="F226" s="1107"/>
      <c r="G226" s="1107"/>
      <c r="H226" s="1107"/>
      <c r="I226" s="1107"/>
      <c r="J226" s="1107"/>
      <c r="K226" s="1107"/>
      <c r="L226" s="1107"/>
      <c r="M226" s="1107"/>
      <c r="N226" s="1107"/>
      <c r="O226" s="1107"/>
      <c r="P226" s="1107"/>
      <c r="Q226" s="1108"/>
      <c r="R226" s="1107"/>
      <c r="S226" s="1107"/>
      <c r="T226" s="2018"/>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18"/>
      <c r="AM226" s="1141" t="s">
        <v>1861</v>
      </c>
      <c r="AN226" s="1141" t="s">
        <v>1862</v>
      </c>
      <c r="AO226" s="1142"/>
      <c r="AP226" s="1107"/>
      <c r="AQ226" s="1107"/>
      <c r="AR226" s="1107"/>
      <c r="AS226" s="1107"/>
      <c r="AT226" s="1107"/>
      <c r="AU226" s="1107"/>
      <c r="AV226" s="1107"/>
      <c r="AW226" s="1107"/>
      <c r="AX226" s="1107"/>
      <c r="AY226" s="1107"/>
      <c r="AZ226" s="1107"/>
      <c r="BA226" s="1108"/>
      <c r="BB226" s="1107"/>
      <c r="BC226" s="2018"/>
      <c r="BD226" s="1141" t="s">
        <v>1861</v>
      </c>
      <c r="BE226" s="1141" t="s">
        <v>1862</v>
      </c>
      <c r="BF226" s="1142"/>
      <c r="BG226" s="1107"/>
      <c r="BH226" s="1107"/>
      <c r="BI226" s="1107"/>
      <c r="BJ226" s="1107"/>
      <c r="BK226" s="1107"/>
      <c r="BL226" s="1107"/>
      <c r="BM226" s="1107"/>
      <c r="BN226" s="1107"/>
      <c r="BO226" s="1107"/>
      <c r="BP226" s="1107"/>
      <c r="BQ226" s="1107"/>
      <c r="BR226" s="1108"/>
      <c r="BS226" s="1107"/>
      <c r="BT226" s="2018"/>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18"/>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18"/>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18"/>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18"/>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18"/>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18"/>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18"/>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18"/>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18"/>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18"/>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17"/>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17"/>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17"/>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17"/>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17"/>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13"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13"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13"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13"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13"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15"/>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15"/>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15"/>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15"/>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15"/>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15"/>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15"/>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15"/>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15"/>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15"/>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15"/>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15"/>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15"/>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15"/>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15"/>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15"/>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15"/>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15"/>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15"/>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15"/>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15"/>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15"/>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15"/>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15"/>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15"/>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15"/>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15"/>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15"/>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15"/>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15"/>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15"/>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15"/>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15"/>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15"/>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15"/>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15"/>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15"/>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15"/>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15"/>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15"/>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15"/>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15"/>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15"/>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15"/>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15"/>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16"/>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16"/>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16"/>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16"/>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16"/>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13"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18"/>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15"/>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15"/>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16"/>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13"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18"/>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18"/>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18"/>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18"/>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18"/>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17"/>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13"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15"/>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15"/>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15"/>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15"/>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15"/>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15"/>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15"/>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15"/>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15"/>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16"/>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13"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13"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18"/>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18"/>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13"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13"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15"/>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15"/>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15"/>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15"/>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15"/>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15"/>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15"/>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15"/>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15"/>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15"/>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15"/>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15"/>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15"/>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15"/>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15"/>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15"/>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15"/>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15"/>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16"/>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16"/>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13"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18"/>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13"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15"/>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15"/>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15"/>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15"/>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15"/>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15"/>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15"/>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15"/>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15"/>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16"/>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19"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20"/>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13"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15"/>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15"/>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15"/>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15"/>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15"/>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15"/>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15"/>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15"/>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15"/>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16"/>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13"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17"/>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13"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15"/>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15"/>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15"/>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15"/>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15"/>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15"/>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15"/>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15"/>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15"/>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16"/>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13"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17"/>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13"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17"/>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13"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15"/>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15"/>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15"/>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15"/>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15"/>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15"/>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15"/>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15"/>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15"/>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16"/>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13"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17"/>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13"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13"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17"/>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17"/>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13"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13"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15"/>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15"/>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15"/>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15"/>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15"/>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15"/>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15"/>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15"/>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15"/>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15"/>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15"/>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15"/>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15"/>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15"/>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15"/>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15"/>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15"/>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15"/>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16"/>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16"/>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13"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13"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14"/>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14"/>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14"/>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14"/>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14"/>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14"/>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14"/>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14"/>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15"/>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15"/>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13"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13"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15"/>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15"/>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15"/>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15"/>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15"/>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15"/>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15"/>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15"/>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15"/>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15"/>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15"/>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15"/>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15"/>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15"/>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15"/>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15"/>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15"/>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15"/>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16"/>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16"/>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13"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13"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14"/>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14"/>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14"/>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14"/>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14"/>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14"/>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14"/>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14"/>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15"/>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15"/>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13"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13"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15"/>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15"/>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15"/>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15"/>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15"/>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15"/>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15"/>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15"/>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15"/>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15"/>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15"/>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15"/>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15"/>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15"/>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15"/>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15"/>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15"/>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15"/>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16"/>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16"/>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22" t="s">
        <v>715</v>
      </c>
      <c r="C2" s="2123"/>
      <c r="D2" s="2123"/>
      <c r="E2" s="2123"/>
      <c r="F2" s="2123"/>
      <c r="G2" s="2123"/>
      <c r="H2" s="2123"/>
      <c r="I2" s="2123"/>
      <c r="J2" s="2123"/>
      <c r="K2" s="2123"/>
      <c r="L2" s="2123"/>
      <c r="M2" s="2123"/>
      <c r="N2" s="2123"/>
      <c r="O2" s="2123"/>
      <c r="P2" s="2123"/>
      <c r="Q2" s="2123"/>
      <c r="R2" s="2123"/>
      <c r="S2" s="2123"/>
      <c r="T2" s="2123"/>
      <c r="U2" s="2123"/>
      <c r="V2" s="2123"/>
      <c r="W2" s="2123"/>
      <c r="X2" s="2123"/>
      <c r="Y2" s="2123"/>
      <c r="Z2" s="2123"/>
      <c r="AA2" s="2123"/>
      <c r="AB2" s="2123"/>
      <c r="AC2" s="2123"/>
      <c r="AD2" s="2123"/>
      <c r="AE2" s="2123"/>
      <c r="AF2" s="2123"/>
      <c r="AG2" s="2123"/>
      <c r="AH2" s="2123"/>
      <c r="AI2" s="2123"/>
      <c r="AJ2" s="2123"/>
      <c r="AK2" s="2123"/>
      <c r="AL2" s="2123"/>
      <c r="AM2" s="2123"/>
      <c r="AN2" s="2123"/>
      <c r="AO2" s="2123"/>
      <c r="AP2" s="2123"/>
      <c r="AQ2" s="2123"/>
      <c r="AR2" s="2123"/>
      <c r="AS2" s="2123"/>
      <c r="AT2" s="2123"/>
      <c r="AU2" s="2123"/>
      <c r="AV2" s="2123"/>
      <c r="AW2" s="2123"/>
      <c r="AX2" s="2123"/>
      <c r="AY2" s="2123"/>
      <c r="AZ2" s="2123"/>
      <c r="BA2" s="2123"/>
      <c r="BB2" s="2123"/>
      <c r="BC2" s="2123"/>
      <c r="BD2" s="2123"/>
      <c r="BE2" s="2123"/>
      <c r="BF2" s="2124"/>
    </row>
    <row r="3" spans="2:68" x14ac:dyDescent="0.25">
      <c r="B3" s="2125"/>
      <c r="C3" s="2089"/>
      <c r="D3" s="2089"/>
      <c r="E3" s="2089"/>
      <c r="F3" s="2089"/>
      <c r="G3" s="2089"/>
      <c r="H3" s="2089"/>
      <c r="I3" s="2089"/>
      <c r="J3" s="2089"/>
      <c r="K3" s="2089"/>
      <c r="L3" s="2089"/>
      <c r="M3" s="2089"/>
      <c r="N3" s="2089"/>
      <c r="O3" s="2089"/>
      <c r="P3" s="2089"/>
      <c r="Q3" s="2089"/>
      <c r="R3" s="2089"/>
      <c r="S3" s="2089"/>
      <c r="T3" s="2089"/>
      <c r="U3" s="2089"/>
      <c r="V3" s="2089"/>
      <c r="W3" s="2089"/>
      <c r="X3" s="2089"/>
      <c r="Y3" s="2089"/>
      <c r="Z3" s="2089"/>
      <c r="AA3" s="2089"/>
      <c r="AB3" s="2089"/>
      <c r="AC3" s="2089"/>
      <c r="AD3" s="2089"/>
      <c r="AE3" s="2089"/>
      <c r="AF3" s="2089"/>
      <c r="AG3" s="2089"/>
      <c r="AH3" s="2089"/>
      <c r="AI3" s="2089"/>
      <c r="AJ3" s="2089"/>
      <c r="AK3" s="2089"/>
      <c r="AL3" s="2089"/>
      <c r="AM3" s="2089"/>
      <c r="AN3" s="2089"/>
      <c r="AO3" s="2089"/>
      <c r="AP3" s="2089"/>
      <c r="AQ3" s="2089"/>
      <c r="AR3" s="2089"/>
      <c r="AS3" s="2089"/>
      <c r="AT3" s="2089"/>
      <c r="AU3" s="2089"/>
      <c r="AV3" s="2089"/>
      <c r="AW3" s="2089"/>
      <c r="AX3" s="2089"/>
      <c r="AY3" s="2089"/>
      <c r="AZ3" s="2089"/>
      <c r="BA3" s="2089"/>
      <c r="BB3" s="2089"/>
      <c r="BC3" s="2089"/>
      <c r="BD3" s="2089"/>
      <c r="BE3" s="2089"/>
      <c r="BF3" s="212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06" t="s">
        <v>644</v>
      </c>
      <c r="C8" s="2107"/>
      <c r="D8" s="2107"/>
      <c r="E8" s="2107"/>
      <c r="F8" s="2107"/>
      <c r="G8" s="2107"/>
      <c r="H8" s="2107"/>
      <c r="I8" s="2107"/>
      <c r="J8" s="2107"/>
      <c r="K8" s="2107"/>
      <c r="L8" s="2107"/>
      <c r="M8" s="2107"/>
      <c r="N8" s="2107"/>
      <c r="O8" s="2107"/>
      <c r="P8" s="2107"/>
      <c r="Q8" s="2107"/>
      <c r="R8" s="2107"/>
      <c r="S8" s="2107"/>
      <c r="T8" s="2107"/>
      <c r="U8" s="2107"/>
      <c r="V8" s="2107"/>
      <c r="W8" s="2107"/>
      <c r="X8" s="2107"/>
      <c r="Y8" s="2107"/>
      <c r="Z8" s="2107"/>
      <c r="AA8" s="2107"/>
      <c r="AB8" s="2107"/>
      <c r="AC8" s="2107"/>
      <c r="AD8" s="2107"/>
      <c r="AE8" s="2107"/>
      <c r="AF8" s="2107"/>
      <c r="AG8" s="2107"/>
      <c r="AH8" s="2107"/>
      <c r="AI8" s="2107"/>
      <c r="AJ8" s="2107"/>
      <c r="AK8" s="2107"/>
      <c r="AL8" s="2107"/>
      <c r="AM8" s="2107"/>
      <c r="AN8" s="2107"/>
      <c r="AO8" s="2107"/>
      <c r="AP8" s="2107"/>
      <c r="AQ8" s="2107"/>
      <c r="AR8" s="2107"/>
      <c r="AS8" s="2107"/>
      <c r="AT8" s="2107"/>
      <c r="AU8" s="2107"/>
      <c r="AV8" s="2107"/>
      <c r="AW8" s="2107"/>
      <c r="AX8" s="2107"/>
      <c r="AY8" s="2107"/>
      <c r="AZ8" s="2107"/>
      <c r="BA8" s="2107"/>
      <c r="BB8" s="2107"/>
      <c r="BC8" s="2107"/>
      <c r="BD8" s="2107"/>
      <c r="BE8" s="2107"/>
      <c r="BF8" s="2108"/>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02" t="s">
        <v>840</v>
      </c>
      <c r="C10" s="2007"/>
      <c r="D10" s="2007"/>
      <c r="E10" s="2007"/>
      <c r="F10" s="2007"/>
      <c r="G10" s="2007"/>
      <c r="H10" s="2007"/>
      <c r="I10" s="2007"/>
      <c r="J10" s="2007"/>
      <c r="K10" s="2098">
        <f>'Tracking &amp; Profitability'!$H$5</f>
        <v>0</v>
      </c>
      <c r="L10" s="2098"/>
      <c r="M10" s="2098"/>
      <c r="N10" s="2098"/>
      <c r="O10" s="2098"/>
      <c r="P10" s="2098"/>
      <c r="Q10" s="2098"/>
      <c r="R10" s="2098"/>
      <c r="S10" s="2098"/>
      <c r="T10" s="2098"/>
      <c r="U10" s="2098"/>
      <c r="V10" s="2098"/>
      <c r="W10" s="2098"/>
      <c r="X10" s="2098"/>
      <c r="Y10" s="2098"/>
      <c r="Z10" s="2098"/>
      <c r="AA10" s="2098"/>
      <c r="AB10" s="2098"/>
      <c r="AC10" s="2098"/>
      <c r="AD10" s="2098"/>
      <c r="AE10" s="2098"/>
      <c r="AI10" s="2007" t="s">
        <v>714</v>
      </c>
      <c r="AJ10" s="2007"/>
      <c r="AK10" s="2007"/>
      <c r="AL10" s="2007"/>
      <c r="AM10" s="2007"/>
      <c r="AN10" s="2007"/>
      <c r="AO10" s="2007"/>
      <c r="AP10" s="2007"/>
      <c r="AQ10" s="2007"/>
      <c r="AR10" s="2007"/>
      <c r="AT10" s="2117"/>
      <c r="AU10" s="2117"/>
      <c r="AV10" s="2117"/>
      <c r="AW10" s="2117"/>
      <c r="AX10" s="2117"/>
      <c r="AY10" s="2117"/>
      <c r="AZ10" s="2117"/>
      <c r="BA10" s="2117"/>
      <c r="BB10" s="2117"/>
      <c r="BC10" s="2117"/>
      <c r="BD10" s="2117"/>
      <c r="BF10" s="138"/>
    </row>
    <row r="11" spans="2:68" x14ac:dyDescent="0.25">
      <c r="B11" s="137"/>
      <c r="AL11" s="2"/>
      <c r="AM11" s="2"/>
      <c r="AN11" s="2"/>
      <c r="AO11" s="2"/>
      <c r="AP11" s="2"/>
      <c r="AQ11" s="2"/>
      <c r="AR11" s="2"/>
      <c r="AS11" s="2"/>
      <c r="AT11" s="2"/>
      <c r="AU11" s="2"/>
      <c r="AV11" s="2"/>
      <c r="BF11" s="138"/>
    </row>
    <row r="12" spans="2:68" x14ac:dyDescent="0.25">
      <c r="B12" s="2101" t="s">
        <v>841</v>
      </c>
      <c r="C12" s="2093"/>
      <c r="D12" s="2093"/>
      <c r="E12" s="2093"/>
      <c r="F12" s="2093"/>
      <c r="G12" s="2093"/>
      <c r="H12" s="2093"/>
      <c r="I12" s="2093"/>
      <c r="J12" s="2093"/>
      <c r="K12" s="2072">
        <f>'Required Info to Submit'!$F$4</f>
        <v>0</v>
      </c>
      <c r="L12" s="2072"/>
      <c r="M12" s="2072"/>
      <c r="N12" s="2072"/>
      <c r="O12" s="2072"/>
      <c r="P12" s="2072"/>
      <c r="Q12" s="2072"/>
      <c r="R12" s="2072"/>
      <c r="S12" s="2072"/>
      <c r="T12" s="2072"/>
      <c r="U12" s="2072"/>
      <c r="V12" s="2072"/>
      <c r="W12" s="2072"/>
      <c r="X12" s="2072"/>
      <c r="Y12" s="2072"/>
      <c r="Z12" s="2072"/>
      <c r="AA12" s="2072"/>
      <c r="AB12" s="2072"/>
      <c r="AC12" s="2072"/>
      <c r="AD12" s="2072"/>
      <c r="AE12" s="20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01" t="s">
        <v>852</v>
      </c>
      <c r="C14" s="2093"/>
      <c r="D14" s="2093"/>
      <c r="E14" s="2093"/>
      <c r="F14" s="2093"/>
      <c r="G14" s="2093"/>
      <c r="H14" s="2093"/>
      <c r="I14" s="2093"/>
      <c r="J14" s="2093"/>
      <c r="K14" s="2093"/>
      <c r="L14" s="2093"/>
      <c r="M14" s="2093"/>
      <c r="N14" s="2093"/>
      <c r="O14" s="2093"/>
      <c r="P14" s="2093"/>
      <c r="Q14" s="2093"/>
      <c r="R14" s="2112">
        <f>'Required Info to Submit'!$F$6</f>
        <v>0</v>
      </c>
      <c r="S14" s="2112"/>
      <c r="T14" s="2112"/>
      <c r="U14" s="2112"/>
      <c r="V14" s="2112"/>
      <c r="W14" s="2112"/>
      <c r="X14" s="2112"/>
      <c r="Y14" s="2112"/>
      <c r="Z14" s="2112"/>
      <c r="AA14" s="2112"/>
      <c r="AB14" s="2112"/>
      <c r="AC14" s="2112"/>
      <c r="AD14" s="2112"/>
      <c r="AE14" s="2112"/>
      <c r="AF14" s="2112"/>
      <c r="AG14" s="2112"/>
      <c r="AH14" s="2112"/>
      <c r="AI14" s="2112"/>
      <c r="AJ14" s="2112"/>
      <c r="AK14" s="2112"/>
      <c r="AL14" s="2112"/>
      <c r="AM14" s="2112"/>
      <c r="AN14" s="2112"/>
      <c r="AO14" s="2112"/>
      <c r="AP14" s="2112"/>
      <c r="AQ14" s="2112"/>
      <c r="AR14" s="2112"/>
      <c r="AS14" s="2112"/>
      <c r="AT14" s="2112"/>
      <c r="AU14" s="2112"/>
      <c r="AV14" s="2112"/>
      <c r="AW14" s="2112"/>
      <c r="AX14" s="2112"/>
      <c r="AY14" s="2112"/>
      <c r="AZ14" s="2112"/>
      <c r="BA14" s="2112"/>
      <c r="BB14" s="2112"/>
      <c r="BC14" s="2112"/>
      <c r="BD14" s="2112"/>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01" t="s">
        <v>713</v>
      </c>
      <c r="C16" s="2093"/>
      <c r="D16" s="2093"/>
      <c r="E16" s="2093"/>
      <c r="F16" s="2093"/>
      <c r="G16" s="2093"/>
      <c r="H16" s="2093"/>
      <c r="I16" s="2093"/>
      <c r="J16" s="2093"/>
      <c r="K16" s="2093"/>
      <c r="L16" s="2093"/>
      <c r="M16" s="2093"/>
      <c r="N16" s="2093"/>
      <c r="O16" s="2093"/>
      <c r="P16" s="2093"/>
      <c r="Q16" s="2093"/>
      <c r="R16" s="2072" t="s">
        <v>239</v>
      </c>
      <c r="S16" s="2072"/>
      <c r="T16" s="2089" t="s">
        <v>645</v>
      </c>
      <c r="U16" s="2089"/>
      <c r="V16" s="2089"/>
      <c r="W16" s="2089"/>
      <c r="X16" s="2089"/>
      <c r="Y16" s="2089"/>
      <c r="Z16" s="2089"/>
      <c r="AA16" s="2089"/>
      <c r="AB16" s="2089"/>
      <c r="AC16" s="2089"/>
      <c r="AD16" s="2089"/>
      <c r="AE16" s="2089"/>
      <c r="AF16" s="2089"/>
      <c r="AG16" s="2089"/>
      <c r="AH16" s="2089"/>
      <c r="AI16" s="2089"/>
      <c r="AJ16" s="2089"/>
      <c r="AK16" s="2089"/>
      <c r="AL16" s="2089"/>
      <c r="AO16" s="2089"/>
      <c r="AP16" s="2089"/>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13" t="s">
        <v>834</v>
      </c>
      <c r="C18" s="2114"/>
      <c r="D18" s="2114"/>
      <c r="E18" s="2114"/>
      <c r="F18" s="2114"/>
      <c r="G18" s="2114"/>
      <c r="H18" s="2114"/>
      <c r="I18" s="2114"/>
      <c r="J18" s="2114"/>
      <c r="K18" s="2114"/>
      <c r="L18" s="2114"/>
      <c r="M18" s="2114"/>
      <c r="N18" s="2114"/>
      <c r="O18" s="2114"/>
      <c r="P18" s="2114"/>
      <c r="Q18" s="2114"/>
      <c r="R18" s="2098">
        <f>'Required Info to Submit'!$F$8</f>
        <v>0</v>
      </c>
      <c r="S18" s="2098"/>
      <c r="T18" s="2098"/>
      <c r="U18" s="2098"/>
      <c r="V18" s="2098"/>
      <c r="W18" s="2098"/>
      <c r="X18" s="2098"/>
      <c r="Y18" s="2098"/>
      <c r="Z18" s="2098"/>
      <c r="AA18" s="2098"/>
      <c r="AB18" s="2098"/>
      <c r="AC18" s="2098"/>
      <c r="AD18" s="2098"/>
      <c r="AE18" s="2098"/>
      <c r="AF18" s="2098"/>
      <c r="AG18" s="2098"/>
      <c r="AH18" s="2098"/>
      <c r="AI18" s="2098"/>
      <c r="AJ18" s="2098"/>
      <c r="AK18" s="2098"/>
      <c r="AL18" s="2098"/>
      <c r="AN18" s="2093" t="s">
        <v>836</v>
      </c>
      <c r="AO18" s="2093"/>
      <c r="AP18" s="2093"/>
      <c r="AQ18" s="2093"/>
      <c r="AR18" s="2093"/>
      <c r="AS18" s="2093"/>
      <c r="AT18" s="2093"/>
      <c r="AU18" s="2093"/>
      <c r="AV18" s="2098">
        <f>'Required Info to Submit'!F10</f>
        <v>0</v>
      </c>
      <c r="AW18" s="2098"/>
      <c r="AX18" s="2098"/>
      <c r="AY18" s="2098"/>
      <c r="AZ18" s="2098"/>
      <c r="BA18" s="2098"/>
      <c r="BB18" s="2098"/>
      <c r="BC18" s="2098"/>
      <c r="BD18" s="2098"/>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01" t="s">
        <v>835</v>
      </c>
      <c r="C20" s="2093"/>
      <c r="D20" s="2093"/>
      <c r="E20" s="2093"/>
      <c r="F20" s="2093"/>
      <c r="G20" s="2093"/>
      <c r="H20" s="2093"/>
      <c r="I20" s="2093"/>
      <c r="J20" s="2093"/>
      <c r="K20" s="2093"/>
      <c r="L20" s="2093"/>
      <c r="M20" s="2093"/>
      <c r="N20" s="2093"/>
      <c r="O20" s="2093"/>
      <c r="P20" s="2093"/>
      <c r="Q20" s="2093"/>
      <c r="R20" s="2098">
        <f>'Required Info to Submit'!F9</f>
        <v>0</v>
      </c>
      <c r="S20" s="2098"/>
      <c r="T20" s="2098"/>
      <c r="U20" s="2098"/>
      <c r="V20" s="2098"/>
      <c r="W20" s="2098"/>
      <c r="X20" s="2098"/>
      <c r="Y20" s="2098"/>
      <c r="Z20" s="2098"/>
      <c r="AA20" s="2098"/>
      <c r="AB20" s="2098"/>
      <c r="AC20" s="2098"/>
      <c r="AD20" s="2098"/>
      <c r="AE20" s="2098"/>
      <c r="AF20" s="2098"/>
      <c r="AG20" s="2098"/>
      <c r="AH20" s="2098"/>
      <c r="AI20" s="2098"/>
      <c r="AJ20" s="2098"/>
      <c r="AK20" s="2098"/>
      <c r="AL20" s="2098"/>
      <c r="AN20" s="2093" t="s">
        <v>798</v>
      </c>
      <c r="AO20" s="2093"/>
      <c r="AP20" s="2093"/>
      <c r="AQ20" s="2093"/>
      <c r="AR20" s="2093"/>
      <c r="AS20" s="2093"/>
      <c r="AT20" s="2093"/>
      <c r="AU20" s="2093"/>
      <c r="AV20" s="2098">
        <f>'Required Info to Submit'!F11</f>
        <v>0</v>
      </c>
      <c r="AW20" s="2098"/>
      <c r="AX20" s="2098"/>
      <c r="AY20" s="2098"/>
      <c r="AZ20" s="2098"/>
      <c r="BA20" s="2098"/>
      <c r="BB20" s="2098"/>
      <c r="BC20" s="2098"/>
      <c r="BD20" s="2098"/>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01" t="s">
        <v>837</v>
      </c>
      <c r="C22" s="2093"/>
      <c r="D22" s="2093"/>
      <c r="E22" s="2093"/>
      <c r="F22" s="2093"/>
      <c r="G22" s="2093"/>
      <c r="H22" s="2093"/>
      <c r="I22" s="2093"/>
      <c r="J22" s="2093"/>
      <c r="K22" s="2093"/>
      <c r="L22" s="2093"/>
      <c r="M22" s="2093"/>
      <c r="N22" s="2093"/>
      <c r="O22" s="2093"/>
      <c r="P22" s="2093"/>
      <c r="Q22" s="2093"/>
      <c r="R22" s="2098">
        <f>'Required Info to Submit'!F12</f>
        <v>0</v>
      </c>
      <c r="S22" s="2098"/>
      <c r="T22" s="2098"/>
      <c r="U22" s="2098"/>
      <c r="V22" s="2098"/>
      <c r="W22" s="2098"/>
      <c r="X22" s="2098"/>
      <c r="Y22" s="2098"/>
      <c r="Z22" s="2098"/>
      <c r="AA22" s="2098"/>
      <c r="AB22" s="2098"/>
      <c r="AC22" s="2098"/>
      <c r="AD22" s="2098"/>
      <c r="AE22" s="2098"/>
      <c r="AF22" s="2098"/>
      <c r="AG22" s="2098"/>
      <c r="AH22" s="2098"/>
      <c r="AI22" s="2098"/>
      <c r="AJ22" s="2098"/>
      <c r="AK22" s="2098"/>
      <c r="AL22" s="2098"/>
      <c r="AN22" s="2093"/>
      <c r="AO22" s="2093"/>
      <c r="AP22" s="2093"/>
      <c r="AQ22" s="2093"/>
      <c r="AR22" s="2093"/>
      <c r="AS22" s="2093"/>
      <c r="AT22" s="2093"/>
      <c r="AU22" s="2093"/>
      <c r="AV22" s="2115"/>
      <c r="AW22" s="2115"/>
      <c r="AX22" s="2115"/>
      <c r="AY22" s="2115"/>
      <c r="AZ22" s="2115"/>
      <c r="BA22" s="2115"/>
      <c r="BB22" s="2115"/>
      <c r="BC22" s="2115"/>
      <c r="BD22" s="2115"/>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01" t="s">
        <v>838</v>
      </c>
      <c r="C24" s="2093"/>
      <c r="D24" s="2093"/>
      <c r="E24" s="2093"/>
      <c r="F24" s="2093"/>
      <c r="G24" s="2093"/>
      <c r="H24" s="2093"/>
      <c r="I24" s="2093"/>
      <c r="J24" s="2093"/>
      <c r="K24" s="2093"/>
      <c r="L24" s="2093"/>
      <c r="M24" s="2093"/>
      <c r="N24" s="2093"/>
      <c r="O24" s="2093"/>
      <c r="P24" s="2093"/>
      <c r="Q24" s="2093"/>
      <c r="R24" s="2110">
        <f>'Required Info to Submit'!$F$14</f>
        <v>0</v>
      </c>
      <c r="S24" s="2110"/>
      <c r="T24" s="2110"/>
      <c r="U24" s="2110"/>
      <c r="V24" s="2110"/>
      <c r="W24" s="2110"/>
      <c r="X24" s="2110"/>
      <c r="Y24" s="2110"/>
      <c r="Z24" s="2110"/>
      <c r="AA24" s="2110"/>
      <c r="AB24" s="2110"/>
      <c r="AC24" s="2110"/>
      <c r="AN24" s="2007" t="s">
        <v>842</v>
      </c>
      <c r="AO24" s="2007"/>
      <c r="AP24" s="2007"/>
      <c r="AQ24" s="2007"/>
      <c r="AR24" s="2007"/>
      <c r="AS24" s="2007"/>
      <c r="AT24" s="2007"/>
      <c r="AU24" s="2007"/>
      <c r="AV24" s="2116" t="str">
        <f>IF('Required Info to Submit'!$F$17&lt;&gt;"",'Required Info to Submit'!$F$17,"")</f>
        <v/>
      </c>
      <c r="AW24" s="2116"/>
      <c r="AX24" s="2116"/>
      <c r="AY24" s="2116"/>
      <c r="AZ24" s="2116"/>
      <c r="BA24" s="2116"/>
      <c r="BB24" s="2116"/>
      <c r="BC24" s="2116"/>
      <c r="BD24" s="2116"/>
      <c r="BF24" s="138"/>
    </row>
    <row r="25" spans="2:68" ht="17.25" x14ac:dyDescent="0.25">
      <c r="B25" s="137"/>
      <c r="C25" s="263"/>
      <c r="D25" s="263"/>
      <c r="E25" s="263"/>
      <c r="F25" s="263"/>
      <c r="G25" s="263"/>
      <c r="H25" s="2109" t="s">
        <v>712</v>
      </c>
      <c r="I25" s="2109"/>
      <c r="J25" s="2109"/>
      <c r="K25" s="2109"/>
      <c r="L25" s="2109"/>
      <c r="M25" s="2109"/>
      <c r="N25" s="2109"/>
      <c r="O25" s="2109"/>
      <c r="P25" s="2109"/>
      <c r="Q25" s="263"/>
      <c r="AN25" s="2109" t="s">
        <v>711</v>
      </c>
      <c r="AO25" s="2109"/>
      <c r="AP25" s="2109"/>
      <c r="AQ25" s="2109"/>
      <c r="AR25" s="2109"/>
      <c r="AS25" s="2109"/>
      <c r="AT25" s="2109"/>
      <c r="BF25" s="138"/>
    </row>
    <row r="26" spans="2:68" ht="18.75" x14ac:dyDescent="0.3">
      <c r="B26" s="2106" t="s">
        <v>649</v>
      </c>
      <c r="C26" s="2107"/>
      <c r="D26" s="2107"/>
      <c r="E26" s="2107"/>
      <c r="F26" s="2107"/>
      <c r="G26" s="2107"/>
      <c r="H26" s="2107"/>
      <c r="I26" s="2107"/>
      <c r="J26" s="2107"/>
      <c r="K26" s="2107"/>
      <c r="L26" s="2107"/>
      <c r="M26" s="2107"/>
      <c r="N26" s="2107"/>
      <c r="O26" s="2107"/>
      <c r="P26" s="2107"/>
      <c r="Q26" s="2107"/>
      <c r="R26" s="2107"/>
      <c r="S26" s="2107"/>
      <c r="T26" s="2107"/>
      <c r="U26" s="2107"/>
      <c r="V26" s="2107"/>
      <c r="W26" s="2107"/>
      <c r="X26" s="2107"/>
      <c r="Y26" s="2107"/>
      <c r="Z26" s="2107"/>
      <c r="AA26" s="2107"/>
      <c r="AB26" s="2107"/>
      <c r="AC26" s="2107"/>
      <c r="AD26" s="2107"/>
      <c r="AE26" s="2107"/>
      <c r="AF26" s="2107"/>
      <c r="AG26" s="2107"/>
      <c r="AH26" s="2107"/>
      <c r="AI26" s="2107"/>
      <c r="AJ26" s="2107"/>
      <c r="AK26" s="2107"/>
      <c r="AL26" s="2107"/>
      <c r="AM26" s="2107"/>
      <c r="AN26" s="2107"/>
      <c r="AO26" s="2107"/>
      <c r="AP26" s="2107"/>
      <c r="AQ26" s="2107"/>
      <c r="AR26" s="2107"/>
      <c r="AS26" s="2107"/>
      <c r="AT26" s="2107"/>
      <c r="AU26" s="2107"/>
      <c r="AV26" s="2107"/>
      <c r="AW26" s="2107"/>
      <c r="AX26" s="2107"/>
      <c r="AY26" s="2107"/>
      <c r="AZ26" s="2107"/>
      <c r="BA26" s="2107"/>
      <c r="BB26" s="2107"/>
      <c r="BC26" s="2107"/>
      <c r="BD26" s="2107"/>
      <c r="BE26" s="2107"/>
      <c r="BF26" s="2108"/>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99" t="s">
        <v>650</v>
      </c>
      <c r="C28" s="2100"/>
      <c r="D28" s="2100"/>
      <c r="E28" s="2100"/>
      <c r="F28" s="2100"/>
      <c r="G28" s="2100"/>
      <c r="H28" s="2100"/>
      <c r="I28" s="2100"/>
      <c r="J28" s="2100"/>
      <c r="K28" s="2100"/>
      <c r="L28" s="2100"/>
      <c r="M28" s="2100"/>
      <c r="N28" s="2100"/>
      <c r="O28" s="2100"/>
      <c r="P28" s="2100"/>
      <c r="Q28" s="2100"/>
      <c r="T28" s="2103">
        <f>'Tracking &amp; Profitability'!$E$6</f>
        <v>0</v>
      </c>
      <c r="U28" s="2103"/>
      <c r="V28" s="2103"/>
      <c r="W28" s="2103"/>
      <c r="X28" s="2103"/>
      <c r="Y28" s="2103"/>
      <c r="Z28" s="2103"/>
      <c r="AA28" s="2103"/>
      <c r="AB28" s="2103"/>
      <c r="AF28" t="s">
        <v>710</v>
      </c>
      <c r="AO28" s="2072">
        <f>Welcome!$D$30</f>
        <v>0</v>
      </c>
      <c r="AP28" s="2072"/>
      <c r="AQ28" s="2072"/>
      <c r="AR28" s="2089" t="s">
        <v>651</v>
      </c>
      <c r="AS28" s="2089"/>
      <c r="AU28" s="2072">
        <f>Welcome!$E$30</f>
        <v>0</v>
      </c>
      <c r="AV28" s="2072"/>
      <c r="AW28" s="2072"/>
      <c r="AX28" s="2089" t="s">
        <v>709</v>
      </c>
      <c r="AY28" s="2089"/>
      <c r="BA28" s="2072">
        <f>Welcome!$F$30</f>
        <v>0</v>
      </c>
      <c r="BB28" s="2072"/>
      <c r="BC28" s="2072"/>
      <c r="BD28" s="2089" t="s">
        <v>652</v>
      </c>
      <c r="BE28" s="2089"/>
      <c r="BF28" s="138"/>
    </row>
    <row r="29" spans="2:68" ht="17.25" x14ac:dyDescent="0.25">
      <c r="B29" s="137"/>
      <c r="T29" s="134"/>
      <c r="U29" s="134"/>
      <c r="V29" s="134"/>
      <c r="W29" s="134"/>
      <c r="X29" s="134"/>
      <c r="Y29" s="134"/>
      <c r="Z29" s="134"/>
      <c r="AA29" s="134"/>
      <c r="AB29" s="134"/>
      <c r="AF29" s="2109" t="s">
        <v>708</v>
      </c>
      <c r="AG29" s="2109"/>
      <c r="AH29" s="2109"/>
      <c r="AI29" s="2109"/>
      <c r="AJ29" s="2109"/>
      <c r="AK29" s="2109"/>
      <c r="AL29" s="2109"/>
      <c r="AM29" s="2109"/>
      <c r="AN29" s="2109"/>
      <c r="AO29" s="2109"/>
      <c r="AP29" s="2109"/>
      <c r="AQ29" s="2109"/>
      <c r="AR29" s="2109"/>
      <c r="AS29" s="2109"/>
      <c r="AT29" s="2109"/>
      <c r="AU29" s="2109"/>
      <c r="AV29" s="2109"/>
      <c r="AW29" s="2109"/>
      <c r="AX29" s="2109"/>
      <c r="AY29" s="2109"/>
      <c r="AZ29" s="2109"/>
      <c r="BA29" s="2109"/>
      <c r="BB29" s="2109"/>
      <c r="BC29" s="2109"/>
      <c r="BD29" s="2109"/>
      <c r="BE29" s="2109"/>
      <c r="BF29" s="138"/>
    </row>
    <row r="30" spans="2:68" x14ac:dyDescent="0.25">
      <c r="B30" s="2102" t="s">
        <v>705</v>
      </c>
      <c r="C30" s="2007"/>
      <c r="D30" s="2007"/>
      <c r="E30" s="2007"/>
      <c r="F30" s="2007"/>
      <c r="G30" s="2007"/>
      <c r="H30" s="2007"/>
      <c r="I30" s="2007"/>
      <c r="J30" s="2007"/>
      <c r="K30" s="2007"/>
      <c r="L30" s="2007"/>
      <c r="M30" s="2007"/>
      <c r="N30" s="2007"/>
      <c r="O30" s="2007"/>
      <c r="P30" s="2007"/>
      <c r="Q30" s="2007"/>
      <c r="T30" s="2105">
        <v>1</v>
      </c>
      <c r="U30" s="2105"/>
      <c r="V30" s="2105"/>
      <c r="W30" s="2105"/>
      <c r="AF30" s="2068" t="s">
        <v>707</v>
      </c>
      <c r="AG30" s="2068"/>
      <c r="AH30" s="2068"/>
      <c r="AI30" s="2068"/>
      <c r="AJ30" s="2068"/>
      <c r="AK30" s="2068"/>
      <c r="AL30" s="2068"/>
      <c r="AM30" s="2068"/>
      <c r="AN30" s="2068"/>
      <c r="AO30" s="2068"/>
      <c r="AP30" s="2072">
        <f>Welcome!$D$24</f>
        <v>0</v>
      </c>
      <c r="AQ30" s="2072"/>
      <c r="AR30" s="2072"/>
      <c r="AT30" s="2068" t="s">
        <v>706</v>
      </c>
      <c r="AU30" s="2068"/>
      <c r="AV30" s="2068"/>
      <c r="AW30" s="2068"/>
      <c r="AX30" s="2068"/>
      <c r="AY30" s="2068"/>
      <c r="AZ30" s="2068"/>
      <c r="BA30" s="2068"/>
      <c r="BB30" s="2068"/>
      <c r="BC30" s="2068"/>
      <c r="BF30" s="138"/>
    </row>
    <row r="31" spans="2:68" x14ac:dyDescent="0.25">
      <c r="B31" s="137"/>
      <c r="BF31" s="138"/>
      <c r="BP31" s="262"/>
    </row>
    <row r="32" spans="2:68" x14ac:dyDescent="0.25">
      <c r="B32" s="2102" t="s">
        <v>702</v>
      </c>
      <c r="C32" s="2007"/>
      <c r="D32" s="2007"/>
      <c r="E32" s="2007"/>
      <c r="F32" s="2007"/>
      <c r="G32" s="2007"/>
      <c r="H32" s="2007"/>
      <c r="I32" s="2007"/>
      <c r="J32" s="2007"/>
      <c r="K32" s="2007"/>
      <c r="L32" s="2007"/>
      <c r="M32" s="2007"/>
      <c r="N32" s="2007"/>
      <c r="O32" s="2007"/>
      <c r="P32" s="2007"/>
      <c r="Q32" s="2007"/>
      <c r="T32" s="2111" t="s">
        <v>968</v>
      </c>
      <c r="U32" s="2111"/>
      <c r="V32" s="2111"/>
      <c r="W32" s="2111"/>
      <c r="X32" s="2111"/>
      <c r="Y32" s="2111"/>
      <c r="Z32" s="2111"/>
      <c r="AA32" s="2111"/>
      <c r="AB32" s="2111"/>
      <c r="AC32" s="2111"/>
      <c r="AD32" s="2111"/>
      <c r="AE32" s="2111"/>
      <c r="AF32" s="2111"/>
      <c r="AG32" s="2111"/>
      <c r="AH32" s="2111"/>
      <c r="AI32" s="2111"/>
      <c r="AJ32" s="2111"/>
      <c r="AK32" s="2111"/>
      <c r="AL32" s="2111"/>
      <c r="AM32" s="2111"/>
      <c r="AN32" s="2111"/>
      <c r="AO32" s="2111"/>
      <c r="BF32" s="138"/>
    </row>
    <row r="33" spans="2:92" x14ac:dyDescent="0.25">
      <c r="B33" s="137"/>
      <c r="BF33" s="138"/>
    </row>
    <row r="34" spans="2:92" x14ac:dyDescent="0.25">
      <c r="B34" s="137"/>
      <c r="C34" s="82"/>
      <c r="D34" s="82"/>
      <c r="E34" s="82"/>
      <c r="F34" s="82"/>
      <c r="G34" s="82"/>
      <c r="H34" s="82"/>
      <c r="I34" s="2072"/>
      <c r="J34" s="2072"/>
      <c r="K34" s="2089" t="s">
        <v>482</v>
      </c>
      <c r="L34" s="2089"/>
      <c r="M34" s="2089"/>
      <c r="N34" s="2089"/>
      <c r="O34" s="2089"/>
      <c r="P34" s="2089"/>
      <c r="Q34" s="2089"/>
      <c r="R34" s="2072" t="s">
        <v>239</v>
      </c>
      <c r="S34" s="2072"/>
      <c r="T34" s="2089" t="s">
        <v>481</v>
      </c>
      <c r="U34" s="2089"/>
      <c r="V34" s="2089"/>
      <c r="W34" s="2089"/>
      <c r="X34" s="2072"/>
      <c r="Y34" s="2072"/>
      <c r="Z34" s="2089" t="s">
        <v>480</v>
      </c>
      <c r="AA34" s="2089"/>
      <c r="AB34" s="2089"/>
      <c r="AF34" t="s">
        <v>704</v>
      </c>
      <c r="AL34" s="2072">
        <f>Welcome!$H$30</f>
        <v>5</v>
      </c>
      <c r="AM34" s="2072"/>
      <c r="AN34" s="2072"/>
      <c r="AO34" t="s">
        <v>703</v>
      </c>
      <c r="BF34" s="138"/>
    </row>
    <row r="35" spans="2:92" x14ac:dyDescent="0.25">
      <c r="B35" s="137"/>
      <c r="BF35" s="138"/>
      <c r="BP35" s="264"/>
      <c r="CN35" s="262"/>
    </row>
    <row r="36" spans="2:92" x14ac:dyDescent="0.25">
      <c r="B36" s="2099" t="s">
        <v>701</v>
      </c>
      <c r="C36" s="2100"/>
      <c r="D36" s="2100"/>
      <c r="E36" s="2100"/>
      <c r="F36" s="2100"/>
      <c r="G36" s="2100"/>
      <c r="H36" s="2100"/>
      <c r="I36" s="2100"/>
      <c r="J36" s="2100"/>
      <c r="K36" s="2100"/>
      <c r="L36" s="2100"/>
      <c r="M36" s="2100"/>
      <c r="N36" s="2100"/>
      <c r="O36" s="2100"/>
      <c r="P36" s="2100"/>
      <c r="Q36" s="2100"/>
      <c r="R36" s="2100"/>
      <c r="T36" s="2080" t="str">
        <f>IFERROR($T$28/('Tracking &amp; Profitability'!$E$7*52*Welcome!$D$18),"Error on A La Carte")</f>
        <v>Error on A La Carte</v>
      </c>
      <c r="U36" s="2080"/>
      <c r="V36" s="2080"/>
      <c r="W36" s="2080"/>
      <c r="X36" s="2080"/>
      <c r="Y36" s="2080"/>
      <c r="Z36" s="2080"/>
      <c r="AA36" s="2080"/>
      <c r="AB36" s="2080"/>
      <c r="AF36" s="2100" t="s">
        <v>477</v>
      </c>
      <c r="AG36" s="2100"/>
      <c r="AH36" s="2100"/>
      <c r="AI36" s="2100"/>
      <c r="AJ36" s="2100"/>
      <c r="AK36" s="2100"/>
      <c r="AL36" s="2100"/>
      <c r="AM36" s="2100"/>
      <c r="AN36" s="2100"/>
      <c r="AO36" s="2100"/>
      <c r="AP36" s="2100"/>
      <c r="AQ36" s="2100"/>
      <c r="AR36" s="2100"/>
      <c r="AS36" s="2100"/>
      <c r="AU36" s="2072" t="e">
        <f>ROUND(((1-(('PIM Model'!$G$15+'PIM Model'!$G$17+'PIM Model'!$G$18)/'PIM Model'!$G$31))*100),0)&amp;"%/"&amp;ROUND((('PIM Model'!$G$15+'PIM Model'!$G$17+'PIM Model'!$G$18)/'PIM Model'!$G$31*100),0)&amp;"%"</f>
        <v>#DIV/0!</v>
      </c>
      <c r="AV36" s="2072"/>
      <c r="AW36" s="2072"/>
      <c r="AX36" s="2072"/>
      <c r="AY36" s="2072"/>
      <c r="AZ36" s="20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99" t="s">
        <v>699</v>
      </c>
      <c r="C38" s="2100"/>
      <c r="D38" s="2100"/>
      <c r="E38" s="2100"/>
      <c r="F38" s="2100"/>
      <c r="G38" s="2100"/>
      <c r="H38" s="2100"/>
      <c r="I38" s="2100"/>
      <c r="J38" s="2100"/>
      <c r="K38" s="2100"/>
      <c r="L38" s="2100"/>
      <c r="M38" s="2100"/>
      <c r="N38" s="2100"/>
      <c r="O38" s="2100"/>
      <c r="P38" s="2100"/>
      <c r="Q38" s="2100"/>
      <c r="R38" s="2100"/>
      <c r="T38" s="2081" t="str">
        <f>IFERROR('PIM Model'!$H$31/('PIM Model'!$E$6*52*Welcome!$D$18),"Error on A La Carte")</f>
        <v>Error on A La Carte</v>
      </c>
      <c r="U38" s="2081"/>
      <c r="V38" s="2081"/>
      <c r="W38" s="2081"/>
      <c r="X38" s="2081"/>
      <c r="Y38" s="2081"/>
      <c r="Z38" s="2081"/>
      <c r="AA38" s="2081"/>
      <c r="AB38" s="2081"/>
      <c r="AC38" s="265"/>
      <c r="AD38" s="265"/>
      <c r="AF38" s="2007" t="s">
        <v>653</v>
      </c>
      <c r="AG38" s="2007"/>
      <c r="AH38" s="2007"/>
      <c r="AI38" s="2007"/>
      <c r="AJ38" s="2007"/>
      <c r="AK38" s="2007"/>
      <c r="AL38" s="2007"/>
      <c r="AM38" s="2007"/>
      <c r="AN38" s="2007"/>
      <c r="AO38" s="2007"/>
      <c r="AP38" s="2007"/>
      <c r="AQ38" s="2007"/>
      <c r="AR38" s="2007"/>
      <c r="AS38" s="2007"/>
      <c r="AU38" s="2072">
        <f>COUNTIF('PIM Model'!$E$10:$E$30,"Include")</f>
        <v>21</v>
      </c>
      <c r="AV38" s="2072"/>
      <c r="AW38" s="2072"/>
      <c r="AX38" s="2072"/>
      <c r="AY38" s="2072"/>
      <c r="AZ38" s="2072"/>
      <c r="BF38" s="138"/>
    </row>
    <row r="39" spans="2:92" x14ac:dyDescent="0.25">
      <c r="B39" s="137"/>
      <c r="BF39" s="138"/>
    </row>
    <row r="40" spans="2:92" x14ac:dyDescent="0.25">
      <c r="B40" s="2099" t="s">
        <v>697</v>
      </c>
      <c r="C40" s="2100"/>
      <c r="D40" s="2100"/>
      <c r="E40" s="2100"/>
      <c r="F40" s="2100"/>
      <c r="G40" s="2100"/>
      <c r="H40" s="2100"/>
      <c r="I40" s="2100"/>
      <c r="J40" s="2100"/>
      <c r="K40" s="2100"/>
      <c r="L40" s="2100"/>
      <c r="M40" s="2100"/>
      <c r="N40" s="2100"/>
      <c r="O40" s="2100"/>
      <c r="P40" s="2100"/>
      <c r="Q40" s="2100"/>
      <c r="R40" s="2100"/>
      <c r="T40" s="2103">
        <f>IFERROR('PIM Model'!$G$31/'PIM Model'!$H$31,0)</f>
        <v>0</v>
      </c>
      <c r="U40" s="2103"/>
      <c r="V40" s="2103"/>
      <c r="W40" s="2103"/>
      <c r="X40" s="2103"/>
      <c r="Y40" s="2103"/>
      <c r="Z40" s="2103"/>
      <c r="AA40" s="2103"/>
      <c r="AB40" s="2103"/>
      <c r="AF40" s="2007" t="s">
        <v>700</v>
      </c>
      <c r="AG40" s="2007"/>
      <c r="AH40" s="2007"/>
      <c r="AI40" s="2007"/>
      <c r="AJ40" s="2007"/>
      <c r="AK40" s="2007"/>
      <c r="AL40" s="2007"/>
      <c r="AM40" s="2007"/>
      <c r="AN40" s="2007"/>
      <c r="AO40" s="2007"/>
      <c r="AP40" s="2007"/>
      <c r="AQ40" s="2007"/>
      <c r="AR40" s="2007"/>
      <c r="AS40" s="2007"/>
      <c r="AU40" s="2072">
        <f>Welcome!$G$30</f>
        <v>0</v>
      </c>
      <c r="AV40" s="2072"/>
      <c r="AW40" s="2072"/>
      <c r="BC40" s="2089"/>
      <c r="BD40" s="2089"/>
      <c r="BE40" s="2089"/>
      <c r="BF40" s="138"/>
    </row>
    <row r="41" spans="2:92" x14ac:dyDescent="0.25">
      <c r="B41" s="137"/>
      <c r="BF41" s="138"/>
      <c r="BP41" s="262"/>
      <c r="CN41" s="264"/>
    </row>
    <row r="42" spans="2:92" x14ac:dyDescent="0.25">
      <c r="B42" s="2102" t="s">
        <v>695</v>
      </c>
      <c r="C42" s="2007"/>
      <c r="D42" s="2007"/>
      <c r="E42" s="2007"/>
      <c r="F42" s="2007"/>
      <c r="G42" s="2007"/>
      <c r="H42" s="2007"/>
      <c r="I42" s="2007"/>
      <c r="J42" s="2007"/>
      <c r="K42" s="2007"/>
      <c r="L42" s="2007"/>
      <c r="M42" s="2007"/>
      <c r="N42" s="2007"/>
      <c r="O42" s="2007"/>
      <c r="P42" s="2007"/>
      <c r="Q42" s="2007"/>
      <c r="R42" s="2007"/>
      <c r="T42" s="2103" t="s">
        <v>730</v>
      </c>
      <c r="U42" s="2103"/>
      <c r="V42" s="2103"/>
      <c r="W42" s="2103"/>
      <c r="X42" s="2103"/>
      <c r="Y42" s="2103"/>
      <c r="Z42" s="2103"/>
      <c r="AA42" s="2103"/>
      <c r="AB42" s="2103"/>
      <c r="AF42" s="2007" t="s">
        <v>698</v>
      </c>
      <c r="AG42" s="2007"/>
      <c r="AH42" s="2007"/>
      <c r="AI42" s="2007"/>
      <c r="AJ42" s="2007"/>
      <c r="AK42" s="2007"/>
      <c r="AL42" s="2007"/>
      <c r="AM42" s="2007"/>
      <c r="AN42" s="2007"/>
      <c r="AO42" s="2007"/>
      <c r="AP42" s="2007"/>
      <c r="AQ42" s="2007"/>
      <c r="AR42" s="2007"/>
      <c r="AS42" s="2007"/>
      <c r="AU42" s="2072" t="s">
        <v>646</v>
      </c>
      <c r="AV42" s="2072"/>
      <c r="AW42" s="2072"/>
      <c r="BC42" s="2089"/>
      <c r="BD42" s="2089"/>
      <c r="BE42" s="2089"/>
      <c r="BF42" s="138"/>
    </row>
    <row r="43" spans="2:92" x14ac:dyDescent="0.25">
      <c r="B43" s="137"/>
      <c r="BF43" s="138"/>
      <c r="BP43" s="262"/>
      <c r="CN43" s="264"/>
    </row>
    <row r="44" spans="2:92" x14ac:dyDescent="0.25">
      <c r="B44" s="2099" t="s">
        <v>693</v>
      </c>
      <c r="C44" s="2100"/>
      <c r="D44" s="2100"/>
      <c r="E44" s="2100"/>
      <c r="F44" s="2100"/>
      <c r="G44" s="2100"/>
      <c r="H44" s="2100"/>
      <c r="I44" s="2100"/>
      <c r="J44" s="2100"/>
      <c r="K44" s="2100"/>
      <c r="L44" s="2100"/>
      <c r="M44" s="2100"/>
      <c r="N44" s="2100"/>
      <c r="O44" s="2100"/>
      <c r="P44" s="2100"/>
      <c r="Q44" s="2100"/>
      <c r="R44" s="2100"/>
      <c r="T44" s="2104">
        <f>'Tracking &amp; Profitability'!$E$7</f>
        <v>0</v>
      </c>
      <c r="U44" s="2104"/>
      <c r="V44" s="2104"/>
      <c r="W44" s="2104"/>
      <c r="X44" s="2104"/>
      <c r="Y44" s="2104"/>
      <c r="Z44" s="2104"/>
      <c r="AA44" s="2104"/>
      <c r="AB44" s="2104"/>
      <c r="AF44" s="2007" t="s">
        <v>696</v>
      </c>
      <c r="AG44" s="2007"/>
      <c r="AH44" s="2007"/>
      <c r="AI44" s="2007"/>
      <c r="AJ44" s="2007"/>
      <c r="AK44" s="2007"/>
      <c r="AL44" s="2007"/>
      <c r="AM44" s="2007"/>
      <c r="AN44" s="2007"/>
      <c r="AO44" s="2007"/>
      <c r="AP44" s="2007"/>
      <c r="AQ44" s="2007"/>
      <c r="AR44" s="2007"/>
      <c r="AS44" s="2007"/>
      <c r="AU44" s="2072" t="s">
        <v>646</v>
      </c>
      <c r="AV44" s="2072"/>
      <c r="AW44" s="2072"/>
      <c r="BC44" s="2089"/>
      <c r="BD44" s="2089"/>
      <c r="BE44" s="2089"/>
      <c r="BF44" s="138"/>
    </row>
    <row r="45" spans="2:92" x14ac:dyDescent="0.25">
      <c r="B45" s="137"/>
      <c r="BF45" s="138"/>
      <c r="CN45" s="264"/>
    </row>
    <row r="46" spans="2:92" x14ac:dyDescent="0.25">
      <c r="B46" s="2095" t="s">
        <v>654</v>
      </c>
      <c r="C46" s="2096"/>
      <c r="D46" s="2096"/>
      <c r="E46" s="2096"/>
      <c r="F46" s="2096"/>
      <c r="G46" s="2096"/>
      <c r="H46" s="2096"/>
      <c r="I46" s="2096"/>
      <c r="J46" s="2096"/>
      <c r="K46" s="2096"/>
      <c r="L46" s="2096"/>
      <c r="M46" s="2096"/>
      <c r="N46" s="2096"/>
      <c r="O46" s="2096"/>
      <c r="P46" s="2096"/>
      <c r="Q46" s="2096"/>
      <c r="R46" s="2096"/>
      <c r="T46" s="2097">
        <f>'Agreement Worksheet'!$C$10</f>
        <v>500</v>
      </c>
      <c r="U46" s="2098"/>
      <c r="V46" s="2098"/>
      <c r="W46" s="2098"/>
      <c r="X46" s="2098"/>
      <c r="Y46" s="2098"/>
      <c r="Z46" s="2098"/>
      <c r="AA46" s="2098"/>
      <c r="AB46" s="2098"/>
      <c r="AF46" s="2078" t="s">
        <v>694</v>
      </c>
      <c r="AG46" s="2078"/>
      <c r="AH46" s="2078"/>
      <c r="AI46" s="2078"/>
      <c r="AJ46" s="2078"/>
      <c r="AK46" s="2078"/>
      <c r="AL46" s="2078"/>
      <c r="AM46" s="2078"/>
      <c r="AN46" s="2078"/>
      <c r="AO46" s="2078"/>
      <c r="AP46" s="2078"/>
      <c r="AQ46" s="2078"/>
      <c r="AR46" s="2078"/>
      <c r="AS46" s="2078"/>
      <c r="AU46" s="2085">
        <f>'Agreement Worksheet'!$C$13/100</f>
        <v>0.3</v>
      </c>
      <c r="AV46" s="2085"/>
      <c r="AW46" s="2085"/>
      <c r="AX46" s="2085"/>
      <c r="AY46" s="2085"/>
      <c r="AZ46" s="2085"/>
      <c r="BF46" s="138"/>
    </row>
    <row r="47" spans="2:92" x14ac:dyDescent="0.25">
      <c r="B47" s="137"/>
      <c r="BF47" s="138"/>
      <c r="CN47" s="264"/>
    </row>
    <row r="48" spans="2:92" x14ac:dyDescent="0.25">
      <c r="B48" s="2099" t="s">
        <v>478</v>
      </c>
      <c r="C48" s="2100"/>
      <c r="D48" s="2100"/>
      <c r="E48" s="2100"/>
      <c r="F48" s="2100"/>
      <c r="G48" s="2100"/>
      <c r="H48" s="2100"/>
      <c r="I48" s="2100"/>
      <c r="J48" s="2100"/>
      <c r="K48" s="2100"/>
      <c r="L48" s="2100"/>
      <c r="M48" s="2100"/>
      <c r="N48" s="2100"/>
      <c r="O48" s="2100"/>
      <c r="P48" s="2100"/>
      <c r="Q48" s="2100"/>
      <c r="R48" s="2100"/>
      <c r="T48" s="2098">
        <f>$K$10</f>
        <v>0</v>
      </c>
      <c r="U48" s="2098"/>
      <c r="V48" s="2098"/>
      <c r="W48" s="2098"/>
      <c r="X48" s="2098"/>
      <c r="Y48" s="2098"/>
      <c r="Z48" s="2098"/>
      <c r="AA48" s="2098"/>
      <c r="AB48" s="2098"/>
      <c r="AF48" s="2078" t="s">
        <v>692</v>
      </c>
      <c r="AG48" s="2078"/>
      <c r="AH48" s="2078"/>
      <c r="AI48" s="2078"/>
      <c r="AJ48" s="2078"/>
      <c r="AK48" s="2078"/>
      <c r="AL48" s="2078"/>
      <c r="AM48" s="2078"/>
      <c r="AN48" s="2078"/>
      <c r="AO48" s="2078"/>
      <c r="AP48" s="2078"/>
      <c r="AQ48" s="2078"/>
      <c r="AR48" s="2078"/>
      <c r="AS48" s="2078"/>
      <c r="AU48" s="2070">
        <f>'Agreement Worksheet'!$F$13</f>
        <v>2.25</v>
      </c>
      <c r="AV48" s="2071"/>
      <c r="AW48" s="2071"/>
      <c r="AX48" s="2071"/>
      <c r="AY48" s="2071"/>
      <c r="AZ48" s="2071"/>
      <c r="BF48" s="138"/>
    </row>
    <row r="49" spans="2:92" x14ac:dyDescent="0.25">
      <c r="B49" s="137"/>
      <c r="BF49" s="138"/>
      <c r="CN49" s="264"/>
    </row>
    <row r="50" spans="2:92" x14ac:dyDescent="0.25">
      <c r="B50" s="2077" t="s">
        <v>691</v>
      </c>
      <c r="C50" s="2078"/>
      <c r="D50" s="2078"/>
      <c r="E50" s="2078"/>
      <c r="F50" s="2078"/>
      <c r="G50" s="2078"/>
      <c r="H50" s="2078"/>
      <c r="I50" s="2078"/>
      <c r="J50" s="2078"/>
      <c r="K50" s="2078"/>
      <c r="L50" s="2078"/>
      <c r="M50" s="2078"/>
      <c r="N50" s="2078"/>
      <c r="O50" s="2078"/>
      <c r="P50" s="2078"/>
      <c r="Q50" s="2078"/>
      <c r="R50" s="2078"/>
      <c r="T50" s="2079">
        <f>'Agreement Worksheet'!$E$10</f>
        <v>500</v>
      </c>
      <c r="U50" s="2079"/>
      <c r="V50" s="2079"/>
      <c r="W50" s="2079"/>
      <c r="X50" s="2079"/>
      <c r="Y50" s="2079"/>
      <c r="Z50" s="2007" t="s">
        <v>690</v>
      </c>
      <c r="AA50" s="2007"/>
      <c r="AB50" s="2007"/>
      <c r="AC50" s="2079">
        <f>'Agreement Worksheet'!$F$10</f>
        <v>35</v>
      </c>
      <c r="AD50" s="2079"/>
      <c r="AE50" s="2079"/>
      <c r="AF50" s="2079"/>
      <c r="AG50" s="207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82" t="s">
        <v>674</v>
      </c>
      <c r="C53" s="2083"/>
      <c r="D53" s="2083"/>
      <c r="E53" s="2083"/>
      <c r="F53" s="2083"/>
      <c r="G53" s="2083"/>
      <c r="H53" s="2083"/>
      <c r="I53" s="2083"/>
      <c r="J53" s="2083"/>
      <c r="K53" s="2083"/>
      <c r="L53" s="2083"/>
      <c r="M53" s="2083"/>
      <c r="N53" s="2083"/>
      <c r="O53" s="2083"/>
      <c r="P53" s="2083"/>
      <c r="Q53" s="2083"/>
      <c r="R53" s="2083"/>
      <c r="S53" s="2083"/>
      <c r="T53" s="2083"/>
      <c r="U53" s="2083"/>
      <c r="V53" s="2083"/>
      <c r="W53" s="2083"/>
      <c r="X53" s="2083"/>
      <c r="Y53" s="2083"/>
      <c r="Z53" s="2083"/>
      <c r="AA53" s="2083"/>
      <c r="AB53" s="2083"/>
      <c r="AC53" s="2083"/>
      <c r="AD53" s="2083"/>
      <c r="AE53" s="2083"/>
      <c r="AF53" s="2083"/>
      <c r="AG53" s="2083"/>
      <c r="AH53" s="2083"/>
      <c r="AI53" s="2083"/>
      <c r="AJ53" s="2083"/>
      <c r="AK53" s="2083"/>
      <c r="AL53" s="2083"/>
      <c r="AM53" s="2083"/>
      <c r="AN53" s="2083"/>
      <c r="AO53" s="2083"/>
      <c r="AP53" s="2083"/>
      <c r="AQ53" s="2083"/>
      <c r="AR53" s="2083"/>
      <c r="AS53" s="2083"/>
      <c r="AT53" s="2083"/>
      <c r="AU53" s="2083"/>
      <c r="AV53" s="2083"/>
      <c r="AW53" s="2083"/>
      <c r="AX53" s="2083"/>
      <c r="AY53" s="2083"/>
      <c r="AZ53" s="2083"/>
      <c r="BA53" s="2083"/>
      <c r="BB53" s="2083"/>
      <c r="BC53" s="2083"/>
      <c r="BD53" s="2083"/>
      <c r="BE53" s="2083"/>
      <c r="BF53" s="2084"/>
    </row>
    <row r="54" spans="2:92" x14ac:dyDescent="0.25">
      <c r="B54" s="2086" t="s">
        <v>689</v>
      </c>
      <c r="C54" s="2087"/>
      <c r="D54" s="2087"/>
      <c r="E54" s="2087"/>
      <c r="F54" s="2087"/>
      <c r="G54" s="2087"/>
      <c r="H54" s="2087"/>
      <c r="I54" s="2087"/>
      <c r="J54" s="2087"/>
      <c r="K54" s="2087"/>
      <c r="L54" s="2087"/>
      <c r="M54" s="2087"/>
      <c r="N54" s="2087"/>
      <c r="O54" s="2087"/>
      <c r="P54" s="2087"/>
      <c r="Q54" s="2087"/>
      <c r="R54" s="2087"/>
      <c r="S54" s="2087"/>
      <c r="T54" s="2087"/>
      <c r="U54" s="2087"/>
      <c r="V54" s="2087"/>
      <c r="W54" s="2087"/>
      <c r="X54" s="2087"/>
      <c r="Y54" s="2087"/>
      <c r="Z54" s="2087"/>
      <c r="AA54" s="2087"/>
      <c r="AB54" s="2087"/>
      <c r="AC54" s="2087"/>
      <c r="AD54" s="2087"/>
      <c r="AE54" s="2087"/>
      <c r="AF54" s="2087"/>
      <c r="AG54" s="2087"/>
      <c r="AH54" s="2087"/>
      <c r="AI54" s="2087"/>
      <c r="AJ54" s="2087"/>
      <c r="AK54" s="2087"/>
      <c r="AL54" s="2087"/>
      <c r="AM54" s="2087"/>
      <c r="AN54" s="2087"/>
      <c r="AO54" s="2087"/>
      <c r="AP54" s="2087"/>
      <c r="AQ54" s="2087"/>
      <c r="AR54" s="2087"/>
      <c r="AS54" s="2087"/>
      <c r="AT54" s="2087"/>
      <c r="AU54" s="2087"/>
      <c r="AV54" s="2087"/>
      <c r="AW54" s="2087"/>
      <c r="AX54" s="2087"/>
      <c r="AY54" s="2087"/>
      <c r="AZ54" s="2087"/>
      <c r="BA54" s="2087"/>
      <c r="BB54" s="2087"/>
      <c r="BC54" s="2087"/>
      <c r="BD54" s="2087"/>
      <c r="BE54" s="2087"/>
      <c r="BF54" s="2088"/>
      <c r="BP54" s="262"/>
    </row>
    <row r="55" spans="2:92" x14ac:dyDescent="0.25">
      <c r="B55" s="137"/>
      <c r="AC55" s="267"/>
      <c r="AD55" s="267"/>
      <c r="AE55" s="267"/>
      <c r="AF55" s="267"/>
      <c r="AG55" s="267"/>
      <c r="AH55" s="267"/>
      <c r="AK55" s="2093"/>
      <c r="AL55" s="2093"/>
      <c r="AM55" s="2093"/>
      <c r="AN55" s="2093"/>
      <c r="AO55" s="1938"/>
      <c r="AP55" s="1938"/>
      <c r="AQ55" s="1938"/>
      <c r="AR55" s="134"/>
      <c r="AS55" s="134"/>
      <c r="AT55" s="1938"/>
      <c r="AU55" s="1938"/>
      <c r="AV55" s="1938"/>
      <c r="AW55" s="134"/>
      <c r="AX55" s="134"/>
      <c r="AY55" s="1938"/>
      <c r="AZ55" s="1938"/>
      <c r="BA55" s="1938"/>
      <c r="BB55" s="134"/>
      <c r="BC55" s="134"/>
      <c r="BD55" s="1938"/>
      <c r="BE55" s="1938"/>
      <c r="BF55" s="2069"/>
      <c r="BP55" s="268"/>
    </row>
    <row r="56" spans="2:92" x14ac:dyDescent="0.25">
      <c r="B56" s="137"/>
      <c r="C56" s="2068" t="s">
        <v>103</v>
      </c>
      <c r="D56" s="2068"/>
      <c r="E56" s="2068"/>
      <c r="F56" s="2068"/>
      <c r="G56" s="2068"/>
      <c r="H56" s="2068"/>
      <c r="I56" s="2068"/>
      <c r="J56" s="2068"/>
      <c r="K56" s="2068"/>
      <c r="L56" s="2068"/>
      <c r="M56" s="2068"/>
      <c r="N56" s="2068"/>
      <c r="O56" s="2068"/>
      <c r="P56" s="2068"/>
      <c r="Q56" s="2068"/>
      <c r="R56" s="2068"/>
      <c r="S56" s="2068"/>
      <c r="T56" s="2068"/>
      <c r="U56" s="2068"/>
      <c r="V56" s="2068"/>
      <c r="W56" s="2068"/>
      <c r="X56" s="2068"/>
      <c r="Y56" s="2068"/>
      <c r="Z56" s="2068"/>
      <c r="AC56" s="2072" t="str">
        <f>'PIM Model'!$AD$11</f>
        <v/>
      </c>
      <c r="AD56" s="2072"/>
      <c r="AE56" s="2072" t="str">
        <f>'PIM Model'!$D$11</f>
        <v>%</v>
      </c>
      <c r="AF56" s="2072"/>
      <c r="AG56" s="2072" t="str">
        <f>'PIM Model'!$D$11</f>
        <v>%</v>
      </c>
      <c r="AH56" s="2072"/>
      <c r="AI56" s="2089" t="str">
        <f>'PIM Model'!$D$11</f>
        <v>%</v>
      </c>
      <c r="AJ56" s="2089"/>
      <c r="AK56" s="134"/>
      <c r="AL56" s="134"/>
      <c r="AM56" s="134"/>
      <c r="AN56" s="134"/>
      <c r="AO56" s="1938"/>
      <c r="AP56" s="1938"/>
      <c r="AQ56" s="1938"/>
      <c r="AR56" s="134"/>
      <c r="AS56" s="134"/>
      <c r="AT56" s="1938"/>
      <c r="AU56" s="1938"/>
      <c r="AV56" s="1938"/>
      <c r="AW56" s="134"/>
      <c r="AX56" s="134"/>
      <c r="AY56" s="1938"/>
      <c r="AZ56" s="1938"/>
      <c r="BA56" s="1938"/>
      <c r="BB56" s="134"/>
      <c r="BC56" s="134"/>
      <c r="BD56" s="1938"/>
      <c r="BE56" s="1938"/>
      <c r="BF56" s="2069"/>
      <c r="BP56" s="262"/>
    </row>
    <row r="57" spans="2:92" x14ac:dyDescent="0.25">
      <c r="B57" s="137"/>
      <c r="C57" s="2068" t="s">
        <v>102</v>
      </c>
      <c r="D57" s="2068"/>
      <c r="E57" s="2068"/>
      <c r="F57" s="2068"/>
      <c r="G57" s="2068"/>
      <c r="H57" s="2068"/>
      <c r="I57" s="2068"/>
      <c r="J57" s="2068"/>
      <c r="K57" s="2068"/>
      <c r="L57" s="2068"/>
      <c r="M57" s="2068"/>
      <c r="N57" s="2068"/>
      <c r="O57" s="2068"/>
      <c r="P57" s="2068"/>
      <c r="Q57" s="2068"/>
      <c r="R57" s="2068"/>
      <c r="S57" s="2068"/>
      <c r="T57" s="2068"/>
      <c r="U57" s="2068"/>
      <c r="V57" s="2068"/>
      <c r="W57" s="2068"/>
      <c r="X57" s="2068"/>
      <c r="Y57" s="2068"/>
      <c r="Z57" s="2068"/>
      <c r="AC57" s="2092" t="str">
        <f>'PIM Model'!$AD$13</f>
        <v/>
      </c>
      <c r="AD57" s="2092"/>
      <c r="AE57" s="2092" t="str">
        <f>'PIM Model'!$D$13</f>
        <v>%</v>
      </c>
      <c r="AF57" s="2092"/>
      <c r="AG57" s="2092" t="str">
        <f>'PIM Model'!$D$13</f>
        <v>%</v>
      </c>
      <c r="AH57" s="2092"/>
      <c r="AI57" s="2089" t="str">
        <f>'PIM Model'!$D$13</f>
        <v>%</v>
      </c>
      <c r="AJ57" s="20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68" t="s">
        <v>101</v>
      </c>
      <c r="D58" s="2068"/>
      <c r="E58" s="2068"/>
      <c r="F58" s="2068"/>
      <c r="G58" s="2068"/>
      <c r="H58" s="2068"/>
      <c r="I58" s="2068"/>
      <c r="J58" s="2068"/>
      <c r="K58" s="2068"/>
      <c r="L58" s="2068"/>
      <c r="M58" s="2068"/>
      <c r="N58" s="2068"/>
      <c r="O58" s="2068"/>
      <c r="P58" s="2068"/>
      <c r="Q58" s="2068"/>
      <c r="R58" s="2068"/>
      <c r="S58" s="2068"/>
      <c r="T58" s="2068"/>
      <c r="U58" s="2068"/>
      <c r="V58" s="2068"/>
      <c r="W58" s="2068"/>
      <c r="X58" s="2068"/>
      <c r="Y58" s="2068"/>
      <c r="Z58" s="2068"/>
      <c r="AC58" s="2092" t="str">
        <f>'PIM Model'!$AD$19</f>
        <v/>
      </c>
      <c r="AD58" s="2092"/>
      <c r="AE58" s="2092" t="str">
        <f>'PIM Model'!$D$19</f>
        <v>%</v>
      </c>
      <c r="AF58" s="2092"/>
      <c r="AG58" s="2092" t="str">
        <f>'PIM Model'!$D$19</f>
        <v>%</v>
      </c>
      <c r="AH58" s="2092"/>
      <c r="AI58" s="2089" t="str">
        <f>'PIM Model'!$D$19</f>
        <v>%</v>
      </c>
      <c r="AJ58" s="20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68" t="s">
        <v>100</v>
      </c>
      <c r="D59" s="2068"/>
      <c r="E59" s="2068"/>
      <c r="F59" s="2068"/>
      <c r="G59" s="2068"/>
      <c r="H59" s="2068"/>
      <c r="I59" s="2068"/>
      <c r="J59" s="2068"/>
      <c r="K59" s="2068"/>
      <c r="L59" s="2068"/>
      <c r="M59" s="2068"/>
      <c r="N59" s="2068"/>
      <c r="O59" s="2068"/>
      <c r="P59" s="2068"/>
      <c r="Q59" s="2068"/>
      <c r="R59" s="2068"/>
      <c r="S59" s="2068"/>
      <c r="T59" s="2068"/>
      <c r="U59" s="2068"/>
      <c r="V59" s="2068"/>
      <c r="W59" s="2068"/>
      <c r="X59" s="2068"/>
      <c r="Y59" s="2068"/>
      <c r="Z59" s="2068"/>
      <c r="AC59" s="2092" t="str">
        <f>'PIM Model'!$AD$14</f>
        <v/>
      </c>
      <c r="AD59" s="2092"/>
      <c r="AE59" s="2092" t="str">
        <f>'PIM Model'!$D$14</f>
        <v>%</v>
      </c>
      <c r="AF59" s="2092"/>
      <c r="AG59" s="2092" t="str">
        <f>'PIM Model'!$D$14</f>
        <v>%</v>
      </c>
      <c r="AH59" s="2092"/>
      <c r="AI59" s="2089" t="str">
        <f>'PIM Model'!$D$14</f>
        <v>%</v>
      </c>
      <c r="AJ59" s="20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68" t="s">
        <v>104</v>
      </c>
      <c r="D60" s="2068"/>
      <c r="E60" s="2068"/>
      <c r="F60" s="2068"/>
      <c r="G60" s="2068"/>
      <c r="H60" s="2068"/>
      <c r="I60" s="2068"/>
      <c r="J60" s="2068"/>
      <c r="K60" s="2068"/>
      <c r="L60" s="2068"/>
      <c r="M60" s="2068"/>
      <c r="N60" s="2068"/>
      <c r="O60" s="2068"/>
      <c r="P60" s="2068"/>
      <c r="Q60" s="2068"/>
      <c r="R60" s="2068"/>
      <c r="S60" s="2068"/>
      <c r="T60" s="2068"/>
      <c r="U60" s="2068"/>
      <c r="V60" s="2068"/>
      <c r="W60" s="2068"/>
      <c r="X60" s="2068"/>
      <c r="Y60" s="2068"/>
      <c r="Z60" s="2068"/>
      <c r="AC60" s="2092" t="str">
        <f>'PIM Model'!$AD$15</f>
        <v/>
      </c>
      <c r="AD60" s="2092"/>
      <c r="AE60" s="2092" t="str">
        <f>'PIM Model'!$D$15</f>
        <v>%</v>
      </c>
      <c r="AF60" s="2092"/>
      <c r="AG60" s="2092" t="str">
        <f>'PIM Model'!$D$15</f>
        <v>%</v>
      </c>
      <c r="AH60" s="2092"/>
      <c r="AI60" s="2089" t="str">
        <f>'PIM Model'!$D$15</f>
        <v>%</v>
      </c>
      <c r="AJ60" s="20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68" t="s">
        <v>99</v>
      </c>
      <c r="D61" s="2068"/>
      <c r="E61" s="2068"/>
      <c r="F61" s="2068"/>
      <c r="G61" s="2068"/>
      <c r="H61" s="2068"/>
      <c r="I61" s="2068"/>
      <c r="J61" s="2068"/>
      <c r="K61" s="2068"/>
      <c r="L61" s="2068"/>
      <c r="M61" s="2068"/>
      <c r="N61" s="2068"/>
      <c r="O61" s="2068"/>
      <c r="P61" s="2068"/>
      <c r="Q61" s="2068"/>
      <c r="R61" s="2068"/>
      <c r="S61" s="2068"/>
      <c r="T61" s="2068"/>
      <c r="U61" s="2068"/>
      <c r="V61" s="2068"/>
      <c r="W61" s="2068"/>
      <c r="X61" s="2068"/>
      <c r="Y61" s="2068"/>
      <c r="Z61" s="2068"/>
      <c r="AC61" s="2092" t="str">
        <f>'PIM Model'!$AD$10</f>
        <v/>
      </c>
      <c r="AD61" s="2092"/>
      <c r="AE61" s="2092" t="str">
        <f>'PIM Model'!$D$10</f>
        <v>%</v>
      </c>
      <c r="AF61" s="2092"/>
      <c r="AG61" s="2092" t="str">
        <f>'PIM Model'!$D$10</f>
        <v>%</v>
      </c>
      <c r="AH61" s="2092"/>
      <c r="AI61" s="2089" t="str">
        <f>'PIM Model'!$D$10</f>
        <v>%</v>
      </c>
      <c r="AJ61" s="20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56" t="s">
        <v>98</v>
      </c>
      <c r="D62" s="1856"/>
      <c r="E62" s="1856"/>
      <c r="F62" s="1856"/>
      <c r="G62" s="1856"/>
      <c r="H62" s="1856"/>
      <c r="I62" s="1856"/>
      <c r="J62" s="1856"/>
      <c r="K62" s="1856"/>
      <c r="L62" s="1856"/>
      <c r="M62" s="1856"/>
      <c r="N62" s="1856"/>
      <c r="O62" s="1856"/>
      <c r="P62" s="1856"/>
      <c r="Q62" s="1856"/>
      <c r="R62" s="1856"/>
      <c r="S62" s="1856"/>
      <c r="T62" s="1856"/>
      <c r="U62" s="1856"/>
      <c r="V62" s="1856"/>
      <c r="W62" s="1856"/>
      <c r="X62" s="1856"/>
      <c r="Y62" s="1856"/>
      <c r="Z62" s="1856"/>
      <c r="AC62" s="2092" t="str">
        <f>'PIM Model'!$AD$16</f>
        <v/>
      </c>
      <c r="AD62" s="2092"/>
      <c r="AE62" s="2092" t="str">
        <f>'PIM Model'!$D$16</f>
        <v>%</v>
      </c>
      <c r="AF62" s="2092"/>
      <c r="AG62" s="2092" t="str">
        <f>'PIM Model'!$D$16</f>
        <v>%</v>
      </c>
      <c r="AH62" s="2092"/>
      <c r="AI62" s="2089" t="str">
        <f>'PIM Model'!$D$16</f>
        <v>%</v>
      </c>
      <c r="AJ62" s="20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56" t="s">
        <v>97</v>
      </c>
      <c r="D63" s="1856"/>
      <c r="E63" s="1856"/>
      <c r="F63" s="1856"/>
      <c r="G63" s="1856"/>
      <c r="H63" s="1856"/>
      <c r="I63" s="1856"/>
      <c r="J63" s="1856"/>
      <c r="K63" s="1856"/>
      <c r="L63" s="1856"/>
      <c r="M63" s="1856"/>
      <c r="N63" s="1856"/>
      <c r="O63" s="1856"/>
      <c r="P63" s="1856"/>
      <c r="Q63" s="1856"/>
      <c r="R63" s="1856"/>
      <c r="S63" s="1856"/>
      <c r="T63" s="1856"/>
      <c r="U63" s="1856"/>
      <c r="V63" s="1856"/>
      <c r="W63" s="1856"/>
      <c r="X63" s="1856"/>
      <c r="Y63" s="1856"/>
      <c r="Z63" s="1856"/>
      <c r="AC63" s="2092" t="str">
        <f>'PIM Model'!$AD$20</f>
        <v/>
      </c>
      <c r="AD63" s="2092"/>
      <c r="AE63" s="2092" t="str">
        <f>'PIM Model'!$D$20</f>
        <v>%</v>
      </c>
      <c r="AF63" s="2092"/>
      <c r="AG63" s="2092" t="str">
        <f>'PIM Model'!$D$20</f>
        <v>%</v>
      </c>
      <c r="AH63" s="2092"/>
      <c r="AI63" s="2089" t="str">
        <f>'PIM Model'!$D$20</f>
        <v>%</v>
      </c>
      <c r="AJ63" s="20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56" t="s">
        <v>96</v>
      </c>
      <c r="D64" s="1856"/>
      <c r="E64" s="1856"/>
      <c r="F64" s="1856"/>
      <c r="G64" s="1856"/>
      <c r="H64" s="1856"/>
      <c r="I64" s="1856"/>
      <c r="J64" s="1856"/>
      <c r="K64" s="1856"/>
      <c r="L64" s="1856"/>
      <c r="M64" s="1856"/>
      <c r="N64" s="1856"/>
      <c r="O64" s="1856"/>
      <c r="P64" s="1856"/>
      <c r="Q64" s="1856"/>
      <c r="R64" s="1856"/>
      <c r="S64" s="1856"/>
      <c r="T64" s="1856"/>
      <c r="U64" s="1856"/>
      <c r="V64" s="1856"/>
      <c r="W64" s="1856"/>
      <c r="X64" s="1856"/>
      <c r="Y64" s="1856"/>
      <c r="Z64" s="1856"/>
      <c r="AC64" s="2092" t="str">
        <f>'PIM Model'!$AD$18</f>
        <v/>
      </c>
      <c r="AD64" s="2092"/>
      <c r="AE64" s="2092" t="str">
        <f>'PIM Model'!$D$18</f>
        <v>%</v>
      </c>
      <c r="AF64" s="2092"/>
      <c r="AG64" s="2092" t="str">
        <f>'PIM Model'!$D$18</f>
        <v>%</v>
      </c>
      <c r="AH64" s="2092"/>
      <c r="AI64" s="2089" t="str">
        <f>'PIM Model'!$D$18</f>
        <v>%</v>
      </c>
      <c r="AJ64" s="20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56" t="s">
        <v>95</v>
      </c>
      <c r="D65" s="1856"/>
      <c r="E65" s="1856"/>
      <c r="F65" s="1856"/>
      <c r="G65" s="1856"/>
      <c r="H65" s="1856"/>
      <c r="I65" s="1856"/>
      <c r="J65" s="1856"/>
      <c r="K65" s="1856"/>
      <c r="L65" s="1856"/>
      <c r="M65" s="1856"/>
      <c r="N65" s="1856"/>
      <c r="O65" s="1856"/>
      <c r="P65" s="1856"/>
      <c r="Q65" s="1856"/>
      <c r="R65" s="1856"/>
      <c r="S65" s="1856"/>
      <c r="T65" s="1856"/>
      <c r="U65" s="1856"/>
      <c r="V65" s="1856"/>
      <c r="W65" s="1856"/>
      <c r="X65" s="1856"/>
      <c r="Y65" s="1856"/>
      <c r="Z65" s="1856"/>
      <c r="AC65" s="2092" t="str">
        <f>'PIM Model'!$AD$17</f>
        <v/>
      </c>
      <c r="AD65" s="2092"/>
      <c r="AE65" s="2092" t="str">
        <f>'PIM Model'!$D$17</f>
        <v>%</v>
      </c>
      <c r="AF65" s="2092"/>
      <c r="AG65" s="2092" t="str">
        <f>'PIM Model'!$D$17</f>
        <v>%</v>
      </c>
      <c r="AH65" s="2092"/>
      <c r="AI65" s="2089" t="str">
        <f>'PIM Model'!$D$17</f>
        <v>%</v>
      </c>
      <c r="AJ65" s="20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56" t="s">
        <v>94</v>
      </c>
      <c r="D66" s="1856"/>
      <c r="E66" s="1856"/>
      <c r="F66" s="1856"/>
      <c r="G66" s="1856"/>
      <c r="H66" s="1856"/>
      <c r="I66" s="1856"/>
      <c r="J66" s="1856"/>
      <c r="K66" s="1856"/>
      <c r="L66" s="1856"/>
      <c r="M66" s="1856"/>
      <c r="N66" s="1856"/>
      <c r="O66" s="1856"/>
      <c r="P66" s="1856"/>
      <c r="Q66" s="1856"/>
      <c r="R66" s="1856"/>
      <c r="S66" s="1856"/>
      <c r="T66" s="1856"/>
      <c r="U66" s="1856"/>
      <c r="V66" s="1856"/>
      <c r="W66" s="1856"/>
      <c r="X66" s="1856"/>
      <c r="Y66" s="1856"/>
      <c r="Z66" s="1856"/>
      <c r="AC66" s="2092" t="str">
        <f>'PIM Model'!$AD$27</f>
        <v/>
      </c>
      <c r="AD66" s="2092"/>
      <c r="AE66" s="2092" t="str">
        <f>'PIM Model'!$D$27</f>
        <v>%</v>
      </c>
      <c r="AF66" s="2092"/>
      <c r="AG66" s="2092" t="str">
        <f>'PIM Model'!$D$27</f>
        <v>%</v>
      </c>
      <c r="AH66" s="2092"/>
      <c r="AI66" s="2089" t="str">
        <f>'PIM Model'!$D$27</f>
        <v>%</v>
      </c>
      <c r="AJ66" s="20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89" t="s">
        <v>688</v>
      </c>
      <c r="F67" s="2089"/>
      <c r="G67" s="2089"/>
      <c r="H67" s="2089"/>
      <c r="I67" s="2089"/>
      <c r="J67" s="2089"/>
      <c r="K67" s="2089"/>
      <c r="M67" s="2090" t="str">
        <f>'Pricing Schedule'!$E$21</f>
        <v>T</v>
      </c>
      <c r="N67" s="2090"/>
      <c r="O67" s="2090"/>
      <c r="P67" t="s">
        <v>646</v>
      </c>
      <c r="S67" s="2091"/>
      <c r="T67" s="2091"/>
      <c r="U67" s="2091"/>
      <c r="V67" s="2089" t="s">
        <v>648</v>
      </c>
      <c r="W67" s="20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56" t="s">
        <v>93</v>
      </c>
      <c r="D68" s="1856"/>
      <c r="E68" s="1856"/>
      <c r="F68" s="1856"/>
      <c r="G68" s="1856"/>
      <c r="H68" s="1856"/>
      <c r="I68" s="1856"/>
      <c r="J68" s="1856"/>
      <c r="K68" s="1856"/>
      <c r="L68" s="1856"/>
      <c r="M68" s="1856"/>
      <c r="N68" s="1856"/>
      <c r="O68" s="1856"/>
      <c r="P68" s="1856"/>
      <c r="Q68" s="1856"/>
      <c r="R68" s="1856"/>
      <c r="S68" s="1856"/>
      <c r="T68" s="1856"/>
      <c r="U68" s="1856"/>
      <c r="V68" s="1856"/>
      <c r="W68" s="1856"/>
      <c r="X68" s="1856"/>
      <c r="Y68" s="1856"/>
      <c r="Z68" s="1856"/>
      <c r="AC68" s="2092" t="str">
        <f>'PIM Model'!$AD$21</f>
        <v/>
      </c>
      <c r="AD68" s="2092"/>
      <c r="AE68" s="2092" t="str">
        <f>'PIM Model'!$D$21</f>
        <v>%</v>
      </c>
      <c r="AF68" s="2092"/>
      <c r="AG68" s="2092" t="str">
        <f>'PIM Model'!$D$21</f>
        <v>%</v>
      </c>
      <c r="AH68" s="2092"/>
      <c r="AI68" s="2089" t="str">
        <f>'PIM Model'!$D$21</f>
        <v>%</v>
      </c>
      <c r="AJ68" s="20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56" t="s">
        <v>92</v>
      </c>
      <c r="D69" s="1856"/>
      <c r="E69" s="1856"/>
      <c r="F69" s="1856"/>
      <c r="G69" s="1856"/>
      <c r="H69" s="1856"/>
      <c r="I69" s="1856"/>
      <c r="J69" s="1856"/>
      <c r="K69" s="1856"/>
      <c r="L69" s="1856"/>
      <c r="M69" s="1856"/>
      <c r="N69" s="1856"/>
      <c r="O69" s="1856"/>
      <c r="P69" s="1856"/>
      <c r="Q69" s="1856"/>
      <c r="R69" s="1856"/>
      <c r="S69" s="1856"/>
      <c r="T69" s="1856"/>
      <c r="U69" s="1856"/>
      <c r="V69" s="1856"/>
      <c r="W69" s="1856"/>
      <c r="X69" s="1856"/>
      <c r="Y69" s="1856"/>
      <c r="Z69" s="1856"/>
      <c r="AC69" s="2092" t="str">
        <f>'PIM Model'!$AD$23</f>
        <v/>
      </c>
      <c r="AD69" s="2092"/>
      <c r="AE69" s="2092" t="str">
        <f>'PIM Model'!$D$23</f>
        <v>%</v>
      </c>
      <c r="AF69" s="2092"/>
      <c r="AG69" s="2092" t="str">
        <f>'PIM Model'!$D$23</f>
        <v>%</v>
      </c>
      <c r="AH69" s="2092"/>
      <c r="AI69" s="2089" t="str">
        <f>'PIM Model'!$D$23</f>
        <v>%</v>
      </c>
      <c r="AJ69" s="20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56" t="s">
        <v>91</v>
      </c>
      <c r="D70" s="1856"/>
      <c r="E70" s="1856"/>
      <c r="F70" s="1856"/>
      <c r="G70" s="1856"/>
      <c r="H70" s="1856"/>
      <c r="I70" s="1856"/>
      <c r="J70" s="1856"/>
      <c r="K70" s="1856"/>
      <c r="L70" s="1856"/>
      <c r="M70" s="1856"/>
      <c r="N70" s="1856"/>
      <c r="O70" s="1856"/>
      <c r="P70" s="1856"/>
      <c r="Q70" s="1856"/>
      <c r="R70" s="1856"/>
      <c r="S70" s="1856"/>
      <c r="T70" s="1856"/>
      <c r="U70" s="1856"/>
      <c r="V70" s="1856"/>
      <c r="W70" s="1856"/>
      <c r="X70" s="1856"/>
      <c r="Y70" s="1856"/>
      <c r="Z70" s="1856"/>
      <c r="AC70" s="2092" t="str">
        <f>'PIM Model'!$AD$24</f>
        <v/>
      </c>
      <c r="AD70" s="2092"/>
      <c r="AE70" s="2092" t="str">
        <f>'PIM Model'!$D$24</f>
        <v>%</v>
      </c>
      <c r="AF70" s="2092"/>
      <c r="AG70" s="2092" t="str">
        <f>'PIM Model'!$D$24</f>
        <v>%</v>
      </c>
      <c r="AH70" s="2092"/>
      <c r="AI70" s="2089" t="str">
        <f>'PIM Model'!$D$24</f>
        <v>%</v>
      </c>
      <c r="AJ70" s="2089"/>
      <c r="AK70" s="134"/>
      <c r="AL70" s="134"/>
      <c r="AM70" s="134"/>
      <c r="AN70" s="134"/>
      <c r="AO70" s="1938"/>
      <c r="AP70" s="1938"/>
      <c r="AQ70" s="1938"/>
      <c r="AR70" s="134"/>
      <c r="AS70" s="134"/>
      <c r="AT70" s="1938"/>
      <c r="AU70" s="1938"/>
      <c r="AV70" s="1938"/>
      <c r="AW70" s="134"/>
      <c r="AX70" s="134"/>
      <c r="AY70" s="1938"/>
      <c r="AZ70" s="1938"/>
      <c r="BA70" s="1938"/>
      <c r="BB70" s="134"/>
      <c r="BC70" s="134"/>
      <c r="BD70" s="1938"/>
      <c r="BE70" s="1938"/>
      <c r="BF70" s="2069"/>
    </row>
    <row r="71" spans="2:70" x14ac:dyDescent="0.25">
      <c r="B71" s="137"/>
      <c r="C71" s="1856" t="s">
        <v>90</v>
      </c>
      <c r="D71" s="1856"/>
      <c r="E71" s="1856"/>
      <c r="F71" s="1856"/>
      <c r="G71" s="1856"/>
      <c r="H71" s="1856"/>
      <c r="I71" s="1856"/>
      <c r="J71" s="1856"/>
      <c r="K71" s="1856"/>
      <c r="L71" s="1856"/>
      <c r="M71" s="1856"/>
      <c r="N71" s="1856"/>
      <c r="O71" s="1856"/>
      <c r="P71" s="1856"/>
      <c r="Q71" s="1856"/>
      <c r="R71" s="1856"/>
      <c r="S71" s="1856"/>
      <c r="T71" s="1856"/>
      <c r="U71" s="1856"/>
      <c r="V71" s="1856"/>
      <c r="W71" s="1856"/>
      <c r="X71" s="1856"/>
      <c r="Y71" s="1856"/>
      <c r="Z71" s="1856"/>
      <c r="AC71" s="2092" t="str">
        <f>'PIM Model'!$AD$25</f>
        <v/>
      </c>
      <c r="AD71" s="2092"/>
      <c r="AE71" s="2092" t="str">
        <f>'PIM Model'!$D$25</f>
        <v>%</v>
      </c>
      <c r="AF71" s="2092"/>
      <c r="AG71" s="2092" t="str">
        <f>'PIM Model'!$D$25</f>
        <v>%</v>
      </c>
      <c r="AH71" s="2092"/>
      <c r="AI71" s="2089" t="str">
        <f>'PIM Model'!$D$25</f>
        <v>%</v>
      </c>
      <c r="AJ71" s="2089"/>
      <c r="AK71" s="134"/>
      <c r="AL71" s="134"/>
      <c r="AM71" s="134"/>
      <c r="AN71" s="134"/>
      <c r="AO71" s="1938"/>
      <c r="AP71" s="1938"/>
      <c r="AQ71" s="1938"/>
      <c r="AR71" s="134"/>
      <c r="AS71" s="134"/>
      <c r="AT71" s="1938"/>
      <c r="AU71" s="1938"/>
      <c r="AV71" s="1938"/>
      <c r="AW71" s="134"/>
      <c r="AX71" s="134"/>
      <c r="AY71" s="1938"/>
      <c r="AZ71" s="1938"/>
      <c r="BA71" s="1938"/>
      <c r="BB71" s="134"/>
      <c r="BC71" s="134"/>
      <c r="BD71" s="1938"/>
      <c r="BE71" s="1938"/>
      <c r="BF71" s="2069"/>
    </row>
    <row r="72" spans="2:70" x14ac:dyDescent="0.25">
      <c r="B72" s="137"/>
      <c r="C72" s="1856" t="s">
        <v>89</v>
      </c>
      <c r="D72" s="1856"/>
      <c r="E72" s="1856"/>
      <c r="F72" s="1856"/>
      <c r="G72" s="1856"/>
      <c r="H72" s="1856"/>
      <c r="I72" s="1856"/>
      <c r="J72" s="1856"/>
      <c r="K72" s="1856"/>
      <c r="L72" s="1856"/>
      <c r="M72" s="1856"/>
      <c r="N72" s="1856"/>
      <c r="O72" s="1856"/>
      <c r="P72" s="1856"/>
      <c r="Q72" s="1856"/>
      <c r="R72" s="1856"/>
      <c r="S72" s="1856"/>
      <c r="T72" s="1856"/>
      <c r="U72" s="1856"/>
      <c r="V72" s="1856"/>
      <c r="W72" s="1856"/>
      <c r="X72" s="1856"/>
      <c r="Y72" s="1856"/>
      <c r="Z72" s="1856"/>
      <c r="AC72" s="2092" t="str">
        <f>'PIM Model'!$AD$26</f>
        <v/>
      </c>
      <c r="AD72" s="2092"/>
      <c r="AE72" s="2092" t="str">
        <f>'PIM Model'!$D$26</f>
        <v>%</v>
      </c>
      <c r="AF72" s="2092"/>
      <c r="AG72" s="2092" t="str">
        <f>'PIM Model'!$D$26</f>
        <v>%</v>
      </c>
      <c r="AH72" s="2092"/>
      <c r="AI72" s="2089" t="str">
        <f>'PIM Model'!$D$26</f>
        <v>%</v>
      </c>
      <c r="AJ72" s="2089"/>
      <c r="AK72" s="134"/>
      <c r="AL72" s="134"/>
      <c r="AM72" s="134"/>
      <c r="AN72" s="134"/>
      <c r="AO72" s="1938"/>
      <c r="AP72" s="1938"/>
      <c r="AQ72" s="1938"/>
      <c r="AR72" s="134"/>
      <c r="AS72" s="134"/>
      <c r="AT72" s="1938"/>
      <c r="AU72" s="1938"/>
      <c r="AV72" s="1938"/>
      <c r="AW72" s="134"/>
      <c r="AX72" s="134"/>
      <c r="AY72" s="1938"/>
      <c r="AZ72" s="1938"/>
      <c r="BA72" s="1938"/>
      <c r="BB72" s="134"/>
      <c r="BC72" s="134"/>
      <c r="BD72" s="1938"/>
      <c r="BE72" s="1938"/>
      <c r="BF72" s="2069"/>
    </row>
    <row r="73" spans="2:70" x14ac:dyDescent="0.25">
      <c r="B73" s="137"/>
      <c r="C73" s="1856" t="s">
        <v>88</v>
      </c>
      <c r="D73" s="1856"/>
      <c r="E73" s="1856"/>
      <c r="F73" s="1856"/>
      <c r="G73" s="1856"/>
      <c r="H73" s="1856"/>
      <c r="I73" s="1856"/>
      <c r="J73" s="1856"/>
      <c r="K73" s="1856"/>
      <c r="L73" s="1856"/>
      <c r="M73" s="1856"/>
      <c r="N73" s="1856"/>
      <c r="O73" s="1856"/>
      <c r="P73" s="1856"/>
      <c r="Q73" s="1856"/>
      <c r="R73" s="1856"/>
      <c r="S73" s="1856"/>
      <c r="T73" s="1856"/>
      <c r="U73" s="1856"/>
      <c r="V73" s="1856"/>
      <c r="W73" s="1856"/>
      <c r="X73" s="1856"/>
      <c r="Y73" s="1856"/>
      <c r="Z73" s="1856"/>
      <c r="AC73" s="2092" t="str">
        <f>'PIM Model'!$AD$29</f>
        <v/>
      </c>
      <c r="AD73" s="2092"/>
      <c r="AE73" s="2092" t="str">
        <f>'PIM Model'!$D$29</f>
        <v>%</v>
      </c>
      <c r="AF73" s="2092"/>
      <c r="AG73" s="2092" t="str">
        <f>'PIM Model'!$D$29</f>
        <v>%</v>
      </c>
      <c r="AH73" s="2092"/>
      <c r="AI73" s="2089" t="str">
        <f>'PIM Model'!$D$29</f>
        <v>%</v>
      </c>
      <c r="AJ73" s="2089"/>
      <c r="AK73" s="134"/>
      <c r="AL73" s="134"/>
      <c r="AM73" s="134"/>
      <c r="AN73" s="134"/>
      <c r="AO73" s="1938"/>
      <c r="AP73" s="1938"/>
      <c r="AQ73" s="1938"/>
      <c r="AR73" s="134"/>
      <c r="AS73" s="134"/>
      <c r="AT73" s="1938"/>
      <c r="AU73" s="1938"/>
      <c r="AV73" s="1938"/>
      <c r="AW73" s="134"/>
      <c r="AX73" s="134"/>
      <c r="AY73" s="1938"/>
      <c r="AZ73" s="1938"/>
      <c r="BA73" s="1938"/>
      <c r="BB73" s="134"/>
      <c r="BC73" s="134"/>
      <c r="BD73" s="1938"/>
      <c r="BE73" s="1938"/>
      <c r="BF73" s="2069"/>
    </row>
    <row r="74" spans="2:70" x14ac:dyDescent="0.25">
      <c r="B74" s="137"/>
      <c r="C74" s="1856" t="s">
        <v>87</v>
      </c>
      <c r="D74" s="1856"/>
      <c r="E74" s="1856"/>
      <c r="F74" s="1856"/>
      <c r="G74" s="1856"/>
      <c r="H74" s="1856"/>
      <c r="I74" s="1856"/>
      <c r="J74" s="1856"/>
      <c r="K74" s="1856"/>
      <c r="L74" s="1856"/>
      <c r="M74" s="1856"/>
      <c r="N74" s="1856"/>
      <c r="O74" s="1856"/>
      <c r="P74" s="1856"/>
      <c r="Q74" s="1856"/>
      <c r="R74" s="1856"/>
      <c r="S74" s="1856"/>
      <c r="T74" s="1856"/>
      <c r="U74" s="1856"/>
      <c r="V74" s="1856"/>
      <c r="W74" s="1856"/>
      <c r="X74" s="1856"/>
      <c r="Y74" s="1856"/>
      <c r="Z74" s="1856"/>
      <c r="AC74" s="2092" t="str">
        <f>'PIM Model'!$AD$30</f>
        <v/>
      </c>
      <c r="AD74" s="2092"/>
      <c r="AE74" s="2092" t="str">
        <f>'PIM Model'!$D$30</f>
        <v>%</v>
      </c>
      <c r="AF74" s="2092"/>
      <c r="AG74" s="2092" t="str">
        <f>'PIM Model'!$D$30</f>
        <v>%</v>
      </c>
      <c r="AH74" s="2092"/>
      <c r="AI74" s="2089" t="str">
        <f>'PIM Model'!$D$30</f>
        <v>%</v>
      </c>
      <c r="AJ74" s="2089"/>
      <c r="AK74" s="134"/>
      <c r="AL74" s="134"/>
      <c r="AM74" s="134"/>
      <c r="AN74" s="134"/>
      <c r="AO74" s="1938"/>
      <c r="AP74" s="1938"/>
      <c r="AQ74" s="1938"/>
      <c r="AR74" s="134"/>
      <c r="AS74" s="134"/>
      <c r="AT74" s="1938"/>
      <c r="AU74" s="1938"/>
      <c r="AV74" s="1938"/>
      <c r="AW74" s="134"/>
      <c r="AX74" s="134"/>
      <c r="AY74" s="1938"/>
      <c r="AZ74" s="1938"/>
      <c r="BA74" s="1938"/>
      <c r="BB74" s="134"/>
      <c r="BC74" s="134"/>
      <c r="BD74" s="1938"/>
      <c r="BE74" s="1938"/>
      <c r="BF74" s="2069"/>
    </row>
    <row r="75" spans="2:70" x14ac:dyDescent="0.25">
      <c r="B75" s="137"/>
      <c r="C75" s="1856" t="s">
        <v>86</v>
      </c>
      <c r="D75" s="1856"/>
      <c r="E75" s="1856"/>
      <c r="F75" s="1856"/>
      <c r="G75" s="1856"/>
      <c r="H75" s="1856"/>
      <c r="I75" s="1856"/>
      <c r="J75" s="1856"/>
      <c r="K75" s="1856"/>
      <c r="L75" s="1856"/>
      <c r="M75" s="1856"/>
      <c r="N75" s="1856"/>
      <c r="O75" s="1856"/>
      <c r="P75" s="1856"/>
      <c r="Q75" s="1856"/>
      <c r="R75" s="1856"/>
      <c r="S75" s="1856"/>
      <c r="T75" s="1856"/>
      <c r="U75" s="1856"/>
      <c r="V75" s="1856"/>
      <c r="W75" s="1856"/>
      <c r="X75" s="1856"/>
      <c r="Y75" s="1856"/>
      <c r="Z75" s="1856"/>
      <c r="AC75" s="2092" t="str">
        <f>'PIM Model'!$AD$28</f>
        <v/>
      </c>
      <c r="AD75" s="2092"/>
      <c r="AE75" s="2092" t="str">
        <f>'PIM Model'!$D$28</f>
        <v>%</v>
      </c>
      <c r="AF75" s="2092"/>
      <c r="AG75" s="2092" t="str">
        <f>'PIM Model'!$D$28</f>
        <v>%</v>
      </c>
      <c r="AH75" s="2092"/>
      <c r="AI75" s="2089" t="str">
        <f>'PIM Model'!$D$28</f>
        <v>%</v>
      </c>
      <c r="AJ75" s="2089"/>
      <c r="BF75" s="138"/>
    </row>
    <row r="76" spans="2:70" x14ac:dyDescent="0.25">
      <c r="B76" s="137"/>
      <c r="C76" s="1856" t="s">
        <v>105</v>
      </c>
      <c r="D76" s="1856"/>
      <c r="E76" s="1856"/>
      <c r="F76" s="1856"/>
      <c r="G76" s="1856"/>
      <c r="H76" s="1856"/>
      <c r="I76" s="1856"/>
      <c r="J76" s="1856"/>
      <c r="K76" s="1856"/>
      <c r="L76" s="1856"/>
      <c r="M76" s="1856"/>
      <c r="N76" s="1856"/>
      <c r="O76" s="1856"/>
      <c r="P76" s="1856"/>
      <c r="Q76" s="1856"/>
      <c r="R76" s="1856"/>
      <c r="S76" s="1856"/>
      <c r="T76" s="1856"/>
      <c r="U76" s="1856"/>
      <c r="V76" s="1856"/>
      <c r="W76" s="1856"/>
      <c r="X76" s="1856"/>
      <c r="Y76" s="1856"/>
      <c r="Z76" s="1856"/>
      <c r="AC76" s="2092" t="str">
        <f>'PIM Model'!$AD$22</f>
        <v/>
      </c>
      <c r="AD76" s="2092"/>
      <c r="AE76" s="2092" t="str">
        <f>'PIM Model'!$D$22</f>
        <v>%</v>
      </c>
      <c r="AF76" s="2092"/>
      <c r="AG76" s="2092" t="str">
        <f>'PIM Model'!$D$22</f>
        <v>%</v>
      </c>
      <c r="AH76" s="2092"/>
      <c r="AI76" s="2089" t="str">
        <f>'PIM Model'!$D$22</f>
        <v>%</v>
      </c>
      <c r="AJ76" s="2089"/>
      <c r="BF76" s="138"/>
    </row>
    <row r="77" spans="2:70" x14ac:dyDescent="0.25">
      <c r="B77" s="555"/>
      <c r="C77" s="2094" t="s">
        <v>719</v>
      </c>
      <c r="D77" s="2094"/>
      <c r="E77" s="2094"/>
      <c r="F77" s="2094"/>
      <c r="G77" s="2094"/>
      <c r="H77" s="2094"/>
      <c r="I77" s="2094"/>
      <c r="J77" s="2094"/>
      <c r="K77" s="2094"/>
      <c r="L77" s="2094"/>
      <c r="M77" s="2094"/>
      <c r="N77" s="2094"/>
      <c r="O77" s="2094"/>
      <c r="P77" s="2094"/>
      <c r="Q77" s="2094"/>
      <c r="R77" s="2094"/>
      <c r="S77" s="2094"/>
      <c r="T77" s="2094"/>
      <c r="U77" s="2094"/>
      <c r="V77" s="2094"/>
      <c r="W77" s="2094"/>
      <c r="X77" s="2094"/>
      <c r="Y77" s="2094"/>
      <c r="Z77" s="2094"/>
      <c r="AC77" s="2092" t="str">
        <f>'PIM Model'!$AD$12</f>
        <v/>
      </c>
      <c r="AD77" s="2092"/>
      <c r="AE77" s="2092" t="str">
        <f>'PIM Model'!$D$12</f>
        <v>%</v>
      </c>
      <c r="AF77" s="2092"/>
      <c r="AG77" s="2092" t="str">
        <f>'PIM Model'!$D$12</f>
        <v>%</v>
      </c>
      <c r="AH77" s="2092"/>
      <c r="AI77" s="2089" t="str">
        <f>'PIM Model'!$D$12</f>
        <v>%</v>
      </c>
      <c r="AJ77" s="2089"/>
      <c r="BF77" s="138"/>
    </row>
    <row r="78" spans="2:70" x14ac:dyDescent="0.25">
      <c r="B78" s="137"/>
      <c r="C78" s="2094" t="s">
        <v>720</v>
      </c>
      <c r="D78" s="2094"/>
      <c r="E78" s="2094"/>
      <c r="F78" s="2094"/>
      <c r="G78" s="2094"/>
      <c r="H78" s="2094"/>
      <c r="I78" s="2094"/>
      <c r="J78" s="2094"/>
      <c r="K78" s="2094"/>
      <c r="L78" s="2094"/>
      <c r="M78" s="2094"/>
      <c r="N78" s="2094"/>
      <c r="O78" s="2094"/>
      <c r="P78" s="2094"/>
      <c r="Q78" s="2094"/>
      <c r="R78" s="2094"/>
      <c r="S78" s="2094"/>
      <c r="T78" s="2094"/>
      <c r="U78" s="2094"/>
      <c r="V78" s="2094"/>
      <c r="W78" s="2094"/>
      <c r="X78" s="2094"/>
      <c r="Y78" s="2094"/>
      <c r="Z78" s="2094"/>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89" t="s">
        <v>687</v>
      </c>
      <c r="E81" s="2089"/>
      <c r="F81" s="2089"/>
      <c r="G81" s="2089"/>
      <c r="H81" s="2089"/>
      <c r="I81" s="2089"/>
      <c r="J81" s="2089"/>
      <c r="K81" s="2089"/>
      <c r="L81" s="2089"/>
      <c r="M81" s="2089"/>
      <c r="N81" s="2089"/>
      <c r="O81" s="2089"/>
      <c r="P81" s="2089"/>
      <c r="Q81" s="2089"/>
      <c r="R81" s="2089"/>
      <c r="S81" s="2089"/>
      <c r="T81" s="2089"/>
      <c r="U81" s="2089"/>
      <c r="V81" s="2089"/>
      <c r="W81" s="2089"/>
      <c r="X81" s="2089"/>
      <c r="Y81" s="2089"/>
      <c r="Z81" s="2089"/>
      <c r="AA81" s="2089"/>
      <c r="AB81" s="2089"/>
      <c r="AC81" s="2089"/>
      <c r="AD81" s="2089"/>
      <c r="AE81" s="2089"/>
      <c r="AF81" s="2089"/>
      <c r="AG81" s="2089"/>
      <c r="AH81" s="2089"/>
      <c r="AI81" s="2089"/>
      <c r="AJ81" s="2089"/>
      <c r="AK81" s="2089"/>
      <c r="AL81" s="2089"/>
      <c r="AM81" s="2089"/>
      <c r="AN81" s="2089"/>
      <c r="AO81" s="2089"/>
      <c r="AP81" s="2089"/>
      <c r="AQ81" s="2089"/>
      <c r="AR81" s="2089"/>
      <c r="AS81" s="2089"/>
      <c r="AT81" s="2089"/>
      <c r="AU81" s="2089"/>
      <c r="AV81" s="2089"/>
      <c r="AW81" s="2089"/>
      <c r="AX81" s="2089"/>
      <c r="AY81" s="2089"/>
      <c r="AZ81" s="2089"/>
      <c r="BA81" s="2089"/>
      <c r="BB81" s="2089"/>
      <c r="BC81" s="2089"/>
      <c r="BD81" s="2089"/>
      <c r="BF81" s="138"/>
    </row>
    <row r="82" spans="1:70" x14ac:dyDescent="0.25">
      <c r="B82" s="137"/>
      <c r="D82" s="2090" t="s">
        <v>239</v>
      </c>
      <c r="E82" s="2090"/>
      <c r="F82" s="2089" t="s">
        <v>686</v>
      </c>
      <c r="G82" s="2089"/>
      <c r="H82" s="2089"/>
      <c r="I82" s="2089"/>
      <c r="J82" s="2089"/>
      <c r="K82" s="2089"/>
      <c r="L82" s="2089"/>
      <c r="M82" s="2089"/>
      <c r="N82" s="2089"/>
      <c r="O82" s="2089"/>
      <c r="P82" s="2089"/>
      <c r="Q82" s="2089"/>
      <c r="R82" s="2089"/>
      <c r="S82" s="2089"/>
      <c r="T82" s="2089"/>
      <c r="U82" s="2089"/>
      <c r="V82" s="2089"/>
      <c r="W82" s="2089"/>
      <c r="X82" s="2089"/>
      <c r="Y82" s="2089"/>
      <c r="Z82" s="2089"/>
      <c r="AA82" s="2089"/>
      <c r="AB82" s="2089"/>
      <c r="AC82" s="2089"/>
      <c r="AD82" s="2089"/>
      <c r="AE82" s="2089"/>
      <c r="AF82" s="2089"/>
      <c r="AG82" s="2089"/>
      <c r="AH82" s="2089"/>
      <c r="AI82" s="2089"/>
      <c r="AJ82" s="2089"/>
      <c r="AK82" s="2089"/>
      <c r="AL82" s="2089"/>
      <c r="AM82" s="2089"/>
      <c r="AN82" s="2089"/>
      <c r="AO82" s="2089"/>
      <c r="AP82" s="2089"/>
      <c r="AQ82" s="2089"/>
      <c r="AR82" s="2089"/>
      <c r="AS82" s="2089"/>
      <c r="AT82" s="2089"/>
      <c r="AU82" s="2089"/>
      <c r="AV82" s="2089"/>
      <c r="AW82" s="2089"/>
      <c r="AX82" s="2089"/>
      <c r="AY82" s="2089"/>
      <c r="AZ82" s="2089"/>
      <c r="BA82" s="2089"/>
      <c r="BB82" s="2089"/>
      <c r="BC82" s="2089"/>
      <c r="BD82" s="2089"/>
      <c r="BF82" s="138"/>
    </row>
    <row r="83" spans="1:70" x14ac:dyDescent="0.25">
      <c r="B83" s="137"/>
      <c r="D83" s="2091"/>
      <c r="E83" s="2091"/>
      <c r="F83" s="2089" t="s">
        <v>685</v>
      </c>
      <c r="G83" s="2089"/>
      <c r="H83" s="2089"/>
      <c r="I83" s="2089"/>
      <c r="J83" s="2089"/>
      <c r="K83" s="2089"/>
      <c r="L83" s="2089"/>
      <c r="M83" s="2089"/>
      <c r="N83" s="2089"/>
      <c r="O83" s="2089"/>
      <c r="P83" s="2089"/>
      <c r="Q83" s="2089"/>
      <c r="R83" s="2089"/>
      <c r="S83" s="2089"/>
      <c r="T83" s="2089"/>
      <c r="U83" s="2089"/>
      <c r="V83" s="2089"/>
      <c r="W83" s="2089"/>
      <c r="X83" s="2089"/>
      <c r="Y83" s="2089"/>
      <c r="Z83" s="2089"/>
      <c r="AA83" s="2089"/>
      <c r="AB83" s="2089"/>
      <c r="AC83" s="2089"/>
      <c r="AD83" s="2089"/>
      <c r="AE83" s="2089"/>
      <c r="AF83" s="2089"/>
      <c r="AG83" s="2089"/>
      <c r="AH83" s="2089"/>
      <c r="AI83" s="2089"/>
      <c r="AJ83" s="2089"/>
      <c r="AK83" s="2089"/>
      <c r="AL83" s="2089"/>
      <c r="AM83" s="2089"/>
      <c r="AN83" s="2089"/>
      <c r="AO83" s="2089"/>
      <c r="AP83" s="2089"/>
      <c r="AQ83" s="2089"/>
      <c r="AR83" s="2089"/>
      <c r="AS83" s="2089"/>
      <c r="AT83" s="2089"/>
      <c r="AU83" s="2089"/>
      <c r="AV83" s="2089"/>
      <c r="AW83" s="2089"/>
      <c r="AX83" s="2089"/>
      <c r="AY83" s="2089"/>
      <c r="AZ83" s="2089"/>
      <c r="BA83" s="2089"/>
      <c r="BB83" s="2089"/>
      <c r="BC83" s="2089"/>
      <c r="BD83" s="2089"/>
      <c r="BF83" s="138"/>
    </row>
    <row r="84" spans="1:70" x14ac:dyDescent="0.25">
      <c r="A84" s="269"/>
      <c r="B84" s="137"/>
      <c r="D84" s="2091"/>
      <c r="E84" s="2091"/>
      <c r="F84" s="2089" t="s">
        <v>684</v>
      </c>
      <c r="G84" s="2089"/>
      <c r="H84" s="2089"/>
      <c r="I84" s="2089"/>
      <c r="J84" s="2089"/>
      <c r="K84" s="2089"/>
      <c r="L84" s="2089"/>
      <c r="M84" s="2089"/>
      <c r="N84" s="2089"/>
      <c r="O84" s="2089"/>
      <c r="P84" s="2089"/>
      <c r="Q84" s="2089"/>
      <c r="R84" s="2089"/>
      <c r="S84" s="2089"/>
      <c r="T84" s="2089"/>
      <c r="U84" s="2089"/>
      <c r="V84" s="2089"/>
      <c r="W84" s="2089"/>
      <c r="X84" s="2089"/>
      <c r="Y84" s="2089"/>
      <c r="Z84" s="2089"/>
      <c r="AA84" s="2089"/>
      <c r="AB84" s="2089"/>
      <c r="AC84" s="2089"/>
      <c r="AD84" s="2089"/>
      <c r="AE84" s="2089"/>
      <c r="AF84" s="2089"/>
      <c r="AG84" s="2089"/>
      <c r="AH84" s="2089"/>
      <c r="AI84" s="2089"/>
      <c r="AJ84" s="2089"/>
      <c r="AK84" s="2089"/>
      <c r="AL84" s="2089"/>
      <c r="AM84" s="2089"/>
      <c r="AN84" s="2089"/>
      <c r="AO84" s="2089"/>
      <c r="AP84" s="2089"/>
      <c r="AQ84" s="2089"/>
      <c r="AR84" s="2089"/>
      <c r="AS84" s="2089"/>
      <c r="AT84" s="2089"/>
      <c r="AU84" s="2089"/>
      <c r="AV84" s="2089"/>
      <c r="AW84" s="2089"/>
      <c r="AX84" s="2089"/>
      <c r="AY84" s="2089"/>
      <c r="AZ84" s="2089"/>
      <c r="BA84" s="2089"/>
      <c r="BB84" s="2089"/>
      <c r="BC84" s="2089"/>
      <c r="BD84" s="2089"/>
      <c r="BF84" s="138"/>
    </row>
    <row r="85" spans="1:70" x14ac:dyDescent="0.25">
      <c r="B85" s="137"/>
      <c r="BF85" s="138"/>
    </row>
    <row r="86" spans="1:70" x14ac:dyDescent="0.25">
      <c r="B86" s="137"/>
      <c r="D86" s="2089" t="s">
        <v>683</v>
      </c>
      <c r="E86" s="2089"/>
      <c r="F86" s="2089"/>
      <c r="G86" s="2089"/>
      <c r="H86" s="2089"/>
      <c r="I86" s="2089"/>
      <c r="J86" s="2089"/>
      <c r="K86" s="2089"/>
      <c r="L86" s="2089"/>
      <c r="M86" s="2089"/>
      <c r="N86" s="2089"/>
      <c r="O86" s="2089"/>
      <c r="P86" s="2089"/>
      <c r="Q86" s="2089"/>
      <c r="R86" s="2089"/>
      <c r="S86" s="2089"/>
      <c r="T86" s="2089"/>
      <c r="U86" s="2089"/>
      <c r="V86" s="2089"/>
      <c r="W86" s="2089"/>
      <c r="X86" s="2089"/>
      <c r="Y86" s="2089"/>
      <c r="Z86" s="2089"/>
      <c r="AA86" s="2089"/>
      <c r="AB86" s="2089"/>
      <c r="AC86" s="2089"/>
      <c r="AD86" s="2089"/>
      <c r="AE86" s="2089"/>
      <c r="AF86" s="2089"/>
      <c r="AG86" s="2089"/>
      <c r="AH86" s="2089"/>
      <c r="AI86" s="2089"/>
      <c r="AJ86" s="2089"/>
      <c r="AK86" s="2089"/>
      <c r="AL86" s="2089"/>
      <c r="AM86" s="2089"/>
      <c r="AN86" s="2089"/>
      <c r="AO86" s="2089"/>
      <c r="AP86" s="2089"/>
      <c r="AQ86" s="2089"/>
      <c r="AR86" s="2089"/>
      <c r="AS86" s="2089"/>
      <c r="AT86" s="2089"/>
      <c r="AU86" s="2089"/>
      <c r="AV86" s="2089"/>
      <c r="AW86" s="2089"/>
      <c r="AX86" s="2089"/>
      <c r="AY86" s="2089"/>
      <c r="AZ86" s="2089"/>
      <c r="BA86" s="2089"/>
      <c r="BB86" s="2089"/>
      <c r="BC86" s="2089"/>
      <c r="BD86" s="2089"/>
      <c r="BF86" s="138"/>
    </row>
    <row r="87" spans="1:70" x14ac:dyDescent="0.25">
      <c r="B87" s="137"/>
      <c r="D87" s="2090" t="s">
        <v>239</v>
      </c>
      <c r="E87" s="2090"/>
      <c r="F87" s="2089" t="s">
        <v>682</v>
      </c>
      <c r="G87" s="2089"/>
      <c r="H87" s="2089"/>
      <c r="I87" s="2089"/>
      <c r="J87" s="2089"/>
      <c r="K87" s="2089"/>
      <c r="L87" s="2089"/>
      <c r="M87" s="2089"/>
      <c r="N87" s="2089"/>
      <c r="O87" s="2089"/>
      <c r="P87" s="2089"/>
      <c r="Q87" s="2089"/>
      <c r="R87" s="2089"/>
      <c r="S87" s="2089"/>
      <c r="T87" s="2089"/>
      <c r="U87" s="2089"/>
      <c r="V87" s="2089"/>
      <c r="W87" s="2089"/>
      <c r="X87" s="2089"/>
      <c r="Y87" s="2089"/>
      <c r="Z87" s="2089"/>
      <c r="AA87" s="2089"/>
      <c r="AB87" s="2089"/>
      <c r="AC87" s="2089"/>
      <c r="AD87" s="2089"/>
      <c r="AE87" s="2089"/>
      <c r="AF87" s="2089"/>
      <c r="AG87" s="2089"/>
      <c r="AH87" s="2089"/>
      <c r="AI87" s="2089"/>
      <c r="AJ87" s="2089"/>
      <c r="AK87" s="2089"/>
      <c r="AL87" s="2089"/>
      <c r="AM87" s="2089"/>
      <c r="AN87" s="2089"/>
      <c r="AO87" s="2089"/>
      <c r="AP87" s="2089"/>
      <c r="AQ87" s="2089"/>
      <c r="AR87" s="2089"/>
      <c r="AS87" s="2089"/>
      <c r="AT87" s="2089"/>
      <c r="AU87" s="2089"/>
      <c r="AV87" s="2089"/>
      <c r="AW87" s="2089"/>
      <c r="AX87" s="2089"/>
      <c r="AY87" s="2089"/>
      <c r="AZ87" s="2089"/>
      <c r="BA87" s="2089"/>
      <c r="BB87" s="2089"/>
      <c r="BC87" s="2089"/>
      <c r="BD87" s="2089"/>
      <c r="BF87" s="138"/>
    </row>
    <row r="88" spans="1:70" x14ac:dyDescent="0.25">
      <c r="B88" s="137"/>
      <c r="D88" s="2091"/>
      <c r="E88" s="2091"/>
      <c r="F88" s="2089" t="s">
        <v>681</v>
      </c>
      <c r="G88" s="2089"/>
      <c r="H88" s="2089"/>
      <c r="I88" s="2089"/>
      <c r="J88" s="2089"/>
      <c r="K88" s="2089"/>
      <c r="L88" s="2089"/>
      <c r="M88" s="2089"/>
      <c r="N88" s="2089"/>
      <c r="O88" s="2089"/>
      <c r="P88" s="2089"/>
      <c r="Q88" s="2089"/>
      <c r="R88" s="2089"/>
      <c r="S88" s="2089"/>
      <c r="T88" s="2089"/>
      <c r="U88" s="2089"/>
      <c r="V88" s="2089"/>
      <c r="W88" s="2089"/>
      <c r="X88" s="2089"/>
      <c r="Y88" s="2089"/>
      <c r="Z88" s="2089"/>
      <c r="AA88" s="2089"/>
      <c r="AB88" s="2089"/>
      <c r="AC88" s="2089"/>
      <c r="AD88" s="2089"/>
      <c r="AE88" s="2089"/>
      <c r="AF88" s="2089"/>
      <c r="AG88" s="2089"/>
      <c r="AH88" s="2089"/>
      <c r="AI88" s="2089"/>
      <c r="AJ88" s="2089"/>
      <c r="AK88" s="2089"/>
      <c r="AL88" s="2089"/>
      <c r="AM88" s="2089"/>
      <c r="AN88" s="2089"/>
      <c r="AO88" s="2089"/>
      <c r="AP88" s="2089"/>
      <c r="AQ88" s="2089"/>
      <c r="AR88" s="2089"/>
      <c r="AS88" s="2089"/>
      <c r="AT88" s="2089"/>
      <c r="AU88" s="2089"/>
      <c r="AV88" s="2089"/>
      <c r="AW88" s="2089"/>
      <c r="AX88" s="2089"/>
      <c r="AY88" s="2089"/>
      <c r="AZ88" s="2089"/>
      <c r="BA88" s="2089"/>
      <c r="BB88" s="2089"/>
      <c r="BC88" s="2089"/>
      <c r="BD88" s="20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106" t="s">
        <v>957</v>
      </c>
      <c r="C92" s="2107"/>
      <c r="D92" s="2107"/>
      <c r="E92" s="2107"/>
      <c r="F92" s="2107"/>
      <c r="G92" s="2107"/>
      <c r="H92" s="2107"/>
      <c r="I92" s="2107"/>
      <c r="J92" s="2107"/>
      <c r="K92" s="2107"/>
      <c r="L92" s="2107"/>
      <c r="M92" s="2107"/>
      <c r="N92" s="2107"/>
      <c r="O92" s="2107"/>
      <c r="P92" s="2107"/>
      <c r="Q92" s="2107"/>
      <c r="R92" s="2107"/>
      <c r="S92" s="2107"/>
      <c r="T92" s="2107"/>
      <c r="U92" s="2107"/>
      <c r="V92" s="2107"/>
      <c r="W92" s="2107"/>
      <c r="X92" s="2107"/>
      <c r="Y92" s="2107"/>
      <c r="Z92" s="2107"/>
      <c r="AA92" s="2107"/>
      <c r="AB92" s="2107"/>
      <c r="AC92" s="2107"/>
      <c r="AD92" s="2107"/>
      <c r="AE92" s="2107"/>
      <c r="AF92" s="2107"/>
      <c r="AG92" s="2107"/>
      <c r="AH92" s="2107"/>
      <c r="AI92" s="2107"/>
      <c r="AJ92" s="2107"/>
      <c r="AK92" s="2107"/>
      <c r="AL92" s="2107"/>
      <c r="AM92" s="2107"/>
      <c r="AN92" s="2107"/>
      <c r="AO92" s="2107"/>
      <c r="AP92" s="2107"/>
      <c r="AQ92" s="2107"/>
      <c r="AR92" s="2107"/>
      <c r="AS92" s="2107"/>
      <c r="AT92" s="2107"/>
      <c r="AU92" s="2107"/>
      <c r="AV92" s="2107"/>
      <c r="AW92" s="2107"/>
      <c r="AX92" s="2107"/>
      <c r="AY92" s="2107"/>
      <c r="AZ92" s="2107"/>
      <c r="BA92" s="2107"/>
      <c r="BB92" s="2107"/>
      <c r="BC92" s="2107"/>
      <c r="BD92" s="2107"/>
      <c r="BE92" s="2107"/>
      <c r="BF92" s="2108"/>
    </row>
    <row r="93" spans="1:70" ht="15.75" thickBot="1" x14ac:dyDescent="0.3">
      <c r="B93" s="137"/>
      <c r="BF93" s="138"/>
      <c r="BR93" s="262"/>
    </row>
    <row r="94" spans="1:70" ht="15.75" thickBot="1" x14ac:dyDescent="0.3">
      <c r="B94" s="137"/>
      <c r="D94" s="2120" t="s">
        <v>723</v>
      </c>
      <c r="E94" s="2121"/>
      <c r="F94" s="2121"/>
      <c r="G94" s="2121"/>
      <c r="H94" s="2121"/>
      <c r="I94" s="2121"/>
      <c r="J94" s="2121"/>
      <c r="K94" s="2127" t="s">
        <v>724</v>
      </c>
      <c r="L94" s="2121"/>
      <c r="M94" s="2121"/>
      <c r="N94" s="2121"/>
      <c r="O94" s="2121"/>
      <c r="P94" s="2121"/>
      <c r="Q94" s="2121"/>
      <c r="R94" s="2121"/>
      <c r="S94" s="2121"/>
      <c r="T94" s="2121"/>
      <c r="U94" s="2127" t="s">
        <v>767</v>
      </c>
      <c r="V94" s="2121"/>
      <c r="W94" s="2121"/>
      <c r="X94" s="2121"/>
      <c r="Y94" s="2121"/>
      <c r="Z94" s="2121"/>
      <c r="AA94" s="2121"/>
      <c r="AB94" s="2121"/>
      <c r="AC94" s="2121"/>
      <c r="AD94" s="2121"/>
      <c r="AE94" s="2121"/>
      <c r="AF94" s="2121"/>
      <c r="AG94" s="2121"/>
      <c r="AH94" s="2121"/>
      <c r="AI94" s="2121"/>
      <c r="AJ94" s="2127" t="s">
        <v>768</v>
      </c>
      <c r="AK94" s="2121"/>
      <c r="AL94" s="2121"/>
      <c r="AM94" s="2121"/>
      <c r="AN94" s="2121"/>
      <c r="AO94" s="2121"/>
      <c r="AP94" s="2121"/>
      <c r="AQ94" s="2121"/>
      <c r="AR94" s="2121"/>
      <c r="AS94" s="2121"/>
      <c r="AT94" s="2139"/>
      <c r="AU94" s="2127" t="s">
        <v>769</v>
      </c>
      <c r="AV94" s="2121"/>
      <c r="AW94" s="2121"/>
      <c r="AX94" s="2139"/>
      <c r="AY94" s="2127" t="s">
        <v>810</v>
      </c>
      <c r="AZ94" s="2121"/>
      <c r="BA94" s="2121"/>
      <c r="BB94" s="2121"/>
      <c r="BC94" s="2149"/>
      <c r="BF94" s="138"/>
    </row>
    <row r="95" spans="1:70" x14ac:dyDescent="0.25">
      <c r="B95" s="137"/>
      <c r="C95" s="514">
        <v>1</v>
      </c>
      <c r="D95" s="2119">
        <f>'Customer Inputs'!$B$6</f>
        <v>0</v>
      </c>
      <c r="E95" s="2119"/>
      <c r="F95" s="2119"/>
      <c r="G95" s="2119"/>
      <c r="H95" s="2119"/>
      <c r="I95" s="2119"/>
      <c r="J95" s="2119"/>
      <c r="K95" s="2074" t="str">
        <f>IFERROR(IFERROR('Multi-Customer'!$BK$39,VLOOKUP($D95,'Required Info to Submit'!$E$23:$J$32,2,FALSE)),"")</f>
        <v/>
      </c>
      <c r="L95" s="2074"/>
      <c r="M95" s="2074"/>
      <c r="N95" s="2074"/>
      <c r="O95" s="2074"/>
      <c r="P95" s="2074"/>
      <c r="Q95" s="2074"/>
      <c r="R95" s="2074"/>
      <c r="S95" s="2074"/>
      <c r="T95" s="2074"/>
      <c r="U95" s="2074" t="str">
        <f>IFERROR(IFERROR('Multi-Customer'!$BK$41&amp;" "&amp;'Multi-Customer'!$BK$42,VLOOKUP($D95,'Required Info to Submit'!$E$23:$J$32,3,FALSE)),"")</f>
        <v/>
      </c>
      <c r="V95" s="2074"/>
      <c r="W95" s="2074"/>
      <c r="X95" s="2074"/>
      <c r="Y95" s="2074"/>
      <c r="Z95" s="2074"/>
      <c r="AA95" s="2074"/>
      <c r="AB95" s="2074"/>
      <c r="AC95" s="2074"/>
      <c r="AD95" s="2074"/>
      <c r="AE95" s="2074"/>
      <c r="AF95" s="2074"/>
      <c r="AG95" s="2074"/>
      <c r="AH95" s="2074"/>
      <c r="AI95" s="2074"/>
      <c r="AJ95" s="2136" t="str">
        <f>IFERROR(IFERROR('Multi-Customer'!$BK$43,VLOOKUP($D95,'Required Info to Submit'!$E$23:$J$32,4,FALSE)),"")</f>
        <v/>
      </c>
      <c r="AK95" s="2137"/>
      <c r="AL95" s="2137"/>
      <c r="AM95" s="2137"/>
      <c r="AN95" s="2137"/>
      <c r="AO95" s="2137"/>
      <c r="AP95" s="2137"/>
      <c r="AQ95" s="2137"/>
      <c r="AR95" s="2137"/>
      <c r="AS95" s="2137"/>
      <c r="AT95" s="2138"/>
      <c r="AU95" s="2140" t="str">
        <f>IFERROR(IFERROR('Multi-Customer'!$BK$44,VLOOKUP($D95,'Required Info to Submit'!$E$23:$J$32,5,FALSE)),"")</f>
        <v/>
      </c>
      <c r="AV95" s="2141"/>
      <c r="AW95" s="2141"/>
      <c r="AX95" s="2142"/>
      <c r="AY95" s="2146" t="str">
        <f>IFERROR(IFERROR('Multi-Customer'!$BK$45,VLOOKUP($D95,'Required Info to Submit'!$E$23:$J$32,6,FALSE)),"")</f>
        <v/>
      </c>
      <c r="AZ95" s="2147"/>
      <c r="BA95" s="2147"/>
      <c r="BB95" s="2147"/>
      <c r="BC95" s="2148"/>
      <c r="BF95" s="138"/>
    </row>
    <row r="96" spans="1:70" x14ac:dyDescent="0.25">
      <c r="B96" s="137"/>
      <c r="C96" s="515">
        <v>2</v>
      </c>
      <c r="D96" s="2118">
        <f>'Customer Inputs'!$B$7</f>
        <v>0</v>
      </c>
      <c r="E96" s="2118"/>
      <c r="F96" s="2118"/>
      <c r="G96" s="2118"/>
      <c r="H96" s="2118"/>
      <c r="I96" s="2118"/>
      <c r="J96" s="2118"/>
      <c r="K96" s="2060" t="str">
        <f>IFERROR(IFERROR('Multi-Customer'!$CH$39,VLOOKUP($D96,'Required Info to Submit'!$E$23:$J$32,2,FALSE)),"")</f>
        <v/>
      </c>
      <c r="L96" s="2060"/>
      <c r="M96" s="2060"/>
      <c r="N96" s="2060"/>
      <c r="O96" s="2060"/>
      <c r="P96" s="2060"/>
      <c r="Q96" s="2060"/>
      <c r="R96" s="2060"/>
      <c r="S96" s="2060"/>
      <c r="T96" s="2060"/>
      <c r="U96" s="2060" t="str">
        <f>IFERROR(IFERROR('Multi-Customer'!$CH$41&amp;" "&amp;'Multi-Customer'!$CH$42,VLOOKUP($D96,'Required Info to Submit'!$E$23:$J$32,3,FALSE)),"")</f>
        <v/>
      </c>
      <c r="V96" s="2060"/>
      <c r="W96" s="2060"/>
      <c r="X96" s="2060"/>
      <c r="Y96" s="2060"/>
      <c r="Z96" s="2060"/>
      <c r="AA96" s="2060"/>
      <c r="AB96" s="2060"/>
      <c r="AC96" s="2060"/>
      <c r="AD96" s="2060"/>
      <c r="AE96" s="2060"/>
      <c r="AF96" s="2060"/>
      <c r="AG96" s="2060"/>
      <c r="AH96" s="2060"/>
      <c r="AI96" s="2060"/>
      <c r="AJ96" s="2133" t="str">
        <f>IFERROR(IFERROR('Multi-Customer'!$CH$43,VLOOKUP($D96,'Required Info to Submit'!$E$23:$J$32,4,FALSE)),"")</f>
        <v/>
      </c>
      <c r="AK96" s="2134"/>
      <c r="AL96" s="2134"/>
      <c r="AM96" s="2134"/>
      <c r="AN96" s="2134"/>
      <c r="AO96" s="2134"/>
      <c r="AP96" s="2134"/>
      <c r="AQ96" s="2134"/>
      <c r="AR96" s="2134"/>
      <c r="AS96" s="2134"/>
      <c r="AT96" s="2135"/>
      <c r="AU96" s="2004" t="str">
        <f>IFERROR(IFERROR('Multi-Customer'!$CH$44,VLOOKUP($D96,'Required Info to Submit'!$E$23:$J$32,5,FALSE)),"")</f>
        <v/>
      </c>
      <c r="AV96" s="2005"/>
      <c r="AW96" s="2005"/>
      <c r="AX96" s="2006"/>
      <c r="AY96" s="2051" t="str">
        <f>IFERROR(IFERROR('Multi-Customer'!$CH$45,VLOOKUP($D96,'Required Info to Submit'!$E$23:$J$32,6,FALSE)),"")</f>
        <v/>
      </c>
      <c r="AZ96" s="2052"/>
      <c r="BA96" s="2052"/>
      <c r="BB96" s="2052"/>
      <c r="BC96" s="2053"/>
      <c r="BF96" s="138"/>
    </row>
    <row r="97" spans="2:58" x14ac:dyDescent="0.25">
      <c r="B97" s="137"/>
      <c r="C97" s="515">
        <v>3</v>
      </c>
      <c r="D97" s="2118">
        <f>'Customer Inputs'!$B$8</f>
        <v>0</v>
      </c>
      <c r="E97" s="2118"/>
      <c r="F97" s="2118"/>
      <c r="G97" s="2118"/>
      <c r="H97" s="2118"/>
      <c r="I97" s="2118"/>
      <c r="J97" s="2118"/>
      <c r="K97" s="2060" t="str">
        <f>IFERROR(IFERROR('Multi-Customer'!$DE$39,VLOOKUP($D97,'Required Info to Submit'!$E$23:$J$32,2,FALSE)),"")</f>
        <v/>
      </c>
      <c r="L97" s="2060"/>
      <c r="M97" s="2060"/>
      <c r="N97" s="2060"/>
      <c r="O97" s="2060"/>
      <c r="P97" s="2060"/>
      <c r="Q97" s="2060"/>
      <c r="R97" s="2060"/>
      <c r="S97" s="2060"/>
      <c r="T97" s="2060"/>
      <c r="U97" s="2060" t="str">
        <f>IFERROR(IFERROR('Multi-Customer'!$DE$41&amp;" "&amp;'Multi-Customer'!$DE$42,VLOOKUP($D97,'Required Info to Submit'!$E$23:$J$32,3,FALSE)),"")</f>
        <v/>
      </c>
      <c r="V97" s="2060"/>
      <c r="W97" s="2060"/>
      <c r="X97" s="2060"/>
      <c r="Y97" s="2060"/>
      <c r="Z97" s="2060"/>
      <c r="AA97" s="2060"/>
      <c r="AB97" s="2060"/>
      <c r="AC97" s="2060"/>
      <c r="AD97" s="2060"/>
      <c r="AE97" s="2060"/>
      <c r="AF97" s="2060"/>
      <c r="AG97" s="2060"/>
      <c r="AH97" s="2060"/>
      <c r="AI97" s="2060"/>
      <c r="AJ97" s="2133" t="str">
        <f>IFERROR(IFERROR('Multi-Customer'!$DE$43,VLOOKUP($D97,'Required Info to Submit'!$E$23:$J$32,4,FALSE)),"")</f>
        <v/>
      </c>
      <c r="AK97" s="2134"/>
      <c r="AL97" s="2134"/>
      <c r="AM97" s="2134"/>
      <c r="AN97" s="2134"/>
      <c r="AO97" s="2134"/>
      <c r="AP97" s="2134"/>
      <c r="AQ97" s="2134"/>
      <c r="AR97" s="2134"/>
      <c r="AS97" s="2134"/>
      <c r="AT97" s="2135"/>
      <c r="AU97" s="2004" t="str">
        <f>IFERROR(IFERROR('Multi-Customer'!$DE$44,VLOOKUP($D97,'Required Info to Submit'!$E$23:$J$32,5,FALSE)),"")</f>
        <v/>
      </c>
      <c r="AV97" s="2005"/>
      <c r="AW97" s="2005"/>
      <c r="AX97" s="2006"/>
      <c r="AY97" s="2051" t="str">
        <f>IFERROR(IFERROR('Multi-Customer'!$DE$45,VLOOKUP($D97,'Required Info to Submit'!$E$23:$J$32,6,FALSE)),"")</f>
        <v/>
      </c>
      <c r="AZ97" s="2052"/>
      <c r="BA97" s="2052"/>
      <c r="BB97" s="2052"/>
      <c r="BC97" s="2053"/>
      <c r="BF97" s="138"/>
    </row>
    <row r="98" spans="2:58" x14ac:dyDescent="0.25">
      <c r="B98" s="137"/>
      <c r="C98" s="515">
        <v>4</v>
      </c>
      <c r="D98" s="2118">
        <f>'Customer Inputs'!$B$9</f>
        <v>0</v>
      </c>
      <c r="E98" s="2118"/>
      <c r="F98" s="2118"/>
      <c r="G98" s="2118"/>
      <c r="H98" s="2118"/>
      <c r="I98" s="2118"/>
      <c r="J98" s="2118"/>
      <c r="K98" s="2060" t="str">
        <f>IFERROR(IFERROR('Multi-Customer'!$EB$39,VLOOKUP($D98,'Required Info to Submit'!$E$23:$J$32,2,FALSE)),"")</f>
        <v/>
      </c>
      <c r="L98" s="2060"/>
      <c r="M98" s="2060"/>
      <c r="N98" s="2060"/>
      <c r="O98" s="2060"/>
      <c r="P98" s="2060"/>
      <c r="Q98" s="2060"/>
      <c r="R98" s="2060"/>
      <c r="S98" s="2060"/>
      <c r="T98" s="2060"/>
      <c r="U98" s="2060" t="str">
        <f>IFERROR(IFERROR('Multi-Customer'!$EB$41&amp;" "&amp;'Multi-Customer'!$EB$42,VLOOKUP($D98,'Required Info to Submit'!$E$23:$J$32,3,FALSE)),"")</f>
        <v/>
      </c>
      <c r="V98" s="2060"/>
      <c r="W98" s="2060"/>
      <c r="X98" s="2060"/>
      <c r="Y98" s="2060"/>
      <c r="Z98" s="2060"/>
      <c r="AA98" s="2060"/>
      <c r="AB98" s="2060"/>
      <c r="AC98" s="2060"/>
      <c r="AD98" s="2060"/>
      <c r="AE98" s="2060"/>
      <c r="AF98" s="2060"/>
      <c r="AG98" s="2060"/>
      <c r="AH98" s="2060"/>
      <c r="AI98" s="2060"/>
      <c r="AJ98" s="2133" t="str">
        <f>IFERROR(IFERROR('Multi-Customer'!$EB$43,VLOOKUP($D98,'Required Info to Submit'!$E$23:$J$32,4,FALSE)),"")</f>
        <v/>
      </c>
      <c r="AK98" s="2134"/>
      <c r="AL98" s="2134"/>
      <c r="AM98" s="2134"/>
      <c r="AN98" s="2134"/>
      <c r="AO98" s="2134"/>
      <c r="AP98" s="2134"/>
      <c r="AQ98" s="2134"/>
      <c r="AR98" s="2134"/>
      <c r="AS98" s="2134"/>
      <c r="AT98" s="2135"/>
      <c r="AU98" s="2004" t="str">
        <f>IFERROR(IFERROR('Multi-Customer'!$EB$44,VLOOKUP($D98,'Required Info to Submit'!$E$23:$J$32,5,FALSE)),"")</f>
        <v/>
      </c>
      <c r="AV98" s="2005"/>
      <c r="AW98" s="2005"/>
      <c r="AX98" s="2006"/>
      <c r="AY98" s="2051" t="str">
        <f>IFERROR(IFERROR('Multi-Customer'!$EB$45,VLOOKUP($D98,'Required Info to Submit'!$E$23:$J$32,6,FALSE)),"")</f>
        <v/>
      </c>
      <c r="AZ98" s="2052"/>
      <c r="BA98" s="2052"/>
      <c r="BB98" s="2052"/>
      <c r="BC98" s="2053"/>
      <c r="BF98" s="138"/>
    </row>
    <row r="99" spans="2:58" x14ac:dyDescent="0.25">
      <c r="B99" s="137"/>
      <c r="C99" s="515">
        <v>5</v>
      </c>
      <c r="D99" s="2118">
        <f>'Customer Inputs'!$B$10</f>
        <v>0</v>
      </c>
      <c r="E99" s="2118"/>
      <c r="F99" s="2118"/>
      <c r="G99" s="2118"/>
      <c r="H99" s="2118"/>
      <c r="I99" s="2118"/>
      <c r="J99" s="2118"/>
      <c r="K99" s="2060" t="str">
        <f>IFERROR(IFERROR('Multi-Customer'!$EY$39,VLOOKUP($D99,'Required Info to Submit'!$E$23:$J$32,2,FALSE)),"")</f>
        <v/>
      </c>
      <c r="L99" s="2060"/>
      <c r="M99" s="2060"/>
      <c r="N99" s="2060"/>
      <c r="O99" s="2060"/>
      <c r="P99" s="2060"/>
      <c r="Q99" s="2060"/>
      <c r="R99" s="2060"/>
      <c r="S99" s="2060"/>
      <c r="T99" s="2060"/>
      <c r="U99" s="2060" t="str">
        <f>IFERROR(IFERROR('Multi-Customer'!$EY$41&amp;" "&amp;'Multi-Customer'!$EY$42,VLOOKUP($D99,'Required Info to Submit'!$E$23:$J$32,3,FALSE)),"")</f>
        <v/>
      </c>
      <c r="V99" s="2060"/>
      <c r="W99" s="2060"/>
      <c r="X99" s="2060"/>
      <c r="Y99" s="2060"/>
      <c r="Z99" s="2060"/>
      <c r="AA99" s="2060"/>
      <c r="AB99" s="2060"/>
      <c r="AC99" s="2060"/>
      <c r="AD99" s="2060"/>
      <c r="AE99" s="2060"/>
      <c r="AF99" s="2060"/>
      <c r="AG99" s="2060"/>
      <c r="AH99" s="2060"/>
      <c r="AI99" s="2060"/>
      <c r="AJ99" s="2133" t="str">
        <f>IFERROR(IFERROR('Multi-Customer'!$EY$43,VLOOKUP($D99,'Required Info to Submit'!$E$23:$J$32,4,FALSE)),"")</f>
        <v/>
      </c>
      <c r="AK99" s="2134"/>
      <c r="AL99" s="2134"/>
      <c r="AM99" s="2134"/>
      <c r="AN99" s="2134"/>
      <c r="AO99" s="2134"/>
      <c r="AP99" s="2134"/>
      <c r="AQ99" s="2134"/>
      <c r="AR99" s="2134"/>
      <c r="AS99" s="2134"/>
      <c r="AT99" s="2135"/>
      <c r="AU99" s="2004" t="str">
        <f>IFERROR(IFERROR('Multi-Customer'!$EY$44,VLOOKUP($D99,'Required Info to Submit'!$E$23:$J$32,5,FALSE)),"")</f>
        <v/>
      </c>
      <c r="AV99" s="2005"/>
      <c r="AW99" s="2005"/>
      <c r="AX99" s="2006"/>
      <c r="AY99" s="2051" t="str">
        <f>IFERROR(IFERROR('Multi-Customer'!$EY$45,VLOOKUP($D99,'Required Info to Submit'!$E$23:$J$32,6,FALSE)),"")</f>
        <v/>
      </c>
      <c r="AZ99" s="2052"/>
      <c r="BA99" s="2052"/>
      <c r="BB99" s="2052"/>
      <c r="BC99" s="2053"/>
      <c r="BF99" s="138"/>
    </row>
    <row r="100" spans="2:58" x14ac:dyDescent="0.25">
      <c r="B100" s="137"/>
      <c r="C100" s="515">
        <v>6</v>
      </c>
      <c r="D100" s="2118">
        <f>'Customer Inputs'!$B$11</f>
        <v>0</v>
      </c>
      <c r="E100" s="2118"/>
      <c r="F100" s="2118"/>
      <c r="G100" s="2118"/>
      <c r="H100" s="2118"/>
      <c r="I100" s="2118"/>
      <c r="J100" s="2118"/>
      <c r="K100" s="2060" t="str">
        <f>IFERROR(IFERROR('Multi-Customer'!$FV$39,VLOOKUP($D100,'Required Info to Submit'!$E$23:$J$32,2,FALSE)),"")</f>
        <v/>
      </c>
      <c r="L100" s="2060"/>
      <c r="M100" s="2060"/>
      <c r="N100" s="2060"/>
      <c r="O100" s="2060"/>
      <c r="P100" s="2060"/>
      <c r="Q100" s="2060"/>
      <c r="R100" s="2060"/>
      <c r="S100" s="2060"/>
      <c r="T100" s="2060"/>
      <c r="U100" s="2060" t="str">
        <f>IFERROR(IFERROR('Multi-Customer'!$FV$41&amp;" "&amp;'Multi-Customer'!$FV$42,VLOOKUP($D100,'Required Info to Submit'!$E$23:$J$32,3,FALSE)),"")</f>
        <v/>
      </c>
      <c r="V100" s="2060"/>
      <c r="W100" s="2060"/>
      <c r="X100" s="2060"/>
      <c r="Y100" s="2060"/>
      <c r="Z100" s="2060"/>
      <c r="AA100" s="2060"/>
      <c r="AB100" s="2060"/>
      <c r="AC100" s="2060"/>
      <c r="AD100" s="2060"/>
      <c r="AE100" s="2060"/>
      <c r="AF100" s="2060"/>
      <c r="AG100" s="2060"/>
      <c r="AH100" s="2060"/>
      <c r="AI100" s="2060"/>
      <c r="AJ100" s="2133" t="str">
        <f>IFERROR(IFERROR('Multi-Customer'!$FV$43,VLOOKUP($D100,'Required Info to Submit'!$E$23:$J$32,4,FALSE)),"")</f>
        <v/>
      </c>
      <c r="AK100" s="2134"/>
      <c r="AL100" s="2134"/>
      <c r="AM100" s="2134"/>
      <c r="AN100" s="2134"/>
      <c r="AO100" s="2134"/>
      <c r="AP100" s="2134"/>
      <c r="AQ100" s="2134"/>
      <c r="AR100" s="2134"/>
      <c r="AS100" s="2134"/>
      <c r="AT100" s="2135"/>
      <c r="AU100" s="2004" t="str">
        <f>IFERROR(IFERROR('Multi-Customer'!$FV$44,VLOOKUP($D100,'Required Info to Submit'!$E$23:$J$32,5,FALSE)),"")</f>
        <v/>
      </c>
      <c r="AV100" s="2005"/>
      <c r="AW100" s="2005"/>
      <c r="AX100" s="2006"/>
      <c r="AY100" s="2051" t="str">
        <f>IFERROR(IFERROR('Multi-Customer'!$FV$45,VLOOKUP($D100,'Required Info to Submit'!$E$23:$J$32,6,FALSE)),"")</f>
        <v/>
      </c>
      <c r="AZ100" s="2052"/>
      <c r="BA100" s="2052"/>
      <c r="BB100" s="2052"/>
      <c r="BC100" s="2053"/>
      <c r="BF100" s="138"/>
    </row>
    <row r="101" spans="2:58" x14ac:dyDescent="0.25">
      <c r="B101" s="137"/>
      <c r="C101" s="515">
        <v>7</v>
      </c>
      <c r="D101" s="2118">
        <f>'Customer Inputs'!$B$12</f>
        <v>0</v>
      </c>
      <c r="E101" s="2118"/>
      <c r="F101" s="2118"/>
      <c r="G101" s="2118"/>
      <c r="H101" s="2118"/>
      <c r="I101" s="2118"/>
      <c r="J101" s="2118"/>
      <c r="K101" s="2060" t="str">
        <f>IFERROR(IFERROR('Multi-Customer'!$GS$39,VLOOKUP($D101,'Required Info to Submit'!$E$23:$J$32,2,FALSE)),"")</f>
        <v/>
      </c>
      <c r="L101" s="2060"/>
      <c r="M101" s="2060"/>
      <c r="N101" s="2060"/>
      <c r="O101" s="2060"/>
      <c r="P101" s="2060"/>
      <c r="Q101" s="2060"/>
      <c r="R101" s="2060"/>
      <c r="S101" s="2060"/>
      <c r="T101" s="2060"/>
      <c r="U101" s="2060" t="str">
        <f>IFERROR(IFERROR('Multi-Customer'!$GS$41&amp;" "&amp;'Multi-Customer'!$GS$42,VLOOKUP($D101,'Required Info to Submit'!$E$23:$J$32,3,FALSE)),"")</f>
        <v/>
      </c>
      <c r="V101" s="2060"/>
      <c r="W101" s="2060"/>
      <c r="X101" s="2060"/>
      <c r="Y101" s="2060"/>
      <c r="Z101" s="2060"/>
      <c r="AA101" s="2060"/>
      <c r="AB101" s="2060"/>
      <c r="AC101" s="2060"/>
      <c r="AD101" s="2060"/>
      <c r="AE101" s="2060"/>
      <c r="AF101" s="2060"/>
      <c r="AG101" s="2060"/>
      <c r="AH101" s="2060"/>
      <c r="AI101" s="2060"/>
      <c r="AJ101" s="2133" t="str">
        <f>IFERROR(IFERROR('Multi-Customer'!$GS$43,VLOOKUP($D101,'Required Info to Submit'!$E$23:$J$32,4,FALSE)),"")</f>
        <v/>
      </c>
      <c r="AK101" s="2134"/>
      <c r="AL101" s="2134"/>
      <c r="AM101" s="2134"/>
      <c r="AN101" s="2134"/>
      <c r="AO101" s="2134"/>
      <c r="AP101" s="2134"/>
      <c r="AQ101" s="2134"/>
      <c r="AR101" s="2134"/>
      <c r="AS101" s="2134"/>
      <c r="AT101" s="2135"/>
      <c r="AU101" s="2004" t="str">
        <f>IFERROR(IFERROR('Multi-Customer'!$GS$44,VLOOKUP($D101,'Required Info to Submit'!$E$23:$J$32,5,FALSE)),"")</f>
        <v/>
      </c>
      <c r="AV101" s="2005"/>
      <c r="AW101" s="2005"/>
      <c r="AX101" s="2006"/>
      <c r="AY101" s="2051" t="str">
        <f>IFERROR(IFERROR('Multi-Customer'!$GS$45,VLOOKUP($D101,'Required Info to Submit'!$E$23:$J$32,6,FALSE)),"")</f>
        <v/>
      </c>
      <c r="AZ101" s="2052"/>
      <c r="BA101" s="2052"/>
      <c r="BB101" s="2052"/>
      <c r="BC101" s="2053"/>
      <c r="BF101" s="138"/>
    </row>
    <row r="102" spans="2:58" x14ac:dyDescent="0.25">
      <c r="B102" s="137"/>
      <c r="C102" s="515">
        <v>8</v>
      </c>
      <c r="D102" s="2118">
        <f>'Customer Inputs'!$B$13</f>
        <v>0</v>
      </c>
      <c r="E102" s="2118"/>
      <c r="F102" s="2118"/>
      <c r="G102" s="2118"/>
      <c r="H102" s="2118"/>
      <c r="I102" s="2118"/>
      <c r="J102" s="2118"/>
      <c r="K102" s="2060" t="str">
        <f>IFERROR(IFERROR('Multi-Customer'!$HP$39,VLOOKUP($D102,'Required Info to Submit'!$E$23:$J$32,2,FALSE)),"")</f>
        <v/>
      </c>
      <c r="L102" s="2060"/>
      <c r="M102" s="2060"/>
      <c r="N102" s="2060"/>
      <c r="O102" s="2060"/>
      <c r="P102" s="2060"/>
      <c r="Q102" s="2060"/>
      <c r="R102" s="2060"/>
      <c r="S102" s="2060"/>
      <c r="T102" s="2060"/>
      <c r="U102" s="2060" t="str">
        <f>IFERROR(IFERROR('Multi-Customer'!$HP$41&amp;" "&amp;'Multi-Customer'!$HP$42,VLOOKUP($D102,'Required Info to Submit'!$E$23:$J$32,3,FALSE)),"")</f>
        <v/>
      </c>
      <c r="V102" s="2060"/>
      <c r="W102" s="2060"/>
      <c r="X102" s="2060"/>
      <c r="Y102" s="2060"/>
      <c r="Z102" s="2060"/>
      <c r="AA102" s="2060"/>
      <c r="AB102" s="2060"/>
      <c r="AC102" s="2060"/>
      <c r="AD102" s="2060"/>
      <c r="AE102" s="2060"/>
      <c r="AF102" s="2060"/>
      <c r="AG102" s="2060"/>
      <c r="AH102" s="2060"/>
      <c r="AI102" s="2060"/>
      <c r="AJ102" s="2133" t="str">
        <f>IFERROR(IFERROR('Multi-Customer'!$HP$43,VLOOKUP($D102,'Required Info to Submit'!$E$23:$J$32,4,FALSE)),"")</f>
        <v/>
      </c>
      <c r="AK102" s="2134"/>
      <c r="AL102" s="2134"/>
      <c r="AM102" s="2134"/>
      <c r="AN102" s="2134"/>
      <c r="AO102" s="2134"/>
      <c r="AP102" s="2134"/>
      <c r="AQ102" s="2134"/>
      <c r="AR102" s="2134"/>
      <c r="AS102" s="2134"/>
      <c r="AT102" s="2135"/>
      <c r="AU102" s="2004" t="str">
        <f>IFERROR(IFERROR('Multi-Customer'!$HP$44,VLOOKUP($D102,'Required Info to Submit'!$E$23:$J$32,5,FALSE)),"")</f>
        <v/>
      </c>
      <c r="AV102" s="2005"/>
      <c r="AW102" s="2005"/>
      <c r="AX102" s="2006"/>
      <c r="AY102" s="2051" t="str">
        <f>IFERROR(IFERROR('Multi-Customer'!$HP$45,VLOOKUP($D102,'Required Info to Submit'!$E$23:$J$32,6,FALSE)),"")</f>
        <v/>
      </c>
      <c r="AZ102" s="2052"/>
      <c r="BA102" s="2052"/>
      <c r="BB102" s="2052"/>
      <c r="BC102" s="2053"/>
      <c r="BF102" s="138"/>
    </row>
    <row r="103" spans="2:58" x14ac:dyDescent="0.25">
      <c r="B103" s="137"/>
      <c r="C103" s="515">
        <v>9</v>
      </c>
      <c r="D103" s="2118">
        <f>'Customer Inputs'!$B$14</f>
        <v>0</v>
      </c>
      <c r="E103" s="2118"/>
      <c r="F103" s="2118"/>
      <c r="G103" s="2118"/>
      <c r="H103" s="2118"/>
      <c r="I103" s="2118"/>
      <c r="J103" s="2118"/>
      <c r="K103" s="2060" t="str">
        <f>IFERROR(IFERROR('Multi-Customer'!$IM$39,VLOOKUP($D103,'Required Info to Submit'!$E$23:$J$32,2,FALSE)),"")</f>
        <v/>
      </c>
      <c r="L103" s="2060"/>
      <c r="M103" s="2060"/>
      <c r="N103" s="2060"/>
      <c r="O103" s="2060"/>
      <c r="P103" s="2060"/>
      <c r="Q103" s="2060"/>
      <c r="R103" s="2060"/>
      <c r="S103" s="2060"/>
      <c r="T103" s="2060"/>
      <c r="U103" s="2060" t="str">
        <f>IFERROR(IFERROR('Multi-Customer'!$IM$41&amp;" "&amp;'Multi-Customer'!$IM$42,VLOOKUP($D103,'Required Info to Submit'!$E$23:$J$32,3,FALSE)),"")</f>
        <v/>
      </c>
      <c r="V103" s="2060"/>
      <c r="W103" s="2060"/>
      <c r="X103" s="2060"/>
      <c r="Y103" s="2060"/>
      <c r="Z103" s="2060"/>
      <c r="AA103" s="2060"/>
      <c r="AB103" s="2060"/>
      <c r="AC103" s="2060"/>
      <c r="AD103" s="2060"/>
      <c r="AE103" s="2060"/>
      <c r="AF103" s="2060"/>
      <c r="AG103" s="2060"/>
      <c r="AH103" s="2060"/>
      <c r="AI103" s="2060"/>
      <c r="AJ103" s="2133" t="str">
        <f>IFERROR(IFERROR('Multi-Customer'!$IM$43,VLOOKUP($D103,'Required Info to Submit'!$E$23:$J$32,4,FALSE)),"")</f>
        <v/>
      </c>
      <c r="AK103" s="2134"/>
      <c r="AL103" s="2134"/>
      <c r="AM103" s="2134"/>
      <c r="AN103" s="2134"/>
      <c r="AO103" s="2134"/>
      <c r="AP103" s="2134"/>
      <c r="AQ103" s="2134"/>
      <c r="AR103" s="2134"/>
      <c r="AS103" s="2134"/>
      <c r="AT103" s="2135"/>
      <c r="AU103" s="2004" t="str">
        <f>IFERROR(IFERROR('Multi-Customer'!$IM$44,VLOOKUP($D103,'Required Info to Submit'!$E$23:$J$32,5,FALSE)),"")</f>
        <v/>
      </c>
      <c r="AV103" s="2005"/>
      <c r="AW103" s="2005"/>
      <c r="AX103" s="2006"/>
      <c r="AY103" s="2051" t="str">
        <f>IFERROR(IFERROR('Multi-Customer'!$IM$45,VLOOKUP($D103,'Required Info to Submit'!$E$23:$J$32,6,FALSE)),"")</f>
        <v/>
      </c>
      <c r="AZ103" s="2052"/>
      <c r="BA103" s="2052"/>
      <c r="BB103" s="2052"/>
      <c r="BC103" s="2053"/>
      <c r="BF103" s="138"/>
    </row>
    <row r="104" spans="2:58" x14ac:dyDescent="0.25">
      <c r="B104" s="137"/>
      <c r="C104" s="515">
        <v>10</v>
      </c>
      <c r="D104" s="2118">
        <f>'Customer Inputs'!$B$15</f>
        <v>0</v>
      </c>
      <c r="E104" s="2118"/>
      <c r="F104" s="2118"/>
      <c r="G104" s="2118"/>
      <c r="H104" s="2118"/>
      <c r="I104" s="2118"/>
      <c r="J104" s="2118"/>
      <c r="K104" s="2060" t="str">
        <f>IFERROR(IFERROR('Multi-Customer'!$JJ$39,VLOOKUP($D104,'Required Info to Submit'!$E$23:$J$32,2,FALSE)),"")</f>
        <v/>
      </c>
      <c r="L104" s="2060"/>
      <c r="M104" s="2060"/>
      <c r="N104" s="2060"/>
      <c r="O104" s="2060"/>
      <c r="P104" s="2060"/>
      <c r="Q104" s="2060"/>
      <c r="R104" s="2060"/>
      <c r="S104" s="2060"/>
      <c r="T104" s="2060"/>
      <c r="U104" s="2060" t="str">
        <f>IFERROR(IFERROR('Multi-Customer'!$JJ$41&amp;" "&amp;'Multi-Customer'!$JJ$42,VLOOKUP($D104,'Required Info to Submit'!$E$23:$J$32,3,FALSE)),"")</f>
        <v/>
      </c>
      <c r="V104" s="2060"/>
      <c r="W104" s="2060"/>
      <c r="X104" s="2060"/>
      <c r="Y104" s="2060"/>
      <c r="Z104" s="2060"/>
      <c r="AA104" s="2060"/>
      <c r="AB104" s="2060"/>
      <c r="AC104" s="2060"/>
      <c r="AD104" s="2060"/>
      <c r="AE104" s="2060"/>
      <c r="AF104" s="2060"/>
      <c r="AG104" s="2060"/>
      <c r="AH104" s="2060"/>
      <c r="AI104" s="2060"/>
      <c r="AJ104" s="2133" t="str">
        <f>IFERROR(IFERROR('Multi-Customer'!$JJ$43,VLOOKUP($D104,'Required Info to Submit'!$E$23:$J$32,4,FALSE)),"")</f>
        <v/>
      </c>
      <c r="AK104" s="2134"/>
      <c r="AL104" s="2134"/>
      <c r="AM104" s="2134"/>
      <c r="AN104" s="2134"/>
      <c r="AO104" s="2134"/>
      <c r="AP104" s="2134"/>
      <c r="AQ104" s="2134"/>
      <c r="AR104" s="2134"/>
      <c r="AS104" s="2134"/>
      <c r="AT104" s="2135"/>
      <c r="AU104" s="2004" t="str">
        <f>IFERROR(IFERROR('Multi-Customer'!$JJ$44,VLOOKUP($D104,'Required Info to Submit'!$E$23:$J$32,5,FALSE)),"")</f>
        <v/>
      </c>
      <c r="AV104" s="2005"/>
      <c r="AW104" s="2005"/>
      <c r="AX104" s="2006"/>
      <c r="AY104" s="2051" t="str">
        <f>IFERROR(IFERROR('Multi-Customer'!$JJ$45,VLOOKUP($D104,'Required Info to Submit'!$E$23:$J$32,6,FALSE)),"")</f>
        <v/>
      </c>
      <c r="AZ104" s="2052"/>
      <c r="BA104" s="2052"/>
      <c r="BB104" s="2052"/>
      <c r="BC104" s="2053"/>
      <c r="BD104" s="1729"/>
      <c r="BE104" s="1729"/>
      <c r="BF104" s="138"/>
    </row>
    <row r="105" spans="2:58" x14ac:dyDescent="0.25">
      <c r="B105" s="137"/>
      <c r="C105" s="515">
        <v>11</v>
      </c>
      <c r="D105" s="2118">
        <f>'Customer Inputs'!$B$16</f>
        <v>0</v>
      </c>
      <c r="E105" s="2118"/>
      <c r="F105" s="2118"/>
      <c r="G105" s="2118"/>
      <c r="H105" s="2118"/>
      <c r="I105" s="2118"/>
      <c r="J105" s="2118"/>
      <c r="K105" s="2060" t="str">
        <f>IFERROR(IFERROR('Multi-Customer'!$KG$39,VLOOKUP($D105,'Required Info to Submit'!$E$23:$J$32,2,FALSE)),"")</f>
        <v/>
      </c>
      <c r="L105" s="2060"/>
      <c r="M105" s="2060"/>
      <c r="N105" s="2060"/>
      <c r="O105" s="2060"/>
      <c r="P105" s="2060"/>
      <c r="Q105" s="2060"/>
      <c r="R105" s="2060"/>
      <c r="S105" s="2060"/>
      <c r="T105" s="2060"/>
      <c r="U105" s="2060" t="str">
        <f>IFERROR(IFERROR('Multi-Customer'!$KG$41&amp;" "&amp;'Multi-Customer'!$KG$42,VLOOKUP($D105,'Required Info to Submit'!$E$23:$J$32,3,FALSE)),"")</f>
        <v/>
      </c>
      <c r="V105" s="2060"/>
      <c r="W105" s="2060"/>
      <c r="X105" s="2060"/>
      <c r="Y105" s="2060"/>
      <c r="Z105" s="2060"/>
      <c r="AA105" s="2060"/>
      <c r="AB105" s="2060"/>
      <c r="AC105" s="2060"/>
      <c r="AD105" s="2060"/>
      <c r="AE105" s="2060"/>
      <c r="AF105" s="2060"/>
      <c r="AG105" s="2060"/>
      <c r="AH105" s="2060"/>
      <c r="AI105" s="2060"/>
      <c r="AJ105" s="2133" t="str">
        <f>IFERROR(IFERROR('Multi-Customer'!$KG$43,VLOOKUP($D105,'Required Info to Submit'!$E$23:$J$32,4,FALSE)),"")</f>
        <v/>
      </c>
      <c r="AK105" s="2134"/>
      <c r="AL105" s="2134"/>
      <c r="AM105" s="2134"/>
      <c r="AN105" s="2134"/>
      <c r="AO105" s="2134"/>
      <c r="AP105" s="2134"/>
      <c r="AQ105" s="2134"/>
      <c r="AR105" s="2134"/>
      <c r="AS105" s="2134"/>
      <c r="AT105" s="2135"/>
      <c r="AU105" s="2004" t="str">
        <f>IFERROR(IFERROR('Multi-Customer'!$KG$44,VLOOKUP($D105,'Required Info to Submit'!$E$23:$J$32,5,FALSE)),"")</f>
        <v/>
      </c>
      <c r="AV105" s="2005"/>
      <c r="AW105" s="2005"/>
      <c r="AX105" s="2006"/>
      <c r="AY105" s="2051" t="str">
        <f>IFERROR(IFERROR('Multi-Customer'!$KG$45,VLOOKUP($D105,'Required Info to Submit'!$E$23:$J$32,6,FALSE)),"")</f>
        <v/>
      </c>
      <c r="AZ105" s="2052"/>
      <c r="BA105" s="2052"/>
      <c r="BB105" s="2052"/>
      <c r="BC105" s="2053"/>
      <c r="BD105" s="1729"/>
      <c r="BE105" s="1729"/>
      <c r="BF105" s="138"/>
    </row>
    <row r="106" spans="2:58" x14ac:dyDescent="0.25">
      <c r="B106" s="137"/>
      <c r="C106" s="515">
        <v>12</v>
      </c>
      <c r="D106" s="2118">
        <f>'Customer Inputs'!$B$17</f>
        <v>0</v>
      </c>
      <c r="E106" s="2118"/>
      <c r="F106" s="2118"/>
      <c r="G106" s="2118"/>
      <c r="H106" s="2118"/>
      <c r="I106" s="2118"/>
      <c r="J106" s="2118"/>
      <c r="K106" s="2060" t="str">
        <f>IFERROR(IFERROR('Multi-Customer'!$LD$39,VLOOKUP($D106,'Required Info to Submit'!$E$23:$J$32,2,FALSE)),"")</f>
        <v/>
      </c>
      <c r="L106" s="2060"/>
      <c r="M106" s="2060"/>
      <c r="N106" s="2060"/>
      <c r="O106" s="2060"/>
      <c r="P106" s="2060"/>
      <c r="Q106" s="2060"/>
      <c r="R106" s="2060"/>
      <c r="S106" s="2060"/>
      <c r="T106" s="2060"/>
      <c r="U106" s="2060" t="str">
        <f>IFERROR(IFERROR('Multi-Customer'!$LD$41&amp;" "&amp;'Multi-Customer'!$LD$42,VLOOKUP($D106,'Required Info to Submit'!$E$23:$J$32,3,FALSE)),"")</f>
        <v/>
      </c>
      <c r="V106" s="2060"/>
      <c r="W106" s="2060"/>
      <c r="X106" s="2060"/>
      <c r="Y106" s="2060"/>
      <c r="Z106" s="2060"/>
      <c r="AA106" s="2060"/>
      <c r="AB106" s="2060"/>
      <c r="AC106" s="2060"/>
      <c r="AD106" s="2060"/>
      <c r="AE106" s="2060"/>
      <c r="AF106" s="2060"/>
      <c r="AG106" s="2060"/>
      <c r="AH106" s="2060"/>
      <c r="AI106" s="2060"/>
      <c r="AJ106" s="2133" t="str">
        <f>IFERROR(IFERROR('Multi-Customer'!$LD$43,VLOOKUP($D106,'Required Info to Submit'!$E$23:$J$32,4,FALSE)),"")</f>
        <v/>
      </c>
      <c r="AK106" s="2134"/>
      <c r="AL106" s="2134"/>
      <c r="AM106" s="2134"/>
      <c r="AN106" s="2134"/>
      <c r="AO106" s="2134"/>
      <c r="AP106" s="2134"/>
      <c r="AQ106" s="2134"/>
      <c r="AR106" s="2134"/>
      <c r="AS106" s="2134"/>
      <c r="AT106" s="2135"/>
      <c r="AU106" s="2004" t="str">
        <f>IFERROR(IFERROR('Multi-Customer'!$LD$44,VLOOKUP($D106,'Required Info to Submit'!$E$23:$J$32,5,FALSE)),"")</f>
        <v/>
      </c>
      <c r="AV106" s="2005"/>
      <c r="AW106" s="2005"/>
      <c r="AX106" s="2006"/>
      <c r="AY106" s="2051" t="str">
        <f>IFERROR(IFERROR('Multi-Customer'!$LD$45,VLOOKUP($D106,'Required Info to Submit'!$E$23:$J$32,6,FALSE)),"")</f>
        <v/>
      </c>
      <c r="AZ106" s="2052"/>
      <c r="BA106" s="2052"/>
      <c r="BB106" s="2052"/>
      <c r="BC106" s="2053"/>
      <c r="BD106" s="1729"/>
      <c r="BE106" s="1729"/>
      <c r="BF106" s="138"/>
    </row>
    <row r="107" spans="2:58" x14ac:dyDescent="0.25">
      <c r="B107" s="137"/>
      <c r="C107" s="515">
        <v>13</v>
      </c>
      <c r="D107" s="2118">
        <f>'Customer Inputs'!$B$18</f>
        <v>0</v>
      </c>
      <c r="E107" s="2118"/>
      <c r="F107" s="2118"/>
      <c r="G107" s="2118"/>
      <c r="H107" s="2118"/>
      <c r="I107" s="2118"/>
      <c r="J107" s="2118"/>
      <c r="K107" s="2060" t="str">
        <f>IFERROR(IFERROR('Multi-Customer'!$MA$39,VLOOKUP($D107,'Required Info to Submit'!$E$23:$J$32,2,FALSE)),"")</f>
        <v/>
      </c>
      <c r="L107" s="2060"/>
      <c r="M107" s="2060"/>
      <c r="N107" s="2060"/>
      <c r="O107" s="2060"/>
      <c r="P107" s="2060"/>
      <c r="Q107" s="2060"/>
      <c r="R107" s="2060"/>
      <c r="S107" s="2060"/>
      <c r="T107" s="2060"/>
      <c r="U107" s="2060" t="str">
        <f>IFERROR(IFERROR('Multi-Customer'!$MA$41&amp;" "&amp;'Multi-Customer'!$JJ$42,VLOOKUP($D107,'Required Info to Submit'!$E$23:$J$32,3,FALSE)),"")</f>
        <v/>
      </c>
      <c r="V107" s="2060"/>
      <c r="W107" s="2060"/>
      <c r="X107" s="2060"/>
      <c r="Y107" s="2060"/>
      <c r="Z107" s="2060"/>
      <c r="AA107" s="2060"/>
      <c r="AB107" s="2060"/>
      <c r="AC107" s="2060"/>
      <c r="AD107" s="2060"/>
      <c r="AE107" s="2060"/>
      <c r="AF107" s="2060"/>
      <c r="AG107" s="2060"/>
      <c r="AH107" s="2060"/>
      <c r="AI107" s="2060"/>
      <c r="AJ107" s="2133" t="str">
        <f>IFERROR(IFERROR('Multi-Customer'!$MA$43,VLOOKUP($D107,'Required Info to Submit'!$E$23:$J$32,4,FALSE)),"")</f>
        <v/>
      </c>
      <c r="AK107" s="2134"/>
      <c r="AL107" s="2134"/>
      <c r="AM107" s="2134"/>
      <c r="AN107" s="2134"/>
      <c r="AO107" s="2134"/>
      <c r="AP107" s="2134"/>
      <c r="AQ107" s="2134"/>
      <c r="AR107" s="2134"/>
      <c r="AS107" s="2134"/>
      <c r="AT107" s="2135"/>
      <c r="AU107" s="2004" t="str">
        <f>IFERROR(IFERROR('Multi-Customer'!$MA$44,VLOOKUP($D107,'Required Info to Submit'!$E$23:$J$32,5,FALSE)),"")</f>
        <v/>
      </c>
      <c r="AV107" s="2005"/>
      <c r="AW107" s="2005"/>
      <c r="AX107" s="2006"/>
      <c r="AY107" s="2051" t="str">
        <f>IFERROR(IFERROR('Multi-Customer'!$MA$45,VLOOKUP($D107,'Required Info to Submit'!$E$23:$J$32,6,FALSE)),"")</f>
        <v/>
      </c>
      <c r="AZ107" s="2052"/>
      <c r="BA107" s="2052"/>
      <c r="BB107" s="2052"/>
      <c r="BC107" s="2053"/>
      <c r="BD107" s="1729"/>
      <c r="BE107" s="1729"/>
      <c r="BF107" s="138"/>
    </row>
    <row r="108" spans="2:58" x14ac:dyDescent="0.25">
      <c r="B108" s="137"/>
      <c r="C108" s="515">
        <v>14</v>
      </c>
      <c r="D108" s="2118">
        <f>'Customer Inputs'!$B$19</f>
        <v>0</v>
      </c>
      <c r="E108" s="2118"/>
      <c r="F108" s="2118"/>
      <c r="G108" s="2118"/>
      <c r="H108" s="2118"/>
      <c r="I108" s="2118"/>
      <c r="J108" s="2118"/>
      <c r="K108" s="2060" t="str">
        <f>IFERROR(IFERROR('Multi-Customer'!$MX$39,VLOOKUP($D108,'Required Info to Submit'!$E$23:$J$32,2,FALSE)),"")</f>
        <v/>
      </c>
      <c r="L108" s="2060"/>
      <c r="M108" s="2060"/>
      <c r="N108" s="2060"/>
      <c r="O108" s="2060"/>
      <c r="P108" s="2060"/>
      <c r="Q108" s="2060"/>
      <c r="R108" s="2060"/>
      <c r="S108" s="2060"/>
      <c r="T108" s="2060"/>
      <c r="U108" s="2060" t="str">
        <f>IFERROR(IFERROR('Multi-Customer'!$MX$41&amp;" "&amp;'Multi-Customer'!$JJ$42,VLOOKUP($D108,'Required Info to Submit'!$E$23:$J$32,3,FALSE)),"")</f>
        <v/>
      </c>
      <c r="V108" s="2060"/>
      <c r="W108" s="2060"/>
      <c r="X108" s="2060"/>
      <c r="Y108" s="2060"/>
      <c r="Z108" s="2060"/>
      <c r="AA108" s="2060"/>
      <c r="AB108" s="2060"/>
      <c r="AC108" s="2060"/>
      <c r="AD108" s="2060"/>
      <c r="AE108" s="2060"/>
      <c r="AF108" s="2060"/>
      <c r="AG108" s="2060"/>
      <c r="AH108" s="2060"/>
      <c r="AI108" s="2060"/>
      <c r="AJ108" s="2133" t="str">
        <f>IFERROR(IFERROR('Multi-Customer'!$MX$43,VLOOKUP($D108,'Required Info to Submit'!$E$23:$J$32,4,FALSE)),"")</f>
        <v/>
      </c>
      <c r="AK108" s="2134"/>
      <c r="AL108" s="2134"/>
      <c r="AM108" s="2134"/>
      <c r="AN108" s="2134"/>
      <c r="AO108" s="2134"/>
      <c r="AP108" s="2134"/>
      <c r="AQ108" s="2134"/>
      <c r="AR108" s="2134"/>
      <c r="AS108" s="2134"/>
      <c r="AT108" s="2135"/>
      <c r="AU108" s="2004" t="str">
        <f>IFERROR(IFERROR('Multi-Customer'!$MX$44,VLOOKUP($D108,'Required Info to Submit'!$E$23:$J$32,5,FALSE)),"")</f>
        <v/>
      </c>
      <c r="AV108" s="2005"/>
      <c r="AW108" s="2005"/>
      <c r="AX108" s="2006"/>
      <c r="AY108" s="2051" t="str">
        <f>IFERROR(IFERROR('Multi-Customer'!$MX$45,VLOOKUP($D108,'Required Info to Submit'!$E$23:$J$32,6,FALSE)),"")</f>
        <v/>
      </c>
      <c r="AZ108" s="2052"/>
      <c r="BA108" s="2052"/>
      <c r="BB108" s="2052"/>
      <c r="BC108" s="2053"/>
      <c r="BD108" s="1729"/>
      <c r="BE108" s="1729"/>
      <c r="BF108" s="138"/>
    </row>
    <row r="109" spans="2:58" ht="17.25" customHeight="1" x14ac:dyDescent="0.25">
      <c r="B109" s="137"/>
      <c r="C109" s="515">
        <v>15</v>
      </c>
      <c r="D109" s="2118">
        <f>'Customer Inputs'!$B$20</f>
        <v>0</v>
      </c>
      <c r="E109" s="2118"/>
      <c r="F109" s="2118"/>
      <c r="G109" s="2118"/>
      <c r="H109" s="2118"/>
      <c r="I109" s="2118"/>
      <c r="J109" s="2118"/>
      <c r="K109" s="2060" t="str">
        <f>IFERROR(IFERROR('Multi-Customer'!$NU$39,VLOOKUP($D109,'Required Info to Submit'!$E$23:$J$32,2,FALSE)),"")</f>
        <v/>
      </c>
      <c r="L109" s="2060"/>
      <c r="M109" s="2060"/>
      <c r="N109" s="2060"/>
      <c r="O109" s="2060"/>
      <c r="P109" s="2060"/>
      <c r="Q109" s="2060"/>
      <c r="R109" s="2060"/>
      <c r="S109" s="2060"/>
      <c r="T109" s="2060"/>
      <c r="U109" s="2060" t="str">
        <f>IFERROR(IFERROR('Multi-Customer'!$NU$41&amp;" "&amp;'Multi-Customer'!$JJ$42,VLOOKUP($D109,'Required Info to Submit'!$E$23:$J$32,3,FALSE)),"")</f>
        <v/>
      </c>
      <c r="V109" s="2060"/>
      <c r="W109" s="2060"/>
      <c r="X109" s="2060"/>
      <c r="Y109" s="2060"/>
      <c r="Z109" s="2060"/>
      <c r="AA109" s="2060"/>
      <c r="AB109" s="2060"/>
      <c r="AC109" s="2060"/>
      <c r="AD109" s="2060"/>
      <c r="AE109" s="2060"/>
      <c r="AF109" s="2060"/>
      <c r="AG109" s="2060"/>
      <c r="AH109" s="2060"/>
      <c r="AI109" s="2060"/>
      <c r="AJ109" s="2133" t="str">
        <f>IFERROR(IFERROR('Multi-Customer'!$NU$43,VLOOKUP($D109,'Required Info to Submit'!$E$23:$J$32,4,FALSE)),"")</f>
        <v/>
      </c>
      <c r="AK109" s="2134"/>
      <c r="AL109" s="2134"/>
      <c r="AM109" s="2134"/>
      <c r="AN109" s="2134"/>
      <c r="AO109" s="2134"/>
      <c r="AP109" s="2134"/>
      <c r="AQ109" s="2134"/>
      <c r="AR109" s="2134"/>
      <c r="AS109" s="2134"/>
      <c r="AT109" s="2135"/>
      <c r="AU109" s="2004" t="str">
        <f>IFERROR(IFERROR('Multi-Customer'!$NU$44,VLOOKUP($D109,'Required Info to Submit'!$E$23:$J$32,5,FALSE)),"")</f>
        <v/>
      </c>
      <c r="AV109" s="2005"/>
      <c r="AW109" s="2005"/>
      <c r="AX109" s="2006"/>
      <c r="AY109" s="2051" t="str">
        <f>IFERROR(IFERROR('Multi-Customer'!$NU$45,VLOOKUP($D109,'Required Info to Submit'!$E$23:$J$32,6,FALSE)),"")</f>
        <v/>
      </c>
      <c r="AZ109" s="2052"/>
      <c r="BA109" s="2052"/>
      <c r="BB109" s="2052"/>
      <c r="BC109" s="2053"/>
      <c r="BD109" s="1729"/>
      <c r="BE109" s="1729"/>
      <c r="BF109" s="138"/>
    </row>
    <row r="110" spans="2:58" x14ac:dyDescent="0.25">
      <c r="B110" s="137"/>
      <c r="C110" s="515">
        <v>16</v>
      </c>
      <c r="D110" s="2118">
        <f>'Customer Inputs'!$B$21</f>
        <v>0</v>
      </c>
      <c r="E110" s="2118"/>
      <c r="F110" s="2118"/>
      <c r="G110" s="2118"/>
      <c r="H110" s="2118"/>
      <c r="I110" s="2118"/>
      <c r="J110" s="2118"/>
      <c r="K110" s="2060" t="str">
        <f>IFERROR(IFERROR('Multi-Customer'!$OR$39,VLOOKUP($D110,'Required Info to Submit'!$E$23:$J$32,2,FALSE)),"")</f>
        <v/>
      </c>
      <c r="L110" s="2060"/>
      <c r="M110" s="2060"/>
      <c r="N110" s="2060"/>
      <c r="O110" s="2060"/>
      <c r="P110" s="2060"/>
      <c r="Q110" s="2060"/>
      <c r="R110" s="2060"/>
      <c r="S110" s="2060"/>
      <c r="T110" s="2060"/>
      <c r="U110" s="2060" t="str">
        <f>IFERROR(IFERROR('Multi-Customer'!$OR$41&amp;" "&amp;'Multi-Customer'!$JJ$42,VLOOKUP($D110,'Required Info to Submit'!$E$23:$J$32,3,FALSE)),"")</f>
        <v/>
      </c>
      <c r="V110" s="2060"/>
      <c r="W110" s="2060"/>
      <c r="X110" s="2060"/>
      <c r="Y110" s="2060"/>
      <c r="Z110" s="2060"/>
      <c r="AA110" s="2060"/>
      <c r="AB110" s="2060"/>
      <c r="AC110" s="2060"/>
      <c r="AD110" s="2060"/>
      <c r="AE110" s="2060"/>
      <c r="AF110" s="2060"/>
      <c r="AG110" s="2060"/>
      <c r="AH110" s="2060"/>
      <c r="AI110" s="2060"/>
      <c r="AJ110" s="2133" t="str">
        <f>IFERROR(IFERROR('Multi-Customer'!$OR$43,VLOOKUP($D110,'Required Info to Submit'!$E$23:$J$32,4,FALSE)),"")</f>
        <v/>
      </c>
      <c r="AK110" s="2134"/>
      <c r="AL110" s="2134"/>
      <c r="AM110" s="2134"/>
      <c r="AN110" s="2134"/>
      <c r="AO110" s="2134"/>
      <c r="AP110" s="2134"/>
      <c r="AQ110" s="2134"/>
      <c r="AR110" s="2134"/>
      <c r="AS110" s="2134"/>
      <c r="AT110" s="2135"/>
      <c r="AU110" s="2004" t="str">
        <f>IFERROR(IFERROR('Multi-Customer'!$OR$44,VLOOKUP($D110,'Required Info to Submit'!$E$23:$J$32,5,FALSE)),"")</f>
        <v/>
      </c>
      <c r="AV110" s="2005"/>
      <c r="AW110" s="2005"/>
      <c r="AX110" s="2006"/>
      <c r="AY110" s="2051" t="str">
        <f>IFERROR(IFERROR('Multi-Customer'!$OR$45,VLOOKUP($D110,'Required Info to Submit'!$E$23:$J$32,6,FALSE)),"")</f>
        <v/>
      </c>
      <c r="AZ110" s="2052"/>
      <c r="BA110" s="2052"/>
      <c r="BB110" s="2052"/>
      <c r="BC110" s="2053"/>
      <c r="BD110" s="1729"/>
      <c r="BE110" s="1729"/>
      <c r="BF110" s="138"/>
    </row>
    <row r="111" spans="2:58" x14ac:dyDescent="0.25">
      <c r="B111" s="137"/>
      <c r="C111" s="515">
        <v>17</v>
      </c>
      <c r="D111" s="2118">
        <f>'Customer Inputs'!$B$22</f>
        <v>0</v>
      </c>
      <c r="E111" s="2118"/>
      <c r="F111" s="2118"/>
      <c r="G111" s="2118"/>
      <c r="H111" s="2118"/>
      <c r="I111" s="2118"/>
      <c r="J111" s="2118"/>
      <c r="K111" s="2060" t="str">
        <f>IFERROR(IFERROR('Multi-Customer'!$PO$39,VLOOKUP($D111,'Required Info to Submit'!$E$23:$J$32,2,FALSE)),"")</f>
        <v/>
      </c>
      <c r="L111" s="2060"/>
      <c r="M111" s="2060"/>
      <c r="N111" s="2060"/>
      <c r="O111" s="2060"/>
      <c r="P111" s="2060"/>
      <c r="Q111" s="2060"/>
      <c r="R111" s="2060"/>
      <c r="S111" s="2060"/>
      <c r="T111" s="2060"/>
      <c r="U111" s="2060" t="str">
        <f>IFERROR(IFERROR('Multi-Customer'!$PO$41&amp;" "&amp;'Multi-Customer'!$JJ$42,VLOOKUP($D111,'Required Info to Submit'!$E$23:$J$32,3,FALSE)),"")</f>
        <v/>
      </c>
      <c r="V111" s="2060"/>
      <c r="W111" s="2060"/>
      <c r="X111" s="2060"/>
      <c r="Y111" s="2060"/>
      <c r="Z111" s="2060"/>
      <c r="AA111" s="2060"/>
      <c r="AB111" s="2060"/>
      <c r="AC111" s="2060"/>
      <c r="AD111" s="2060"/>
      <c r="AE111" s="2060"/>
      <c r="AF111" s="2060"/>
      <c r="AG111" s="2060"/>
      <c r="AH111" s="2060"/>
      <c r="AI111" s="2060"/>
      <c r="AJ111" s="2133" t="str">
        <f>IFERROR(IFERROR('Multi-Customer'!$PO$43,VLOOKUP($D111,'Required Info to Submit'!$E$23:$J$32,4,FALSE)),"")</f>
        <v/>
      </c>
      <c r="AK111" s="2134"/>
      <c r="AL111" s="2134"/>
      <c r="AM111" s="2134"/>
      <c r="AN111" s="2134"/>
      <c r="AO111" s="2134"/>
      <c r="AP111" s="2134"/>
      <c r="AQ111" s="2134"/>
      <c r="AR111" s="2134"/>
      <c r="AS111" s="2134"/>
      <c r="AT111" s="2135"/>
      <c r="AU111" s="2004" t="str">
        <f>IFERROR(IFERROR('Multi-Customer'!$PO$44,VLOOKUP($D111,'Required Info to Submit'!$E$23:$J$32,5,FALSE)),"")</f>
        <v/>
      </c>
      <c r="AV111" s="2005"/>
      <c r="AW111" s="2005"/>
      <c r="AX111" s="2006"/>
      <c r="AY111" s="2051" t="str">
        <f>IFERROR(IFERROR('Multi-Customer'!$PO$45,VLOOKUP($D111,'Required Info to Submit'!$E$23:$J$32,6,FALSE)),"")</f>
        <v/>
      </c>
      <c r="AZ111" s="2052"/>
      <c r="BA111" s="2052"/>
      <c r="BB111" s="2052"/>
      <c r="BC111" s="2053"/>
      <c r="BD111" s="1729"/>
      <c r="BE111" s="1729"/>
      <c r="BF111" s="138"/>
    </row>
    <row r="112" spans="2:58" x14ac:dyDescent="0.25">
      <c r="B112" s="137"/>
      <c r="C112" s="515">
        <v>18</v>
      </c>
      <c r="D112" s="2118">
        <f>'Customer Inputs'!$B$23</f>
        <v>0</v>
      </c>
      <c r="E112" s="2118"/>
      <c r="F112" s="2118"/>
      <c r="G112" s="2118"/>
      <c r="H112" s="2118"/>
      <c r="I112" s="2118"/>
      <c r="J112" s="2118"/>
      <c r="K112" s="2060" t="str">
        <f>IFERROR(IFERROR('Multi-Customer'!$QL$39,VLOOKUP($D112,'Required Info to Submit'!$E$23:$J$32,2,FALSE)),"")</f>
        <v/>
      </c>
      <c r="L112" s="2060"/>
      <c r="M112" s="2060"/>
      <c r="N112" s="2060"/>
      <c r="O112" s="2060"/>
      <c r="P112" s="2060"/>
      <c r="Q112" s="2060"/>
      <c r="R112" s="2060"/>
      <c r="S112" s="2060"/>
      <c r="T112" s="2060"/>
      <c r="U112" s="2060" t="str">
        <f>IFERROR(IFERROR('Multi-Customer'!$QL$41&amp;" "&amp;'Multi-Customer'!$JJ$42,VLOOKUP($D112,'Required Info to Submit'!$E$23:$J$32,3,FALSE)),"")</f>
        <v/>
      </c>
      <c r="V112" s="2060"/>
      <c r="W112" s="2060"/>
      <c r="X112" s="2060"/>
      <c r="Y112" s="2060"/>
      <c r="Z112" s="2060"/>
      <c r="AA112" s="2060"/>
      <c r="AB112" s="2060"/>
      <c r="AC112" s="2060"/>
      <c r="AD112" s="2060"/>
      <c r="AE112" s="2060"/>
      <c r="AF112" s="2060"/>
      <c r="AG112" s="2060"/>
      <c r="AH112" s="2060"/>
      <c r="AI112" s="2060"/>
      <c r="AJ112" s="2133" t="str">
        <f>IFERROR(IFERROR('Multi-Customer'!$QL$43,VLOOKUP($D112,'Required Info to Submit'!$E$23:$J$32,4,FALSE)),"")</f>
        <v/>
      </c>
      <c r="AK112" s="2134"/>
      <c r="AL112" s="2134"/>
      <c r="AM112" s="2134"/>
      <c r="AN112" s="2134"/>
      <c r="AO112" s="2134"/>
      <c r="AP112" s="2134"/>
      <c r="AQ112" s="2134"/>
      <c r="AR112" s="2134"/>
      <c r="AS112" s="2134"/>
      <c r="AT112" s="2135"/>
      <c r="AU112" s="2004" t="str">
        <f>IFERROR(IFERROR('Multi-Customer'!$QL$44,VLOOKUP($D112,'Required Info to Submit'!$E$23:$J$32,5,FALSE)),"")</f>
        <v/>
      </c>
      <c r="AV112" s="2005"/>
      <c r="AW112" s="2005"/>
      <c r="AX112" s="2006"/>
      <c r="AY112" s="2051" t="str">
        <f>IFERROR(IFERROR('Multi-Customer'!$QL$45,VLOOKUP($D112,'Required Info to Submit'!$E$23:$J$32,6,FALSE)),"")</f>
        <v/>
      </c>
      <c r="AZ112" s="2052"/>
      <c r="BA112" s="2052"/>
      <c r="BB112" s="2052"/>
      <c r="BC112" s="2053"/>
      <c r="BD112" s="1729"/>
      <c r="BE112" s="1729"/>
      <c r="BF112" s="138"/>
    </row>
    <row r="113" spans="2:58" x14ac:dyDescent="0.25">
      <c r="B113" s="137"/>
      <c r="C113" s="515">
        <v>19</v>
      </c>
      <c r="D113" s="2118">
        <f>'Customer Inputs'!$B$24</f>
        <v>0</v>
      </c>
      <c r="E113" s="2118"/>
      <c r="F113" s="2118"/>
      <c r="G113" s="2118"/>
      <c r="H113" s="2118"/>
      <c r="I113" s="2118"/>
      <c r="J113" s="2118"/>
      <c r="K113" s="2060" t="str">
        <f>IFERROR(IFERROR('Multi-Customer'!$RI$39,VLOOKUP($D113,'Required Info to Submit'!$E$23:$J$32,2,FALSE)),"")</f>
        <v/>
      </c>
      <c r="L113" s="2060"/>
      <c r="M113" s="2060"/>
      <c r="N113" s="2060"/>
      <c r="O113" s="2060"/>
      <c r="P113" s="2060"/>
      <c r="Q113" s="2060"/>
      <c r="R113" s="2060"/>
      <c r="S113" s="2060"/>
      <c r="T113" s="2060"/>
      <c r="U113" s="2060" t="str">
        <f>IFERROR(IFERROR('Multi-Customer'!$RI$41&amp;" "&amp;'Multi-Customer'!$JJ$42,VLOOKUP($D113,'Required Info to Submit'!$E$23:$J$32,3,FALSE)),"")</f>
        <v/>
      </c>
      <c r="V113" s="2060"/>
      <c r="W113" s="2060"/>
      <c r="X113" s="2060"/>
      <c r="Y113" s="2060"/>
      <c r="Z113" s="2060"/>
      <c r="AA113" s="2060"/>
      <c r="AB113" s="2060"/>
      <c r="AC113" s="2060"/>
      <c r="AD113" s="2060"/>
      <c r="AE113" s="2060"/>
      <c r="AF113" s="2060"/>
      <c r="AG113" s="2060"/>
      <c r="AH113" s="2060"/>
      <c r="AI113" s="2060"/>
      <c r="AJ113" s="2133" t="str">
        <f>IFERROR(IFERROR('Multi-Customer'!$RI$43,VLOOKUP($D113,'Required Info to Submit'!$E$23:$J$32,4,FALSE)),"")</f>
        <v/>
      </c>
      <c r="AK113" s="2134"/>
      <c r="AL113" s="2134"/>
      <c r="AM113" s="2134"/>
      <c r="AN113" s="2134"/>
      <c r="AO113" s="2134"/>
      <c r="AP113" s="2134"/>
      <c r="AQ113" s="2134"/>
      <c r="AR113" s="2134"/>
      <c r="AS113" s="2134"/>
      <c r="AT113" s="2135"/>
      <c r="AU113" s="2004" t="str">
        <f>IFERROR(IFERROR('Multi-Customer'!$RI$44,VLOOKUP($D113,'Required Info to Submit'!$E$23:$J$32,5,FALSE)),"")</f>
        <v/>
      </c>
      <c r="AV113" s="2005"/>
      <c r="AW113" s="2005"/>
      <c r="AX113" s="2006"/>
      <c r="AY113" s="2051" t="str">
        <f>IFERROR(IFERROR('Multi-Customer'!$RI$45,VLOOKUP($D113,'Required Info to Submit'!$E$23:$J$32,6,FALSE)),"")</f>
        <v/>
      </c>
      <c r="AZ113" s="2052"/>
      <c r="BA113" s="2052"/>
      <c r="BB113" s="2052"/>
      <c r="BC113" s="2053"/>
      <c r="BD113" s="1729"/>
      <c r="BE113" s="1729"/>
      <c r="BF113" s="138"/>
    </row>
    <row r="114" spans="2:58" ht="15.75" thickBot="1" x14ac:dyDescent="0.3">
      <c r="B114" s="137"/>
      <c r="C114" s="516">
        <v>20</v>
      </c>
      <c r="D114" s="2129">
        <f>'Customer Inputs'!$B$25</f>
        <v>0</v>
      </c>
      <c r="E114" s="2129"/>
      <c r="F114" s="2129"/>
      <c r="G114" s="2129"/>
      <c r="H114" s="2129"/>
      <c r="I114" s="2129"/>
      <c r="J114" s="2129"/>
      <c r="K114" s="2128" t="str">
        <f>IFERROR(IFERROR('Multi-Customer'!$SF$39,VLOOKUP($D114,'Required Info to Submit'!$E$23:$J$32,2,FALSE)),"")</f>
        <v/>
      </c>
      <c r="L114" s="2128"/>
      <c r="M114" s="2128"/>
      <c r="N114" s="2128"/>
      <c r="O114" s="2128"/>
      <c r="P114" s="2128"/>
      <c r="Q114" s="2128"/>
      <c r="R114" s="2128"/>
      <c r="S114" s="2128"/>
      <c r="T114" s="2128"/>
      <c r="U114" s="2128" t="str">
        <f>IFERROR(IFERROR('Multi-Customer'!$SF$41&amp;" "&amp;'Multi-Customer'!$JJ$42,VLOOKUP($D114,'Required Info to Submit'!$E$23:$J$32,3,FALSE)),"")</f>
        <v/>
      </c>
      <c r="V114" s="2128"/>
      <c r="W114" s="2128"/>
      <c r="X114" s="2128"/>
      <c r="Y114" s="2128"/>
      <c r="Z114" s="2128"/>
      <c r="AA114" s="2128"/>
      <c r="AB114" s="2128"/>
      <c r="AC114" s="2128"/>
      <c r="AD114" s="2128"/>
      <c r="AE114" s="2128"/>
      <c r="AF114" s="2128"/>
      <c r="AG114" s="2128"/>
      <c r="AH114" s="2128"/>
      <c r="AI114" s="2128"/>
      <c r="AJ114" s="2130" t="str">
        <f>IFERROR(IFERROR('Multi-Customer'!$SF$43,VLOOKUP($D114,'Required Info to Submit'!$E$23:$J$32,4,FALSE)),"")</f>
        <v/>
      </c>
      <c r="AK114" s="2131"/>
      <c r="AL114" s="2131"/>
      <c r="AM114" s="2131"/>
      <c r="AN114" s="2131"/>
      <c r="AO114" s="2131"/>
      <c r="AP114" s="2131"/>
      <c r="AQ114" s="2131"/>
      <c r="AR114" s="2131"/>
      <c r="AS114" s="2131"/>
      <c r="AT114" s="2132"/>
      <c r="AU114" s="2150" t="str">
        <f>IFERROR(IFERROR('Multi-Customer'!$SF$44,VLOOKUP($D114,'Required Info to Submit'!$E$23:$J$32,5,FALSE)),"")</f>
        <v/>
      </c>
      <c r="AV114" s="2151"/>
      <c r="AW114" s="2151"/>
      <c r="AX114" s="2152"/>
      <c r="AY114" s="2143" t="str">
        <f>IFERROR(IFERROR('Multi-Customer'!$SF$45,VLOOKUP($D114,'Required Info to Submit'!$E$23:$J$32,6,FALSE)),"")</f>
        <v/>
      </c>
      <c r="AZ114" s="2144"/>
      <c r="BA114" s="2144"/>
      <c r="BB114" s="2144"/>
      <c r="BC114" s="2145"/>
      <c r="BF114" s="138"/>
    </row>
    <row r="115" spans="2:58" x14ac:dyDescent="0.25">
      <c r="B115" s="137"/>
      <c r="BF115" s="138"/>
    </row>
    <row r="116" spans="2:58" x14ac:dyDescent="0.25">
      <c r="B116" s="137"/>
      <c r="BF116" s="138"/>
    </row>
    <row r="117" spans="2:58" ht="18.75" x14ac:dyDescent="0.3">
      <c r="B117" s="2106" t="s">
        <v>965</v>
      </c>
      <c r="C117" s="2107"/>
      <c r="D117" s="2107"/>
      <c r="E117" s="2107"/>
      <c r="F117" s="2107"/>
      <c r="G117" s="2107"/>
      <c r="H117" s="2107"/>
      <c r="I117" s="2107"/>
      <c r="J117" s="2107"/>
      <c r="K117" s="2107"/>
      <c r="L117" s="2107"/>
      <c r="M117" s="2107"/>
      <c r="N117" s="2107"/>
      <c r="O117" s="2107"/>
      <c r="P117" s="2107"/>
      <c r="Q117" s="2107"/>
      <c r="R117" s="2107"/>
      <c r="S117" s="2107"/>
      <c r="T117" s="2107"/>
      <c r="U117" s="2107"/>
      <c r="V117" s="2107"/>
      <c r="W117" s="2107"/>
      <c r="X117" s="2107"/>
      <c r="Y117" s="2107"/>
      <c r="Z117" s="2107"/>
      <c r="AA117" s="2107"/>
      <c r="AB117" s="2107"/>
      <c r="AC117" s="2107"/>
      <c r="AD117" s="2107"/>
      <c r="AE117" s="2107"/>
      <c r="AF117" s="2107"/>
      <c r="AG117" s="2107"/>
      <c r="AH117" s="2107"/>
      <c r="AI117" s="2107"/>
      <c r="AJ117" s="2107"/>
      <c r="AK117" s="2107"/>
      <c r="AL117" s="2107"/>
      <c r="AM117" s="2107"/>
      <c r="AN117" s="2107"/>
      <c r="AO117" s="2107"/>
      <c r="AP117" s="2107"/>
      <c r="AQ117" s="2107"/>
      <c r="AR117" s="2107"/>
      <c r="AS117" s="2107"/>
      <c r="AT117" s="2107"/>
      <c r="AU117" s="2107"/>
      <c r="AV117" s="2107"/>
      <c r="AW117" s="2107"/>
      <c r="AX117" s="2107"/>
      <c r="AY117" s="2107"/>
      <c r="AZ117" s="2107"/>
      <c r="BA117" s="2107"/>
      <c r="BB117" s="2107"/>
      <c r="BC117" s="2107"/>
      <c r="BD117" s="2107"/>
      <c r="BE117" s="2107"/>
      <c r="BF117" s="2108"/>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76" t="s">
        <v>966</v>
      </c>
      <c r="V119" s="2046"/>
      <c r="W119" s="2046"/>
      <c r="X119" s="2046"/>
      <c r="Y119" s="2046"/>
      <c r="Z119" s="2046" t="s">
        <v>959</v>
      </c>
      <c r="AA119" s="2046"/>
      <c r="AB119" s="2046"/>
      <c r="AC119" s="2046"/>
      <c r="AD119" s="2046"/>
      <c r="AE119" s="2046"/>
      <c r="AF119" s="2046" t="s">
        <v>960</v>
      </c>
      <c r="AG119" s="2046"/>
      <c r="AH119" s="2046"/>
      <c r="AI119" s="2046"/>
      <c r="AJ119" s="2046"/>
      <c r="AK119" s="2046"/>
      <c r="AL119" s="2046"/>
      <c r="AM119" s="2046" t="s">
        <v>963</v>
      </c>
      <c r="AN119" s="2046"/>
      <c r="AO119" s="2046"/>
      <c r="AP119" s="2046"/>
      <c r="AQ119" s="2046"/>
      <c r="AR119" s="2046"/>
      <c r="AS119" s="2047"/>
      <c r="AT119" s="241"/>
      <c r="AU119" s="241"/>
      <c r="AV119" s="241"/>
      <c r="AW119" s="241"/>
      <c r="AX119" s="241"/>
      <c r="AY119" s="241"/>
      <c r="AZ119" s="241"/>
      <c r="BA119" s="241"/>
      <c r="BB119" s="241"/>
      <c r="BC119" s="241"/>
      <c r="BD119" s="241"/>
      <c r="BE119" s="241"/>
      <c r="BF119" s="518"/>
    </row>
    <row r="120" spans="2:58" x14ac:dyDescent="0.25">
      <c r="B120" s="137"/>
      <c r="D120" s="2073" t="s">
        <v>99</v>
      </c>
      <c r="E120" s="2074"/>
      <c r="F120" s="2074"/>
      <c r="G120" s="2074"/>
      <c r="H120" s="2074"/>
      <c r="I120" s="2074"/>
      <c r="J120" s="2074"/>
      <c r="K120" s="2074"/>
      <c r="L120" s="2074"/>
      <c r="M120" s="2074"/>
      <c r="N120" s="2074"/>
      <c r="O120" s="2074"/>
      <c r="P120" s="2074"/>
      <c r="Q120" s="2074"/>
      <c r="R120" s="2074"/>
      <c r="S120" s="2074"/>
      <c r="T120" s="2075"/>
      <c r="U120" s="2063" t="str">
        <f>IF('PIM Model'!$B$10=0,"",'PIM Model'!$B$10)</f>
        <v/>
      </c>
      <c r="V120" s="2064"/>
      <c r="W120" s="2064"/>
      <c r="X120" s="2064"/>
      <c r="Y120" s="2064"/>
      <c r="Z120" s="2064" t="str">
        <f>'PIM Model'!$AF$10</f>
        <v/>
      </c>
      <c r="AA120" s="2064"/>
      <c r="AB120" s="2064"/>
      <c r="AC120" s="2064"/>
      <c r="AD120" s="2064"/>
      <c r="AE120" s="2064"/>
      <c r="AF120" s="2048" t="str">
        <f>'PIM Model'!$AG$10</f>
        <v/>
      </c>
      <c r="AG120" s="2049"/>
      <c r="AH120" s="2049"/>
      <c r="AI120" s="2049"/>
      <c r="AJ120" s="2049"/>
      <c r="AK120" s="2049"/>
      <c r="AL120" s="2056"/>
      <c r="AM120" s="2048" t="str">
        <f>'PIM Model'!$AH$10</f>
        <v/>
      </c>
      <c r="AN120" s="2049"/>
      <c r="AO120" s="2049"/>
      <c r="AP120" s="2049"/>
      <c r="AQ120" s="2049"/>
      <c r="AR120" s="2049"/>
      <c r="AS120" s="2050"/>
      <c r="BF120" s="138"/>
    </row>
    <row r="121" spans="2:58" x14ac:dyDescent="0.25">
      <c r="B121" s="137"/>
      <c r="D121" s="2059" t="s">
        <v>103</v>
      </c>
      <c r="E121" s="2060"/>
      <c r="F121" s="2060"/>
      <c r="G121" s="2060"/>
      <c r="H121" s="2060"/>
      <c r="I121" s="2060"/>
      <c r="J121" s="2060"/>
      <c r="K121" s="2060"/>
      <c r="L121" s="2060"/>
      <c r="M121" s="2060"/>
      <c r="N121" s="2060"/>
      <c r="O121" s="2060"/>
      <c r="P121" s="2060"/>
      <c r="Q121" s="2060"/>
      <c r="R121" s="2060"/>
      <c r="S121" s="2060"/>
      <c r="T121" s="2061"/>
      <c r="U121" s="2058" t="str">
        <f>IF('PIM Model'!$B$11=0,"",'PIM Model'!$B$11)</f>
        <v/>
      </c>
      <c r="V121" s="2003"/>
      <c r="W121" s="2003"/>
      <c r="X121" s="2003"/>
      <c r="Y121" s="2003"/>
      <c r="Z121" s="2003" t="str">
        <f>'PIM Model'!$AF$11</f>
        <v/>
      </c>
      <c r="AA121" s="2003"/>
      <c r="AB121" s="2003"/>
      <c r="AC121" s="2003"/>
      <c r="AD121" s="2003"/>
      <c r="AE121" s="2003"/>
      <c r="AF121" s="2051" t="str">
        <f>'PIM Model'!$AG$11</f>
        <v/>
      </c>
      <c r="AG121" s="2052"/>
      <c r="AH121" s="2052"/>
      <c r="AI121" s="2052"/>
      <c r="AJ121" s="2052"/>
      <c r="AK121" s="2052"/>
      <c r="AL121" s="2057"/>
      <c r="AM121" s="2051" t="str">
        <f>'PIM Model'!$AH$11</f>
        <v/>
      </c>
      <c r="AN121" s="2052"/>
      <c r="AO121" s="2052"/>
      <c r="AP121" s="2052"/>
      <c r="AQ121" s="2052"/>
      <c r="AR121" s="2052"/>
      <c r="AS121" s="2053"/>
      <c r="BF121" s="138"/>
    </row>
    <row r="122" spans="2:58" x14ac:dyDescent="0.25">
      <c r="B122" s="137"/>
      <c r="D122" s="2059" t="s">
        <v>1296</v>
      </c>
      <c r="E122" s="2060"/>
      <c r="F122" s="2060"/>
      <c r="G122" s="2060"/>
      <c r="H122" s="2060"/>
      <c r="I122" s="2060"/>
      <c r="J122" s="2060"/>
      <c r="K122" s="2060"/>
      <c r="L122" s="2060"/>
      <c r="M122" s="2060"/>
      <c r="N122" s="2060"/>
      <c r="O122" s="2060"/>
      <c r="P122" s="2060"/>
      <c r="Q122" s="2060"/>
      <c r="R122" s="2060"/>
      <c r="S122" s="2060"/>
      <c r="T122" s="2061"/>
      <c r="U122" s="2058" t="str">
        <f>IF('PIM Model'!$B$12=0,"",'PIM Model'!$B$12)</f>
        <v/>
      </c>
      <c r="V122" s="2003"/>
      <c r="W122" s="2003"/>
      <c r="X122" s="2003"/>
      <c r="Y122" s="2003"/>
      <c r="Z122" s="2003" t="str">
        <f>'PIM Model'!$AF$12</f>
        <v/>
      </c>
      <c r="AA122" s="2003"/>
      <c r="AB122" s="2003"/>
      <c r="AC122" s="2003"/>
      <c r="AD122" s="2003"/>
      <c r="AE122" s="2003"/>
      <c r="AF122" s="2051" t="str">
        <f>'PIM Model'!$AG$12</f>
        <v/>
      </c>
      <c r="AG122" s="2052"/>
      <c r="AH122" s="2052"/>
      <c r="AI122" s="2052"/>
      <c r="AJ122" s="2052"/>
      <c r="AK122" s="2052"/>
      <c r="AL122" s="2057"/>
      <c r="AM122" s="2051" t="str">
        <f>'PIM Model'!$AH$12</f>
        <v/>
      </c>
      <c r="AN122" s="2052"/>
      <c r="AO122" s="2052"/>
      <c r="AP122" s="2052"/>
      <c r="AQ122" s="2052"/>
      <c r="AR122" s="2052"/>
      <c r="AS122" s="2053"/>
      <c r="BF122" s="138"/>
    </row>
    <row r="123" spans="2:58" x14ac:dyDescent="0.25">
      <c r="B123" s="137"/>
      <c r="D123" s="2059" t="s">
        <v>102</v>
      </c>
      <c r="E123" s="2060"/>
      <c r="F123" s="2060"/>
      <c r="G123" s="2060"/>
      <c r="H123" s="2060"/>
      <c r="I123" s="2060"/>
      <c r="J123" s="2060"/>
      <c r="K123" s="2060"/>
      <c r="L123" s="2060"/>
      <c r="M123" s="2060"/>
      <c r="N123" s="2060"/>
      <c r="O123" s="2060"/>
      <c r="P123" s="2060"/>
      <c r="Q123" s="2060"/>
      <c r="R123" s="2060"/>
      <c r="S123" s="2060"/>
      <c r="T123" s="2061"/>
      <c r="U123" s="2058" t="str">
        <f>IF('PIM Model'!$B$13=0,"",'PIM Model'!$B$13)</f>
        <v/>
      </c>
      <c r="V123" s="2003"/>
      <c r="W123" s="2003"/>
      <c r="X123" s="2003"/>
      <c r="Y123" s="2003"/>
      <c r="Z123" s="2003" t="str">
        <f>'PIM Model'!$AF$13</f>
        <v/>
      </c>
      <c r="AA123" s="2003"/>
      <c r="AB123" s="2003"/>
      <c r="AC123" s="2003"/>
      <c r="AD123" s="2003"/>
      <c r="AE123" s="2003"/>
      <c r="AF123" s="2051" t="str">
        <f>'PIM Model'!$AG$13</f>
        <v/>
      </c>
      <c r="AG123" s="2052"/>
      <c r="AH123" s="2052"/>
      <c r="AI123" s="2052"/>
      <c r="AJ123" s="2052"/>
      <c r="AK123" s="2052"/>
      <c r="AL123" s="2057"/>
      <c r="AM123" s="2051" t="str">
        <f>'PIM Model'!$AH$13</f>
        <v/>
      </c>
      <c r="AN123" s="2052"/>
      <c r="AO123" s="2052"/>
      <c r="AP123" s="2052"/>
      <c r="AQ123" s="2052"/>
      <c r="AR123" s="2052"/>
      <c r="AS123" s="2053"/>
      <c r="BF123" s="138"/>
    </row>
    <row r="124" spans="2:58" x14ac:dyDescent="0.25">
      <c r="B124" s="137"/>
      <c r="D124" s="2059" t="s">
        <v>100</v>
      </c>
      <c r="E124" s="2060"/>
      <c r="F124" s="2060"/>
      <c r="G124" s="2060"/>
      <c r="H124" s="2060"/>
      <c r="I124" s="2060"/>
      <c r="J124" s="2060"/>
      <c r="K124" s="2060"/>
      <c r="L124" s="2060"/>
      <c r="M124" s="2060"/>
      <c r="N124" s="2060"/>
      <c r="O124" s="2060"/>
      <c r="P124" s="2060"/>
      <c r="Q124" s="2060"/>
      <c r="R124" s="2060"/>
      <c r="S124" s="2060"/>
      <c r="T124" s="2061"/>
      <c r="U124" s="2058" t="str">
        <f>IF('PIM Model'!$B$14=0,"",'PIM Model'!$B$14)</f>
        <v/>
      </c>
      <c r="V124" s="2003"/>
      <c r="W124" s="2003"/>
      <c r="X124" s="2003"/>
      <c r="Y124" s="2003"/>
      <c r="Z124" s="2003" t="str">
        <f>'PIM Model'!$AF$14</f>
        <v/>
      </c>
      <c r="AA124" s="2003"/>
      <c r="AB124" s="2003"/>
      <c r="AC124" s="2003"/>
      <c r="AD124" s="2003"/>
      <c r="AE124" s="2003"/>
      <c r="AF124" s="2051" t="str">
        <f>'PIM Model'!$AG$14</f>
        <v/>
      </c>
      <c r="AG124" s="2052"/>
      <c r="AH124" s="2052"/>
      <c r="AI124" s="2052"/>
      <c r="AJ124" s="2052"/>
      <c r="AK124" s="2052"/>
      <c r="AL124" s="2057"/>
      <c r="AM124" s="2051" t="str">
        <f>'PIM Model'!$AH$14</f>
        <v/>
      </c>
      <c r="AN124" s="2052"/>
      <c r="AO124" s="2052"/>
      <c r="AP124" s="2052"/>
      <c r="AQ124" s="2052"/>
      <c r="AR124" s="2052"/>
      <c r="AS124" s="2053"/>
      <c r="BF124" s="138"/>
    </row>
    <row r="125" spans="2:58" x14ac:dyDescent="0.25">
      <c r="B125" s="137"/>
      <c r="D125" s="2059" t="s">
        <v>104</v>
      </c>
      <c r="E125" s="2060"/>
      <c r="F125" s="2060"/>
      <c r="G125" s="2060"/>
      <c r="H125" s="2060"/>
      <c r="I125" s="2060"/>
      <c r="J125" s="2060"/>
      <c r="K125" s="2060"/>
      <c r="L125" s="2060"/>
      <c r="M125" s="2060"/>
      <c r="N125" s="2060"/>
      <c r="O125" s="2060"/>
      <c r="P125" s="2060"/>
      <c r="Q125" s="2060"/>
      <c r="R125" s="2060"/>
      <c r="S125" s="2060"/>
      <c r="T125" s="2061"/>
      <c r="U125" s="2058" t="str">
        <f>IF('PIM Model'!$B$15=0,"",'PIM Model'!$B$15)</f>
        <v/>
      </c>
      <c r="V125" s="2003"/>
      <c r="W125" s="2003"/>
      <c r="X125" s="2003"/>
      <c r="Y125" s="2003"/>
      <c r="Z125" s="2003" t="str">
        <f>'PIM Model'!$AF$15</f>
        <v/>
      </c>
      <c r="AA125" s="2003"/>
      <c r="AB125" s="2003"/>
      <c r="AC125" s="2003"/>
      <c r="AD125" s="2003"/>
      <c r="AE125" s="2003"/>
      <c r="AF125" s="2051" t="str">
        <f>'PIM Model'!$AG$15</f>
        <v/>
      </c>
      <c r="AG125" s="2052"/>
      <c r="AH125" s="2052"/>
      <c r="AI125" s="2052"/>
      <c r="AJ125" s="2052"/>
      <c r="AK125" s="2052"/>
      <c r="AL125" s="2057"/>
      <c r="AM125" s="2051" t="str">
        <f>'PIM Model'!$AH$15</f>
        <v/>
      </c>
      <c r="AN125" s="2052"/>
      <c r="AO125" s="2052"/>
      <c r="AP125" s="2052"/>
      <c r="AQ125" s="2052"/>
      <c r="AR125" s="2052"/>
      <c r="AS125" s="2053"/>
      <c r="BF125" s="138"/>
    </row>
    <row r="126" spans="2:58" x14ac:dyDescent="0.25">
      <c r="B126" s="137"/>
      <c r="D126" s="2059" t="s">
        <v>98</v>
      </c>
      <c r="E126" s="2060"/>
      <c r="F126" s="2060"/>
      <c r="G126" s="2060"/>
      <c r="H126" s="2060"/>
      <c r="I126" s="2060"/>
      <c r="J126" s="2060"/>
      <c r="K126" s="2060"/>
      <c r="L126" s="2060"/>
      <c r="M126" s="2060"/>
      <c r="N126" s="2060"/>
      <c r="O126" s="2060"/>
      <c r="P126" s="2060"/>
      <c r="Q126" s="2060"/>
      <c r="R126" s="2060"/>
      <c r="S126" s="2060"/>
      <c r="T126" s="2061"/>
      <c r="U126" s="2058" t="str">
        <f>IF('PIM Model'!$B$16=0,"",'PIM Model'!$B$16)</f>
        <v/>
      </c>
      <c r="V126" s="2003"/>
      <c r="W126" s="2003"/>
      <c r="X126" s="2003"/>
      <c r="Y126" s="2003"/>
      <c r="Z126" s="2003" t="str">
        <f>'PIM Model'!$AF$16</f>
        <v/>
      </c>
      <c r="AA126" s="2003"/>
      <c r="AB126" s="2003"/>
      <c r="AC126" s="2003"/>
      <c r="AD126" s="2003"/>
      <c r="AE126" s="2003"/>
      <c r="AF126" s="2051" t="str">
        <f>'PIM Model'!$AG$16</f>
        <v/>
      </c>
      <c r="AG126" s="2052"/>
      <c r="AH126" s="2052"/>
      <c r="AI126" s="2052"/>
      <c r="AJ126" s="2052"/>
      <c r="AK126" s="2052"/>
      <c r="AL126" s="2057"/>
      <c r="AM126" s="2051" t="str">
        <f>'PIM Model'!$AH$16</f>
        <v/>
      </c>
      <c r="AN126" s="2052"/>
      <c r="AO126" s="2052"/>
      <c r="AP126" s="2052"/>
      <c r="AQ126" s="2052"/>
      <c r="AR126" s="2052"/>
      <c r="AS126" s="2053"/>
      <c r="BF126" s="138"/>
    </row>
    <row r="127" spans="2:58" x14ac:dyDescent="0.25">
      <c r="B127" s="137"/>
      <c r="D127" s="2059" t="s">
        <v>95</v>
      </c>
      <c r="E127" s="2060"/>
      <c r="F127" s="2060"/>
      <c r="G127" s="2060"/>
      <c r="H127" s="2060"/>
      <c r="I127" s="2060"/>
      <c r="J127" s="2060"/>
      <c r="K127" s="2060"/>
      <c r="L127" s="2060"/>
      <c r="M127" s="2060"/>
      <c r="N127" s="2060"/>
      <c r="O127" s="2060"/>
      <c r="P127" s="2060"/>
      <c r="Q127" s="2060"/>
      <c r="R127" s="2060"/>
      <c r="S127" s="2060"/>
      <c r="T127" s="2061"/>
      <c r="U127" s="2058" t="str">
        <f>IF('PIM Model'!$B$17=0,"",'PIM Model'!$B$17)</f>
        <v/>
      </c>
      <c r="V127" s="2003"/>
      <c r="W127" s="2003"/>
      <c r="X127" s="2003"/>
      <c r="Y127" s="2003"/>
      <c r="Z127" s="2003" t="str">
        <f>'PIM Model'!$AF$17</f>
        <v/>
      </c>
      <c r="AA127" s="2003"/>
      <c r="AB127" s="2003"/>
      <c r="AC127" s="2003"/>
      <c r="AD127" s="2003"/>
      <c r="AE127" s="2003"/>
      <c r="AF127" s="2051" t="str">
        <f>'PIM Model'!$AG$17</f>
        <v/>
      </c>
      <c r="AG127" s="2052"/>
      <c r="AH127" s="2052"/>
      <c r="AI127" s="2052"/>
      <c r="AJ127" s="2052"/>
      <c r="AK127" s="2052"/>
      <c r="AL127" s="2057"/>
      <c r="AM127" s="2051" t="str">
        <f>'PIM Model'!$AH$17</f>
        <v/>
      </c>
      <c r="AN127" s="2052"/>
      <c r="AO127" s="2052"/>
      <c r="AP127" s="2052"/>
      <c r="AQ127" s="2052"/>
      <c r="AR127" s="2052"/>
      <c r="AS127" s="2053"/>
      <c r="BF127" s="138"/>
    </row>
    <row r="128" spans="2:58" x14ac:dyDescent="0.25">
      <c r="B128" s="137"/>
      <c r="D128" s="2059" t="s">
        <v>96</v>
      </c>
      <c r="E128" s="2060"/>
      <c r="F128" s="2060"/>
      <c r="G128" s="2060"/>
      <c r="H128" s="2060"/>
      <c r="I128" s="2060"/>
      <c r="J128" s="2060"/>
      <c r="K128" s="2060"/>
      <c r="L128" s="2060"/>
      <c r="M128" s="2060"/>
      <c r="N128" s="2060"/>
      <c r="O128" s="2060"/>
      <c r="P128" s="2060"/>
      <c r="Q128" s="2060"/>
      <c r="R128" s="2060"/>
      <c r="S128" s="2060"/>
      <c r="T128" s="2061"/>
      <c r="U128" s="2058" t="str">
        <f>IF('PIM Model'!$B$18=0,"",'PIM Model'!$B$18)</f>
        <v/>
      </c>
      <c r="V128" s="2003"/>
      <c r="W128" s="2003"/>
      <c r="X128" s="2003"/>
      <c r="Y128" s="2003"/>
      <c r="Z128" s="2003" t="str">
        <f>'PIM Model'!$AF$18</f>
        <v/>
      </c>
      <c r="AA128" s="2003"/>
      <c r="AB128" s="2003"/>
      <c r="AC128" s="2003"/>
      <c r="AD128" s="2003"/>
      <c r="AE128" s="2003"/>
      <c r="AF128" s="2051" t="str">
        <f>'PIM Model'!$AG$18</f>
        <v/>
      </c>
      <c r="AG128" s="2052"/>
      <c r="AH128" s="2052"/>
      <c r="AI128" s="2052"/>
      <c r="AJ128" s="2052"/>
      <c r="AK128" s="2052"/>
      <c r="AL128" s="2057"/>
      <c r="AM128" s="2051" t="str">
        <f>'PIM Model'!$AH$18</f>
        <v/>
      </c>
      <c r="AN128" s="2052"/>
      <c r="AO128" s="2052"/>
      <c r="AP128" s="2052"/>
      <c r="AQ128" s="2052"/>
      <c r="AR128" s="2052"/>
      <c r="AS128" s="2053"/>
      <c r="BF128" s="138"/>
    </row>
    <row r="129" spans="2:58" x14ac:dyDescent="0.25">
      <c r="B129" s="137"/>
      <c r="D129" s="2059" t="s">
        <v>101</v>
      </c>
      <c r="E129" s="2060"/>
      <c r="F129" s="2060"/>
      <c r="G129" s="2060"/>
      <c r="H129" s="2060"/>
      <c r="I129" s="2060"/>
      <c r="J129" s="2060"/>
      <c r="K129" s="2060"/>
      <c r="L129" s="2060"/>
      <c r="M129" s="2060"/>
      <c r="N129" s="2060"/>
      <c r="O129" s="2060"/>
      <c r="P129" s="2060"/>
      <c r="Q129" s="2060"/>
      <c r="R129" s="2060"/>
      <c r="S129" s="2060"/>
      <c r="T129" s="2061"/>
      <c r="U129" s="2058" t="str">
        <f>IF('PIM Model'!$B$19=0,"",'PIM Model'!$B$19)</f>
        <v/>
      </c>
      <c r="V129" s="2003"/>
      <c r="W129" s="2003"/>
      <c r="X129" s="2003"/>
      <c r="Y129" s="2003"/>
      <c r="Z129" s="2003" t="str">
        <f>'PIM Model'!$AF$19</f>
        <v/>
      </c>
      <c r="AA129" s="2003"/>
      <c r="AB129" s="2003"/>
      <c r="AC129" s="2003"/>
      <c r="AD129" s="2003"/>
      <c r="AE129" s="2003"/>
      <c r="AF129" s="2051" t="str">
        <f>'PIM Model'!$AG$19</f>
        <v/>
      </c>
      <c r="AG129" s="2052"/>
      <c r="AH129" s="2052"/>
      <c r="AI129" s="2052"/>
      <c r="AJ129" s="2052"/>
      <c r="AK129" s="2052"/>
      <c r="AL129" s="2057"/>
      <c r="AM129" s="2051" t="str">
        <f>'PIM Model'!$AH$19</f>
        <v/>
      </c>
      <c r="AN129" s="2052"/>
      <c r="AO129" s="2052"/>
      <c r="AP129" s="2052"/>
      <c r="AQ129" s="2052"/>
      <c r="AR129" s="2052"/>
      <c r="AS129" s="2053"/>
      <c r="BF129" s="138"/>
    </row>
    <row r="130" spans="2:58" x14ac:dyDescent="0.25">
      <c r="B130" s="137"/>
      <c r="D130" s="2059" t="s">
        <v>97</v>
      </c>
      <c r="E130" s="2060"/>
      <c r="F130" s="2060"/>
      <c r="G130" s="2060"/>
      <c r="H130" s="2060"/>
      <c r="I130" s="2060"/>
      <c r="J130" s="2060"/>
      <c r="K130" s="2060"/>
      <c r="L130" s="2060"/>
      <c r="M130" s="2060"/>
      <c r="N130" s="2060"/>
      <c r="O130" s="2060"/>
      <c r="P130" s="2060"/>
      <c r="Q130" s="2060"/>
      <c r="R130" s="2060"/>
      <c r="S130" s="2060"/>
      <c r="T130" s="2061"/>
      <c r="U130" s="2058" t="str">
        <f>IF('PIM Model'!$B$20=0,"",'PIM Model'!$B$20)</f>
        <v/>
      </c>
      <c r="V130" s="2003"/>
      <c r="W130" s="2003"/>
      <c r="X130" s="2003"/>
      <c r="Y130" s="2003"/>
      <c r="Z130" s="2003" t="str">
        <f>'PIM Model'!$AF$20</f>
        <v/>
      </c>
      <c r="AA130" s="2003"/>
      <c r="AB130" s="2003"/>
      <c r="AC130" s="2003"/>
      <c r="AD130" s="2003"/>
      <c r="AE130" s="2003"/>
      <c r="AF130" s="2051" t="str">
        <f>'PIM Model'!$AG$20</f>
        <v/>
      </c>
      <c r="AG130" s="2052"/>
      <c r="AH130" s="2052"/>
      <c r="AI130" s="2052"/>
      <c r="AJ130" s="2052"/>
      <c r="AK130" s="2052"/>
      <c r="AL130" s="2057"/>
      <c r="AM130" s="2051" t="str">
        <f>'PIM Model'!$AH$20</f>
        <v/>
      </c>
      <c r="AN130" s="2052"/>
      <c r="AO130" s="2052"/>
      <c r="AP130" s="2052"/>
      <c r="AQ130" s="2052"/>
      <c r="AR130" s="2052"/>
      <c r="AS130" s="2053"/>
      <c r="BF130" s="138"/>
    </row>
    <row r="131" spans="2:58" x14ac:dyDescent="0.25">
      <c r="B131" s="137"/>
      <c r="D131" s="2059" t="s">
        <v>93</v>
      </c>
      <c r="E131" s="2060"/>
      <c r="F131" s="2060"/>
      <c r="G131" s="2060"/>
      <c r="H131" s="2060"/>
      <c r="I131" s="2060"/>
      <c r="J131" s="2060"/>
      <c r="K131" s="2060"/>
      <c r="L131" s="2060"/>
      <c r="M131" s="2060"/>
      <c r="N131" s="2060"/>
      <c r="O131" s="2060"/>
      <c r="P131" s="2060"/>
      <c r="Q131" s="2060"/>
      <c r="R131" s="2060"/>
      <c r="S131" s="2060"/>
      <c r="T131" s="2061"/>
      <c r="U131" s="2058" t="str">
        <f>IF('PIM Model'!$B$21=0,"",'PIM Model'!$B$21)</f>
        <v/>
      </c>
      <c r="V131" s="2003"/>
      <c r="W131" s="2003"/>
      <c r="X131" s="2003"/>
      <c r="Y131" s="2003"/>
      <c r="Z131" s="2003" t="str">
        <f>'PIM Model'!$AF$21</f>
        <v/>
      </c>
      <c r="AA131" s="2003"/>
      <c r="AB131" s="2003"/>
      <c r="AC131" s="2003"/>
      <c r="AD131" s="2003"/>
      <c r="AE131" s="2003"/>
      <c r="AF131" s="2051" t="str">
        <f>'PIM Model'!$AG$21</f>
        <v/>
      </c>
      <c r="AG131" s="2052"/>
      <c r="AH131" s="2052"/>
      <c r="AI131" s="2052"/>
      <c r="AJ131" s="2052"/>
      <c r="AK131" s="2052"/>
      <c r="AL131" s="2057"/>
      <c r="AM131" s="2051" t="str">
        <f>'PIM Model'!$AH$21</f>
        <v/>
      </c>
      <c r="AN131" s="2052"/>
      <c r="AO131" s="2052"/>
      <c r="AP131" s="2052"/>
      <c r="AQ131" s="2052"/>
      <c r="AR131" s="2052"/>
      <c r="AS131" s="2053"/>
      <c r="BF131" s="138"/>
    </row>
    <row r="132" spans="2:58" x14ac:dyDescent="0.25">
      <c r="B132" s="137"/>
      <c r="D132" s="2059" t="s">
        <v>105</v>
      </c>
      <c r="E132" s="2060"/>
      <c r="F132" s="2060"/>
      <c r="G132" s="2060"/>
      <c r="H132" s="2060"/>
      <c r="I132" s="2060"/>
      <c r="J132" s="2060"/>
      <c r="K132" s="2060"/>
      <c r="L132" s="2060"/>
      <c r="M132" s="2060"/>
      <c r="N132" s="2060"/>
      <c r="O132" s="2060"/>
      <c r="P132" s="2060"/>
      <c r="Q132" s="2060"/>
      <c r="R132" s="2060"/>
      <c r="S132" s="2060"/>
      <c r="T132" s="2061"/>
      <c r="U132" s="2058" t="str">
        <f>IF('PIM Model'!$B$22=0,"",'PIM Model'!$B$22)</f>
        <v/>
      </c>
      <c r="V132" s="2003"/>
      <c r="W132" s="2003"/>
      <c r="X132" s="2003"/>
      <c r="Y132" s="2003"/>
      <c r="Z132" s="2003" t="str">
        <f>'PIM Model'!$AF$22</f>
        <v/>
      </c>
      <c r="AA132" s="2003"/>
      <c r="AB132" s="2003"/>
      <c r="AC132" s="2003"/>
      <c r="AD132" s="2003"/>
      <c r="AE132" s="2003"/>
      <c r="AF132" s="2051" t="str">
        <f>'PIM Model'!$AG$22</f>
        <v/>
      </c>
      <c r="AG132" s="2052"/>
      <c r="AH132" s="2052"/>
      <c r="AI132" s="2052"/>
      <c r="AJ132" s="2052"/>
      <c r="AK132" s="2052"/>
      <c r="AL132" s="2057"/>
      <c r="AM132" s="2051" t="str">
        <f>'PIM Model'!$AH$22</f>
        <v/>
      </c>
      <c r="AN132" s="2052"/>
      <c r="AO132" s="2052"/>
      <c r="AP132" s="2052"/>
      <c r="AQ132" s="2052"/>
      <c r="AR132" s="2052"/>
      <c r="AS132" s="2053"/>
      <c r="BF132" s="138"/>
    </row>
    <row r="133" spans="2:58" x14ac:dyDescent="0.25">
      <c r="B133" s="137"/>
      <c r="D133" s="2059" t="s">
        <v>92</v>
      </c>
      <c r="E133" s="2060"/>
      <c r="F133" s="2060"/>
      <c r="G133" s="2060"/>
      <c r="H133" s="2060"/>
      <c r="I133" s="2060"/>
      <c r="J133" s="2060"/>
      <c r="K133" s="2060"/>
      <c r="L133" s="2060"/>
      <c r="M133" s="2060"/>
      <c r="N133" s="2060"/>
      <c r="O133" s="2060"/>
      <c r="P133" s="2060"/>
      <c r="Q133" s="2060"/>
      <c r="R133" s="2060"/>
      <c r="S133" s="2060"/>
      <c r="T133" s="2061"/>
      <c r="U133" s="2058" t="str">
        <f>IF('PIM Model'!$B$23=0,"",'PIM Model'!$B$23)</f>
        <v/>
      </c>
      <c r="V133" s="2003"/>
      <c r="W133" s="2003"/>
      <c r="X133" s="2003"/>
      <c r="Y133" s="2003"/>
      <c r="Z133" s="2003" t="str">
        <f>'PIM Model'!$AF$23</f>
        <v/>
      </c>
      <c r="AA133" s="2003"/>
      <c r="AB133" s="2003"/>
      <c r="AC133" s="2003"/>
      <c r="AD133" s="2003"/>
      <c r="AE133" s="2003"/>
      <c r="AF133" s="2051" t="str">
        <f>'PIM Model'!$AG$23</f>
        <v/>
      </c>
      <c r="AG133" s="2052"/>
      <c r="AH133" s="2052"/>
      <c r="AI133" s="2052"/>
      <c r="AJ133" s="2052"/>
      <c r="AK133" s="2052"/>
      <c r="AL133" s="2057"/>
      <c r="AM133" s="2051" t="str">
        <f>'PIM Model'!$AH$23</f>
        <v/>
      </c>
      <c r="AN133" s="2052"/>
      <c r="AO133" s="2052"/>
      <c r="AP133" s="2052"/>
      <c r="AQ133" s="2052"/>
      <c r="AR133" s="2052"/>
      <c r="AS133" s="2053"/>
      <c r="BF133" s="138"/>
    </row>
    <row r="134" spans="2:58" x14ac:dyDescent="0.25">
      <c r="B134" s="137"/>
      <c r="D134" s="2059" t="s">
        <v>91</v>
      </c>
      <c r="E134" s="2060"/>
      <c r="F134" s="2060"/>
      <c r="G134" s="2060"/>
      <c r="H134" s="2060"/>
      <c r="I134" s="2060"/>
      <c r="J134" s="2060"/>
      <c r="K134" s="2060"/>
      <c r="L134" s="2060"/>
      <c r="M134" s="2060"/>
      <c r="N134" s="2060"/>
      <c r="O134" s="2060"/>
      <c r="P134" s="2060"/>
      <c r="Q134" s="2060"/>
      <c r="R134" s="2060"/>
      <c r="S134" s="2060"/>
      <c r="T134" s="2061"/>
      <c r="U134" s="2058" t="str">
        <f>IF('PIM Model'!$B$24=0,"",'PIM Model'!$B$24)</f>
        <v/>
      </c>
      <c r="V134" s="2003"/>
      <c r="W134" s="2003"/>
      <c r="X134" s="2003"/>
      <c r="Y134" s="2003"/>
      <c r="Z134" s="2003" t="str">
        <f>'PIM Model'!$AF$24</f>
        <v/>
      </c>
      <c r="AA134" s="2003"/>
      <c r="AB134" s="2003"/>
      <c r="AC134" s="2003"/>
      <c r="AD134" s="2003"/>
      <c r="AE134" s="2003"/>
      <c r="AF134" s="2051" t="str">
        <f>'PIM Model'!$AG$24</f>
        <v/>
      </c>
      <c r="AG134" s="2052"/>
      <c r="AH134" s="2052"/>
      <c r="AI134" s="2052"/>
      <c r="AJ134" s="2052"/>
      <c r="AK134" s="2052"/>
      <c r="AL134" s="2057"/>
      <c r="AM134" s="2051" t="str">
        <f>'PIM Model'!$AH$24</f>
        <v/>
      </c>
      <c r="AN134" s="2052"/>
      <c r="AO134" s="2052"/>
      <c r="AP134" s="2052"/>
      <c r="AQ134" s="2052"/>
      <c r="AR134" s="2052"/>
      <c r="AS134" s="2053"/>
      <c r="BF134" s="138"/>
    </row>
    <row r="135" spans="2:58" x14ac:dyDescent="0.25">
      <c r="B135" s="137"/>
      <c r="D135" s="2059" t="s">
        <v>90</v>
      </c>
      <c r="E135" s="2060"/>
      <c r="F135" s="2060"/>
      <c r="G135" s="2060"/>
      <c r="H135" s="2060"/>
      <c r="I135" s="2060"/>
      <c r="J135" s="2060"/>
      <c r="K135" s="2060"/>
      <c r="L135" s="2060"/>
      <c r="M135" s="2060"/>
      <c r="N135" s="2060"/>
      <c r="O135" s="2060"/>
      <c r="P135" s="2060"/>
      <c r="Q135" s="2060"/>
      <c r="R135" s="2060"/>
      <c r="S135" s="2060"/>
      <c r="T135" s="2061"/>
      <c r="U135" s="2058" t="str">
        <f>IF('PIM Model'!$B$25=0,"",'PIM Model'!$B$25)</f>
        <v/>
      </c>
      <c r="V135" s="2003"/>
      <c r="W135" s="2003"/>
      <c r="X135" s="2003"/>
      <c r="Y135" s="2003"/>
      <c r="Z135" s="2003" t="str">
        <f>'PIM Model'!$AF$25</f>
        <v/>
      </c>
      <c r="AA135" s="2003"/>
      <c r="AB135" s="2003"/>
      <c r="AC135" s="2003"/>
      <c r="AD135" s="2003"/>
      <c r="AE135" s="2003"/>
      <c r="AF135" s="2051" t="str">
        <f>'PIM Model'!$AG$25</f>
        <v/>
      </c>
      <c r="AG135" s="2052"/>
      <c r="AH135" s="2052"/>
      <c r="AI135" s="2052"/>
      <c r="AJ135" s="2052"/>
      <c r="AK135" s="2052"/>
      <c r="AL135" s="2057"/>
      <c r="AM135" s="2051" t="str">
        <f>'PIM Model'!$AH$25</f>
        <v/>
      </c>
      <c r="AN135" s="2052"/>
      <c r="AO135" s="2052"/>
      <c r="AP135" s="2052"/>
      <c r="AQ135" s="2052"/>
      <c r="AR135" s="2052"/>
      <c r="AS135" s="2053"/>
      <c r="BF135" s="138"/>
    </row>
    <row r="136" spans="2:58" x14ac:dyDescent="0.25">
      <c r="B136" s="137"/>
      <c r="D136" s="2059" t="s">
        <v>89</v>
      </c>
      <c r="E136" s="2060"/>
      <c r="F136" s="2060"/>
      <c r="G136" s="2060"/>
      <c r="H136" s="2060"/>
      <c r="I136" s="2060"/>
      <c r="J136" s="2060"/>
      <c r="K136" s="2060"/>
      <c r="L136" s="2060"/>
      <c r="M136" s="2060"/>
      <c r="N136" s="2060"/>
      <c r="O136" s="2060"/>
      <c r="P136" s="2060"/>
      <c r="Q136" s="2060"/>
      <c r="R136" s="2060"/>
      <c r="S136" s="2060"/>
      <c r="T136" s="2061"/>
      <c r="U136" s="2058" t="str">
        <f>IF('PIM Model'!$B$26=0,"",'PIM Model'!$B$26)</f>
        <v/>
      </c>
      <c r="V136" s="2003"/>
      <c r="W136" s="2003"/>
      <c r="X136" s="2003"/>
      <c r="Y136" s="2003"/>
      <c r="Z136" s="2003" t="str">
        <f>'PIM Model'!$AF$26</f>
        <v/>
      </c>
      <c r="AA136" s="2003"/>
      <c r="AB136" s="2003"/>
      <c r="AC136" s="2003"/>
      <c r="AD136" s="2003"/>
      <c r="AE136" s="2003"/>
      <c r="AF136" s="2051" t="str">
        <f>'PIM Model'!$AG$26</f>
        <v/>
      </c>
      <c r="AG136" s="2052"/>
      <c r="AH136" s="2052"/>
      <c r="AI136" s="2052"/>
      <c r="AJ136" s="2052"/>
      <c r="AK136" s="2052"/>
      <c r="AL136" s="2057"/>
      <c r="AM136" s="2051" t="str">
        <f>'PIM Model'!$AH$26</f>
        <v/>
      </c>
      <c r="AN136" s="2052"/>
      <c r="AO136" s="2052"/>
      <c r="AP136" s="2052"/>
      <c r="AQ136" s="2052"/>
      <c r="AR136" s="2052"/>
      <c r="AS136" s="2053"/>
      <c r="BF136" s="138"/>
    </row>
    <row r="137" spans="2:58" x14ac:dyDescent="0.25">
      <c r="B137" s="137"/>
      <c r="D137" s="2059" t="s">
        <v>94</v>
      </c>
      <c r="E137" s="2060"/>
      <c r="F137" s="2060"/>
      <c r="G137" s="2060"/>
      <c r="H137" s="2060"/>
      <c r="I137" s="2060"/>
      <c r="J137" s="2060"/>
      <c r="K137" s="2060"/>
      <c r="L137" s="2060"/>
      <c r="M137" s="2060"/>
      <c r="N137" s="2060"/>
      <c r="O137" s="2060"/>
      <c r="P137" s="2060"/>
      <c r="Q137" s="2060"/>
      <c r="R137" s="2060"/>
      <c r="S137" s="2060"/>
      <c r="T137" s="2061"/>
      <c r="U137" s="2058" t="str">
        <f>IF('PIM Model'!$B$27=0,"",'PIM Model'!$B$27)</f>
        <v/>
      </c>
      <c r="V137" s="2003"/>
      <c r="W137" s="2003"/>
      <c r="X137" s="2003"/>
      <c r="Y137" s="2003"/>
      <c r="Z137" s="2003" t="str">
        <f>'PIM Model'!$AF$27</f>
        <v/>
      </c>
      <c r="AA137" s="2003"/>
      <c r="AB137" s="2003"/>
      <c r="AC137" s="2003"/>
      <c r="AD137" s="2003"/>
      <c r="AE137" s="2003"/>
      <c r="AF137" s="2051" t="str">
        <f>'PIM Model'!$AG$27</f>
        <v/>
      </c>
      <c r="AG137" s="2052"/>
      <c r="AH137" s="2052"/>
      <c r="AI137" s="2052"/>
      <c r="AJ137" s="2052"/>
      <c r="AK137" s="2052"/>
      <c r="AL137" s="2057"/>
      <c r="AM137" s="2051" t="str">
        <f>'PIM Model'!$AH$27</f>
        <v/>
      </c>
      <c r="AN137" s="2052"/>
      <c r="AO137" s="2052"/>
      <c r="AP137" s="2052"/>
      <c r="AQ137" s="2052"/>
      <c r="AR137" s="2052"/>
      <c r="AS137" s="2053"/>
      <c r="BF137" s="138"/>
    </row>
    <row r="138" spans="2:58" x14ac:dyDescent="0.25">
      <c r="B138" s="137"/>
      <c r="D138" s="2059" t="s">
        <v>86</v>
      </c>
      <c r="E138" s="2060"/>
      <c r="F138" s="2060"/>
      <c r="G138" s="2060"/>
      <c r="H138" s="2060"/>
      <c r="I138" s="2060"/>
      <c r="J138" s="2060"/>
      <c r="K138" s="2060"/>
      <c r="L138" s="2060"/>
      <c r="M138" s="2060"/>
      <c r="N138" s="2060"/>
      <c r="O138" s="2060"/>
      <c r="P138" s="2060"/>
      <c r="Q138" s="2060"/>
      <c r="R138" s="2060"/>
      <c r="S138" s="2060"/>
      <c r="T138" s="2061"/>
      <c r="U138" s="2058" t="str">
        <f>IF('PIM Model'!$B$28=0,"",'PIM Model'!$B$28)</f>
        <v/>
      </c>
      <c r="V138" s="2003"/>
      <c r="W138" s="2003"/>
      <c r="X138" s="2003"/>
      <c r="Y138" s="2003"/>
      <c r="Z138" s="2003" t="str">
        <f>'PIM Model'!$AF$28</f>
        <v/>
      </c>
      <c r="AA138" s="2003"/>
      <c r="AB138" s="2003"/>
      <c r="AC138" s="2003"/>
      <c r="AD138" s="2003"/>
      <c r="AE138" s="2003"/>
      <c r="AF138" s="2051" t="str">
        <f>'PIM Model'!$AG$28</f>
        <v/>
      </c>
      <c r="AG138" s="2052"/>
      <c r="AH138" s="2052"/>
      <c r="AI138" s="2052"/>
      <c r="AJ138" s="2052"/>
      <c r="AK138" s="2052"/>
      <c r="AL138" s="2057"/>
      <c r="AM138" s="2051" t="str">
        <f>'PIM Model'!$AH$28</f>
        <v/>
      </c>
      <c r="AN138" s="2052"/>
      <c r="AO138" s="2052"/>
      <c r="AP138" s="2052"/>
      <c r="AQ138" s="2052"/>
      <c r="AR138" s="2052"/>
      <c r="AS138" s="2053"/>
      <c r="BF138" s="138"/>
    </row>
    <row r="139" spans="2:58" x14ac:dyDescent="0.25">
      <c r="B139" s="137"/>
      <c r="D139" s="2059" t="s">
        <v>88</v>
      </c>
      <c r="E139" s="2060"/>
      <c r="F139" s="2060"/>
      <c r="G139" s="2060"/>
      <c r="H139" s="2060"/>
      <c r="I139" s="2060"/>
      <c r="J139" s="2060"/>
      <c r="K139" s="2060"/>
      <c r="L139" s="2060"/>
      <c r="M139" s="2060"/>
      <c r="N139" s="2060"/>
      <c r="O139" s="2060"/>
      <c r="P139" s="2060"/>
      <c r="Q139" s="2060"/>
      <c r="R139" s="2060"/>
      <c r="S139" s="2060"/>
      <c r="T139" s="2061"/>
      <c r="U139" s="2058" t="str">
        <f>IF('PIM Model'!$B$29=0,"",'PIM Model'!$B$29)</f>
        <v/>
      </c>
      <c r="V139" s="2003"/>
      <c r="W139" s="2003"/>
      <c r="X139" s="2003"/>
      <c r="Y139" s="2003"/>
      <c r="Z139" s="2003" t="str">
        <f>'PIM Model'!$AF$29</f>
        <v/>
      </c>
      <c r="AA139" s="2003"/>
      <c r="AB139" s="2003"/>
      <c r="AC139" s="2003"/>
      <c r="AD139" s="2003"/>
      <c r="AE139" s="2003"/>
      <c r="AF139" s="2051" t="str">
        <f>'PIM Model'!$AG$29</f>
        <v/>
      </c>
      <c r="AG139" s="2052"/>
      <c r="AH139" s="2052"/>
      <c r="AI139" s="2052"/>
      <c r="AJ139" s="2052"/>
      <c r="AK139" s="2052"/>
      <c r="AL139" s="2057"/>
      <c r="AM139" s="2051" t="str">
        <f>'PIM Model'!$AH$29</f>
        <v/>
      </c>
      <c r="AN139" s="2052"/>
      <c r="AO139" s="2052"/>
      <c r="AP139" s="2052"/>
      <c r="AQ139" s="2052"/>
      <c r="AR139" s="2052"/>
      <c r="AS139" s="2053"/>
      <c r="BF139" s="138"/>
    </row>
    <row r="140" spans="2:58" ht="15.75" thickBot="1" x14ac:dyDescent="0.3">
      <c r="B140" s="137"/>
      <c r="D140" s="2065" t="s">
        <v>87</v>
      </c>
      <c r="E140" s="2066"/>
      <c r="F140" s="2066"/>
      <c r="G140" s="2066"/>
      <c r="H140" s="2066"/>
      <c r="I140" s="2066"/>
      <c r="J140" s="2066"/>
      <c r="K140" s="2066"/>
      <c r="L140" s="2066"/>
      <c r="M140" s="2066"/>
      <c r="N140" s="2066"/>
      <c r="O140" s="2066"/>
      <c r="P140" s="2066"/>
      <c r="Q140" s="2066"/>
      <c r="R140" s="2066"/>
      <c r="S140" s="2066"/>
      <c r="T140" s="2067"/>
      <c r="U140" s="2062" t="str">
        <f>IF('PIM Model'!$B$30=0,"",'PIM Model'!$B$30)</f>
        <v/>
      </c>
      <c r="V140" s="2055"/>
      <c r="W140" s="2055"/>
      <c r="X140" s="2055"/>
      <c r="Y140" s="2055"/>
      <c r="Z140" s="2055" t="str">
        <f>'PIM Model'!$AF$30</f>
        <v/>
      </c>
      <c r="AA140" s="2055"/>
      <c r="AB140" s="2055"/>
      <c r="AC140" s="2055"/>
      <c r="AD140" s="2055"/>
      <c r="AE140" s="2055"/>
      <c r="AF140" s="2043" t="str">
        <f>'PIM Model'!$AG$30</f>
        <v/>
      </c>
      <c r="AG140" s="2044"/>
      <c r="AH140" s="2044"/>
      <c r="AI140" s="2044"/>
      <c r="AJ140" s="2044"/>
      <c r="AK140" s="2044"/>
      <c r="AL140" s="2045"/>
      <c r="AM140" s="2043" t="str">
        <f>'PIM Model'!$AH$30</f>
        <v/>
      </c>
      <c r="AN140" s="2044"/>
      <c r="AO140" s="2044"/>
      <c r="AP140" s="2044"/>
      <c r="AQ140" s="2044"/>
      <c r="AR140" s="2044"/>
      <c r="AS140" s="2054"/>
      <c r="BF140" s="138"/>
    </row>
    <row r="141" spans="2:58" ht="16.5" thickTop="1" thickBot="1" x14ac:dyDescent="0.3">
      <c r="B141" s="137"/>
      <c r="D141" s="2034" t="s">
        <v>964</v>
      </c>
      <c r="E141" s="2035"/>
      <c r="F141" s="2035"/>
      <c r="G141" s="2035"/>
      <c r="H141" s="2035"/>
      <c r="I141" s="2035"/>
      <c r="J141" s="2035"/>
      <c r="K141" s="2035"/>
      <c r="L141" s="2035"/>
      <c r="M141" s="2035"/>
      <c r="N141" s="2035"/>
      <c r="O141" s="2035"/>
      <c r="P141" s="2035"/>
      <c r="Q141" s="2035"/>
      <c r="R141" s="2035"/>
      <c r="S141" s="2035"/>
      <c r="T141" s="2036"/>
      <c r="U141" s="2037">
        <f>COUNT($U$120:$Y$140)</f>
        <v>0</v>
      </c>
      <c r="V141" s="2038"/>
      <c r="W141" s="2038"/>
      <c r="X141" s="2038"/>
      <c r="Y141" s="2038"/>
      <c r="Z141" s="2035">
        <f>COUNTIF($Z$120:$AE$140,"ABOVE")+COUNTIF($Z$120:$AE$140,"BELOW")</f>
        <v>0</v>
      </c>
      <c r="AA141" s="2035"/>
      <c r="AB141" s="2035"/>
      <c r="AC141" s="2035"/>
      <c r="AD141" s="2035"/>
      <c r="AE141" s="2035"/>
      <c r="AF141" s="2039"/>
      <c r="AG141" s="2040"/>
      <c r="AH141" s="2040"/>
      <c r="AI141" s="2040"/>
      <c r="AJ141" s="2040"/>
      <c r="AK141" s="2040"/>
      <c r="AL141" s="2041"/>
      <c r="AM141" s="2039"/>
      <c r="AN141" s="2040"/>
      <c r="AO141" s="2040"/>
      <c r="AP141" s="2040"/>
      <c r="AQ141" s="2040"/>
      <c r="AR141" s="2040"/>
      <c r="AS141" s="2042"/>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55" t="s">
        <v>988</v>
      </c>
      <c r="C2" s="2156"/>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53" t="s">
        <v>819</v>
      </c>
      <c r="C6" s="2154"/>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53" t="s">
        <v>820</v>
      </c>
      <c r="C13" s="2154"/>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UHbH2//xD2tqBs3Dds69ndWYuguFzLv1ZlziGkl7fWC4M7g+CtXTb1LXZO3k5m+/IprYtU9gslCrtubLWF8jyw==" saltValue="+fg5MwNRHFKKfAlYorx83Q=="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57" t="s">
        <v>1341</v>
      </c>
      <c r="B1" s="2157"/>
      <c r="C1" s="2157"/>
      <c r="D1" s="2157"/>
      <c r="E1" s="2157"/>
      <c r="F1" s="2157" t="s">
        <v>1342</v>
      </c>
      <c r="G1" s="2157"/>
      <c r="H1" s="2157"/>
      <c r="I1" s="2157" t="s">
        <v>1343</v>
      </c>
      <c r="J1" s="2157"/>
      <c r="K1" s="2157"/>
      <c r="L1" s="2157" t="s">
        <v>1344</v>
      </c>
      <c r="M1" s="2158"/>
      <c r="N1" s="2157"/>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Inputs'!$U$15="Existing",IF('Customer Inputs'!P15=0,SUBSTITUTE(ADDRESS(1,MATCH(O136,INDIRECT("'"&amp;E136&amp;"'"&amp;"!$A$5:$Z$5"),0),4),1,""),SUBSTITUTE(ADDRESS(1,MATCH(A136,INDIRECT("'"&amp;E136&amp;"'"&amp;"!A$5:Z$5"),0),4),1,"")),SUBSTITUTE(ADDRESS(1,MATCH(A136,INDIRECT("'"&amp;E136&amp;"'"&amp;"!A$5:Z$5"),0),4),1,"")),15),"")</f>
        <v>P15</v>
      </c>
      <c r="C136" s="791" t="str">
        <f ca="1">IFERROR(IF('Customer Inputs'!$U$15="Existing",IF('Customer Inputs'!P15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Inputs'!$U$15="Existing",IF('Customer Inputs'!Q15=0,SUBSTITUTE(ADDRESS(1,MATCH(O137,INDIRECT("'"&amp;E137&amp;"'"&amp;"!$A$5:$Z$5"),0),4),1,""),SUBSTITUTE(ADDRESS(1,MATCH(A137,INDIRECT("'"&amp;E137&amp;"'"&amp;"!A$5:Z$5"),0),4),1,"")),SUBSTITUTE(ADDRESS(1,MATCH(A137,INDIRECT("'"&amp;E137&amp;"'"&amp;"!A$5:Z$5"),0),4),1,"")),15),"")</f>
        <v>Q15</v>
      </c>
      <c r="C137" s="791" t="str">
        <f ca="1">IFERROR(IF('Customer Inputs'!$U$15="Existing",IF('Customer Inputs'!Q15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Inputs'!$U$15="Existing",IF('Customer Inputs'!R15=0,SUBSTITUTE(ADDRESS(1,MATCH(O138,INDIRECT("'"&amp;E138&amp;"'"&amp;"!$A$5:$Z$5"),0),4),1,""),SUBSTITUTE(ADDRESS(1,MATCH(A138,INDIRECT("'"&amp;E138&amp;"'"&amp;"!A$5:Z$5"),0),4),1,"")),SUBSTITUTE(ADDRESS(1,MATCH(A138,INDIRECT("'"&amp;E138&amp;"'"&amp;"!A$5:Z$5"),0),4),1,"")),15),"")</f>
        <v>R15</v>
      </c>
      <c r="C138" s="791" t="str">
        <f ca="1">IFERROR(IF('Customer Inputs'!$U$15="Existing",IF('Customer Inputs'!R15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Inputs'!$U$15="Existing",IF('Customer Inputs'!T15=0,SUBSTITUTE(ADDRESS(1,MATCH(O139,INDIRECT("'"&amp;E139&amp;"'"&amp;"!$A$5:$Z$5"),0),4),1,""),SUBSTITUTE(ADDRESS(1,MATCH(A139,INDIRECT("'"&amp;E139&amp;"'"&amp;"!A$5:Z$5"),0),4),1,"")),SUBSTITUTE(ADDRESS(1,MATCH(A139,INDIRECT("'"&amp;E139&amp;"'"&amp;"!A$5:Z$5"),0),4),1,"")),15),"")</f>
        <v>T15</v>
      </c>
      <c r="C139" s="791" t="str">
        <f ca="1">IFERROR(IF('Customer Inputs'!$U$15="Existing",IF('Customer Inputs'!T15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69"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69">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69"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69">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69"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69">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69"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69">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69"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69">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69"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69">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69"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69">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69"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69">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69"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69">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69"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69">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69"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69">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69"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69">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69"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69">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69"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69">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69"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69">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69"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69">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69"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69">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69"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69">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Tab'!$C$23+4)),"")</f>
        <v>G229</v>
      </c>
      <c r="C2095" s="1274" t="str">
        <f>IFERROR(_xlfn.CONCAT("G",('Configurable Tab'!$C$23+5)),"")</f>
        <v>G230</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Tab'!$C$24+4)),"")</f>
        <v>G240</v>
      </c>
      <c r="C2105" s="1274" t="str">
        <f>IFERROR(_xlfn.CONCAT("G",('Configurable Tab'!$C$24+5)),"")</f>
        <v>G241</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Tab'!$C$25+4)),"")</f>
        <v>G251</v>
      </c>
      <c r="C2115" s="1274" t="str">
        <f>IFERROR(_xlfn.CONCAT("G",('Configurable Tab'!$C$25+5)),"")</f>
        <v>G252</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Tab'!$C$26+4)),"")</f>
        <v>G262</v>
      </c>
      <c r="C2125" s="1274" t="str">
        <f>IFERROR(_xlfn.CONCAT("G",('Configurable Tab'!$C$26+5)),"")</f>
        <v>G263</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Tab'!$C$27+4)),"")</f>
        <v>G273</v>
      </c>
      <c r="C2135" s="1274" t="str">
        <f>IFERROR(_xlfn.CONCAT("G",('Configurable Tab'!$C$27+5)),"")</f>
        <v>G274</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Tab'!$C$28+4)),"")</f>
        <v>G284</v>
      </c>
      <c r="C2145" s="1274" t="str">
        <f>IFERROR(_xlfn.CONCAT("G",('Configurable Tab'!$C$28+5)),"")</f>
        <v>G285</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Tab'!$C$29+4)),"")</f>
        <v>G295</v>
      </c>
      <c r="C2155" s="1274" t="str">
        <f>IFERROR(_xlfn.CONCAT("G",('Configurable Tab'!$C$29+5)),"")</f>
        <v>G296</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Tab'!$C$30+4)),"")</f>
        <v>G306</v>
      </c>
      <c r="C2165" s="1274" t="str">
        <f>IFERROR(_xlfn.CONCAT("G",('Configurable Tab'!$C$30+5)),"")</f>
        <v>G307</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Tab'!$C$31+4)),"")</f>
        <v>G317</v>
      </c>
      <c r="C2175" s="1274" t="str">
        <f>IFERROR(_xlfn.CONCAT("G",('Configurable Tab'!$C$31+5)),"")</f>
        <v>G318</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IF(M2295&lt;&gt;"",IF($Q$2295="Yes",Q$1&amp;M2295,""))</f>
        <v/>
      </c>
      <c r="K2295" s="1583" t="str">
        <f t="shared" si="429"/>
        <v/>
      </c>
      <c r="L2295" s="826" t="s">
        <v>1705</v>
      </c>
      <c r="M2295" s="1584">
        <v>1343</v>
      </c>
      <c r="N2295" s="1583"/>
      <c r="O2295" s="1582" t="s">
        <v>726</v>
      </c>
      <c r="P2295" s="18" t="str">
        <f>'Configurable Tab'!J57</f>
        <v>Yes</v>
      </c>
      <c r="Q2295" s="1582" t="s">
        <v>648</v>
      </c>
      <c r="R2295" s="1730" t="s">
        <v>2223</v>
      </c>
      <c r="T2295" s="1730" t="str">
        <f t="shared" ref="T2295:T2306" si="430">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733"/>
      <c r="K2296" s="1583" t="str">
        <f t="shared" si="429"/>
        <v/>
      </c>
      <c r="L2296" s="826" t="s">
        <v>1383</v>
      </c>
      <c r="M2296" s="1584">
        <v>1344</v>
      </c>
      <c r="N2296" s="1583"/>
      <c r="O2296" s="1582">
        <f>'Configurable Tab'!I57</f>
        <v>782</v>
      </c>
      <c r="R2296" s="1730" t="s">
        <v>2223</v>
      </c>
      <c r="T2296" s="1730" t="str">
        <f t="shared" si="430"/>
        <v/>
      </c>
    </row>
    <row r="2297" spans="1:20" s="1582" customFormat="1" x14ac:dyDescent="0.25">
      <c r="A2297" s="846" t="s">
        <v>1380</v>
      </c>
      <c r="B2297" s="826" t="str">
        <f t="shared" ref="B2297:B2302" ca="1" si="431">_xlfn.CONCAT(IFERROR(SUBSTITUTE(ADDRESS(1,MATCH(A2297,INDIRECT("'"&amp;E2297&amp;"'"&amp;"!A" &amp; $O$2294+2 &amp; ":Z"&amp;$O$2294+2 ),0),4),1,""),""),$O$2294+2)</f>
        <v>H771</v>
      </c>
      <c r="C2297" s="826" t="str">
        <f t="shared" ref="C2297:C2302" ca="1" si="432">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733" t="str">
        <f t="shared" ref="J2297:J2306" si="433">IF(M2297&lt;&gt;"",IF($Q$2295="Yes",Q$1&amp;M2297,""))</f>
        <v/>
      </c>
      <c r="K2297" s="1583" t="str">
        <f t="shared" si="429"/>
        <v/>
      </c>
      <c r="L2297" s="826" t="s">
        <v>1380</v>
      </c>
      <c r="M2297" s="1584">
        <v>1345</v>
      </c>
      <c r="N2297" s="1583"/>
      <c r="O2297" s="1582" t="s">
        <v>2143</v>
      </c>
      <c r="R2297" s="1730" t="s">
        <v>2223</v>
      </c>
      <c r="T2297" s="1730" t="str">
        <f t="shared" si="430"/>
        <v/>
      </c>
    </row>
    <row r="2298" spans="1:20" s="1582" customFormat="1" x14ac:dyDescent="0.25">
      <c r="A2298" s="846" t="s">
        <v>1381</v>
      </c>
      <c r="B2298" s="826" t="str">
        <f t="shared" ca="1" si="431"/>
        <v>J771</v>
      </c>
      <c r="C2298" s="826" t="str">
        <f t="shared" ca="1" si="432"/>
        <v>J772</v>
      </c>
      <c r="D2298" s="826" t="s">
        <v>1350</v>
      </c>
      <c r="E2298" s="826" t="s">
        <v>1516</v>
      </c>
      <c r="F2298" s="1583" t="s">
        <v>1992</v>
      </c>
      <c r="G2298" s="1583" t="str">
        <f>IF(T2298&lt;&gt;"","I","")</f>
        <v/>
      </c>
      <c r="H2298" s="1583" t="s">
        <v>1990</v>
      </c>
      <c r="I2298" s="1274" t="str">
        <f t="shared" si="428"/>
        <v/>
      </c>
      <c r="J2298" s="1733" t="str">
        <f t="shared" si="433"/>
        <v/>
      </c>
      <c r="K2298" s="1583" t="str">
        <f t="shared" si="429"/>
        <v/>
      </c>
      <c r="L2298" s="826" t="s">
        <v>1381</v>
      </c>
      <c r="M2298" s="1584">
        <v>1346</v>
      </c>
      <c r="N2298" s="1583"/>
      <c r="R2298" s="1730" t="s">
        <v>2223</v>
      </c>
      <c r="T2298" s="1730" t="str">
        <f t="shared" si="430"/>
        <v/>
      </c>
    </row>
    <row r="2299" spans="1:20" s="1582" customFormat="1" x14ac:dyDescent="0.25">
      <c r="A2299" s="846" t="s">
        <v>1397</v>
      </c>
      <c r="B2299" s="826" t="str">
        <f t="shared" ca="1" si="431"/>
        <v>L771</v>
      </c>
      <c r="C2299" s="826" t="str">
        <f t="shared" ca="1" si="432"/>
        <v>L772</v>
      </c>
      <c r="D2299" s="826" t="s">
        <v>1350</v>
      </c>
      <c r="E2299" s="826" t="s">
        <v>1516</v>
      </c>
      <c r="F2299" s="1583" t="s">
        <v>1993</v>
      </c>
      <c r="G2299" s="1583" t="str">
        <f>IF(T2299&lt;&gt;"","H","")</f>
        <v/>
      </c>
      <c r="H2299" s="1583" t="s">
        <v>1990</v>
      </c>
      <c r="I2299" s="1274" t="str">
        <f t="shared" si="428"/>
        <v/>
      </c>
      <c r="J2299" s="1733" t="str">
        <f t="shared" si="433"/>
        <v/>
      </c>
      <c r="K2299" s="1583" t="str">
        <f t="shared" si="429"/>
        <v/>
      </c>
      <c r="L2299" s="826" t="s">
        <v>1397</v>
      </c>
      <c r="M2299" s="1584">
        <v>1347</v>
      </c>
      <c r="N2299" s="1583"/>
      <c r="R2299" s="1730" t="s">
        <v>2223</v>
      </c>
      <c r="T2299" s="1730" t="str">
        <f t="shared" si="430"/>
        <v/>
      </c>
    </row>
    <row r="2300" spans="1:20" s="1582" customFormat="1" x14ac:dyDescent="0.25">
      <c r="A2300" s="846" t="s">
        <v>1382</v>
      </c>
      <c r="B2300" s="826" t="str">
        <f t="shared" ca="1" si="431"/>
        <v>N771</v>
      </c>
      <c r="C2300" s="826" t="str">
        <f t="shared" ca="1" si="432"/>
        <v>N772</v>
      </c>
      <c r="D2300" s="826" t="s">
        <v>1350</v>
      </c>
      <c r="E2300" s="826" t="s">
        <v>1516</v>
      </c>
      <c r="F2300" s="1583" t="s">
        <v>1382</v>
      </c>
      <c r="G2300" s="1583" t="str">
        <f>IF(T2300&lt;&gt;"",IF(Q2298="Credit Memo","J",IF(Q2298="Check","K","")),"")</f>
        <v/>
      </c>
      <c r="H2300" s="1583" t="s">
        <v>1990</v>
      </c>
      <c r="I2300" s="1274" t="str">
        <f t="shared" si="428"/>
        <v/>
      </c>
      <c r="J2300" s="1733" t="str">
        <f t="shared" si="433"/>
        <v/>
      </c>
      <c r="K2300" s="1583" t="str">
        <f t="shared" si="429"/>
        <v/>
      </c>
      <c r="L2300" s="826" t="s">
        <v>1382</v>
      </c>
      <c r="M2300" s="1584">
        <v>1348</v>
      </c>
      <c r="N2300" s="1583"/>
      <c r="R2300" s="1730" t="s">
        <v>2223</v>
      </c>
      <c r="T2300" s="1730" t="str">
        <f t="shared" si="430"/>
        <v/>
      </c>
    </row>
    <row r="2301" spans="1:20" s="1582" customFormat="1" x14ac:dyDescent="0.25">
      <c r="A2301" s="846" t="s">
        <v>1487</v>
      </c>
      <c r="B2301" s="826" t="str">
        <f t="shared" ca="1" si="431"/>
        <v>R771</v>
      </c>
      <c r="C2301" s="826" t="str">
        <f t="shared" ca="1" si="432"/>
        <v>R772</v>
      </c>
      <c r="D2301" s="826" t="s">
        <v>1350</v>
      </c>
      <c r="E2301" s="826" t="s">
        <v>1516</v>
      </c>
      <c r="F2301" s="1583" t="s">
        <v>1995</v>
      </c>
      <c r="G2301" s="1583" t="str">
        <f>IF(T2301&lt;&gt;"","G","")</f>
        <v/>
      </c>
      <c r="H2301" s="1583" t="s">
        <v>1990</v>
      </c>
      <c r="I2301" s="1274" t="str">
        <f t="shared" si="428"/>
        <v/>
      </c>
      <c r="J2301" s="1733" t="str">
        <f t="shared" si="433"/>
        <v/>
      </c>
      <c r="K2301" s="1583" t="str">
        <f t="shared" si="429"/>
        <v/>
      </c>
      <c r="L2301" s="826" t="s">
        <v>1487</v>
      </c>
      <c r="M2301" s="1584">
        <v>1349</v>
      </c>
      <c r="N2301" s="1583"/>
      <c r="R2301" s="1730" t="s">
        <v>2223</v>
      </c>
      <c r="T2301" s="1730" t="str">
        <f t="shared" si="430"/>
        <v/>
      </c>
    </row>
    <row r="2302" spans="1:20" s="1582" customFormat="1" x14ac:dyDescent="0.25">
      <c r="A2302" s="846" t="s">
        <v>1488</v>
      </c>
      <c r="B2302" s="826" t="str">
        <f t="shared" ca="1" si="431"/>
        <v>T771</v>
      </c>
      <c r="C2302" s="826" t="str">
        <f t="shared" ca="1" si="432"/>
        <v>T772</v>
      </c>
      <c r="D2302" s="826" t="s">
        <v>1350</v>
      </c>
      <c r="E2302" s="826" t="s">
        <v>1516</v>
      </c>
      <c r="F2302" s="841" t="s">
        <v>1488</v>
      </c>
      <c r="G2302" s="1583" t="str">
        <f>IF(T2302&lt;&gt;"","AW","")</f>
        <v/>
      </c>
      <c r="H2302" s="1583" t="s">
        <v>1990</v>
      </c>
      <c r="I2302" s="1274" t="str">
        <f t="shared" si="428"/>
        <v/>
      </c>
      <c r="J2302" s="1733" t="str">
        <f t="shared" si="433"/>
        <v/>
      </c>
      <c r="K2302" s="1583" t="str">
        <f t="shared" si="429"/>
        <v/>
      </c>
      <c r="L2302" s="826" t="s">
        <v>1488</v>
      </c>
      <c r="M2302" s="1584">
        <v>1350</v>
      </c>
      <c r="N2302" s="1583"/>
      <c r="R2302" s="1730" t="s">
        <v>2223</v>
      </c>
      <c r="T2302" s="1730" t="str">
        <f t="shared" si="430"/>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733" t="str">
        <f t="shared" si="433"/>
        <v/>
      </c>
      <c r="K2303" s="1583" t="str">
        <f t="shared" si="429"/>
        <v/>
      </c>
      <c r="L2303" s="826" t="s">
        <v>1385</v>
      </c>
      <c r="M2303" s="1584">
        <v>1351</v>
      </c>
      <c r="N2303" s="1583"/>
      <c r="R2303" s="1730" t="s">
        <v>2223</v>
      </c>
      <c r="T2303" s="1730" t="str">
        <f t="shared" si="430"/>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733" t="str">
        <f t="shared" si="433"/>
        <v/>
      </c>
      <c r="K2304" s="1583" t="str">
        <f t="shared" si="429"/>
        <v/>
      </c>
      <c r="L2304" s="826" t="s">
        <v>1386</v>
      </c>
      <c r="M2304" s="1584">
        <v>1352</v>
      </c>
      <c r="N2304" s="1583"/>
      <c r="R2304" s="1730" t="s">
        <v>2223</v>
      </c>
      <c r="T2304" s="1730" t="str">
        <f t="shared" si="430"/>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733" t="str">
        <f t="shared" si="433"/>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0" t="s">
        <v>2223</v>
      </c>
      <c r="T2305" s="1730" t="str">
        <f t="shared" si="430"/>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733" t="str">
        <f t="shared" si="433"/>
        <v/>
      </c>
      <c r="K2306" s="1583" t="str">
        <f t="shared" si="429"/>
        <v/>
      </c>
      <c r="L2306" s="826" t="s">
        <v>1389</v>
      </c>
      <c r="M2306" s="1584">
        <v>1354</v>
      </c>
      <c r="N2306" s="1583"/>
      <c r="R2306" s="1730" t="s">
        <v>2223</v>
      </c>
      <c r="T2306" s="1730" t="str">
        <f t="shared" si="430"/>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0" t="s">
        <v>2223</v>
      </c>
      <c r="T2307" s="1730"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4">$Q$1&amp;T2308</f>
        <v>F</v>
      </c>
      <c r="K2308" s="1642" t="str">
        <f t="shared" si="429"/>
        <v>Incentives</v>
      </c>
      <c r="L2308" s="1642"/>
      <c r="M2308" s="1642"/>
      <c r="N2308" s="1642"/>
      <c r="R2308" s="1730" t="s">
        <v>2223</v>
      </c>
      <c r="T2308" s="1730"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4"/>
        <v>F</v>
      </c>
      <c r="K2309" s="1642" t="str">
        <f t="shared" si="429"/>
        <v>Incentives</v>
      </c>
      <c r="L2309" s="1642"/>
      <c r="M2309" s="1642"/>
      <c r="N2309" s="1642"/>
      <c r="R2309" s="1730" t="s">
        <v>2223</v>
      </c>
      <c r="T2309" s="1730"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4"/>
        <v>F</v>
      </c>
      <c r="K2310" s="1642" t="str">
        <f t="shared" si="429"/>
        <v>Incentives</v>
      </c>
      <c r="L2310" s="1642"/>
      <c r="M2310" s="1642"/>
      <c r="N2310" s="1642"/>
      <c r="R2310" s="1730" t="s">
        <v>2223</v>
      </c>
      <c r="T2310" s="1730"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4"/>
        <v>F</v>
      </c>
      <c r="K2311" s="1642" t="str">
        <f t="shared" si="429"/>
        <v>Incentives</v>
      </c>
      <c r="L2311" s="1642"/>
      <c r="M2311" s="1642"/>
      <c r="N2311" s="1642"/>
      <c r="R2311" s="1730" t="s">
        <v>2223</v>
      </c>
      <c r="T2311" s="1730"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4"/>
        <v>F</v>
      </c>
      <c r="K2312" s="1642" t="str">
        <f t="shared" si="429"/>
        <v>Incentives</v>
      </c>
      <c r="L2312" s="1642"/>
      <c r="M2312" s="1642"/>
      <c r="N2312" s="1642"/>
      <c r="R2312" s="1730" t="s">
        <v>2223</v>
      </c>
      <c r="T2312" s="1730"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4"/>
        <v>F</v>
      </c>
      <c r="K2313" s="1642" t="str">
        <f t="shared" si="429"/>
        <v>Incentives</v>
      </c>
      <c r="L2313" s="1642"/>
      <c r="M2313" s="1642"/>
      <c r="N2313" s="1642"/>
      <c r="R2313" s="1730" t="s">
        <v>2223</v>
      </c>
      <c r="T2313" s="1730"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4"/>
        <v>F</v>
      </c>
      <c r="K2314" s="1642" t="str">
        <f t="shared" si="429"/>
        <v>Incentives</v>
      </c>
      <c r="L2314" s="1642"/>
      <c r="M2314" s="1642"/>
      <c r="N2314" s="1642"/>
      <c r="R2314" s="1730" t="s">
        <v>2223</v>
      </c>
      <c r="T2314" s="1730"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4"/>
        <v>F</v>
      </c>
      <c r="K2315" s="1642" t="str">
        <f t="shared" si="429"/>
        <v>Incentives</v>
      </c>
      <c r="L2315" s="1642"/>
      <c r="M2315" s="1642"/>
      <c r="N2315" s="1642"/>
      <c r="R2315" s="1730" t="s">
        <v>2223</v>
      </c>
      <c r="T2315" s="1730"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5">IF(J2316&lt;&gt;"",A2316,"")</f>
        <v/>
      </c>
      <c r="J2316" s="1652"/>
      <c r="K2316" s="1652" t="str">
        <f t="shared" ref="K2316:K2379" si="436">IF(J2316&lt;&gt;"",E2316,"")</f>
        <v/>
      </c>
      <c r="L2316" s="826" t="s">
        <v>1491</v>
      </c>
      <c r="M2316" s="1656">
        <v>1355</v>
      </c>
      <c r="N2316" s="1652"/>
      <c r="O2316" s="1650">
        <f>'Configurable Tab'!H58</f>
        <v>783</v>
      </c>
      <c r="R2316" s="1730"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5"/>
        <v/>
      </c>
      <c r="J2317" s="1652" t="str">
        <f>IF(M2317&lt;&gt;"",IF($Q$2317="Yes",Q$1&amp;M2317,""))</f>
        <v/>
      </c>
      <c r="K2317" s="1652" t="str">
        <f t="shared" si="436"/>
        <v/>
      </c>
      <c r="L2317" s="826" t="s">
        <v>1705</v>
      </c>
      <c r="M2317" s="1656">
        <v>1356</v>
      </c>
      <c r="N2317" s="1652"/>
      <c r="O2317" s="1650" t="s">
        <v>726</v>
      </c>
      <c r="P2317" s="18" t="str">
        <f>'Configurable Tab'!J58</f>
        <v>Yes</v>
      </c>
      <c r="Q2317" s="1650" t="s">
        <v>648</v>
      </c>
      <c r="R2317" s="1730" t="s">
        <v>2224</v>
      </c>
      <c r="T2317" s="1730" t="str">
        <f t="shared" ref="T2317:T2328" si="437">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5"/>
        <v/>
      </c>
      <c r="J2318" s="1733"/>
      <c r="K2318" s="1652" t="str">
        <f t="shared" si="436"/>
        <v/>
      </c>
      <c r="L2318" s="826" t="s">
        <v>1383</v>
      </c>
      <c r="M2318" s="1656">
        <v>1357</v>
      </c>
      <c r="N2318" s="1652"/>
      <c r="O2318" s="1650">
        <f>'Configurable Tab'!I58</f>
        <v>796</v>
      </c>
      <c r="R2318" s="1730" t="s">
        <v>2224</v>
      </c>
      <c r="T2318" s="1730" t="str">
        <f t="shared" si="437"/>
        <v/>
      </c>
    </row>
    <row r="2319" spans="1:20" s="1650" customFormat="1" x14ac:dyDescent="0.25">
      <c r="A2319" s="846" t="s">
        <v>1380</v>
      </c>
      <c r="B2319" s="826" t="str">
        <f t="shared" ref="B2319:B2324" ca="1" si="438">_xlfn.CONCAT(IFERROR(SUBSTITUTE(ADDRESS(1,MATCH(A2319,INDIRECT("'"&amp;E2319&amp;"'"&amp;"!A" &amp; $O$2316+2 &amp; ":Z"&amp;$O$2316+2 ),0),4),1,""),""),$O$2316+2)</f>
        <v>H785</v>
      </c>
      <c r="C2319" s="826" t="str">
        <f t="shared" ref="C2319:C2324" ca="1" si="439">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5"/>
        <v/>
      </c>
      <c r="J2319" s="1733" t="str">
        <f t="shared" ref="J2319:J2328" si="440">IF(M2319&lt;&gt;"",IF($Q$2317="Yes",Q$1&amp;M2319,""))</f>
        <v/>
      </c>
      <c r="K2319" s="1652" t="str">
        <f t="shared" si="436"/>
        <v/>
      </c>
      <c r="L2319" s="826" t="s">
        <v>1380</v>
      </c>
      <c r="M2319" s="1656">
        <v>1358</v>
      </c>
      <c r="N2319" s="1652"/>
      <c r="O2319" s="1650" t="s">
        <v>2153</v>
      </c>
      <c r="R2319" s="1730" t="s">
        <v>2224</v>
      </c>
      <c r="T2319" s="1730" t="str">
        <f t="shared" si="437"/>
        <v/>
      </c>
    </row>
    <row r="2320" spans="1:20" s="1650" customFormat="1" x14ac:dyDescent="0.25">
      <c r="A2320" s="846" t="s">
        <v>1381</v>
      </c>
      <c r="B2320" s="826" t="str">
        <f t="shared" ca="1" si="438"/>
        <v>J785</v>
      </c>
      <c r="C2320" s="826" t="str">
        <f t="shared" ca="1" si="439"/>
        <v>J786</v>
      </c>
      <c r="D2320" s="826" t="s">
        <v>1350</v>
      </c>
      <c r="E2320" s="826" t="s">
        <v>1516</v>
      </c>
      <c r="F2320" s="1652" t="s">
        <v>1992</v>
      </c>
      <c r="G2320" s="1652" t="str">
        <f>IF(T2320&lt;&gt;"","I","")</f>
        <v/>
      </c>
      <c r="H2320" s="1652" t="s">
        <v>1990</v>
      </c>
      <c r="I2320" s="1274" t="str">
        <f t="shared" si="435"/>
        <v/>
      </c>
      <c r="J2320" s="1733" t="str">
        <f t="shared" si="440"/>
        <v/>
      </c>
      <c r="K2320" s="1652" t="str">
        <f t="shared" si="436"/>
        <v/>
      </c>
      <c r="L2320" s="826" t="s">
        <v>1381</v>
      </c>
      <c r="M2320" s="1656">
        <v>1359</v>
      </c>
      <c r="N2320" s="1652"/>
      <c r="R2320" s="1730" t="s">
        <v>2224</v>
      </c>
      <c r="T2320" s="1730" t="str">
        <f t="shared" si="437"/>
        <v/>
      </c>
    </row>
    <row r="2321" spans="1:20" s="1650" customFormat="1" x14ac:dyDescent="0.25">
      <c r="A2321" s="846" t="s">
        <v>1397</v>
      </c>
      <c r="B2321" s="826" t="str">
        <f t="shared" ca="1" si="438"/>
        <v>L785</v>
      </c>
      <c r="C2321" s="826" t="str">
        <f t="shared" ca="1" si="439"/>
        <v>L786</v>
      </c>
      <c r="D2321" s="826" t="s">
        <v>1350</v>
      </c>
      <c r="E2321" s="826" t="s">
        <v>1516</v>
      </c>
      <c r="F2321" s="1652" t="s">
        <v>1993</v>
      </c>
      <c r="G2321" s="1652" t="str">
        <f>IF(T2321&lt;&gt;"","H","")</f>
        <v/>
      </c>
      <c r="H2321" s="1652" t="s">
        <v>1990</v>
      </c>
      <c r="I2321" s="1274" t="str">
        <f t="shared" si="435"/>
        <v/>
      </c>
      <c r="J2321" s="1733" t="str">
        <f t="shared" si="440"/>
        <v/>
      </c>
      <c r="K2321" s="1652" t="str">
        <f t="shared" si="436"/>
        <v/>
      </c>
      <c r="L2321" s="826" t="s">
        <v>1397</v>
      </c>
      <c r="M2321" s="1656">
        <v>1360</v>
      </c>
      <c r="N2321" s="1652"/>
      <c r="R2321" s="1730" t="s">
        <v>2224</v>
      </c>
      <c r="T2321" s="1730" t="str">
        <f t="shared" si="437"/>
        <v/>
      </c>
    </row>
    <row r="2322" spans="1:20" s="1650" customFormat="1" x14ac:dyDescent="0.25">
      <c r="A2322" s="846" t="s">
        <v>1382</v>
      </c>
      <c r="B2322" s="826" t="str">
        <f t="shared" ca="1" si="438"/>
        <v>N785</v>
      </c>
      <c r="C2322" s="826" t="str">
        <f t="shared" ca="1" si="439"/>
        <v>N786</v>
      </c>
      <c r="D2322" s="826" t="s">
        <v>1350</v>
      </c>
      <c r="E2322" s="826" t="s">
        <v>1516</v>
      </c>
      <c r="F2322" s="1652" t="s">
        <v>1382</v>
      </c>
      <c r="G2322" s="1652" t="str">
        <f>IF(T2322&lt;&gt;"",IF(Q2320="Credit Memo","J",IF(Q2320="Check","K","")),"")</f>
        <v/>
      </c>
      <c r="H2322" s="1652" t="s">
        <v>1990</v>
      </c>
      <c r="I2322" s="1274" t="str">
        <f t="shared" si="435"/>
        <v/>
      </c>
      <c r="J2322" s="1733" t="str">
        <f t="shared" si="440"/>
        <v/>
      </c>
      <c r="K2322" s="1652" t="str">
        <f t="shared" si="436"/>
        <v/>
      </c>
      <c r="L2322" s="826" t="s">
        <v>1382</v>
      </c>
      <c r="M2322" s="1656">
        <v>1361</v>
      </c>
      <c r="N2322" s="1652"/>
      <c r="R2322" s="1730" t="s">
        <v>2224</v>
      </c>
      <c r="T2322" s="1730" t="str">
        <f t="shared" si="437"/>
        <v/>
      </c>
    </row>
    <row r="2323" spans="1:20" s="1650" customFormat="1" x14ac:dyDescent="0.25">
      <c r="A2323" s="846" t="s">
        <v>1487</v>
      </c>
      <c r="B2323" s="826" t="str">
        <f t="shared" ca="1" si="438"/>
        <v>R785</v>
      </c>
      <c r="C2323" s="826" t="str">
        <f t="shared" ca="1" si="439"/>
        <v>R786</v>
      </c>
      <c r="D2323" s="826" t="s">
        <v>1350</v>
      </c>
      <c r="E2323" s="826" t="s">
        <v>1516</v>
      </c>
      <c r="F2323" s="1652" t="s">
        <v>1995</v>
      </c>
      <c r="G2323" s="1652" t="str">
        <f>IF(T2323&lt;&gt;"","G","")</f>
        <v/>
      </c>
      <c r="H2323" s="1652" t="s">
        <v>1990</v>
      </c>
      <c r="I2323" s="1274" t="str">
        <f t="shared" si="435"/>
        <v/>
      </c>
      <c r="J2323" s="1733" t="str">
        <f t="shared" si="440"/>
        <v/>
      </c>
      <c r="K2323" s="1652" t="str">
        <f t="shared" si="436"/>
        <v/>
      </c>
      <c r="L2323" s="826" t="s">
        <v>1487</v>
      </c>
      <c r="M2323" s="1656">
        <v>1362</v>
      </c>
      <c r="N2323" s="1652"/>
      <c r="R2323" s="1730" t="s">
        <v>2224</v>
      </c>
      <c r="T2323" s="1730" t="str">
        <f t="shared" si="437"/>
        <v/>
      </c>
    </row>
    <row r="2324" spans="1:20" s="1650" customFormat="1" x14ac:dyDescent="0.25">
      <c r="A2324" s="846" t="s">
        <v>1488</v>
      </c>
      <c r="B2324" s="826" t="str">
        <f t="shared" ca="1" si="438"/>
        <v>T785</v>
      </c>
      <c r="C2324" s="826" t="str">
        <f t="shared" ca="1" si="439"/>
        <v>T786</v>
      </c>
      <c r="D2324" s="826" t="s">
        <v>1350</v>
      </c>
      <c r="E2324" s="826" t="s">
        <v>1516</v>
      </c>
      <c r="F2324" s="841" t="s">
        <v>1488</v>
      </c>
      <c r="G2324" s="1652" t="str">
        <f>IF(T2324&lt;&gt;"","AW","")</f>
        <v/>
      </c>
      <c r="H2324" s="1652" t="s">
        <v>1990</v>
      </c>
      <c r="I2324" s="1274" t="str">
        <f t="shared" si="435"/>
        <v/>
      </c>
      <c r="J2324" s="1733" t="str">
        <f t="shared" si="440"/>
        <v/>
      </c>
      <c r="K2324" s="1652" t="str">
        <f t="shared" si="436"/>
        <v/>
      </c>
      <c r="L2324" s="826" t="s">
        <v>1488</v>
      </c>
      <c r="M2324" s="1656">
        <v>1363</v>
      </c>
      <c r="N2324" s="1652"/>
      <c r="R2324" s="1730" t="s">
        <v>2224</v>
      </c>
      <c r="T2324" s="1730" t="str">
        <f t="shared" si="437"/>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5"/>
        <v/>
      </c>
      <c r="J2325" s="1733" t="str">
        <f t="shared" si="440"/>
        <v/>
      </c>
      <c r="K2325" s="1652" t="str">
        <f t="shared" si="436"/>
        <v/>
      </c>
      <c r="L2325" s="826" t="s">
        <v>1385</v>
      </c>
      <c r="M2325" s="1656">
        <v>1364</v>
      </c>
      <c r="N2325" s="1652"/>
      <c r="R2325" s="1730" t="s">
        <v>2224</v>
      </c>
      <c r="T2325" s="1730" t="str">
        <f t="shared" si="437"/>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5"/>
        <v/>
      </c>
      <c r="J2326" s="1733" t="str">
        <f t="shared" si="440"/>
        <v/>
      </c>
      <c r="K2326" s="1652" t="str">
        <f t="shared" si="436"/>
        <v/>
      </c>
      <c r="L2326" s="826" t="s">
        <v>1386</v>
      </c>
      <c r="M2326" s="1656">
        <v>1365</v>
      </c>
      <c r="N2326" s="1652"/>
      <c r="R2326" s="1730" t="s">
        <v>2224</v>
      </c>
      <c r="T2326" s="1730" t="str">
        <f t="shared" si="437"/>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5"/>
        <v/>
      </c>
      <c r="J2327" s="1733" t="str">
        <f t="shared" si="440"/>
        <v/>
      </c>
      <c r="K2327" s="1652" t="str">
        <f t="shared" si="436"/>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0" t="s">
        <v>2224</v>
      </c>
      <c r="T2327" s="1730" t="str">
        <f t="shared" si="437"/>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5"/>
        <v/>
      </c>
      <c r="J2328" s="1733" t="str">
        <f t="shared" si="440"/>
        <v/>
      </c>
      <c r="K2328" s="1652" t="str">
        <f t="shared" si="436"/>
        <v/>
      </c>
      <c r="L2328" s="826" t="s">
        <v>1389</v>
      </c>
      <c r="M2328" s="1653">
        <v>1367</v>
      </c>
      <c r="N2328" s="1652"/>
      <c r="R2328" s="1730" t="s">
        <v>2224</v>
      </c>
      <c r="T2328" s="1730" t="str">
        <f t="shared" si="437"/>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5"/>
        <v>Offer this Incentive?</v>
      </c>
      <c r="J2329" s="1652" t="str">
        <f>$Q$1&amp;T2329</f>
        <v>F</v>
      </c>
      <c r="K2329" s="1652" t="str">
        <f t="shared" si="436"/>
        <v>Incentives</v>
      </c>
      <c r="L2329" s="1652"/>
      <c r="M2329" s="1652"/>
      <c r="N2329" s="1652"/>
      <c r="O2329" s="1650" t="s">
        <v>2144</v>
      </c>
      <c r="P2329" s="18" t="str">
        <f>'Configurable Tab'!E43</f>
        <v>Yes</v>
      </c>
      <c r="Q2329" s="1274" t="str">
        <f>IFERROR(_xlfn.CONCAT("C",('Configurable Tab'!$C43+1)),"")</f>
        <v>C443</v>
      </c>
      <c r="R2329" s="1730" t="s">
        <v>2224</v>
      </c>
      <c r="T2329" s="1730"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5"/>
        <v>Incentive Type</v>
      </c>
      <c r="J2330" s="1652" t="str">
        <f t="shared" ref="J2330:J2337" si="441">$Q$1&amp;T2330</f>
        <v>F</v>
      </c>
      <c r="K2330" s="1652" t="str">
        <f t="shared" si="436"/>
        <v>Incentives</v>
      </c>
      <c r="L2330" s="1652"/>
      <c r="M2330" s="1652"/>
      <c r="N2330" s="1652"/>
      <c r="R2330" s="1730" t="s">
        <v>2224</v>
      </c>
      <c r="T2330" s="1730"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5"/>
        <v>Incentive Effective Date</v>
      </c>
      <c r="J2331" s="1652" t="str">
        <f t="shared" si="441"/>
        <v>F</v>
      </c>
      <c r="K2331" s="1652" t="str">
        <f t="shared" si="436"/>
        <v>Incentives</v>
      </c>
      <c r="L2331" s="1652"/>
      <c r="M2331" s="1652"/>
      <c r="N2331" s="1652"/>
      <c r="R2331" s="1730" t="s">
        <v>2224</v>
      </c>
      <c r="T2331" s="1730"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5"/>
        <v>Incentive Expiration Date</v>
      </c>
      <c r="J2332" s="1652" t="str">
        <f t="shared" si="441"/>
        <v>F</v>
      </c>
      <c r="K2332" s="1652" t="str">
        <f t="shared" si="436"/>
        <v>Incentives</v>
      </c>
      <c r="L2332" s="1652"/>
      <c r="M2332" s="1652"/>
      <c r="N2332" s="1652"/>
      <c r="R2332" s="1730" t="s">
        <v>2224</v>
      </c>
      <c r="T2332" s="1730"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5"/>
        <v>Incentive Period</v>
      </c>
      <c r="J2333" s="1652" t="str">
        <f t="shared" si="441"/>
        <v>F</v>
      </c>
      <c r="K2333" s="1652" t="str">
        <f t="shared" si="436"/>
        <v>Incentives</v>
      </c>
      <c r="L2333" s="1652"/>
      <c r="M2333" s="1652"/>
      <c r="N2333" s="1652"/>
      <c r="R2333" s="1730" t="s">
        <v>2224</v>
      </c>
      <c r="T2333" s="1730"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5"/>
        <v>Payment Method</v>
      </c>
      <c r="J2334" s="1652" t="str">
        <f t="shared" si="441"/>
        <v>F</v>
      </c>
      <c r="K2334" s="1652" t="str">
        <f t="shared" si="436"/>
        <v>Incentives</v>
      </c>
      <c r="L2334" s="1652"/>
      <c r="M2334" s="1652"/>
      <c r="N2334" s="1652"/>
      <c r="R2334" s="1730" t="s">
        <v>2224</v>
      </c>
      <c r="T2334" s="1730"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5"/>
        <v>Paid to:</v>
      </c>
      <c r="J2335" s="1652" t="str">
        <f t="shared" si="441"/>
        <v>F</v>
      </c>
      <c r="K2335" s="1652" t="str">
        <f t="shared" si="436"/>
        <v>Incentives</v>
      </c>
      <c r="L2335" s="1652"/>
      <c r="M2335" s="1652"/>
      <c r="N2335" s="1652"/>
      <c r="R2335" s="1730" t="s">
        <v>2224</v>
      </c>
      <c r="T2335" s="1730"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5"/>
        <v>AP/AR Vendor Number</v>
      </c>
      <c r="J2336" s="1652" t="str">
        <f t="shared" si="441"/>
        <v>F</v>
      </c>
      <c r="K2336" s="1652" t="str">
        <f t="shared" si="436"/>
        <v>Incentives</v>
      </c>
      <c r="L2336" s="1652"/>
      <c r="M2336" s="1652"/>
      <c r="N2336" s="1652"/>
      <c r="R2336" s="1730" t="s">
        <v>2224</v>
      </c>
      <c r="T2336" s="1730"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5"/>
        <v>Rate % of Sales</v>
      </c>
      <c r="J2337" s="1652" t="str">
        <f t="shared" si="441"/>
        <v>F</v>
      </c>
      <c r="K2337" s="1652" t="str">
        <f t="shared" si="436"/>
        <v>Incentives</v>
      </c>
      <c r="L2337" s="1652"/>
      <c r="M2337" s="1652"/>
      <c r="N2337" s="1652"/>
      <c r="R2337" s="1652" t="s">
        <v>2224</v>
      </c>
      <c r="T2337" s="1730"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5"/>
        <v/>
      </c>
      <c r="J2338" s="1652"/>
      <c r="K2338" s="1652" t="str">
        <f t="shared" si="436"/>
        <v/>
      </c>
      <c r="L2338" s="826" t="s">
        <v>1491</v>
      </c>
      <c r="M2338" s="1656">
        <v>1368</v>
      </c>
      <c r="N2338" s="1652"/>
      <c r="O2338" s="1650">
        <f>'Configurable Tab'!H59</f>
        <v>797</v>
      </c>
      <c r="R2338" s="1652" t="s">
        <v>2225</v>
      </c>
      <c r="T2338" s="1730" t="str">
        <f t="shared" ref="T2338:T2349" si="442">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5"/>
        <v/>
      </c>
      <c r="J2339" s="1652" t="str">
        <f>IF(M2339&lt;&gt;"",IF($Q$2339="Yes",Q$1&amp;M2339,""))</f>
        <v/>
      </c>
      <c r="K2339" s="1652" t="str">
        <f t="shared" si="436"/>
        <v/>
      </c>
      <c r="L2339" s="826" t="s">
        <v>1705</v>
      </c>
      <c r="M2339" s="1656">
        <v>1369</v>
      </c>
      <c r="N2339" s="1652"/>
      <c r="O2339" s="1650" t="s">
        <v>726</v>
      </c>
      <c r="P2339" s="18" t="str">
        <f>'Configurable Tab'!J59</f>
        <v>Yes</v>
      </c>
      <c r="Q2339" s="1650" t="s">
        <v>648</v>
      </c>
      <c r="R2339" s="1730" t="s">
        <v>2225</v>
      </c>
      <c r="T2339" s="1730" t="str">
        <f t="shared" si="442"/>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5"/>
        <v/>
      </c>
      <c r="J2340" s="1733"/>
      <c r="K2340" s="1652" t="str">
        <f t="shared" si="436"/>
        <v/>
      </c>
      <c r="L2340" s="826" t="s">
        <v>1383</v>
      </c>
      <c r="M2340" s="1656">
        <v>1370</v>
      </c>
      <c r="N2340" s="1652"/>
      <c r="O2340" s="1650">
        <f>'Configurable Tab'!I59</f>
        <v>810</v>
      </c>
      <c r="R2340" s="1730" t="s">
        <v>2225</v>
      </c>
      <c r="T2340" s="1730" t="str">
        <f t="shared" si="442"/>
        <v/>
      </c>
    </row>
    <row r="2341" spans="1:20" s="1650" customFormat="1" x14ac:dyDescent="0.25">
      <c r="A2341" s="846" t="s">
        <v>1380</v>
      </c>
      <c r="B2341" s="826" t="str">
        <f t="shared" ref="B2341:B2346" ca="1" si="443">_xlfn.CONCAT(IFERROR(SUBSTITUTE(ADDRESS(1,MATCH(A2341,INDIRECT("'"&amp;E2341&amp;"'"&amp;"!A" &amp; $O$2338+2 &amp; ":Z"&amp;$O$2338+2 ),0),4),1,""),""),$O$2338+2)</f>
        <v>H799</v>
      </c>
      <c r="C2341" s="826" t="str">
        <f t="shared" ref="C2341:C2346" ca="1" si="444">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5"/>
        <v/>
      </c>
      <c r="J2341" s="1733" t="str">
        <f t="shared" ref="J2341:J2350" si="445">IF(M2341&lt;&gt;"",IF($Q$2339="Yes",Q$1&amp;M2341,""))</f>
        <v/>
      </c>
      <c r="K2341" s="1652" t="str">
        <f t="shared" si="436"/>
        <v/>
      </c>
      <c r="L2341" s="826" t="s">
        <v>1380</v>
      </c>
      <c r="M2341" s="1656">
        <v>1371</v>
      </c>
      <c r="N2341" s="1652"/>
      <c r="O2341" s="1650" t="s">
        <v>2152</v>
      </c>
      <c r="R2341" s="1730" t="s">
        <v>2225</v>
      </c>
      <c r="T2341" s="1730" t="str">
        <f t="shared" si="442"/>
        <v/>
      </c>
    </row>
    <row r="2342" spans="1:20" s="1650" customFormat="1" x14ac:dyDescent="0.25">
      <c r="A2342" s="846" t="s">
        <v>1381</v>
      </c>
      <c r="B2342" s="826" t="str">
        <f t="shared" ca="1" si="443"/>
        <v>J799</v>
      </c>
      <c r="C2342" s="826" t="str">
        <f t="shared" ca="1" si="444"/>
        <v>J800</v>
      </c>
      <c r="D2342" s="826" t="s">
        <v>1350</v>
      </c>
      <c r="E2342" s="826" t="s">
        <v>1516</v>
      </c>
      <c r="F2342" s="1652" t="s">
        <v>1992</v>
      </c>
      <c r="G2342" s="1652" t="str">
        <f>IF(T2342&lt;&gt;"","I","")</f>
        <v/>
      </c>
      <c r="H2342" s="1652" t="s">
        <v>1990</v>
      </c>
      <c r="I2342" s="1274" t="str">
        <f t="shared" si="435"/>
        <v/>
      </c>
      <c r="J2342" s="1733" t="str">
        <f t="shared" si="445"/>
        <v/>
      </c>
      <c r="K2342" s="1652" t="str">
        <f t="shared" si="436"/>
        <v/>
      </c>
      <c r="L2342" s="826" t="s">
        <v>1381</v>
      </c>
      <c r="M2342" s="1656">
        <v>1372</v>
      </c>
      <c r="N2342" s="1652"/>
      <c r="R2342" s="1730" t="s">
        <v>2225</v>
      </c>
      <c r="T2342" s="1730" t="str">
        <f t="shared" si="442"/>
        <v/>
      </c>
    </row>
    <row r="2343" spans="1:20" s="1650" customFormat="1" x14ac:dyDescent="0.25">
      <c r="A2343" s="846" t="s">
        <v>1397</v>
      </c>
      <c r="B2343" s="826" t="str">
        <f t="shared" ca="1" si="443"/>
        <v>L799</v>
      </c>
      <c r="C2343" s="826" t="str">
        <f t="shared" ca="1" si="444"/>
        <v>L800</v>
      </c>
      <c r="D2343" s="826" t="s">
        <v>1350</v>
      </c>
      <c r="E2343" s="826" t="s">
        <v>1516</v>
      </c>
      <c r="F2343" s="1652" t="s">
        <v>1993</v>
      </c>
      <c r="G2343" s="1652" t="str">
        <f>IF(T2343&lt;&gt;"","H","")</f>
        <v/>
      </c>
      <c r="H2343" s="1652" t="s">
        <v>1990</v>
      </c>
      <c r="I2343" s="1274" t="str">
        <f t="shared" si="435"/>
        <v/>
      </c>
      <c r="J2343" s="1733" t="str">
        <f t="shared" si="445"/>
        <v/>
      </c>
      <c r="K2343" s="1652" t="str">
        <f t="shared" si="436"/>
        <v/>
      </c>
      <c r="L2343" s="826" t="s">
        <v>1397</v>
      </c>
      <c r="M2343" s="1656">
        <v>1373</v>
      </c>
      <c r="N2343" s="1652"/>
      <c r="R2343" s="1730" t="s">
        <v>2225</v>
      </c>
      <c r="T2343" s="1730" t="str">
        <f t="shared" si="442"/>
        <v/>
      </c>
    </row>
    <row r="2344" spans="1:20" s="1650" customFormat="1" x14ac:dyDescent="0.25">
      <c r="A2344" s="846" t="s">
        <v>1382</v>
      </c>
      <c r="B2344" s="826" t="str">
        <f t="shared" ca="1" si="443"/>
        <v>N799</v>
      </c>
      <c r="C2344" s="826" t="str">
        <f t="shared" ca="1" si="444"/>
        <v>N800</v>
      </c>
      <c r="D2344" s="826" t="s">
        <v>1350</v>
      </c>
      <c r="E2344" s="826" t="s">
        <v>1516</v>
      </c>
      <c r="F2344" s="1652" t="s">
        <v>1382</v>
      </c>
      <c r="G2344" s="1652" t="str">
        <f>IF(T2344&lt;&gt;"",IF(Q2342="Credit Memo","J",IF(Q2342="Check","K","")),"")</f>
        <v/>
      </c>
      <c r="H2344" s="1652" t="s">
        <v>1990</v>
      </c>
      <c r="I2344" s="1274" t="str">
        <f t="shared" si="435"/>
        <v/>
      </c>
      <c r="J2344" s="1733" t="str">
        <f t="shared" si="445"/>
        <v/>
      </c>
      <c r="K2344" s="1652" t="str">
        <f t="shared" si="436"/>
        <v/>
      </c>
      <c r="L2344" s="826" t="s">
        <v>1382</v>
      </c>
      <c r="M2344" s="1656">
        <v>1374</v>
      </c>
      <c r="N2344" s="1652"/>
      <c r="R2344" s="1730" t="s">
        <v>2225</v>
      </c>
      <c r="T2344" s="1730" t="str">
        <f t="shared" si="442"/>
        <v/>
      </c>
    </row>
    <row r="2345" spans="1:20" s="1650" customFormat="1" x14ac:dyDescent="0.25">
      <c r="A2345" s="846" t="s">
        <v>1487</v>
      </c>
      <c r="B2345" s="826" t="str">
        <f t="shared" ca="1" si="443"/>
        <v>R799</v>
      </c>
      <c r="C2345" s="826" t="str">
        <f t="shared" ca="1" si="444"/>
        <v>R800</v>
      </c>
      <c r="D2345" s="826" t="s">
        <v>1350</v>
      </c>
      <c r="E2345" s="826" t="s">
        <v>1516</v>
      </c>
      <c r="F2345" s="1652" t="s">
        <v>1995</v>
      </c>
      <c r="G2345" s="1652" t="str">
        <f>IF(T2345&lt;&gt;"","G","")</f>
        <v/>
      </c>
      <c r="H2345" s="1652" t="s">
        <v>1990</v>
      </c>
      <c r="I2345" s="1274" t="str">
        <f t="shared" si="435"/>
        <v/>
      </c>
      <c r="J2345" s="1733" t="str">
        <f t="shared" si="445"/>
        <v/>
      </c>
      <c r="K2345" s="1652" t="str">
        <f t="shared" si="436"/>
        <v/>
      </c>
      <c r="L2345" s="826" t="s">
        <v>1487</v>
      </c>
      <c r="M2345" s="1656">
        <v>1375</v>
      </c>
      <c r="N2345" s="1652"/>
      <c r="R2345" s="1730" t="s">
        <v>2225</v>
      </c>
      <c r="T2345" s="1730" t="str">
        <f t="shared" si="442"/>
        <v/>
      </c>
    </row>
    <row r="2346" spans="1:20" s="1650" customFormat="1" x14ac:dyDescent="0.25">
      <c r="A2346" s="846" t="s">
        <v>1488</v>
      </c>
      <c r="B2346" s="826" t="str">
        <f t="shared" ca="1" si="443"/>
        <v>T799</v>
      </c>
      <c r="C2346" s="826" t="str">
        <f t="shared" ca="1" si="444"/>
        <v>T800</v>
      </c>
      <c r="D2346" s="826" t="s">
        <v>1350</v>
      </c>
      <c r="E2346" s="826" t="s">
        <v>1516</v>
      </c>
      <c r="F2346" s="841" t="s">
        <v>1488</v>
      </c>
      <c r="G2346" s="1652" t="str">
        <f>IF(T2346&lt;&gt;"","AW","")</f>
        <v/>
      </c>
      <c r="H2346" s="1652" t="s">
        <v>1990</v>
      </c>
      <c r="I2346" s="1274" t="str">
        <f t="shared" si="435"/>
        <v/>
      </c>
      <c r="J2346" s="1733" t="str">
        <f t="shared" si="445"/>
        <v/>
      </c>
      <c r="K2346" s="1652" t="str">
        <f t="shared" si="436"/>
        <v/>
      </c>
      <c r="L2346" s="826" t="s">
        <v>1488</v>
      </c>
      <c r="M2346" s="1656">
        <v>1376</v>
      </c>
      <c r="N2346" s="1652"/>
      <c r="R2346" s="1730" t="s">
        <v>2225</v>
      </c>
      <c r="T2346" s="1730" t="str">
        <f t="shared" si="442"/>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5"/>
        <v/>
      </c>
      <c r="J2347" s="1733" t="str">
        <f t="shared" si="445"/>
        <v/>
      </c>
      <c r="K2347" s="1652" t="str">
        <f t="shared" si="436"/>
        <v/>
      </c>
      <c r="L2347" s="826" t="s">
        <v>1385</v>
      </c>
      <c r="M2347" s="1656">
        <v>1377</v>
      </c>
      <c r="N2347" s="1652"/>
      <c r="R2347" s="1730" t="s">
        <v>2225</v>
      </c>
      <c r="T2347" s="1730" t="str">
        <f t="shared" si="442"/>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5"/>
        <v/>
      </c>
      <c r="J2348" s="1733" t="str">
        <f t="shared" si="445"/>
        <v/>
      </c>
      <c r="K2348" s="1652" t="str">
        <f t="shared" si="436"/>
        <v/>
      </c>
      <c r="L2348" s="826" t="s">
        <v>1386</v>
      </c>
      <c r="M2348" s="1656">
        <v>1378</v>
      </c>
      <c r="N2348" s="1652"/>
      <c r="R2348" s="1730" t="s">
        <v>2225</v>
      </c>
      <c r="T2348" s="1730" t="str">
        <f t="shared" si="442"/>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5"/>
        <v/>
      </c>
      <c r="J2349" s="1733" t="str">
        <f t="shared" si="445"/>
        <v/>
      </c>
      <c r="K2349" s="1652" t="str">
        <f t="shared" si="436"/>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0" t="s">
        <v>2225</v>
      </c>
      <c r="T2349" s="1730" t="str">
        <f t="shared" si="442"/>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5"/>
        <v/>
      </c>
      <c r="J2350" s="1733" t="str">
        <f t="shared" si="445"/>
        <v/>
      </c>
      <c r="K2350" s="1652" t="str">
        <f t="shared" si="436"/>
        <v/>
      </c>
      <c r="L2350" s="826" t="s">
        <v>1389</v>
      </c>
      <c r="M2350" s="1653">
        <v>1380</v>
      </c>
      <c r="N2350" s="1652"/>
      <c r="R2350" s="1730"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5"/>
        <v>Offer this Incentive?</v>
      </c>
      <c r="J2351" s="1652" t="str">
        <f>$Q$1&amp;T2351</f>
        <v>F</v>
      </c>
      <c r="K2351" s="1652" t="str">
        <f t="shared" si="436"/>
        <v>Incentives</v>
      </c>
      <c r="L2351" s="1652"/>
      <c r="M2351" s="1652"/>
      <c r="N2351" s="1652"/>
      <c r="O2351" s="1650" t="s">
        <v>2144</v>
      </c>
      <c r="P2351" s="18" t="str">
        <f>'Configurable Tab'!E44</f>
        <v>Yes</v>
      </c>
      <c r="Q2351" s="1274" t="str">
        <f>IFERROR(_xlfn.CONCAT("C",('Configurable Tab'!$C44+1)),"")</f>
        <v>C451</v>
      </c>
      <c r="R2351" s="1730"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5"/>
        <v>Incentive Type</v>
      </c>
      <c r="J2352" s="1652" t="str">
        <f t="shared" ref="J2352:J2359" si="446">$Q$1&amp;T2352</f>
        <v>F</v>
      </c>
      <c r="K2352" s="1652" t="str">
        <f t="shared" si="436"/>
        <v>Incentives</v>
      </c>
      <c r="L2352" s="1652"/>
      <c r="M2352" s="1652"/>
      <c r="N2352" s="1652"/>
      <c r="R2352" s="1730" t="s">
        <v>2225</v>
      </c>
      <c r="T2352" s="1676"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5"/>
        <v>Incentive Effective Date</v>
      </c>
      <c r="J2353" s="1652" t="str">
        <f t="shared" si="446"/>
        <v>F</v>
      </c>
      <c r="K2353" s="1652" t="str">
        <f t="shared" si="436"/>
        <v>Incentives</v>
      </c>
      <c r="L2353" s="1652"/>
      <c r="M2353" s="1652"/>
      <c r="N2353" s="1652"/>
      <c r="R2353" s="1730"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5"/>
        <v>Incentive Expiration Date</v>
      </c>
      <c r="J2354" s="1652" t="str">
        <f t="shared" si="446"/>
        <v>F</v>
      </c>
      <c r="K2354" s="1652" t="str">
        <f t="shared" si="436"/>
        <v>Incentives</v>
      </c>
      <c r="L2354" s="1652"/>
      <c r="M2354" s="1652"/>
      <c r="N2354" s="1652"/>
      <c r="R2354" s="1730"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5"/>
        <v>Incentive Period</v>
      </c>
      <c r="J2355" s="1652" t="str">
        <f t="shared" si="446"/>
        <v>F</v>
      </c>
      <c r="K2355" s="1652" t="str">
        <f t="shared" si="436"/>
        <v>Incentives</v>
      </c>
      <c r="L2355" s="1652"/>
      <c r="M2355" s="1652"/>
      <c r="N2355" s="1652"/>
      <c r="R2355" s="1730"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5"/>
        <v>Payment Method</v>
      </c>
      <c r="J2356" s="1652" t="str">
        <f t="shared" si="446"/>
        <v>F</v>
      </c>
      <c r="K2356" s="1652" t="str">
        <f t="shared" si="436"/>
        <v>Incentives</v>
      </c>
      <c r="L2356" s="1652"/>
      <c r="M2356" s="1652"/>
      <c r="N2356" s="1652"/>
      <c r="R2356" s="1730"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5"/>
        <v>Paid to:</v>
      </c>
      <c r="J2357" s="1652" t="str">
        <f t="shared" si="446"/>
        <v>F</v>
      </c>
      <c r="K2357" s="1652" t="str">
        <f t="shared" si="436"/>
        <v>Incentives</v>
      </c>
      <c r="L2357" s="1652"/>
      <c r="M2357" s="1652"/>
      <c r="N2357" s="1652"/>
      <c r="R2357" s="1730"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5"/>
        <v>AP/AR Vendor Number</v>
      </c>
      <c r="J2358" s="1652" t="str">
        <f t="shared" si="446"/>
        <v>F</v>
      </c>
      <c r="K2358" s="1652" t="str">
        <f t="shared" si="436"/>
        <v>Incentives</v>
      </c>
      <c r="L2358" s="1652"/>
      <c r="M2358" s="1652"/>
      <c r="N2358" s="1652"/>
      <c r="R2358" s="1730"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5"/>
        <v>Rate % of Sales</v>
      </c>
      <c r="J2359" s="1652" t="str">
        <f t="shared" si="446"/>
        <v>F</v>
      </c>
      <c r="K2359" s="1652" t="str">
        <f t="shared" si="436"/>
        <v>Incentives</v>
      </c>
      <c r="L2359" s="1652"/>
      <c r="M2359" s="1652"/>
      <c r="N2359" s="1652"/>
      <c r="R2359" s="1730"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5"/>
        <v/>
      </c>
      <c r="J2360" s="1652"/>
      <c r="K2360" s="1652" t="str">
        <f t="shared" si="436"/>
        <v/>
      </c>
      <c r="L2360" s="826" t="s">
        <v>1491</v>
      </c>
      <c r="M2360" s="1656">
        <v>1381</v>
      </c>
      <c r="N2360" s="1652"/>
      <c r="O2360" s="1650">
        <f>'Configurable Tab'!H60</f>
        <v>811</v>
      </c>
      <c r="R2360" s="1652" t="s">
        <v>2226</v>
      </c>
      <c r="T2360" s="1730" t="str">
        <f t="shared" ref="T2360:T2371" si="447">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5"/>
        <v/>
      </c>
      <c r="J2361" s="1652" t="str">
        <f>IF(M2361&lt;&gt;"",IF($Q$2361="Yes",Q$1&amp;M2361,""))</f>
        <v/>
      </c>
      <c r="K2361" s="1652" t="str">
        <f t="shared" si="436"/>
        <v/>
      </c>
      <c r="L2361" s="826" t="s">
        <v>1705</v>
      </c>
      <c r="M2361" s="1656">
        <v>1382</v>
      </c>
      <c r="N2361" s="1652"/>
      <c r="O2361" s="1650" t="s">
        <v>726</v>
      </c>
      <c r="P2361" s="18" t="str">
        <f>'Configurable Tab'!J60</f>
        <v>Yes</v>
      </c>
      <c r="Q2361" s="1650" t="s">
        <v>648</v>
      </c>
      <c r="R2361" s="1730" t="s">
        <v>2226</v>
      </c>
      <c r="T2361" s="1730" t="str">
        <f t="shared" si="447"/>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5"/>
        <v/>
      </c>
      <c r="J2362" s="1733"/>
      <c r="K2362" s="1652" t="str">
        <f t="shared" si="436"/>
        <v/>
      </c>
      <c r="L2362" s="826" t="s">
        <v>1383</v>
      </c>
      <c r="M2362" s="1656">
        <v>1383</v>
      </c>
      <c r="N2362" s="1652"/>
      <c r="O2362" s="1650">
        <f>'Configurable Tab'!I60</f>
        <v>824</v>
      </c>
      <c r="R2362" s="1730" t="s">
        <v>2226</v>
      </c>
      <c r="T2362" s="1730" t="str">
        <f t="shared" si="447"/>
        <v/>
      </c>
    </row>
    <row r="2363" spans="1:20" s="1650" customFormat="1" x14ac:dyDescent="0.25">
      <c r="A2363" s="846" t="s">
        <v>1380</v>
      </c>
      <c r="B2363" s="826" t="str">
        <f t="shared" ref="B2363:B2368" ca="1" si="448">_xlfn.CONCAT(IFERROR(SUBSTITUTE(ADDRESS(1,MATCH(A2363,INDIRECT("'"&amp;E2363&amp;"'"&amp;"!A" &amp; $O$2360+2 &amp; ":Z"&amp;$O$2360+2 ),0),4),1,""),""),$O$2360+2)</f>
        <v>H813</v>
      </c>
      <c r="C2363" s="826" t="str">
        <f t="shared" ref="C2363:C2368" ca="1" si="449">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5"/>
        <v/>
      </c>
      <c r="J2363" s="1733" t="str">
        <f t="shared" ref="J2363:J2372" si="450">IF(M2363&lt;&gt;"",IF($Q$2361="Yes",Q$1&amp;M2363,""))</f>
        <v/>
      </c>
      <c r="K2363" s="1652" t="str">
        <f t="shared" si="436"/>
        <v/>
      </c>
      <c r="L2363" s="826" t="s">
        <v>1380</v>
      </c>
      <c r="M2363" s="1656">
        <v>1384</v>
      </c>
      <c r="N2363" s="1652"/>
      <c r="O2363" s="1650" t="s">
        <v>2154</v>
      </c>
      <c r="R2363" s="1730" t="s">
        <v>2226</v>
      </c>
      <c r="T2363" s="1730" t="str">
        <f t="shared" si="447"/>
        <v/>
      </c>
    </row>
    <row r="2364" spans="1:20" s="1650" customFormat="1" x14ac:dyDescent="0.25">
      <c r="A2364" s="846" t="s">
        <v>1381</v>
      </c>
      <c r="B2364" s="826" t="str">
        <f t="shared" ca="1" si="448"/>
        <v>J813</v>
      </c>
      <c r="C2364" s="826" t="str">
        <f t="shared" ca="1" si="449"/>
        <v>J814</v>
      </c>
      <c r="D2364" s="826" t="s">
        <v>1350</v>
      </c>
      <c r="E2364" s="826" t="s">
        <v>1516</v>
      </c>
      <c r="F2364" s="1652" t="s">
        <v>1992</v>
      </c>
      <c r="G2364" s="1652" t="str">
        <f>IF(T2364&lt;&gt;"","I","")</f>
        <v/>
      </c>
      <c r="H2364" s="1652" t="s">
        <v>1990</v>
      </c>
      <c r="I2364" s="1274" t="str">
        <f t="shared" si="435"/>
        <v/>
      </c>
      <c r="J2364" s="1733" t="str">
        <f t="shared" si="450"/>
        <v/>
      </c>
      <c r="K2364" s="1652" t="str">
        <f t="shared" si="436"/>
        <v/>
      </c>
      <c r="L2364" s="826" t="s">
        <v>1381</v>
      </c>
      <c r="M2364" s="1656">
        <v>1385</v>
      </c>
      <c r="N2364" s="1652"/>
      <c r="R2364" s="1730" t="s">
        <v>2226</v>
      </c>
      <c r="T2364" s="1730" t="str">
        <f t="shared" si="447"/>
        <v/>
      </c>
    </row>
    <row r="2365" spans="1:20" s="1650" customFormat="1" x14ac:dyDescent="0.25">
      <c r="A2365" s="846" t="s">
        <v>1397</v>
      </c>
      <c r="B2365" s="826" t="str">
        <f t="shared" ca="1" si="448"/>
        <v>L813</v>
      </c>
      <c r="C2365" s="826" t="str">
        <f t="shared" ca="1" si="449"/>
        <v>L814</v>
      </c>
      <c r="D2365" s="826" t="s">
        <v>1350</v>
      </c>
      <c r="E2365" s="826" t="s">
        <v>1516</v>
      </c>
      <c r="F2365" s="1652" t="s">
        <v>1993</v>
      </c>
      <c r="G2365" s="1652" t="str">
        <f>IF(T2365&lt;&gt;"","H","")</f>
        <v/>
      </c>
      <c r="H2365" s="1652" t="s">
        <v>1990</v>
      </c>
      <c r="I2365" s="1274" t="str">
        <f t="shared" si="435"/>
        <v/>
      </c>
      <c r="J2365" s="1733" t="str">
        <f t="shared" si="450"/>
        <v/>
      </c>
      <c r="K2365" s="1652" t="str">
        <f t="shared" si="436"/>
        <v/>
      </c>
      <c r="L2365" s="826" t="s">
        <v>1397</v>
      </c>
      <c r="M2365" s="1656">
        <v>1386</v>
      </c>
      <c r="N2365" s="1652"/>
      <c r="R2365" s="1730" t="s">
        <v>2226</v>
      </c>
      <c r="T2365" s="1730" t="str">
        <f t="shared" si="447"/>
        <v/>
      </c>
    </row>
    <row r="2366" spans="1:20" s="1650" customFormat="1" x14ac:dyDescent="0.25">
      <c r="A2366" s="846" t="s">
        <v>1382</v>
      </c>
      <c r="B2366" s="826" t="str">
        <f t="shared" ca="1" si="448"/>
        <v>N813</v>
      </c>
      <c r="C2366" s="826" t="str">
        <f t="shared" ca="1" si="449"/>
        <v>N814</v>
      </c>
      <c r="D2366" s="826" t="s">
        <v>1350</v>
      </c>
      <c r="E2366" s="826" t="s">
        <v>1516</v>
      </c>
      <c r="F2366" s="1652" t="s">
        <v>1382</v>
      </c>
      <c r="G2366" s="1652" t="str">
        <f>IF(T2366&lt;&gt;"",IF(Q2364="Credit Memo","J",IF(Q2364="Check","K","")),"")</f>
        <v/>
      </c>
      <c r="H2366" s="1652" t="s">
        <v>1990</v>
      </c>
      <c r="I2366" s="1274" t="str">
        <f t="shared" si="435"/>
        <v/>
      </c>
      <c r="J2366" s="1733" t="str">
        <f t="shared" si="450"/>
        <v/>
      </c>
      <c r="K2366" s="1652" t="str">
        <f t="shared" si="436"/>
        <v/>
      </c>
      <c r="L2366" s="826" t="s">
        <v>1382</v>
      </c>
      <c r="M2366" s="1656">
        <v>1387</v>
      </c>
      <c r="N2366" s="1652"/>
      <c r="R2366" s="1730" t="s">
        <v>2226</v>
      </c>
      <c r="T2366" s="1730" t="str">
        <f t="shared" si="447"/>
        <v/>
      </c>
    </row>
    <row r="2367" spans="1:20" s="1650" customFormat="1" x14ac:dyDescent="0.25">
      <c r="A2367" s="846" t="s">
        <v>1487</v>
      </c>
      <c r="B2367" s="826" t="str">
        <f t="shared" ca="1" si="448"/>
        <v>R813</v>
      </c>
      <c r="C2367" s="826" t="str">
        <f t="shared" ca="1" si="449"/>
        <v>R814</v>
      </c>
      <c r="D2367" s="826" t="s">
        <v>1350</v>
      </c>
      <c r="E2367" s="826" t="s">
        <v>1516</v>
      </c>
      <c r="F2367" s="1652" t="s">
        <v>1995</v>
      </c>
      <c r="G2367" s="1652" t="str">
        <f>IF(T2367&lt;&gt;"","G","")</f>
        <v/>
      </c>
      <c r="H2367" s="1652" t="s">
        <v>1990</v>
      </c>
      <c r="I2367" s="1274" t="str">
        <f t="shared" si="435"/>
        <v/>
      </c>
      <c r="J2367" s="1733" t="str">
        <f t="shared" si="450"/>
        <v/>
      </c>
      <c r="K2367" s="1652" t="str">
        <f t="shared" si="436"/>
        <v/>
      </c>
      <c r="L2367" s="826" t="s">
        <v>1487</v>
      </c>
      <c r="M2367" s="1656">
        <v>1388</v>
      </c>
      <c r="N2367" s="1652"/>
      <c r="R2367" s="1730" t="s">
        <v>2226</v>
      </c>
      <c r="T2367" s="1730" t="str">
        <f t="shared" si="447"/>
        <v/>
      </c>
    </row>
    <row r="2368" spans="1:20" s="1650" customFormat="1" x14ac:dyDescent="0.25">
      <c r="A2368" s="846" t="s">
        <v>1488</v>
      </c>
      <c r="B2368" s="826" t="str">
        <f t="shared" ca="1" si="448"/>
        <v>T813</v>
      </c>
      <c r="C2368" s="826" t="str">
        <f t="shared" ca="1" si="449"/>
        <v>T814</v>
      </c>
      <c r="D2368" s="826" t="s">
        <v>1350</v>
      </c>
      <c r="E2368" s="826" t="s">
        <v>1516</v>
      </c>
      <c r="F2368" s="841" t="s">
        <v>1488</v>
      </c>
      <c r="G2368" s="1652" t="str">
        <f>IF(T2368&lt;&gt;"","AW","")</f>
        <v/>
      </c>
      <c r="H2368" s="1652" t="s">
        <v>1990</v>
      </c>
      <c r="I2368" s="1274" t="str">
        <f t="shared" si="435"/>
        <v/>
      </c>
      <c r="J2368" s="1733" t="str">
        <f t="shared" si="450"/>
        <v/>
      </c>
      <c r="K2368" s="1652" t="str">
        <f t="shared" si="436"/>
        <v/>
      </c>
      <c r="L2368" s="826" t="s">
        <v>1488</v>
      </c>
      <c r="M2368" s="1656">
        <v>1389</v>
      </c>
      <c r="N2368" s="1652"/>
      <c r="R2368" s="1730" t="s">
        <v>2226</v>
      </c>
      <c r="T2368" s="1730" t="str">
        <f t="shared" si="447"/>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5"/>
        <v/>
      </c>
      <c r="J2369" s="1733" t="str">
        <f t="shared" si="450"/>
        <v/>
      </c>
      <c r="K2369" s="1652" t="str">
        <f t="shared" si="436"/>
        <v/>
      </c>
      <c r="L2369" s="826" t="s">
        <v>1385</v>
      </c>
      <c r="M2369" s="1656">
        <v>1390</v>
      </c>
      <c r="N2369" s="1652"/>
      <c r="R2369" s="1730" t="s">
        <v>2226</v>
      </c>
      <c r="T2369" s="1730" t="str">
        <f t="shared" si="447"/>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5"/>
        <v/>
      </c>
      <c r="J2370" s="1733" t="str">
        <f t="shared" si="450"/>
        <v/>
      </c>
      <c r="K2370" s="1652" t="str">
        <f t="shared" si="436"/>
        <v/>
      </c>
      <c r="L2370" s="826" t="s">
        <v>1386</v>
      </c>
      <c r="M2370" s="1656">
        <v>1391</v>
      </c>
      <c r="N2370" s="1652"/>
      <c r="R2370" s="1730" t="s">
        <v>2226</v>
      </c>
      <c r="T2370" s="1730" t="str">
        <f t="shared" si="447"/>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5"/>
        <v/>
      </c>
      <c r="J2371" s="1733" t="str">
        <f t="shared" si="450"/>
        <v/>
      </c>
      <c r="K2371" s="1652" t="str">
        <f t="shared" si="436"/>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0" t="s">
        <v>2226</v>
      </c>
      <c r="T2371" s="1730" t="str">
        <f t="shared" si="447"/>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5"/>
        <v/>
      </c>
      <c r="J2372" s="1733" t="str">
        <f t="shared" si="450"/>
        <v/>
      </c>
      <c r="K2372" s="1652" t="str">
        <f t="shared" si="436"/>
        <v/>
      </c>
      <c r="L2372" s="826" t="s">
        <v>1389</v>
      </c>
      <c r="M2372" s="1653">
        <v>1393</v>
      </c>
      <c r="N2372" s="1652"/>
      <c r="R2372" s="1730"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5"/>
        <v>Offer this Incentive?</v>
      </c>
      <c r="J2373" s="1652" t="str">
        <f>$Q$1&amp;T2373</f>
        <v>F</v>
      </c>
      <c r="K2373" s="1652" t="str">
        <f t="shared" si="436"/>
        <v>Incentives</v>
      </c>
      <c r="L2373" s="1652"/>
      <c r="M2373" s="1652"/>
      <c r="N2373" s="1652"/>
      <c r="O2373" s="1650" t="s">
        <v>2144</v>
      </c>
      <c r="P2373" s="18" t="str">
        <f>'Configurable Tab'!E45</f>
        <v>Yes</v>
      </c>
      <c r="Q2373" s="1274" t="str">
        <f>IFERROR(_xlfn.CONCAT("C",('Configurable Tab'!$C45+1)),"")</f>
        <v>C459</v>
      </c>
      <c r="R2373" s="1730"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5"/>
        <v>Incentive Type</v>
      </c>
      <c r="J2374" s="1652" t="str">
        <f t="shared" ref="J2374:J2381" si="451">$Q$1&amp;T2374</f>
        <v>F</v>
      </c>
      <c r="K2374" s="1652" t="str">
        <f t="shared" si="436"/>
        <v>Incentives</v>
      </c>
      <c r="L2374" s="1652"/>
      <c r="M2374" s="1652"/>
      <c r="N2374" s="1652"/>
      <c r="R2374" s="1730"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5"/>
        <v>Incentive Effective Date</v>
      </c>
      <c r="J2375" s="1652" t="str">
        <f t="shared" si="451"/>
        <v>F</v>
      </c>
      <c r="K2375" s="1652" t="str">
        <f t="shared" si="436"/>
        <v>Incentives</v>
      </c>
      <c r="L2375" s="1652"/>
      <c r="M2375" s="1652"/>
      <c r="N2375" s="1652"/>
      <c r="R2375" s="1730"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5"/>
        <v>Incentive Expiration Date</v>
      </c>
      <c r="J2376" s="1652" t="str">
        <f t="shared" si="451"/>
        <v>F</v>
      </c>
      <c r="K2376" s="1652" t="str">
        <f t="shared" si="436"/>
        <v>Incentives</v>
      </c>
      <c r="L2376" s="1652"/>
      <c r="M2376" s="1652"/>
      <c r="N2376" s="1652"/>
      <c r="R2376" s="1730"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5"/>
        <v>Incentive Period</v>
      </c>
      <c r="J2377" s="1652" t="str">
        <f t="shared" si="451"/>
        <v>F</v>
      </c>
      <c r="K2377" s="1652" t="str">
        <f t="shared" si="436"/>
        <v>Incentives</v>
      </c>
      <c r="L2377" s="1652"/>
      <c r="M2377" s="1652"/>
      <c r="N2377" s="1652"/>
      <c r="R2377" s="1730"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5"/>
        <v>Payment Method</v>
      </c>
      <c r="J2378" s="1652" t="str">
        <f t="shared" si="451"/>
        <v>F</v>
      </c>
      <c r="K2378" s="1652" t="str">
        <f t="shared" si="436"/>
        <v>Incentives</v>
      </c>
      <c r="L2378" s="1652"/>
      <c r="M2378" s="1652"/>
      <c r="N2378" s="1652"/>
      <c r="R2378" s="1730"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5"/>
        <v>Paid to:</v>
      </c>
      <c r="J2379" s="1652" t="str">
        <f t="shared" si="451"/>
        <v>F</v>
      </c>
      <c r="K2379" s="1652" t="str">
        <f t="shared" si="436"/>
        <v>Incentives</v>
      </c>
      <c r="L2379" s="1652"/>
      <c r="M2379" s="1652"/>
      <c r="N2379" s="1652"/>
      <c r="R2379" s="1730"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52">IF(J2380&lt;&gt;"",A2380,"")</f>
        <v>AP/AR Vendor Number</v>
      </c>
      <c r="J2380" s="1652" t="str">
        <f t="shared" si="451"/>
        <v>F</v>
      </c>
      <c r="K2380" s="1652" t="str">
        <f t="shared" ref="K2380:K2443" si="453">IF(J2380&lt;&gt;"",E2380,"")</f>
        <v>Incentives</v>
      </c>
      <c r="L2380" s="1652"/>
      <c r="M2380" s="1652"/>
      <c r="N2380" s="1652"/>
      <c r="R2380" s="1730"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52"/>
        <v>Rate % of Sales</v>
      </c>
      <c r="J2381" s="1652" t="str">
        <f t="shared" si="451"/>
        <v>F</v>
      </c>
      <c r="K2381" s="1652" t="str">
        <f t="shared" si="453"/>
        <v>Incentives</v>
      </c>
      <c r="L2381" s="1652"/>
      <c r="M2381" s="1652"/>
      <c r="N2381" s="1652"/>
      <c r="R2381" s="1730"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52"/>
        <v/>
      </c>
      <c r="J2382" s="1652"/>
      <c r="K2382" s="1652" t="str">
        <f t="shared" si="453"/>
        <v/>
      </c>
      <c r="L2382" s="826" t="s">
        <v>1491</v>
      </c>
      <c r="M2382" s="1656">
        <v>1394</v>
      </c>
      <c r="N2382" s="1652"/>
      <c r="O2382" s="1650">
        <f>'Configurable Tab'!H61</f>
        <v>825</v>
      </c>
      <c r="R2382" s="1652" t="s">
        <v>2227</v>
      </c>
      <c r="T2382" s="1730" t="str">
        <f t="shared" ref="T2382:T2393" si="454">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52"/>
        <v/>
      </c>
      <c r="J2383" s="1652" t="str">
        <f>IF(M2383&lt;&gt;"",IF($Q$2383="Yes",Q$1&amp;M2383,""))</f>
        <v/>
      </c>
      <c r="K2383" s="1652" t="str">
        <f t="shared" si="453"/>
        <v/>
      </c>
      <c r="L2383" s="826" t="s">
        <v>1705</v>
      </c>
      <c r="M2383" s="1656">
        <v>1395</v>
      </c>
      <c r="N2383" s="1652"/>
      <c r="O2383" s="1650" t="s">
        <v>726</v>
      </c>
      <c r="P2383" s="18" t="str">
        <f>'Configurable Tab'!J61</f>
        <v>Yes</v>
      </c>
      <c r="Q2383" s="1650" t="s">
        <v>648</v>
      </c>
      <c r="R2383" s="1730" t="s">
        <v>2227</v>
      </c>
      <c r="T2383" s="1730" t="str">
        <f t="shared" si="454"/>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52"/>
        <v/>
      </c>
      <c r="J2384" s="1733"/>
      <c r="K2384" s="1652" t="str">
        <f t="shared" si="453"/>
        <v/>
      </c>
      <c r="L2384" s="826" t="s">
        <v>1383</v>
      </c>
      <c r="M2384" s="1656">
        <v>1396</v>
      </c>
      <c r="N2384" s="1652"/>
      <c r="O2384" s="1650">
        <f>'Configurable Tab'!I61</f>
        <v>838</v>
      </c>
      <c r="R2384" s="1730" t="s">
        <v>2227</v>
      </c>
      <c r="T2384" s="1730" t="str">
        <f t="shared" si="454"/>
        <v/>
      </c>
    </row>
    <row r="2385" spans="1:20" s="1650" customFormat="1" x14ac:dyDescent="0.25">
      <c r="A2385" s="846" t="s">
        <v>1380</v>
      </c>
      <c r="B2385" s="826" t="str">
        <f t="shared" ref="B2385:B2390" ca="1" si="455">_xlfn.CONCAT(IFERROR(SUBSTITUTE(ADDRESS(1,MATCH(A2385,INDIRECT("'"&amp;E2385&amp;"'"&amp;"!A" &amp; $O$2382+2 &amp; ":Z"&amp;$O$2382+2 ),0),4),1,""),""),$O$2382+2)</f>
        <v>H827</v>
      </c>
      <c r="C2385" s="826" t="str">
        <f t="shared" ref="C2385:C2390" ca="1" si="456">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52"/>
        <v/>
      </c>
      <c r="J2385" s="1733" t="str">
        <f t="shared" ref="J2385:J2394" si="457">IF(M2385&lt;&gt;"",IF($Q$2383="Yes",Q$1&amp;M2385,""))</f>
        <v/>
      </c>
      <c r="K2385" s="1652" t="str">
        <f t="shared" si="453"/>
        <v/>
      </c>
      <c r="L2385" s="826" t="s">
        <v>1380</v>
      </c>
      <c r="M2385" s="1656">
        <v>1397</v>
      </c>
      <c r="N2385" s="1652"/>
      <c r="O2385" s="1650" t="s">
        <v>2155</v>
      </c>
      <c r="R2385" s="1730" t="s">
        <v>2227</v>
      </c>
      <c r="T2385" s="1730" t="str">
        <f t="shared" si="454"/>
        <v/>
      </c>
    </row>
    <row r="2386" spans="1:20" s="1650" customFormat="1" x14ac:dyDescent="0.25">
      <c r="A2386" s="846" t="s">
        <v>1381</v>
      </c>
      <c r="B2386" s="826" t="str">
        <f t="shared" ca="1" si="455"/>
        <v>J827</v>
      </c>
      <c r="C2386" s="826" t="str">
        <f t="shared" ca="1" si="456"/>
        <v>J828</v>
      </c>
      <c r="D2386" s="826" t="s">
        <v>1350</v>
      </c>
      <c r="E2386" s="826" t="s">
        <v>1516</v>
      </c>
      <c r="F2386" s="1652" t="s">
        <v>1992</v>
      </c>
      <c r="G2386" s="1652" t="str">
        <f>IF(T2386&lt;&gt;"","I","")</f>
        <v/>
      </c>
      <c r="H2386" s="1652" t="s">
        <v>1990</v>
      </c>
      <c r="I2386" s="1274" t="str">
        <f t="shared" si="452"/>
        <v/>
      </c>
      <c r="J2386" s="1733" t="str">
        <f t="shared" si="457"/>
        <v/>
      </c>
      <c r="K2386" s="1652" t="str">
        <f t="shared" si="453"/>
        <v/>
      </c>
      <c r="L2386" s="826" t="s">
        <v>1381</v>
      </c>
      <c r="M2386" s="1656">
        <v>1398</v>
      </c>
      <c r="N2386" s="1652"/>
      <c r="R2386" s="1730" t="s">
        <v>2227</v>
      </c>
      <c r="T2386" s="1730" t="str">
        <f t="shared" si="454"/>
        <v/>
      </c>
    </row>
    <row r="2387" spans="1:20" s="1650" customFormat="1" x14ac:dyDescent="0.25">
      <c r="A2387" s="846" t="s">
        <v>1397</v>
      </c>
      <c r="B2387" s="826" t="str">
        <f t="shared" ca="1" si="455"/>
        <v>L827</v>
      </c>
      <c r="C2387" s="826" t="str">
        <f t="shared" ca="1" si="456"/>
        <v>L828</v>
      </c>
      <c r="D2387" s="826" t="s">
        <v>1350</v>
      </c>
      <c r="E2387" s="826" t="s">
        <v>1516</v>
      </c>
      <c r="F2387" s="1652" t="s">
        <v>1993</v>
      </c>
      <c r="G2387" s="1652" t="str">
        <f>IF(T2387&lt;&gt;"","H","")</f>
        <v/>
      </c>
      <c r="H2387" s="1652" t="s">
        <v>1990</v>
      </c>
      <c r="I2387" s="1274" t="str">
        <f t="shared" si="452"/>
        <v/>
      </c>
      <c r="J2387" s="1733" t="str">
        <f t="shared" si="457"/>
        <v/>
      </c>
      <c r="K2387" s="1652" t="str">
        <f t="shared" si="453"/>
        <v/>
      </c>
      <c r="L2387" s="826" t="s">
        <v>1397</v>
      </c>
      <c r="M2387" s="1656">
        <v>1399</v>
      </c>
      <c r="N2387" s="1652"/>
      <c r="R2387" s="1730" t="s">
        <v>2227</v>
      </c>
      <c r="T2387" s="1730" t="str">
        <f t="shared" si="454"/>
        <v/>
      </c>
    </row>
    <row r="2388" spans="1:20" s="1650" customFormat="1" x14ac:dyDescent="0.25">
      <c r="A2388" s="846" t="s">
        <v>1382</v>
      </c>
      <c r="B2388" s="826" t="str">
        <f t="shared" ca="1" si="455"/>
        <v>N827</v>
      </c>
      <c r="C2388" s="826" t="str">
        <f t="shared" ca="1" si="456"/>
        <v>N828</v>
      </c>
      <c r="D2388" s="826" t="s">
        <v>1350</v>
      </c>
      <c r="E2388" s="826" t="s">
        <v>1516</v>
      </c>
      <c r="F2388" s="1652" t="s">
        <v>1382</v>
      </c>
      <c r="G2388" s="1652" t="str">
        <f>IF(T2388&lt;&gt;"",IF(Q2386="Credit Memo","J",IF(Q2386="Check","K","")),"")</f>
        <v/>
      </c>
      <c r="H2388" s="1652" t="s">
        <v>1990</v>
      </c>
      <c r="I2388" s="1274" t="str">
        <f t="shared" si="452"/>
        <v/>
      </c>
      <c r="J2388" s="1733" t="str">
        <f t="shared" si="457"/>
        <v/>
      </c>
      <c r="K2388" s="1652" t="str">
        <f t="shared" si="453"/>
        <v/>
      </c>
      <c r="L2388" s="826" t="s">
        <v>1382</v>
      </c>
      <c r="M2388" s="1656">
        <v>1400</v>
      </c>
      <c r="N2388" s="1652"/>
      <c r="R2388" s="1730" t="s">
        <v>2227</v>
      </c>
      <c r="T2388" s="1730" t="str">
        <f t="shared" si="454"/>
        <v/>
      </c>
    </row>
    <row r="2389" spans="1:20" s="1650" customFormat="1" x14ac:dyDescent="0.25">
      <c r="A2389" s="846" t="s">
        <v>1487</v>
      </c>
      <c r="B2389" s="826" t="str">
        <f t="shared" ca="1" si="455"/>
        <v>R827</v>
      </c>
      <c r="C2389" s="826" t="str">
        <f t="shared" ca="1" si="456"/>
        <v>R828</v>
      </c>
      <c r="D2389" s="826" t="s">
        <v>1350</v>
      </c>
      <c r="E2389" s="826" t="s">
        <v>1516</v>
      </c>
      <c r="F2389" s="1652" t="s">
        <v>1995</v>
      </c>
      <c r="G2389" s="1652" t="str">
        <f>IF(T2389&lt;&gt;"","G","")</f>
        <v/>
      </c>
      <c r="H2389" s="1652" t="s">
        <v>1990</v>
      </c>
      <c r="I2389" s="1274" t="str">
        <f t="shared" si="452"/>
        <v/>
      </c>
      <c r="J2389" s="1733" t="str">
        <f t="shared" si="457"/>
        <v/>
      </c>
      <c r="K2389" s="1652" t="str">
        <f t="shared" si="453"/>
        <v/>
      </c>
      <c r="L2389" s="826" t="s">
        <v>1487</v>
      </c>
      <c r="M2389" s="1656">
        <v>1401</v>
      </c>
      <c r="N2389" s="1652"/>
      <c r="R2389" s="1730" t="s">
        <v>2227</v>
      </c>
      <c r="T2389" s="1730" t="str">
        <f t="shared" si="454"/>
        <v/>
      </c>
    </row>
    <row r="2390" spans="1:20" s="1650" customFormat="1" x14ac:dyDescent="0.25">
      <c r="A2390" s="846" t="s">
        <v>1488</v>
      </c>
      <c r="B2390" s="826" t="str">
        <f t="shared" ca="1" si="455"/>
        <v>T827</v>
      </c>
      <c r="C2390" s="826" t="str">
        <f t="shared" ca="1" si="456"/>
        <v>T828</v>
      </c>
      <c r="D2390" s="826" t="s">
        <v>1350</v>
      </c>
      <c r="E2390" s="826" t="s">
        <v>1516</v>
      </c>
      <c r="F2390" s="841" t="s">
        <v>1488</v>
      </c>
      <c r="G2390" s="1652" t="str">
        <f>IF(T2390&lt;&gt;"","AW","")</f>
        <v/>
      </c>
      <c r="H2390" s="1652" t="s">
        <v>1990</v>
      </c>
      <c r="I2390" s="1274" t="str">
        <f t="shared" si="452"/>
        <v/>
      </c>
      <c r="J2390" s="1733" t="str">
        <f t="shared" si="457"/>
        <v/>
      </c>
      <c r="K2390" s="1652" t="str">
        <f t="shared" si="453"/>
        <v/>
      </c>
      <c r="L2390" s="826" t="s">
        <v>1488</v>
      </c>
      <c r="M2390" s="1656">
        <v>1402</v>
      </c>
      <c r="N2390" s="1652"/>
      <c r="R2390" s="1730" t="s">
        <v>2227</v>
      </c>
      <c r="T2390" s="1730" t="str">
        <f t="shared" si="454"/>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52"/>
        <v/>
      </c>
      <c r="J2391" s="1733" t="str">
        <f t="shared" si="457"/>
        <v/>
      </c>
      <c r="K2391" s="1652" t="str">
        <f t="shared" si="453"/>
        <v/>
      </c>
      <c r="L2391" s="826" t="s">
        <v>1385</v>
      </c>
      <c r="M2391" s="1656">
        <v>1403</v>
      </c>
      <c r="N2391" s="1652"/>
      <c r="R2391" s="1730" t="s">
        <v>2227</v>
      </c>
      <c r="T2391" s="1730" t="str">
        <f t="shared" si="454"/>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52"/>
        <v/>
      </c>
      <c r="J2392" s="1733" t="str">
        <f t="shared" si="457"/>
        <v/>
      </c>
      <c r="K2392" s="1652" t="str">
        <f t="shared" si="453"/>
        <v/>
      </c>
      <c r="L2392" s="826" t="s">
        <v>1386</v>
      </c>
      <c r="M2392" s="1656">
        <v>1404</v>
      </c>
      <c r="N2392" s="1652"/>
      <c r="R2392" s="1730" t="s">
        <v>2227</v>
      </c>
      <c r="T2392" s="1730" t="str">
        <f t="shared" si="454"/>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52"/>
        <v/>
      </c>
      <c r="J2393" s="1733" t="str">
        <f t="shared" si="457"/>
        <v/>
      </c>
      <c r="K2393" s="1652" t="str">
        <f t="shared" si="453"/>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0" t="s">
        <v>2227</v>
      </c>
      <c r="T2393" s="1730" t="str">
        <f t="shared" si="454"/>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52"/>
        <v/>
      </c>
      <c r="J2394" s="1733" t="str">
        <f t="shared" si="457"/>
        <v/>
      </c>
      <c r="K2394" s="1652" t="str">
        <f t="shared" si="453"/>
        <v/>
      </c>
      <c r="L2394" s="826" t="s">
        <v>1389</v>
      </c>
      <c r="M2394" s="1653">
        <v>1406</v>
      </c>
      <c r="N2394" s="1652"/>
      <c r="R2394" s="1730"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52"/>
        <v>Offer this Incentive?</v>
      </c>
      <c r="J2395" s="1652" t="str">
        <f>$Q$1&amp;T2395</f>
        <v>F</v>
      </c>
      <c r="K2395" s="1652" t="str">
        <f t="shared" si="453"/>
        <v>Incentives</v>
      </c>
      <c r="L2395" s="1652"/>
      <c r="M2395" s="1652"/>
      <c r="N2395" s="1652"/>
      <c r="O2395" s="1650" t="s">
        <v>2144</v>
      </c>
      <c r="P2395" s="18" t="str">
        <f>'Configurable Tab'!E46</f>
        <v>Yes</v>
      </c>
      <c r="Q2395" s="1274" t="str">
        <f>IFERROR(_xlfn.CONCAT("C",('Configurable Tab'!$C46+1)),"")</f>
        <v>C467</v>
      </c>
      <c r="R2395" s="1730"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52"/>
        <v>Incentive Type</v>
      </c>
      <c r="J2396" s="1652" t="str">
        <f t="shared" ref="J2396:J2403" si="458">$Q$1&amp;T2396</f>
        <v>F</v>
      </c>
      <c r="K2396" s="1652" t="str">
        <f t="shared" si="453"/>
        <v>Incentives</v>
      </c>
      <c r="L2396" s="1652"/>
      <c r="M2396" s="1652"/>
      <c r="N2396" s="1652"/>
      <c r="R2396" s="1730"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52"/>
        <v>Incentive Effective Date</v>
      </c>
      <c r="J2397" s="1652" t="str">
        <f t="shared" si="458"/>
        <v>F</v>
      </c>
      <c r="K2397" s="1652" t="str">
        <f t="shared" si="453"/>
        <v>Incentives</v>
      </c>
      <c r="L2397" s="1652"/>
      <c r="M2397" s="1652"/>
      <c r="N2397" s="1652"/>
      <c r="R2397" s="1730"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52"/>
        <v>Incentive Expiration Date</v>
      </c>
      <c r="J2398" s="1652" t="str">
        <f t="shared" si="458"/>
        <v>F</v>
      </c>
      <c r="K2398" s="1652" t="str">
        <f t="shared" si="453"/>
        <v>Incentives</v>
      </c>
      <c r="L2398" s="1652"/>
      <c r="M2398" s="1652"/>
      <c r="N2398" s="1652"/>
      <c r="R2398" s="1730"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52"/>
        <v>Incentive Period</v>
      </c>
      <c r="J2399" s="1652" t="str">
        <f t="shared" si="458"/>
        <v>F</v>
      </c>
      <c r="K2399" s="1652" t="str">
        <f t="shared" si="453"/>
        <v>Incentives</v>
      </c>
      <c r="L2399" s="1652"/>
      <c r="M2399" s="1652"/>
      <c r="N2399" s="1652"/>
      <c r="R2399" s="1730"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52"/>
        <v>Payment Method</v>
      </c>
      <c r="J2400" s="1652" t="str">
        <f t="shared" si="458"/>
        <v>F</v>
      </c>
      <c r="K2400" s="1652" t="str">
        <f t="shared" si="453"/>
        <v>Incentives</v>
      </c>
      <c r="L2400" s="1652"/>
      <c r="M2400" s="1652"/>
      <c r="N2400" s="1652"/>
      <c r="R2400" s="1730"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52"/>
        <v>Paid to:</v>
      </c>
      <c r="J2401" s="1652" t="str">
        <f t="shared" si="458"/>
        <v>F</v>
      </c>
      <c r="K2401" s="1652" t="str">
        <f t="shared" si="453"/>
        <v>Incentives</v>
      </c>
      <c r="L2401" s="1652"/>
      <c r="M2401" s="1652"/>
      <c r="N2401" s="1652"/>
      <c r="R2401" s="1730"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52"/>
        <v>AP/AR Vendor Number</v>
      </c>
      <c r="J2402" s="1652" t="str">
        <f t="shared" si="458"/>
        <v>F</v>
      </c>
      <c r="K2402" s="1652" t="str">
        <f t="shared" si="453"/>
        <v>Incentives</v>
      </c>
      <c r="L2402" s="1652"/>
      <c r="M2402" s="1652"/>
      <c r="N2402" s="1652"/>
      <c r="R2402" s="1730"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52"/>
        <v>Rate % of Sales</v>
      </c>
      <c r="J2403" s="1652" t="str">
        <f t="shared" si="458"/>
        <v>F</v>
      </c>
      <c r="K2403" s="1652" t="str">
        <f t="shared" si="453"/>
        <v>Incentives</v>
      </c>
      <c r="L2403" s="1652"/>
      <c r="M2403" s="1652"/>
      <c r="N2403" s="1652"/>
      <c r="R2403" s="1730"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52"/>
        <v>Pyramid Segment</v>
      </c>
      <c r="J2404" s="1658" t="str">
        <f>IF(AND(P2504="",M2404&lt;&gt;""),Q$1&amp;M2404,"")</f>
        <v>F1408</v>
      </c>
      <c r="K2404" s="1658" t="str">
        <f t="shared" si="453"/>
        <v>Customer Inputs</v>
      </c>
      <c r="L2404" s="791" t="s">
        <v>1182</v>
      </c>
      <c r="M2404" s="1659">
        <v>1408</v>
      </c>
      <c r="N2404" s="791"/>
    </row>
    <row r="2405" spans="1:20" s="1657" customFormat="1" x14ac:dyDescent="0.25">
      <c r="A2405" s="836" t="s">
        <v>1262</v>
      </c>
      <c r="B2405" s="791" t="str">
        <f t="shared" ref="B2405:B2413" ca="1" si="45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52"/>
        <v>Agreement Annual Purchase Commitment</v>
      </c>
      <c r="J2405" s="1658" t="str">
        <f>Q$1&amp;IF(Q2405&lt;&gt;"",M2405,M2407)</f>
        <v>F1412</v>
      </c>
      <c r="K2405" s="1658" t="str">
        <f t="shared" si="453"/>
        <v>Customer Inputs</v>
      </c>
      <c r="L2405" s="52" t="s">
        <v>1262</v>
      </c>
      <c r="M2405" s="1659">
        <v>1410</v>
      </c>
      <c r="N2405" s="791"/>
    </row>
    <row r="2406" spans="1:20" s="1657" customFormat="1" ht="30" x14ac:dyDescent="0.25">
      <c r="A2406" s="835" t="s">
        <v>1263</v>
      </c>
      <c r="B2406" s="791" t="str">
        <f t="shared" ca="1" si="459"/>
        <v>J16</v>
      </c>
      <c r="C2406" s="791" t="str">
        <f ca="1">_xlfn.IFNA(SUBSTITUTE(ADDRESS(1,MATCH(A2406,INDIRECT("'"&amp;E2406&amp;"'"&amp;"!A5:Z5"),0),4),1,""),"")</f>
        <v>J</v>
      </c>
      <c r="D2406" s="791" t="s">
        <v>1357</v>
      </c>
      <c r="E2406" s="791" t="s">
        <v>870</v>
      </c>
      <c r="F2406" s="791"/>
      <c r="G2406" s="791"/>
      <c r="H2406" s="791"/>
      <c r="I2406" s="1274" t="str">
        <f t="shared" si="452"/>
        <v>Agreement Deliveries Per Customer Unit Per Week</v>
      </c>
      <c r="J2406" s="1658" t="str">
        <f>Q$1&amp;IF(Q2406&lt;&gt;"",M2406,M2408)</f>
        <v>F1413</v>
      </c>
      <c r="K2406" s="1658" t="str">
        <f t="shared" si="453"/>
        <v>Customer Inputs</v>
      </c>
      <c r="L2406" s="791" t="s">
        <v>1263</v>
      </c>
      <c r="M2406" s="1659">
        <v>1411</v>
      </c>
      <c r="N2406" s="791"/>
    </row>
    <row r="2407" spans="1:20" s="1657" customFormat="1" x14ac:dyDescent="0.25">
      <c r="A2407" s="835" t="s">
        <v>1185</v>
      </c>
      <c r="B2407" s="791" t="str">
        <f ca="1">IFERROR(_xlfn.CONCAT(IF('Customer Inputs'!$U$16="Existing",IF('Customer Inputs'!P$16=0,SUBSTITUTE(ADDRESS(1,MATCH(O2407,INDIRECT("'"&amp;E2407&amp;"'"&amp;"!$A$5:$Z$5"),0),4),1,""),SUBSTITUTE(ADDRESS(1,MATCH(A2407,INDIRECT("'"&amp;E2407&amp;"'"&amp;"!A$5:Z$5"),0),4),1,"")),SUBSTITUTE(ADDRESS(1,MATCH(A2407,INDIRECT("'"&amp;E2407&amp;"'"&amp;"!A$5:Z$5"),0),4),1,"")),16),"")</f>
        <v>P16</v>
      </c>
      <c r="C2407" s="791" t="str">
        <f ca="1">IFERROR(IF('Customer Inputs'!$U$16="Existing",IF('Customer Inputs'!P16=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52"/>
        <v/>
      </c>
      <c r="J2407" s="1658"/>
      <c r="K2407" s="1658" t="str">
        <f t="shared" si="453"/>
        <v/>
      </c>
      <c r="L2407" s="791" t="s">
        <v>1185</v>
      </c>
      <c r="M2407" s="1659">
        <v>1412</v>
      </c>
      <c r="N2407" s="791"/>
      <c r="O2407" s="1657" t="s">
        <v>868</v>
      </c>
    </row>
    <row r="2408" spans="1:20" s="1657" customFormat="1" x14ac:dyDescent="0.25">
      <c r="A2408" s="837" t="s">
        <v>1186</v>
      </c>
      <c r="B2408" s="791" t="str">
        <f ca="1">IFERROR(_xlfn.CONCAT(IF('Customer Inputs'!$U$16="Existing",IF('Customer Inputs'!Q$16=0,SUBSTITUTE(ADDRESS(1,MATCH(O2408,INDIRECT("'"&amp;E2408&amp;"'"&amp;"!$A$5:$Z$5"),0),4),1,""),SUBSTITUTE(ADDRESS(1,MATCH(A2408,INDIRECT("'"&amp;E2408&amp;"'"&amp;"!A$5:Z$5"),0),4),1,"")),SUBSTITUTE(ADDRESS(1,MATCH(A2408,INDIRECT("'"&amp;E2408&amp;"'"&amp;"!A$5:Z$5"),0),4),1,"")),16),"")</f>
        <v>Q16</v>
      </c>
      <c r="C2408" s="791" t="str">
        <f ca="1">IFERROR(IF('Customer Inputs'!$U$16="Existing",IF('Customer Inputs'!Q16=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52"/>
        <v/>
      </c>
      <c r="J2408" s="1658"/>
      <c r="K2408" s="1658" t="str">
        <f t="shared" si="453"/>
        <v/>
      </c>
      <c r="L2408" s="825" t="s">
        <v>1186</v>
      </c>
      <c r="M2408" s="1659">
        <v>1413</v>
      </c>
      <c r="N2408" s="791"/>
      <c r="O2408" s="1657" t="s">
        <v>1183</v>
      </c>
    </row>
    <row r="2409" spans="1:20" s="1657" customFormat="1" x14ac:dyDescent="0.25">
      <c r="A2409" s="837" t="s">
        <v>1187</v>
      </c>
      <c r="B2409" s="791" t="str">
        <f ca="1">IFERROR(_xlfn.CONCAT(IF('Customer Inputs'!$U$16="Existing",IF('Customer Inputs'!R$16=0,SUBSTITUTE(ADDRESS(1,MATCH(O2409,INDIRECT("'"&amp;E2409&amp;"'"&amp;"!$A$5:$Z$5"),0),4),1,""),SUBSTITUTE(ADDRESS(1,MATCH(A2409,INDIRECT("'"&amp;E2409&amp;"'"&amp;"!A$5:Z$5"),0),4),1,"")),SUBSTITUTE(ADDRESS(1,MATCH(A2409,INDIRECT("'"&amp;E2409&amp;"'"&amp;"!A$5:Z$5"),0),4),1,"")),16),"")</f>
        <v>R16</v>
      </c>
      <c r="C2409" s="791" t="str">
        <f ca="1">IFERROR(IF('Customer Inputs'!$U$16="Existing",IF('Customer Inputs'!R16=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52"/>
        <v/>
      </c>
      <c r="J2409" s="1658"/>
      <c r="K2409" s="1658" t="str">
        <f t="shared" si="453"/>
        <v/>
      </c>
      <c r="L2409" s="825" t="s">
        <v>1187</v>
      </c>
      <c r="M2409" s="1659">
        <v>1414</v>
      </c>
      <c r="N2409" s="791"/>
      <c r="O2409" s="1657" t="s">
        <v>1190</v>
      </c>
    </row>
    <row r="2410" spans="1:20" s="1657" customFormat="1" x14ac:dyDescent="0.25">
      <c r="A2410" s="837" t="s">
        <v>1188</v>
      </c>
      <c r="B2410" s="791" t="str">
        <f ca="1">IFERROR(_xlfn.CONCAT(IF('Customer Inputs'!$U$16="Existing",IF('Customer Inputs'!T$16=0,SUBSTITUTE(ADDRESS(1,MATCH(O2410,INDIRECT("'"&amp;E2410&amp;"'"&amp;"!$A$5:$Z$5"),0),4),1,""),SUBSTITUTE(ADDRESS(1,MATCH(A2410,INDIRECT("'"&amp;E2410&amp;"'"&amp;"!A$5:Z$5"),0),4),1,"")),SUBSTITUTE(ADDRESS(1,MATCH(A2410,INDIRECT("'"&amp;E2410&amp;"'"&amp;"!A$5:Z$5"),0),4),1,"")),16),"")</f>
        <v>T16</v>
      </c>
      <c r="C2410" s="791" t="str">
        <f ca="1">IFERROR(IF('Customer Inputs'!$U$16="Existing",IF('Customer Inputs'!T16=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52"/>
        <v/>
      </c>
      <c r="J2410" s="1658"/>
      <c r="K2410" s="1658" t="str">
        <f t="shared" si="453"/>
        <v/>
      </c>
      <c r="L2410" s="825" t="s">
        <v>1188</v>
      </c>
      <c r="M2410" s="1659">
        <v>1415</v>
      </c>
      <c r="N2410" s="791"/>
      <c r="O2410" s="1657" t="s">
        <v>1184</v>
      </c>
    </row>
    <row r="2411" spans="1:20" s="1657" customFormat="1" x14ac:dyDescent="0.25">
      <c r="A2411" s="837" t="s">
        <v>1189</v>
      </c>
      <c r="B2411" s="791" t="str">
        <f t="shared" ca="1" si="459"/>
        <v>U16</v>
      </c>
      <c r="C2411" s="791" t="str">
        <f ca="1">_xlfn.IFNA(SUBSTITUTE(ADDRESS(1,MATCH(A2411,INDIRECT("'"&amp;E2411&amp;"'"&amp;"!A5:Z5"),0),4),1,""),"")</f>
        <v>U</v>
      </c>
      <c r="D2411" s="791" t="s">
        <v>1357</v>
      </c>
      <c r="E2411" s="791" t="s">
        <v>870</v>
      </c>
      <c r="F2411" s="791"/>
      <c r="G2411" s="791"/>
      <c r="H2411" s="791"/>
      <c r="I2411" s="1274" t="str">
        <f t="shared" si="452"/>
        <v/>
      </c>
      <c r="J2411" s="1658"/>
      <c r="K2411" s="1658" t="str">
        <f t="shared" si="453"/>
        <v/>
      </c>
      <c r="L2411" s="825" t="s">
        <v>1189</v>
      </c>
      <c r="M2411" s="1659">
        <v>1416</v>
      </c>
      <c r="N2411" s="791"/>
    </row>
    <row r="2412" spans="1:20" s="1657" customFormat="1" x14ac:dyDescent="0.25">
      <c r="A2412" s="837" t="s">
        <v>1339</v>
      </c>
      <c r="B2412" s="791" t="str">
        <f t="shared" ca="1" si="459"/>
        <v>V16</v>
      </c>
      <c r="C2412" s="791" t="str">
        <f ca="1">_xlfn.IFNA(SUBSTITUTE(ADDRESS(1,MATCH(A2412,INDIRECT("'"&amp;E2412&amp;"'"&amp;"!A5:Z5"),0),4),1,""),"")</f>
        <v>V</v>
      </c>
      <c r="D2412" s="791" t="s">
        <v>1357</v>
      </c>
      <c r="E2412" s="791" t="s">
        <v>870</v>
      </c>
      <c r="F2412" s="791"/>
      <c r="G2412" s="791"/>
      <c r="H2412" s="791"/>
      <c r="I2412" s="1274" t="str">
        <f t="shared" si="452"/>
        <v/>
      </c>
      <c r="J2412" s="1658"/>
      <c r="K2412" s="1658" t="str">
        <f t="shared" si="453"/>
        <v/>
      </c>
      <c r="L2412" s="825" t="s">
        <v>1428</v>
      </c>
      <c r="M2412" s="1659">
        <v>1417</v>
      </c>
      <c r="N2412" s="791"/>
    </row>
    <row r="2413" spans="1:20" s="1657" customFormat="1" x14ac:dyDescent="0.25">
      <c r="A2413" s="837" t="s">
        <v>1631</v>
      </c>
      <c r="B2413" s="791" t="str">
        <f t="shared" ca="1" si="459"/>
        <v>W16</v>
      </c>
      <c r="C2413" s="791" t="str">
        <f ca="1">_xlfn.IFNA(SUBSTITUTE(ADDRESS(1,MATCH(A2413,INDIRECT("'"&amp;E2413&amp;"'"&amp;"!A5:Z5"),0),4),1,""),"")</f>
        <v>W</v>
      </c>
      <c r="D2413" s="791" t="s">
        <v>1357</v>
      </c>
      <c r="E2413" s="791" t="s">
        <v>870</v>
      </c>
      <c r="F2413" s="791"/>
      <c r="G2413" s="791"/>
      <c r="H2413" s="791"/>
      <c r="I2413" s="1274" t="str">
        <f t="shared" si="452"/>
        <v>Add or End Customer</v>
      </c>
      <c r="J2413" s="1658" t="str">
        <f t="shared" ref="J2413" si="460">IF(M2413&lt;&gt;"",Q$1&amp;M2413,"")</f>
        <v>F1418</v>
      </c>
      <c r="K2413" s="1658" t="str">
        <f t="shared" si="453"/>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61">_xlfn.IFNA(SUBSTITUTE(ADDRESS(1,MATCH(A2414,INDIRECT("'"&amp;E2414&amp;"'"&amp;"!A5:Z5"),0),4),1,""),"")</f>
        <v>H</v>
      </c>
      <c r="D2414" s="791" t="s">
        <v>1357</v>
      </c>
      <c r="E2414" s="791" t="s">
        <v>870</v>
      </c>
      <c r="F2414" s="791"/>
      <c r="G2414" s="791"/>
      <c r="H2414" s="791"/>
      <c r="I2414" s="1274" t="str">
        <f t="shared" si="452"/>
        <v>Pyramid Segment</v>
      </c>
      <c r="J2414" s="1658" t="str">
        <f>IF(AND(P2505="",M2414&lt;&gt;""),Q$1&amp;M2414,"")</f>
        <v>F1429</v>
      </c>
      <c r="K2414" s="1658" t="str">
        <f t="shared" si="453"/>
        <v>Customer Inputs</v>
      </c>
      <c r="L2414" s="791" t="s">
        <v>1182</v>
      </c>
      <c r="M2414" s="1658">
        <v>1429</v>
      </c>
      <c r="N2414" s="791"/>
    </row>
    <row r="2415" spans="1:20" s="1657" customFormat="1" x14ac:dyDescent="0.25">
      <c r="A2415" s="839" t="s">
        <v>1262</v>
      </c>
      <c r="B2415" s="791" t="str">
        <f t="shared" ref="B2415:B2423" ca="1" si="462">_xlfn.IFNA(_xlfn.CONCAT(SUBSTITUTE(ADDRESS(1,MATCH(A2415,INDIRECT("'"&amp;E2415&amp;"'"&amp;"!A5:Z5"),0),4),1,""),17),"")</f>
        <v>I17</v>
      </c>
      <c r="C2415" s="791" t="str">
        <f t="shared" ca="1" si="461"/>
        <v>I</v>
      </c>
      <c r="D2415" s="791" t="s">
        <v>1357</v>
      </c>
      <c r="E2415" s="791" t="s">
        <v>870</v>
      </c>
      <c r="F2415" s="791"/>
      <c r="G2415" s="791"/>
      <c r="H2415" s="791"/>
      <c r="I2415" s="1274" t="str">
        <f t="shared" si="452"/>
        <v>Agreement Annual Purchase Commitment</v>
      </c>
      <c r="J2415" s="1658" t="str">
        <f>Q$1&amp;IF(Q2415&lt;&gt;"",M2415,M2417)</f>
        <v>F1433</v>
      </c>
      <c r="K2415" s="1658" t="str">
        <f t="shared" si="453"/>
        <v>Customer Inputs</v>
      </c>
      <c r="L2415" s="52" t="s">
        <v>1262</v>
      </c>
      <c r="M2415" s="1658">
        <v>1431</v>
      </c>
      <c r="N2415" s="791"/>
    </row>
    <row r="2416" spans="1:20" s="1657" customFormat="1" ht="30" x14ac:dyDescent="0.25">
      <c r="A2416" s="838" t="s">
        <v>1263</v>
      </c>
      <c r="B2416" s="791" t="str">
        <f t="shared" ca="1" si="462"/>
        <v>J17</v>
      </c>
      <c r="C2416" s="791" t="str">
        <f t="shared" ca="1" si="461"/>
        <v>J</v>
      </c>
      <c r="D2416" s="791" t="s">
        <v>1357</v>
      </c>
      <c r="E2416" s="791" t="s">
        <v>870</v>
      </c>
      <c r="F2416" s="791"/>
      <c r="G2416" s="791"/>
      <c r="H2416" s="791"/>
      <c r="I2416" s="1274" t="str">
        <f t="shared" si="452"/>
        <v>Agreement Deliveries Per Customer Unit Per Week</v>
      </c>
      <c r="J2416" s="1658" t="str">
        <f>Q$1&amp;IF(Q2416&lt;&gt;"",M2416,M2418)</f>
        <v>F1434</v>
      </c>
      <c r="K2416" s="1658" t="str">
        <f t="shared" si="453"/>
        <v>Customer Inputs</v>
      </c>
      <c r="L2416" s="791" t="s">
        <v>1263</v>
      </c>
      <c r="M2416" s="1658">
        <v>1432</v>
      </c>
      <c r="N2416" s="791"/>
    </row>
    <row r="2417" spans="1:15" s="1657" customFormat="1" x14ac:dyDescent="0.25">
      <c r="A2417" s="838" t="s">
        <v>1185</v>
      </c>
      <c r="B2417" s="791" t="str">
        <f ca="1">IFERROR(_xlfn.CONCAT(IF('Customer Inputs'!$U$17="Existing",IF('Customer Inputs'!P$17=0,SUBSTITUTE(ADDRESS(1,MATCH(O2417,INDIRECT("'"&amp;E2417&amp;"'"&amp;"!$A$5:$Z$5"),0),4),1,""),SUBSTITUTE(ADDRESS(1,MATCH(A2417,INDIRECT("'"&amp;E2417&amp;"'"&amp;"!A$5:Z$5"),0),4),1,"")),SUBSTITUTE(ADDRESS(1,MATCH(A2417,INDIRECT("'"&amp;E2417&amp;"'"&amp;"!A$5:Z$5"),0),4),1,"")),17),"")</f>
        <v>P17</v>
      </c>
      <c r="C2417" s="791" t="str">
        <f ca="1">IFERROR(IF('Customer Inputs'!$U$17="Existing",IF('Customer Inputs'!P26=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52"/>
        <v/>
      </c>
      <c r="J2417" s="1658"/>
      <c r="K2417" s="1658" t="str">
        <f t="shared" si="453"/>
        <v/>
      </c>
      <c r="L2417" s="791" t="s">
        <v>1185</v>
      </c>
      <c r="M2417" s="1658">
        <v>1433</v>
      </c>
      <c r="N2417" s="791"/>
      <c r="O2417" s="1657" t="s">
        <v>868</v>
      </c>
    </row>
    <row r="2418" spans="1:15" s="1657" customFormat="1" x14ac:dyDescent="0.25">
      <c r="A2418" s="840" t="s">
        <v>1186</v>
      </c>
      <c r="B2418" s="791" t="str">
        <f ca="1">IFERROR(_xlfn.CONCAT(IF('Customer Inputs'!$U$17="Existing",IF('Customer Inputs'!Q$17=0,SUBSTITUTE(ADDRESS(1,MATCH(O2418,INDIRECT("'"&amp;E2418&amp;"'"&amp;"!$A$5:$Z$5"),0),4),1,""),SUBSTITUTE(ADDRESS(1,MATCH(A2418,INDIRECT("'"&amp;E2418&amp;"'"&amp;"!A$5:Z$5"),0),4),1,"")),SUBSTITUTE(ADDRESS(1,MATCH(A2418,INDIRECT("'"&amp;E2418&amp;"'"&amp;"!A$5:Z$5"),0),4),1,"")),17),"")</f>
        <v>Q17</v>
      </c>
      <c r="C2418" s="791" t="str">
        <f ca="1">IFERROR(IF('Customer Inputs'!$U$17="Existing",IF('Customer Inputs'!Q26=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52"/>
        <v/>
      </c>
      <c r="J2418" s="1658"/>
      <c r="K2418" s="1658" t="str">
        <f t="shared" si="453"/>
        <v/>
      </c>
      <c r="L2418" s="825" t="s">
        <v>1186</v>
      </c>
      <c r="M2418" s="1658">
        <v>1434</v>
      </c>
      <c r="N2418" s="791"/>
      <c r="O2418" s="1657" t="s">
        <v>1183</v>
      </c>
    </row>
    <row r="2419" spans="1:15" s="1657" customFormat="1" x14ac:dyDescent="0.25">
      <c r="A2419" s="840" t="s">
        <v>1187</v>
      </c>
      <c r="B2419" s="791" t="str">
        <f ca="1">IFERROR(_xlfn.CONCAT(IF('Customer Inputs'!$U$17="Existing",IF('Customer Inputs'!R$17=0,SUBSTITUTE(ADDRESS(1,MATCH(O2419,INDIRECT("'"&amp;E2419&amp;"'"&amp;"!$A$5:$Z$5"),0),4),1,""),SUBSTITUTE(ADDRESS(1,MATCH(A2419,INDIRECT("'"&amp;E2419&amp;"'"&amp;"!A$5:Z$5"),0),4),1,"")),SUBSTITUTE(ADDRESS(1,MATCH(A2419,INDIRECT("'"&amp;E2419&amp;"'"&amp;"!A$5:Z$5"),0),4),1,"")),17),"")</f>
        <v>R17</v>
      </c>
      <c r="C2419" s="791" t="str">
        <f ca="1">IFERROR(IF('Customer Inputs'!$U$17="Existing",IF('Customer Inputs'!R26=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52"/>
        <v/>
      </c>
      <c r="J2419" s="1658"/>
      <c r="K2419" s="1658" t="str">
        <f t="shared" si="453"/>
        <v/>
      </c>
      <c r="L2419" s="825" t="s">
        <v>1187</v>
      </c>
      <c r="M2419" s="1658">
        <v>1435</v>
      </c>
      <c r="N2419" s="791"/>
      <c r="O2419" s="1657" t="s">
        <v>1190</v>
      </c>
    </row>
    <row r="2420" spans="1:15" s="1657" customFormat="1" x14ac:dyDescent="0.25">
      <c r="A2420" s="840" t="s">
        <v>1188</v>
      </c>
      <c r="B2420" s="791" t="str">
        <f ca="1">IFERROR(_xlfn.CONCAT(IF('Customer Inputs'!$U$17="Existing",IF('Customer Inputs'!T$17=0,SUBSTITUTE(ADDRESS(1,MATCH(O2420,INDIRECT("'"&amp;E2420&amp;"'"&amp;"!$A$5:$Z$5"),0),4),1,""),SUBSTITUTE(ADDRESS(1,MATCH(A2420,INDIRECT("'"&amp;E2420&amp;"'"&amp;"!A$5:Z$5"),0),4),1,"")),SUBSTITUTE(ADDRESS(1,MATCH(A2420,INDIRECT("'"&amp;E2420&amp;"'"&amp;"!A$5:Z$5"),0),4),1,"")),17),"")</f>
        <v>T17</v>
      </c>
      <c r="C2420" s="791" t="str">
        <f ca="1">IFERROR(IF('Customer Inputs'!$U$17="Existing",IF('Customer Inputs'!T26=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52"/>
        <v/>
      </c>
      <c r="J2420" s="1658"/>
      <c r="K2420" s="1658" t="str">
        <f t="shared" si="453"/>
        <v/>
      </c>
      <c r="L2420" s="825" t="s">
        <v>1188</v>
      </c>
      <c r="M2420" s="1658">
        <v>1436</v>
      </c>
      <c r="N2420" s="791"/>
      <c r="O2420" s="1657" t="s">
        <v>1184</v>
      </c>
    </row>
    <row r="2421" spans="1:15" s="1657" customFormat="1" x14ac:dyDescent="0.25">
      <c r="A2421" s="840" t="s">
        <v>1189</v>
      </c>
      <c r="B2421" s="791" t="str">
        <f t="shared" ca="1" si="462"/>
        <v>U17</v>
      </c>
      <c r="C2421" s="791" t="str">
        <f t="shared" ref="C2421:C2426" ca="1" si="463">_xlfn.IFNA(SUBSTITUTE(ADDRESS(1,MATCH(A2421,INDIRECT("'"&amp;E2421&amp;"'"&amp;"!A5:Z5"),0),4),1,""),"")</f>
        <v>U</v>
      </c>
      <c r="D2421" s="791" t="s">
        <v>1357</v>
      </c>
      <c r="E2421" s="791" t="s">
        <v>870</v>
      </c>
      <c r="F2421" s="791"/>
      <c r="G2421" s="791"/>
      <c r="H2421" s="791"/>
      <c r="I2421" s="1274" t="str">
        <f t="shared" si="452"/>
        <v/>
      </c>
      <c r="J2421" s="1658"/>
      <c r="K2421" s="1658" t="str">
        <f t="shared" si="453"/>
        <v/>
      </c>
      <c r="L2421" s="825" t="s">
        <v>1189</v>
      </c>
      <c r="M2421" s="1658">
        <v>1437</v>
      </c>
      <c r="N2421" s="791"/>
    </row>
    <row r="2422" spans="1:15" s="1657" customFormat="1" x14ac:dyDescent="0.25">
      <c r="A2422" s="840" t="s">
        <v>1339</v>
      </c>
      <c r="B2422" s="791" t="str">
        <f t="shared" ca="1" si="462"/>
        <v>V17</v>
      </c>
      <c r="C2422" s="791" t="str">
        <f t="shared" ca="1" si="463"/>
        <v>V</v>
      </c>
      <c r="D2422" s="791" t="s">
        <v>1357</v>
      </c>
      <c r="E2422" s="791" t="s">
        <v>870</v>
      </c>
      <c r="F2422" s="791"/>
      <c r="G2422" s="791"/>
      <c r="H2422" s="791"/>
      <c r="I2422" s="1274" t="str">
        <f t="shared" si="452"/>
        <v/>
      </c>
      <c r="J2422" s="1658"/>
      <c r="K2422" s="1658" t="str">
        <f t="shared" si="453"/>
        <v/>
      </c>
      <c r="L2422" s="825" t="s">
        <v>1428</v>
      </c>
      <c r="M2422" s="1658">
        <v>1438</v>
      </c>
      <c r="N2422" s="791"/>
    </row>
    <row r="2423" spans="1:15" s="1657" customFormat="1" x14ac:dyDescent="0.25">
      <c r="A2423" s="840" t="s">
        <v>1631</v>
      </c>
      <c r="B2423" s="791" t="str">
        <f t="shared" ca="1" si="462"/>
        <v>W17</v>
      </c>
      <c r="C2423" s="791" t="str">
        <f t="shared" ca="1" si="463"/>
        <v>W</v>
      </c>
      <c r="D2423" s="791" t="s">
        <v>1357</v>
      </c>
      <c r="E2423" s="791" t="s">
        <v>870</v>
      </c>
      <c r="F2423" s="791"/>
      <c r="G2423" s="791"/>
      <c r="H2423" s="791"/>
      <c r="I2423" s="1274" t="str">
        <f t="shared" si="452"/>
        <v>Add or End Customer</v>
      </c>
      <c r="J2423" s="1658" t="str">
        <f t="shared" ref="J2423" si="464">IF(M2423&lt;&gt;"",Q$1&amp;M2423,"")</f>
        <v>F1439</v>
      </c>
      <c r="K2423" s="1658" t="str">
        <f t="shared" si="453"/>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63"/>
        <v>H</v>
      </c>
      <c r="D2424" s="791" t="s">
        <v>1357</v>
      </c>
      <c r="E2424" s="791" t="s">
        <v>870</v>
      </c>
      <c r="F2424" s="791"/>
      <c r="G2424" s="791"/>
      <c r="H2424" s="791"/>
      <c r="I2424" s="1274" t="str">
        <f t="shared" si="452"/>
        <v>Pyramid Segment</v>
      </c>
      <c r="J2424" s="1658" t="str">
        <f>IF(AND(P2506="",M2424&lt;&gt;""),Q$1&amp;M2424,"")</f>
        <v>F1450</v>
      </c>
      <c r="K2424" s="1658" t="str">
        <f t="shared" si="453"/>
        <v>Customer Inputs</v>
      </c>
      <c r="L2424" s="791" t="s">
        <v>1182</v>
      </c>
      <c r="M2424" s="1658">
        <v>1450</v>
      </c>
      <c r="N2424" s="791"/>
    </row>
    <row r="2425" spans="1:15" s="1657" customFormat="1" x14ac:dyDescent="0.25">
      <c r="A2425" s="836" t="s">
        <v>1262</v>
      </c>
      <c r="B2425" s="791" t="str">
        <f t="shared" ref="B2425:B2433" ca="1" si="465">_xlfn.IFNA(_xlfn.CONCAT(SUBSTITUTE(ADDRESS(1,MATCH(A2425,INDIRECT("'"&amp;E2425&amp;"'"&amp;"!A5:Z5"),0),4),1,""),18),"")</f>
        <v>I18</v>
      </c>
      <c r="C2425" s="791" t="str">
        <f t="shared" ca="1" si="463"/>
        <v>I</v>
      </c>
      <c r="D2425" s="791" t="s">
        <v>1357</v>
      </c>
      <c r="E2425" s="791" t="s">
        <v>870</v>
      </c>
      <c r="F2425" s="791"/>
      <c r="G2425" s="791"/>
      <c r="H2425" s="791"/>
      <c r="I2425" s="1274" t="str">
        <f t="shared" si="452"/>
        <v>Agreement Annual Purchase Commitment</v>
      </c>
      <c r="J2425" s="1658" t="str">
        <f>Q$1&amp;IF(Q2425&lt;&gt;"",M2425,M2427)</f>
        <v>F1454</v>
      </c>
      <c r="K2425" s="1658" t="str">
        <f t="shared" si="453"/>
        <v>Customer Inputs</v>
      </c>
      <c r="L2425" s="52" t="s">
        <v>1262</v>
      </c>
      <c r="M2425" s="1658">
        <v>1452</v>
      </c>
      <c r="N2425" s="791"/>
    </row>
    <row r="2426" spans="1:15" s="1657" customFormat="1" ht="30" x14ac:dyDescent="0.25">
      <c r="A2426" s="835" t="s">
        <v>1263</v>
      </c>
      <c r="B2426" s="791" t="str">
        <f t="shared" ca="1" si="465"/>
        <v>J18</v>
      </c>
      <c r="C2426" s="791" t="str">
        <f t="shared" ca="1" si="463"/>
        <v>J</v>
      </c>
      <c r="D2426" s="791" t="s">
        <v>1357</v>
      </c>
      <c r="E2426" s="791" t="s">
        <v>870</v>
      </c>
      <c r="F2426" s="791"/>
      <c r="G2426" s="791"/>
      <c r="H2426" s="791"/>
      <c r="I2426" s="1274" t="str">
        <f t="shared" si="452"/>
        <v>Agreement Deliveries Per Customer Unit Per Week</v>
      </c>
      <c r="J2426" s="1658" t="str">
        <f>Q$1&amp;IF(Q2426&lt;&gt;"",M2426,M2428)</f>
        <v>F1455</v>
      </c>
      <c r="K2426" s="1658" t="str">
        <f t="shared" si="453"/>
        <v>Customer Inputs</v>
      </c>
      <c r="L2426" s="791" t="s">
        <v>1263</v>
      </c>
      <c r="M2426" s="1658">
        <v>1453</v>
      </c>
      <c r="N2426" s="791"/>
    </row>
    <row r="2427" spans="1:15" s="1657" customFormat="1" x14ac:dyDescent="0.25">
      <c r="A2427" s="835" t="s">
        <v>1185</v>
      </c>
      <c r="B2427" s="791" t="str">
        <f ca="1">IFERROR(_xlfn.CONCAT(IF('Customer Inputs'!$U$18="Existing",IF('Customer Inputs'!P$18=0,SUBSTITUTE(ADDRESS(1,MATCH(O2427,INDIRECT("'"&amp;E2427&amp;"'"&amp;"!$A$5:$Z$5"),0),4),1,""),SUBSTITUTE(ADDRESS(1,MATCH(A2427,INDIRECT("'"&amp;E2427&amp;"'"&amp;"!A$5:Z$5"),0),4),1,"")),SUBSTITUTE(ADDRESS(1,MATCH(A2427,INDIRECT("'"&amp;E2427&amp;"'"&amp;"!A$5:Z$5"),0),4),1,"")),18),"")</f>
        <v>P18</v>
      </c>
      <c r="C2427" s="791" t="str">
        <f ca="1">IFERROR(IF('Customer Inputs'!$U$18="Existing",IF('Customer Inputs'!P36=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52"/>
        <v/>
      </c>
      <c r="J2427" s="1658"/>
      <c r="K2427" s="1658" t="str">
        <f t="shared" si="453"/>
        <v/>
      </c>
      <c r="L2427" s="791" t="s">
        <v>1185</v>
      </c>
      <c r="M2427" s="1658">
        <v>1454</v>
      </c>
      <c r="N2427" s="791"/>
      <c r="O2427" s="1657" t="s">
        <v>868</v>
      </c>
    </row>
    <row r="2428" spans="1:15" s="1657" customFormat="1" x14ac:dyDescent="0.25">
      <c r="A2428" s="837" t="s">
        <v>1186</v>
      </c>
      <c r="B2428" s="791" t="str">
        <f ca="1">IFERROR(_xlfn.CONCAT(IF('Customer Inputs'!$U$18="Existing",IF('Customer Inputs'!Q$18=0,SUBSTITUTE(ADDRESS(1,MATCH(O2428,INDIRECT("'"&amp;E2428&amp;"'"&amp;"!$A$5:$Z$5"),0),4),1,""),SUBSTITUTE(ADDRESS(1,MATCH(A2428,INDIRECT("'"&amp;E2428&amp;"'"&amp;"!A$5:Z$5"),0),4),1,"")),SUBSTITUTE(ADDRESS(1,MATCH(A2428,INDIRECT("'"&amp;E2428&amp;"'"&amp;"!A$5:Z$5"),0),4),1,"")),18),"")</f>
        <v>Q18</v>
      </c>
      <c r="C2428" s="791" t="str">
        <f ca="1">IFERROR(IF('Customer Inputs'!$U$18="Existing",IF('Customer Inputs'!Q36=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52"/>
        <v/>
      </c>
      <c r="J2428" s="1658"/>
      <c r="K2428" s="1658" t="str">
        <f t="shared" si="453"/>
        <v/>
      </c>
      <c r="L2428" s="825" t="s">
        <v>1186</v>
      </c>
      <c r="M2428" s="1658">
        <v>1455</v>
      </c>
      <c r="N2428" s="791"/>
      <c r="O2428" s="1657" t="s">
        <v>1183</v>
      </c>
    </row>
    <row r="2429" spans="1:15" s="1657" customFormat="1" x14ac:dyDescent="0.25">
      <c r="A2429" s="837" t="s">
        <v>1187</v>
      </c>
      <c r="B2429" s="791" t="str">
        <f ca="1">IFERROR(_xlfn.CONCAT(IF('Customer Inputs'!$U$18="Existing",IF('Customer Inputs'!R$18=0,SUBSTITUTE(ADDRESS(1,MATCH(O2429,INDIRECT("'"&amp;E2429&amp;"'"&amp;"!$A$5:$Z$5"),0),4),1,""),SUBSTITUTE(ADDRESS(1,MATCH(A2429,INDIRECT("'"&amp;E2429&amp;"'"&amp;"!A$5:Z$5"),0),4),1,"")),SUBSTITUTE(ADDRESS(1,MATCH(A2429,INDIRECT("'"&amp;E2429&amp;"'"&amp;"!A$5:Z$5"),0),4),1,"")),18),"")</f>
        <v>R18</v>
      </c>
      <c r="C2429" s="791" t="str">
        <f ca="1">IFERROR(IF('Customer Inputs'!$U$18="Existing",IF('Customer Inputs'!R36=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52"/>
        <v/>
      </c>
      <c r="J2429" s="1658"/>
      <c r="K2429" s="1658" t="str">
        <f t="shared" si="453"/>
        <v/>
      </c>
      <c r="L2429" s="825" t="s">
        <v>1187</v>
      </c>
      <c r="M2429" s="1658">
        <v>1456</v>
      </c>
      <c r="N2429" s="791"/>
      <c r="O2429" s="1657" t="s">
        <v>1190</v>
      </c>
    </row>
    <row r="2430" spans="1:15" s="1657" customFormat="1" x14ac:dyDescent="0.25">
      <c r="A2430" s="837" t="s">
        <v>1188</v>
      </c>
      <c r="B2430" s="791" t="str">
        <f ca="1">IFERROR(_xlfn.CONCAT(IF('Customer Inputs'!$U$18="Existing",IF('Customer Inputs'!T$18=0,SUBSTITUTE(ADDRESS(1,MATCH(O2430,INDIRECT("'"&amp;E2430&amp;"'"&amp;"!$A$5:$Z$5"),0),4),1,""),SUBSTITUTE(ADDRESS(1,MATCH(A2430,INDIRECT("'"&amp;E2430&amp;"'"&amp;"!A$5:Z$5"),0),4),1,"")),SUBSTITUTE(ADDRESS(1,MATCH(A2430,INDIRECT("'"&amp;E2430&amp;"'"&amp;"!A$5:Z$5"),0),4),1,"")),18),"")</f>
        <v>T18</v>
      </c>
      <c r="C2430" s="791" t="str">
        <f ca="1">IFERROR(IF('Customer Inputs'!$U$18="Existing",IF('Customer Inputs'!T36=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52"/>
        <v/>
      </c>
      <c r="J2430" s="1658"/>
      <c r="K2430" s="1658" t="str">
        <f t="shared" si="453"/>
        <v/>
      </c>
      <c r="L2430" s="825" t="s">
        <v>1188</v>
      </c>
      <c r="M2430" s="1658">
        <v>1457</v>
      </c>
      <c r="N2430" s="791"/>
      <c r="O2430" s="1657" t="s">
        <v>1184</v>
      </c>
    </row>
    <row r="2431" spans="1:15" s="1657" customFormat="1" x14ac:dyDescent="0.25">
      <c r="A2431" s="837" t="s">
        <v>1189</v>
      </c>
      <c r="B2431" s="791" t="str">
        <f t="shared" ca="1" si="465"/>
        <v>U18</v>
      </c>
      <c r="C2431" s="791" t="str">
        <f t="shared" ref="C2431:C2436" ca="1" si="466">_xlfn.IFNA(SUBSTITUTE(ADDRESS(1,MATCH(A2431,INDIRECT("'"&amp;E2431&amp;"'"&amp;"!A5:Z5"),0),4),1,""),"")</f>
        <v>U</v>
      </c>
      <c r="D2431" s="791" t="s">
        <v>1357</v>
      </c>
      <c r="E2431" s="791" t="s">
        <v>870</v>
      </c>
      <c r="F2431" s="791"/>
      <c r="G2431" s="791"/>
      <c r="H2431" s="791"/>
      <c r="I2431" s="1274" t="str">
        <f t="shared" si="452"/>
        <v/>
      </c>
      <c r="J2431" s="1658"/>
      <c r="K2431" s="1658" t="str">
        <f t="shared" si="453"/>
        <v/>
      </c>
      <c r="L2431" s="825" t="s">
        <v>1189</v>
      </c>
      <c r="M2431" s="1658">
        <v>1458</v>
      </c>
      <c r="N2431" s="791"/>
    </row>
    <row r="2432" spans="1:15" s="1657" customFormat="1" x14ac:dyDescent="0.25">
      <c r="A2432" s="837" t="s">
        <v>1339</v>
      </c>
      <c r="B2432" s="791" t="str">
        <f t="shared" ca="1" si="465"/>
        <v>V18</v>
      </c>
      <c r="C2432" s="791" t="str">
        <f t="shared" ca="1" si="466"/>
        <v>V</v>
      </c>
      <c r="D2432" s="791" t="s">
        <v>1357</v>
      </c>
      <c r="E2432" s="791" t="s">
        <v>870</v>
      </c>
      <c r="F2432" s="791"/>
      <c r="G2432" s="791"/>
      <c r="H2432" s="791"/>
      <c r="I2432" s="1274" t="str">
        <f t="shared" si="452"/>
        <v/>
      </c>
      <c r="J2432" s="1658"/>
      <c r="K2432" s="1658" t="str">
        <f t="shared" si="453"/>
        <v/>
      </c>
      <c r="L2432" s="825" t="s">
        <v>1428</v>
      </c>
      <c r="M2432" s="1658">
        <v>1459</v>
      </c>
      <c r="N2432" s="791"/>
    </row>
    <row r="2433" spans="1:15" s="1657" customFormat="1" x14ac:dyDescent="0.25">
      <c r="A2433" s="837" t="s">
        <v>1631</v>
      </c>
      <c r="B2433" s="791" t="str">
        <f t="shared" ca="1" si="465"/>
        <v>W18</v>
      </c>
      <c r="C2433" s="791" t="str">
        <f t="shared" ca="1" si="466"/>
        <v>W</v>
      </c>
      <c r="D2433" s="791" t="s">
        <v>1357</v>
      </c>
      <c r="E2433" s="791" t="s">
        <v>870</v>
      </c>
      <c r="F2433" s="791"/>
      <c r="G2433" s="791"/>
      <c r="H2433" s="791"/>
      <c r="I2433" s="1274" t="str">
        <f t="shared" si="452"/>
        <v>Add or End Customer</v>
      </c>
      <c r="J2433" s="1658" t="str">
        <f>IF(M2433&lt;&gt;"",Q$1&amp;M2433,"")</f>
        <v>F1460</v>
      </c>
      <c r="K2433" s="1658" t="str">
        <f t="shared" si="453"/>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66"/>
        <v>H</v>
      </c>
      <c r="D2434" s="791" t="s">
        <v>1357</v>
      </c>
      <c r="E2434" s="791" t="s">
        <v>870</v>
      </c>
      <c r="F2434" s="791"/>
      <c r="G2434" s="791"/>
      <c r="H2434" s="791"/>
      <c r="I2434" s="1274" t="str">
        <f t="shared" si="452"/>
        <v>Pyramid Segment</v>
      </c>
      <c r="J2434" s="1658" t="str">
        <f>IF(AND(P2507="",M2434&lt;&gt;""),Q$1&amp;M2434,"")</f>
        <v>F1471</v>
      </c>
      <c r="K2434" s="1658" t="str">
        <f t="shared" si="453"/>
        <v>Customer Inputs</v>
      </c>
      <c r="L2434" s="791" t="s">
        <v>1182</v>
      </c>
      <c r="M2434" s="1658">
        <v>1471</v>
      </c>
      <c r="N2434" s="791"/>
    </row>
    <row r="2435" spans="1:15" s="1657" customFormat="1" x14ac:dyDescent="0.25">
      <c r="A2435" s="839" t="s">
        <v>1262</v>
      </c>
      <c r="B2435" s="791" t="str">
        <f t="shared" ref="B2435:B2443" ca="1" si="467">_xlfn.IFNA(_xlfn.CONCAT(SUBSTITUTE(ADDRESS(1,MATCH(A2435,INDIRECT("'"&amp;E2435&amp;"'"&amp;"!A5:Z5"),0),4),1,""),19),"")</f>
        <v>I19</v>
      </c>
      <c r="C2435" s="791" t="str">
        <f t="shared" ca="1" si="466"/>
        <v>I</v>
      </c>
      <c r="D2435" s="791" t="s">
        <v>1357</v>
      </c>
      <c r="E2435" s="791" t="s">
        <v>870</v>
      </c>
      <c r="F2435" s="791"/>
      <c r="G2435" s="791"/>
      <c r="H2435" s="791"/>
      <c r="I2435" s="1274" t="str">
        <f t="shared" si="452"/>
        <v>Agreement Annual Purchase Commitment</v>
      </c>
      <c r="J2435" s="1658" t="str">
        <f>Q$1&amp;IF(Q2435&lt;&gt;"",M2435,M2437)</f>
        <v>F1475</v>
      </c>
      <c r="K2435" s="1658" t="str">
        <f t="shared" si="453"/>
        <v>Customer Inputs</v>
      </c>
      <c r="L2435" s="52" t="s">
        <v>1262</v>
      </c>
      <c r="M2435" s="1658">
        <v>1473</v>
      </c>
      <c r="N2435" s="791"/>
    </row>
    <row r="2436" spans="1:15" s="1657" customFormat="1" ht="30" x14ac:dyDescent="0.25">
      <c r="A2436" s="838" t="s">
        <v>1263</v>
      </c>
      <c r="B2436" s="791" t="str">
        <f t="shared" ca="1" si="467"/>
        <v>J19</v>
      </c>
      <c r="C2436" s="791" t="str">
        <f t="shared" ca="1" si="466"/>
        <v>J</v>
      </c>
      <c r="D2436" s="791" t="s">
        <v>1357</v>
      </c>
      <c r="E2436" s="791" t="s">
        <v>870</v>
      </c>
      <c r="F2436" s="791"/>
      <c r="G2436" s="791"/>
      <c r="H2436" s="791"/>
      <c r="I2436" s="1274" t="str">
        <f t="shared" si="452"/>
        <v>Agreement Deliveries Per Customer Unit Per Week</v>
      </c>
      <c r="J2436" s="1658" t="str">
        <f>Q$1&amp;IF(Q2436&lt;&gt;"",M2436,M2438)</f>
        <v>F1476</v>
      </c>
      <c r="K2436" s="1658" t="str">
        <f t="shared" si="453"/>
        <v>Customer Inputs</v>
      </c>
      <c r="L2436" s="791" t="s">
        <v>1263</v>
      </c>
      <c r="M2436" s="1658">
        <v>1474</v>
      </c>
      <c r="N2436" s="791"/>
    </row>
    <row r="2437" spans="1:15" s="1657" customFormat="1" x14ac:dyDescent="0.25">
      <c r="A2437" s="838" t="s">
        <v>1185</v>
      </c>
      <c r="B2437" s="791" t="str">
        <f ca="1">IFERROR(_xlfn.CONCAT(IF('Customer Inputs'!$U$19="Existing",IF('Customer Inputs'!P$19=0,SUBSTITUTE(ADDRESS(1,MATCH(O2437,INDIRECT("'"&amp;E2437&amp;"'"&amp;"!$A$5:$Z$5"),0),4),1,""),SUBSTITUTE(ADDRESS(1,MATCH(A2437,INDIRECT("'"&amp;E2437&amp;"'"&amp;"!A$5:Z$5"),0),4),1,"")),SUBSTITUTE(ADDRESS(1,MATCH(A2437,INDIRECT("'"&amp;E2437&amp;"'"&amp;"!A$5:Z$5"),0),4),1,"")),19),"")</f>
        <v>P19</v>
      </c>
      <c r="C2437" s="791" t="str">
        <f ca="1">IFERROR(IF('Customer Inputs'!$U$19="Existing",IF('Customer Inputs'!P46=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52"/>
        <v/>
      </c>
      <c r="J2437" s="1658"/>
      <c r="K2437" s="1658" t="str">
        <f t="shared" si="453"/>
        <v/>
      </c>
      <c r="L2437" s="791" t="s">
        <v>1185</v>
      </c>
      <c r="M2437" s="1658">
        <v>1475</v>
      </c>
      <c r="N2437" s="791"/>
      <c r="O2437" s="1657" t="s">
        <v>868</v>
      </c>
    </row>
    <row r="2438" spans="1:15" s="1657" customFormat="1" x14ac:dyDescent="0.25">
      <c r="A2438" s="840" t="s">
        <v>1186</v>
      </c>
      <c r="B2438" s="791" t="str">
        <f ca="1">IFERROR(_xlfn.CONCAT(IF('Customer Inputs'!$U$19="Existing",IF('Customer Inputs'!Q$19=0,SUBSTITUTE(ADDRESS(1,MATCH(O2438,INDIRECT("'"&amp;E2438&amp;"'"&amp;"!$A$5:$Z$5"),0),4),1,""),SUBSTITUTE(ADDRESS(1,MATCH(A2438,INDIRECT("'"&amp;E2438&amp;"'"&amp;"!A$5:Z$5"),0),4),1,"")),SUBSTITUTE(ADDRESS(1,MATCH(A2438,INDIRECT("'"&amp;E2438&amp;"'"&amp;"!A$5:Z$5"),0),4),1,"")),19),"")</f>
        <v>Q19</v>
      </c>
      <c r="C2438" s="791" t="str">
        <f ca="1">IFERROR(IF('Customer Inputs'!$U$19="Existing",IF('Customer Inputs'!Q46=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52"/>
        <v/>
      </c>
      <c r="J2438" s="1658"/>
      <c r="K2438" s="1658" t="str">
        <f t="shared" si="453"/>
        <v/>
      </c>
      <c r="L2438" s="825" t="s">
        <v>1186</v>
      </c>
      <c r="M2438" s="1658">
        <v>1476</v>
      </c>
      <c r="N2438" s="791"/>
      <c r="O2438" s="1657" t="s">
        <v>1183</v>
      </c>
    </row>
    <row r="2439" spans="1:15" s="1657" customFormat="1" x14ac:dyDescent="0.25">
      <c r="A2439" s="840" t="s">
        <v>1187</v>
      </c>
      <c r="B2439" s="791" t="str">
        <f ca="1">IFERROR(_xlfn.CONCAT(IF('Customer Inputs'!$U$19="Existing",IF('Customer Inputs'!R$19=0,SUBSTITUTE(ADDRESS(1,MATCH(O2439,INDIRECT("'"&amp;E2439&amp;"'"&amp;"!$A$5:$Z$5"),0),4),1,""),SUBSTITUTE(ADDRESS(1,MATCH(A2439,INDIRECT("'"&amp;E2439&amp;"'"&amp;"!A$5:Z$5"),0),4),1,"")),SUBSTITUTE(ADDRESS(1,MATCH(A2439,INDIRECT("'"&amp;E2439&amp;"'"&amp;"!A$5:Z$5"),0),4),1,"")),19),"")</f>
        <v>R19</v>
      </c>
      <c r="C2439" s="791" t="str">
        <f ca="1">IFERROR(IF('Customer Inputs'!$U$19="Existing",IF('Customer Inputs'!R46=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52"/>
        <v/>
      </c>
      <c r="J2439" s="1658"/>
      <c r="K2439" s="1658" t="str">
        <f t="shared" si="453"/>
        <v/>
      </c>
      <c r="L2439" s="825" t="s">
        <v>1187</v>
      </c>
      <c r="M2439" s="1658">
        <v>1477</v>
      </c>
      <c r="N2439" s="791"/>
      <c r="O2439" s="1657" t="s">
        <v>1190</v>
      </c>
    </row>
    <row r="2440" spans="1:15" s="1657" customFormat="1" x14ac:dyDescent="0.25">
      <c r="A2440" s="840" t="s">
        <v>1188</v>
      </c>
      <c r="B2440" s="791" t="str">
        <f ca="1">IFERROR(_xlfn.CONCAT(IF('Customer Inputs'!$U$19="Existing",IF('Customer Inputs'!T$19=0,SUBSTITUTE(ADDRESS(1,MATCH(O2440,INDIRECT("'"&amp;E2440&amp;"'"&amp;"!$A$5:$Z$5"),0),4),1,""),SUBSTITUTE(ADDRESS(1,MATCH(A2440,INDIRECT("'"&amp;E2440&amp;"'"&amp;"!A$5:Z$5"),0),4),1,"")),SUBSTITUTE(ADDRESS(1,MATCH(A2440,INDIRECT("'"&amp;E2440&amp;"'"&amp;"!A$5:Z$5"),0),4),1,"")),19),"")</f>
        <v>T19</v>
      </c>
      <c r="C2440" s="791" t="str">
        <f ca="1">IFERROR(IF('Customer Inputs'!$U$19="Existing",IF('Customer Inputs'!T46=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52"/>
        <v/>
      </c>
      <c r="J2440" s="1658"/>
      <c r="K2440" s="1658" t="str">
        <f t="shared" si="453"/>
        <v/>
      </c>
      <c r="L2440" s="825" t="s">
        <v>1188</v>
      </c>
      <c r="M2440" s="1658">
        <v>1478</v>
      </c>
      <c r="N2440" s="791"/>
      <c r="O2440" s="1657" t="s">
        <v>1184</v>
      </c>
    </row>
    <row r="2441" spans="1:15" s="1657" customFormat="1" x14ac:dyDescent="0.25">
      <c r="A2441" s="840" t="s">
        <v>1189</v>
      </c>
      <c r="B2441" s="791" t="str">
        <f t="shared" ca="1" si="467"/>
        <v>U19</v>
      </c>
      <c r="C2441" s="791" t="str">
        <f t="shared" ref="C2441:C2446" ca="1" si="468">_xlfn.IFNA(SUBSTITUTE(ADDRESS(1,MATCH(A2441,INDIRECT("'"&amp;E2441&amp;"'"&amp;"!A5:Z5"),0),4),1,""),"")</f>
        <v>U</v>
      </c>
      <c r="D2441" s="791" t="s">
        <v>1357</v>
      </c>
      <c r="E2441" s="791" t="s">
        <v>870</v>
      </c>
      <c r="F2441" s="791"/>
      <c r="G2441" s="791"/>
      <c r="H2441" s="791"/>
      <c r="I2441" s="1274" t="str">
        <f t="shared" si="452"/>
        <v/>
      </c>
      <c r="J2441" s="1658"/>
      <c r="K2441" s="1658" t="str">
        <f t="shared" si="453"/>
        <v/>
      </c>
      <c r="L2441" s="825" t="s">
        <v>1189</v>
      </c>
      <c r="M2441" s="1658">
        <v>1479</v>
      </c>
      <c r="N2441" s="791"/>
    </row>
    <row r="2442" spans="1:15" s="1657" customFormat="1" x14ac:dyDescent="0.25">
      <c r="A2442" s="840" t="s">
        <v>1339</v>
      </c>
      <c r="B2442" s="791" t="str">
        <f t="shared" ca="1" si="467"/>
        <v>V19</v>
      </c>
      <c r="C2442" s="791" t="str">
        <f t="shared" ca="1" si="468"/>
        <v>V</v>
      </c>
      <c r="D2442" s="791" t="s">
        <v>1357</v>
      </c>
      <c r="E2442" s="791" t="s">
        <v>870</v>
      </c>
      <c r="F2442" s="791"/>
      <c r="G2442" s="791"/>
      <c r="H2442" s="791"/>
      <c r="I2442" s="1274" t="str">
        <f t="shared" si="452"/>
        <v/>
      </c>
      <c r="J2442" s="1658"/>
      <c r="K2442" s="1658" t="str">
        <f t="shared" si="453"/>
        <v/>
      </c>
      <c r="L2442" s="825" t="s">
        <v>1428</v>
      </c>
      <c r="M2442" s="1658">
        <v>1480</v>
      </c>
      <c r="N2442" s="791"/>
    </row>
    <row r="2443" spans="1:15" s="1657" customFormat="1" x14ac:dyDescent="0.25">
      <c r="A2443" s="840" t="s">
        <v>1631</v>
      </c>
      <c r="B2443" s="791" t="str">
        <f t="shared" ca="1" si="467"/>
        <v>W19</v>
      </c>
      <c r="C2443" s="791" t="str">
        <f t="shared" ca="1" si="468"/>
        <v>W</v>
      </c>
      <c r="D2443" s="791" t="s">
        <v>1357</v>
      </c>
      <c r="E2443" s="791" t="s">
        <v>870</v>
      </c>
      <c r="F2443" s="791"/>
      <c r="G2443" s="791"/>
      <c r="H2443" s="791"/>
      <c r="I2443" s="1274" t="str">
        <f t="shared" si="452"/>
        <v>Add or End Customer</v>
      </c>
      <c r="J2443" s="1658" t="str">
        <f>IF(M2443&lt;&gt;"",Q$1&amp;M2443,"")</f>
        <v>F1481</v>
      </c>
      <c r="K2443" s="1658" t="str">
        <f t="shared" si="453"/>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68"/>
        <v>H</v>
      </c>
      <c r="D2444" s="791" t="s">
        <v>1357</v>
      </c>
      <c r="E2444" s="791" t="s">
        <v>870</v>
      </c>
      <c r="F2444" s="791"/>
      <c r="G2444" s="791"/>
      <c r="H2444" s="791"/>
      <c r="I2444" s="1274" t="str">
        <f t="shared" ref="I2444:I2507" si="469">IF(J2444&lt;&gt;"",A2444,"")</f>
        <v>Pyramid Segment</v>
      </c>
      <c r="J2444" s="1658" t="str">
        <f>IF(AND(P2508="",M2444&lt;&gt;""),Q$1&amp;M2444,"")</f>
        <v>F1492</v>
      </c>
      <c r="K2444" s="1658" t="str">
        <f t="shared" ref="K2444:K2507" si="470">IF(J2444&lt;&gt;"",E2444,"")</f>
        <v>Customer Inputs</v>
      </c>
      <c r="L2444" s="791" t="s">
        <v>1182</v>
      </c>
      <c r="M2444" s="1658">
        <v>1492</v>
      </c>
      <c r="N2444" s="791"/>
    </row>
    <row r="2445" spans="1:15" s="1657" customFormat="1" x14ac:dyDescent="0.25">
      <c r="A2445" s="836" t="s">
        <v>1262</v>
      </c>
      <c r="B2445" s="791" t="str">
        <f t="shared" ref="B2445:B2453" ca="1" si="471">_xlfn.IFNA(_xlfn.CONCAT(SUBSTITUTE(ADDRESS(1,MATCH(A2445,INDIRECT("'"&amp;E2445&amp;"'"&amp;"!A5:Z5"),0),4),1,""),20),"")</f>
        <v>I20</v>
      </c>
      <c r="C2445" s="791" t="str">
        <f t="shared" ca="1" si="468"/>
        <v>I</v>
      </c>
      <c r="D2445" s="791" t="s">
        <v>1357</v>
      </c>
      <c r="E2445" s="791" t="s">
        <v>870</v>
      </c>
      <c r="F2445" s="791"/>
      <c r="G2445" s="791"/>
      <c r="H2445" s="791"/>
      <c r="I2445" s="1274" t="str">
        <f t="shared" si="469"/>
        <v>Agreement Annual Purchase Commitment</v>
      </c>
      <c r="J2445" s="1658" t="str">
        <f>Q$1&amp;IF(Q2445&lt;&gt;"",M2445,M2447)</f>
        <v>F1496</v>
      </c>
      <c r="K2445" s="1658" t="str">
        <f t="shared" si="470"/>
        <v>Customer Inputs</v>
      </c>
      <c r="L2445" s="52" t="s">
        <v>1262</v>
      </c>
      <c r="M2445" s="1658">
        <v>1494</v>
      </c>
      <c r="N2445" s="791"/>
    </row>
    <row r="2446" spans="1:15" s="1657" customFormat="1" ht="30" x14ac:dyDescent="0.25">
      <c r="A2446" s="835" t="s">
        <v>1263</v>
      </c>
      <c r="B2446" s="791" t="str">
        <f t="shared" ca="1" si="471"/>
        <v>J20</v>
      </c>
      <c r="C2446" s="791" t="str">
        <f t="shared" ca="1" si="468"/>
        <v>J</v>
      </c>
      <c r="D2446" s="791" t="s">
        <v>1357</v>
      </c>
      <c r="E2446" s="791" t="s">
        <v>870</v>
      </c>
      <c r="F2446" s="791"/>
      <c r="G2446" s="791"/>
      <c r="H2446" s="791"/>
      <c r="I2446" s="1274" t="str">
        <f t="shared" si="469"/>
        <v>Agreement Deliveries Per Customer Unit Per Week</v>
      </c>
      <c r="J2446" s="1658" t="str">
        <f>Q$1&amp;IF(Q2446&lt;&gt;"",M2446,M2448)</f>
        <v>F1497</v>
      </c>
      <c r="K2446" s="1658" t="str">
        <f t="shared" si="470"/>
        <v>Customer Inputs</v>
      </c>
      <c r="L2446" s="791" t="s">
        <v>1263</v>
      </c>
      <c r="M2446" s="1658">
        <v>1495</v>
      </c>
      <c r="N2446" s="791"/>
    </row>
    <row r="2447" spans="1:15" s="1657" customFormat="1" x14ac:dyDescent="0.25">
      <c r="A2447" s="835" t="s">
        <v>1185</v>
      </c>
      <c r="B2447" s="791" t="str">
        <f ca="1">IFERROR(_xlfn.CONCAT(IF('Customer Inputs'!$U$20="Existing",IF('Customer Inputs'!P$20=0,SUBSTITUTE(ADDRESS(1,MATCH(O2447,INDIRECT("'"&amp;E2447&amp;"'"&amp;"!$A$5:$Z$5"),0),4),1,""),SUBSTITUTE(ADDRESS(1,MATCH(A2447,INDIRECT("'"&amp;E2447&amp;"'"&amp;"!A$5:Z$5"),0),4),1,"")),SUBSTITUTE(ADDRESS(1,MATCH(A2447,INDIRECT("'"&amp;E2447&amp;"'"&amp;"!A$5:Z$5"),0),4),1,"")),20),"")</f>
        <v>P20</v>
      </c>
      <c r="C2447" s="791" t="str">
        <f ca="1">IFERROR(IF('Customer Inputs'!$U$20="Existing",IF('Customer Inputs'!P56=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69"/>
        <v/>
      </c>
      <c r="J2447" s="1658"/>
      <c r="K2447" s="1658" t="str">
        <f t="shared" si="470"/>
        <v/>
      </c>
      <c r="L2447" s="791" t="s">
        <v>1185</v>
      </c>
      <c r="M2447" s="1658">
        <v>1496</v>
      </c>
      <c r="N2447" s="791"/>
      <c r="O2447" s="1657" t="s">
        <v>868</v>
      </c>
    </row>
    <row r="2448" spans="1:15" s="1657" customFormat="1" x14ac:dyDescent="0.25">
      <c r="A2448" s="837" t="s">
        <v>1186</v>
      </c>
      <c r="B2448" s="791" t="str">
        <f ca="1">IFERROR(_xlfn.CONCAT(IF('Customer Inputs'!$U$20="Existing",IF('Customer Inputs'!Q$20=0,SUBSTITUTE(ADDRESS(1,MATCH(O2448,INDIRECT("'"&amp;E2448&amp;"'"&amp;"!$A$5:$Z$5"),0),4),1,""),SUBSTITUTE(ADDRESS(1,MATCH(A2448,INDIRECT("'"&amp;E2448&amp;"'"&amp;"!A$5:Z$5"),0),4),1,"")),SUBSTITUTE(ADDRESS(1,MATCH(A2448,INDIRECT("'"&amp;E2448&amp;"'"&amp;"!A$5:Z$5"),0),4),1,"")),20),"")</f>
        <v>Q20</v>
      </c>
      <c r="C2448" s="791" t="str">
        <f ca="1">IFERROR(IF('Customer Inputs'!$U$20="Existing",IF('Customer Inputs'!Q56=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69"/>
        <v/>
      </c>
      <c r="J2448" s="1658"/>
      <c r="K2448" s="1658" t="str">
        <f t="shared" si="470"/>
        <v/>
      </c>
      <c r="L2448" s="825" t="s">
        <v>1186</v>
      </c>
      <c r="M2448" s="1658">
        <v>1497</v>
      </c>
      <c r="N2448" s="791"/>
      <c r="O2448" s="1657" t="s">
        <v>1183</v>
      </c>
    </row>
    <row r="2449" spans="1:15" s="1657" customFormat="1" x14ac:dyDescent="0.25">
      <c r="A2449" s="837" t="s">
        <v>1187</v>
      </c>
      <c r="B2449" s="791" t="str">
        <f ca="1">IFERROR(_xlfn.CONCAT(IF('Customer Inputs'!$U$20="Existing",IF('Customer Inputs'!R$20=0,SUBSTITUTE(ADDRESS(1,MATCH(O2449,INDIRECT("'"&amp;E2449&amp;"'"&amp;"!$A$5:$Z$5"),0),4),1,""),SUBSTITUTE(ADDRESS(1,MATCH(A2449,INDIRECT("'"&amp;E2449&amp;"'"&amp;"!A$5:Z$5"),0),4),1,"")),SUBSTITUTE(ADDRESS(1,MATCH(A2449,INDIRECT("'"&amp;E2449&amp;"'"&amp;"!A$5:Z$5"),0),4),1,"")),20),"")</f>
        <v>R20</v>
      </c>
      <c r="C2449" s="791" t="str">
        <f ca="1">IFERROR(IF('Customer Inputs'!$U$20="Existing",IF('Customer Inputs'!R56=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69"/>
        <v/>
      </c>
      <c r="J2449" s="1658"/>
      <c r="K2449" s="1658" t="str">
        <f t="shared" si="470"/>
        <v/>
      </c>
      <c r="L2449" s="825" t="s">
        <v>1187</v>
      </c>
      <c r="M2449" s="1658">
        <v>1498</v>
      </c>
      <c r="N2449" s="791"/>
      <c r="O2449" s="1657" t="s">
        <v>1190</v>
      </c>
    </row>
    <row r="2450" spans="1:15" s="1657" customFormat="1" x14ac:dyDescent="0.25">
      <c r="A2450" s="837" t="s">
        <v>1188</v>
      </c>
      <c r="B2450" s="791" t="str">
        <f ca="1">IFERROR(_xlfn.CONCAT(IF('Customer Inputs'!$U$20="Existing",IF('Customer Inputs'!T$20=0,SUBSTITUTE(ADDRESS(1,MATCH(O2450,INDIRECT("'"&amp;E2450&amp;"'"&amp;"!$A$5:$Z$5"),0),4),1,""),SUBSTITUTE(ADDRESS(1,MATCH(A2450,INDIRECT("'"&amp;E2450&amp;"'"&amp;"!A$5:Z$5"),0),4),1,"")),SUBSTITUTE(ADDRESS(1,MATCH(A2450,INDIRECT("'"&amp;E2450&amp;"'"&amp;"!A$5:Z$5"),0),4),1,"")),20),"")</f>
        <v>T20</v>
      </c>
      <c r="C2450" s="791" t="str">
        <f ca="1">IFERROR(IF('Customer Inputs'!$U$20="Existing",IF('Customer Inputs'!T56=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69"/>
        <v/>
      </c>
      <c r="J2450" s="1658"/>
      <c r="K2450" s="1658" t="str">
        <f t="shared" si="470"/>
        <v/>
      </c>
      <c r="L2450" s="825" t="s">
        <v>1188</v>
      </c>
      <c r="M2450" s="1658">
        <v>1499</v>
      </c>
      <c r="N2450" s="791"/>
      <c r="O2450" s="1657" t="s">
        <v>1184</v>
      </c>
    </row>
    <row r="2451" spans="1:15" s="1657" customFormat="1" x14ac:dyDescent="0.25">
      <c r="A2451" s="837" t="s">
        <v>1189</v>
      </c>
      <c r="B2451" s="791" t="str">
        <f t="shared" ca="1" si="471"/>
        <v>U20</v>
      </c>
      <c r="C2451" s="791" t="str">
        <f t="shared" ref="C2451:C2456" ca="1" si="472">_xlfn.IFNA(SUBSTITUTE(ADDRESS(1,MATCH(A2451,INDIRECT("'"&amp;E2451&amp;"'"&amp;"!A5:Z5"),0),4),1,""),"")</f>
        <v>U</v>
      </c>
      <c r="D2451" s="791" t="s">
        <v>1357</v>
      </c>
      <c r="E2451" s="791" t="s">
        <v>870</v>
      </c>
      <c r="F2451" s="791"/>
      <c r="G2451" s="791"/>
      <c r="H2451" s="791"/>
      <c r="I2451" s="1274" t="str">
        <f t="shared" si="469"/>
        <v/>
      </c>
      <c r="J2451" s="1658"/>
      <c r="K2451" s="1658" t="str">
        <f t="shared" si="470"/>
        <v/>
      </c>
      <c r="L2451" s="825" t="s">
        <v>1189</v>
      </c>
      <c r="M2451" s="1658">
        <v>1500</v>
      </c>
      <c r="N2451" s="791"/>
    </row>
    <row r="2452" spans="1:15" s="1657" customFormat="1" x14ac:dyDescent="0.25">
      <c r="A2452" s="837" t="s">
        <v>1339</v>
      </c>
      <c r="B2452" s="791" t="str">
        <f t="shared" ca="1" si="471"/>
        <v>V20</v>
      </c>
      <c r="C2452" s="791" t="str">
        <f t="shared" ca="1" si="472"/>
        <v>V</v>
      </c>
      <c r="D2452" s="791" t="s">
        <v>1357</v>
      </c>
      <c r="E2452" s="791" t="s">
        <v>870</v>
      </c>
      <c r="F2452" s="791"/>
      <c r="G2452" s="791"/>
      <c r="H2452" s="791"/>
      <c r="I2452" s="1274" t="str">
        <f t="shared" si="469"/>
        <v/>
      </c>
      <c r="J2452" s="1658"/>
      <c r="K2452" s="1658" t="str">
        <f t="shared" si="470"/>
        <v/>
      </c>
      <c r="L2452" s="825" t="s">
        <v>1428</v>
      </c>
      <c r="M2452" s="1658">
        <v>1501</v>
      </c>
      <c r="N2452" s="791"/>
    </row>
    <row r="2453" spans="1:15" s="1657" customFormat="1" x14ac:dyDescent="0.25">
      <c r="A2453" s="837" t="s">
        <v>1631</v>
      </c>
      <c r="B2453" s="791" t="str">
        <f t="shared" ca="1" si="471"/>
        <v>W20</v>
      </c>
      <c r="C2453" s="791" t="str">
        <f t="shared" ca="1" si="472"/>
        <v>W</v>
      </c>
      <c r="D2453" s="791" t="s">
        <v>1357</v>
      </c>
      <c r="E2453" s="791" t="s">
        <v>870</v>
      </c>
      <c r="F2453" s="791"/>
      <c r="G2453" s="791"/>
      <c r="H2453" s="791"/>
      <c r="I2453" s="1274" t="str">
        <f t="shared" si="469"/>
        <v>Add or End Customer</v>
      </c>
      <c r="J2453" s="1658" t="str">
        <f>IF(M2453&lt;&gt;"",Q$1&amp;M2453,"")</f>
        <v>F1502</v>
      </c>
      <c r="K2453" s="1658" t="str">
        <f t="shared" si="47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72"/>
        <v>H</v>
      </c>
      <c r="D2454" s="791" t="s">
        <v>1357</v>
      </c>
      <c r="E2454" s="791" t="s">
        <v>870</v>
      </c>
      <c r="F2454" s="791"/>
      <c r="G2454" s="791"/>
      <c r="H2454" s="791"/>
      <c r="I2454" s="1274" t="str">
        <f t="shared" si="469"/>
        <v>Pyramid Segment</v>
      </c>
      <c r="J2454" s="1658" t="str">
        <f>IF(AND(P2509="",M2454&lt;&gt;""),Q$1&amp;M2454,"")</f>
        <v>F1513</v>
      </c>
      <c r="K2454" s="1658" t="str">
        <f t="shared" si="470"/>
        <v>Customer Inputs</v>
      </c>
      <c r="L2454" s="791" t="s">
        <v>1182</v>
      </c>
      <c r="M2454" s="1658">
        <v>1513</v>
      </c>
      <c r="N2454" s="791"/>
    </row>
    <row r="2455" spans="1:15" s="1657" customFormat="1" x14ac:dyDescent="0.25">
      <c r="A2455" s="839" t="s">
        <v>1262</v>
      </c>
      <c r="B2455" s="791" t="str">
        <f t="shared" ref="B2455:B2463" ca="1" si="473">_xlfn.IFNA(_xlfn.CONCAT(SUBSTITUTE(ADDRESS(1,MATCH(A2455,INDIRECT("'"&amp;E2455&amp;"'"&amp;"!A5:Z5"),0),4),1,""),21),"")</f>
        <v>I21</v>
      </c>
      <c r="C2455" s="791" t="str">
        <f t="shared" ca="1" si="472"/>
        <v>I</v>
      </c>
      <c r="D2455" s="791" t="s">
        <v>1357</v>
      </c>
      <c r="E2455" s="791" t="s">
        <v>870</v>
      </c>
      <c r="F2455" s="791"/>
      <c r="G2455" s="791"/>
      <c r="H2455" s="791"/>
      <c r="I2455" s="1274" t="str">
        <f t="shared" si="469"/>
        <v>Agreement Annual Purchase Commitment</v>
      </c>
      <c r="J2455" s="1658" t="str">
        <f>Q$1&amp;IF(Q2455&lt;&gt;"",M2455,M2457)</f>
        <v>F1517</v>
      </c>
      <c r="K2455" s="1658" t="str">
        <f t="shared" si="470"/>
        <v>Customer Inputs</v>
      </c>
      <c r="L2455" s="52" t="s">
        <v>1262</v>
      </c>
      <c r="M2455" s="1658">
        <v>1515</v>
      </c>
      <c r="N2455" s="791"/>
    </row>
    <row r="2456" spans="1:15" s="1657" customFormat="1" ht="30" x14ac:dyDescent="0.25">
      <c r="A2456" s="838" t="s">
        <v>1263</v>
      </c>
      <c r="B2456" s="791" t="str">
        <f t="shared" ca="1" si="473"/>
        <v>J21</v>
      </c>
      <c r="C2456" s="791" t="str">
        <f t="shared" ca="1" si="472"/>
        <v>J</v>
      </c>
      <c r="D2456" s="791" t="s">
        <v>1357</v>
      </c>
      <c r="E2456" s="791" t="s">
        <v>870</v>
      </c>
      <c r="F2456" s="791"/>
      <c r="G2456" s="791"/>
      <c r="H2456" s="791"/>
      <c r="I2456" s="1274" t="str">
        <f t="shared" si="469"/>
        <v>Agreement Deliveries Per Customer Unit Per Week</v>
      </c>
      <c r="J2456" s="1658" t="str">
        <f>Q$1&amp;IF(Q2456&lt;&gt;"",M2456,M2458)</f>
        <v>F1518</v>
      </c>
      <c r="K2456" s="1658" t="str">
        <f t="shared" si="470"/>
        <v>Customer Inputs</v>
      </c>
      <c r="L2456" s="791" t="s">
        <v>1263</v>
      </c>
      <c r="M2456" s="1658">
        <v>1516</v>
      </c>
      <c r="N2456" s="791"/>
    </row>
    <row r="2457" spans="1:15" s="1657" customFormat="1" x14ac:dyDescent="0.25">
      <c r="A2457" s="838" t="s">
        <v>1185</v>
      </c>
      <c r="B2457" s="791" t="str">
        <f ca="1">IFERROR(_xlfn.CONCAT(IF('Customer Inputs'!$U$21="Existing",IF('Customer Inputs'!P$21=0,SUBSTITUTE(ADDRESS(1,MATCH(O2457,INDIRECT("'"&amp;E2457&amp;"'"&amp;"!$A$5:$Z$5"),0),4),1,""),SUBSTITUTE(ADDRESS(1,MATCH(A2457,INDIRECT("'"&amp;E2457&amp;"'"&amp;"!A$5:Z$5"),0),4),1,"")),SUBSTITUTE(ADDRESS(1,MATCH(A2457,INDIRECT("'"&amp;E2457&amp;"'"&amp;"!A$5:Z$5"),0),4),1,"")),21),"")</f>
        <v>P21</v>
      </c>
      <c r="C2457" s="791" t="str">
        <f ca="1">IFERROR(IF('Customer Inputs'!$U$21="Existing",IF('Customer Inputs'!P66=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69"/>
        <v/>
      </c>
      <c r="J2457" s="1658"/>
      <c r="K2457" s="1658" t="str">
        <f t="shared" si="470"/>
        <v/>
      </c>
      <c r="L2457" s="791" t="s">
        <v>1185</v>
      </c>
      <c r="M2457" s="1658">
        <v>1517</v>
      </c>
      <c r="N2457" s="791"/>
      <c r="O2457" s="1657" t="s">
        <v>868</v>
      </c>
    </row>
    <row r="2458" spans="1:15" s="1657" customFormat="1" x14ac:dyDescent="0.25">
      <c r="A2458" s="840" t="s">
        <v>1186</v>
      </c>
      <c r="B2458" s="791" t="str">
        <f ca="1">IFERROR(_xlfn.CONCAT(IF('Customer Inputs'!$U$21="Existing",IF('Customer Inputs'!Q$21=0,SUBSTITUTE(ADDRESS(1,MATCH(O2458,INDIRECT("'"&amp;E2458&amp;"'"&amp;"!$A$5:$Z$5"),0),4),1,""),SUBSTITUTE(ADDRESS(1,MATCH(A2458,INDIRECT("'"&amp;E2458&amp;"'"&amp;"!A$5:Z$5"),0),4),1,"")),SUBSTITUTE(ADDRESS(1,MATCH(A2458,INDIRECT("'"&amp;E2458&amp;"'"&amp;"!A$5:Z$5"),0),4),1,"")),21),"")</f>
        <v>Q21</v>
      </c>
      <c r="C2458" s="791" t="str">
        <f ca="1">IFERROR(IF('Customer Inputs'!$U$21="Existing",IF('Customer Inputs'!Q66=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69"/>
        <v/>
      </c>
      <c r="J2458" s="1658"/>
      <c r="K2458" s="1658" t="str">
        <f t="shared" si="470"/>
        <v/>
      </c>
      <c r="L2458" s="825" t="s">
        <v>1186</v>
      </c>
      <c r="M2458" s="1658">
        <v>1518</v>
      </c>
      <c r="N2458" s="791"/>
      <c r="O2458" s="1657" t="s">
        <v>1183</v>
      </c>
    </row>
    <row r="2459" spans="1:15" s="1657" customFormat="1" x14ac:dyDescent="0.25">
      <c r="A2459" s="840" t="s">
        <v>1187</v>
      </c>
      <c r="B2459" s="791" t="str">
        <f ca="1">IFERROR(_xlfn.CONCAT(IF('Customer Inputs'!$U$21="Existing",IF('Customer Inputs'!R$21=0,SUBSTITUTE(ADDRESS(1,MATCH(O2459,INDIRECT("'"&amp;E2459&amp;"'"&amp;"!$A$5:$Z$5"),0),4),1,""),SUBSTITUTE(ADDRESS(1,MATCH(A2459,INDIRECT("'"&amp;E2459&amp;"'"&amp;"!A$5:Z$5"),0),4),1,"")),SUBSTITUTE(ADDRESS(1,MATCH(A2459,INDIRECT("'"&amp;E2459&amp;"'"&amp;"!A$5:Z$5"),0),4),1,"")),21),"")</f>
        <v>R21</v>
      </c>
      <c r="C2459" s="791" t="str">
        <f ca="1">IFERROR(IF('Customer Inputs'!$U$21="Existing",IF('Customer Inputs'!R66=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69"/>
        <v/>
      </c>
      <c r="J2459" s="1658"/>
      <c r="K2459" s="1658" t="str">
        <f t="shared" si="470"/>
        <v/>
      </c>
      <c r="L2459" s="825" t="s">
        <v>1187</v>
      </c>
      <c r="M2459" s="1658">
        <v>1519</v>
      </c>
      <c r="N2459" s="791"/>
      <c r="O2459" s="1657" t="s">
        <v>1190</v>
      </c>
    </row>
    <row r="2460" spans="1:15" s="1657" customFormat="1" x14ac:dyDescent="0.25">
      <c r="A2460" s="840" t="s">
        <v>1188</v>
      </c>
      <c r="B2460" s="791" t="str">
        <f ca="1">IFERROR(_xlfn.CONCAT(IF('Customer Inputs'!$U$21="Existing",IF('Customer Inputs'!T$21=0,SUBSTITUTE(ADDRESS(1,MATCH(O2460,INDIRECT("'"&amp;E2460&amp;"'"&amp;"!$A$5:$Z$5"),0),4),1,""),SUBSTITUTE(ADDRESS(1,MATCH(A2460,INDIRECT("'"&amp;E2460&amp;"'"&amp;"!A$5:Z$5"),0),4),1,"")),SUBSTITUTE(ADDRESS(1,MATCH(A2460,INDIRECT("'"&amp;E2460&amp;"'"&amp;"!A$5:Z$5"),0),4),1,"")),21),"")</f>
        <v>T21</v>
      </c>
      <c r="C2460" s="791" t="str">
        <f ca="1">IFERROR(IF('Customer Inputs'!$U$21="Existing",IF('Customer Inputs'!T66=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69"/>
        <v/>
      </c>
      <c r="J2460" s="1658"/>
      <c r="K2460" s="1658" t="str">
        <f t="shared" si="470"/>
        <v/>
      </c>
      <c r="L2460" s="825" t="s">
        <v>1188</v>
      </c>
      <c r="M2460" s="1658">
        <v>1520</v>
      </c>
      <c r="N2460" s="1658"/>
      <c r="O2460" s="1657" t="s">
        <v>1184</v>
      </c>
    </row>
    <row r="2461" spans="1:15" s="1657" customFormat="1" x14ac:dyDescent="0.25">
      <c r="A2461" s="840" t="s">
        <v>1189</v>
      </c>
      <c r="B2461" s="791" t="str">
        <f t="shared" ca="1" si="473"/>
        <v>U21</v>
      </c>
      <c r="C2461" s="791" t="str">
        <f t="shared" ref="C2461:C2466" ca="1" si="474">_xlfn.IFNA(SUBSTITUTE(ADDRESS(1,MATCH(A2461,INDIRECT("'"&amp;E2461&amp;"'"&amp;"!A5:Z5"),0),4),1,""),"")</f>
        <v>U</v>
      </c>
      <c r="D2461" s="791" t="s">
        <v>1357</v>
      </c>
      <c r="E2461" s="791" t="s">
        <v>870</v>
      </c>
      <c r="F2461" s="1658"/>
      <c r="G2461" s="1658"/>
      <c r="H2461" s="1658"/>
      <c r="I2461" s="1274" t="str">
        <f t="shared" si="469"/>
        <v/>
      </c>
      <c r="J2461" s="1658"/>
      <c r="K2461" s="1658" t="str">
        <f t="shared" si="470"/>
        <v/>
      </c>
      <c r="L2461" s="825" t="s">
        <v>1189</v>
      </c>
      <c r="M2461" s="1658">
        <v>1521</v>
      </c>
      <c r="N2461" s="1658"/>
    </row>
    <row r="2462" spans="1:15" s="1657" customFormat="1" x14ac:dyDescent="0.25">
      <c r="A2462" s="840" t="s">
        <v>1339</v>
      </c>
      <c r="B2462" s="791" t="str">
        <f t="shared" ca="1" si="473"/>
        <v>V21</v>
      </c>
      <c r="C2462" s="791" t="str">
        <f t="shared" ca="1" si="474"/>
        <v>V</v>
      </c>
      <c r="D2462" s="791" t="s">
        <v>1357</v>
      </c>
      <c r="E2462" s="791" t="s">
        <v>870</v>
      </c>
      <c r="F2462" s="1658"/>
      <c r="G2462" s="1658"/>
      <c r="H2462" s="1658"/>
      <c r="I2462" s="1274" t="str">
        <f t="shared" si="469"/>
        <v/>
      </c>
      <c r="J2462" s="1658"/>
      <c r="K2462" s="1658" t="str">
        <f t="shared" si="470"/>
        <v/>
      </c>
      <c r="L2462" s="825" t="s">
        <v>1428</v>
      </c>
      <c r="M2462" s="1658">
        <v>1522</v>
      </c>
      <c r="N2462" s="1658"/>
    </row>
    <row r="2463" spans="1:15" s="1657" customFormat="1" x14ac:dyDescent="0.25">
      <c r="A2463" s="840" t="s">
        <v>1631</v>
      </c>
      <c r="B2463" s="791" t="str">
        <f t="shared" ca="1" si="473"/>
        <v>W21</v>
      </c>
      <c r="C2463" s="791" t="str">
        <f t="shared" ca="1" si="474"/>
        <v>W</v>
      </c>
      <c r="D2463" s="791" t="s">
        <v>1357</v>
      </c>
      <c r="E2463" s="791" t="s">
        <v>870</v>
      </c>
      <c r="F2463" s="1658"/>
      <c r="G2463" s="1658"/>
      <c r="H2463" s="1658"/>
      <c r="I2463" s="1274" t="str">
        <f t="shared" si="469"/>
        <v>Add or End Customer</v>
      </c>
      <c r="J2463" s="1658" t="str">
        <f>IF(M2463&lt;&gt;"",Q$1&amp;M2463,"")</f>
        <v>F1523</v>
      </c>
      <c r="K2463" s="1658" t="str">
        <f t="shared" si="47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74"/>
        <v>H</v>
      </c>
      <c r="D2464" s="791" t="s">
        <v>1357</v>
      </c>
      <c r="E2464" s="791" t="s">
        <v>870</v>
      </c>
      <c r="F2464" s="1658"/>
      <c r="G2464" s="1658"/>
      <c r="H2464" s="1658"/>
      <c r="I2464" s="1274" t="str">
        <f t="shared" si="469"/>
        <v>Pyramid Segment</v>
      </c>
      <c r="J2464" s="1658" t="str">
        <f>IF(AND(P2510="",M2464&lt;&gt;""),Q$1&amp;M2464,"")</f>
        <v>F1534</v>
      </c>
      <c r="K2464" s="1658" t="str">
        <f t="shared" si="470"/>
        <v>Customer Inputs</v>
      </c>
      <c r="L2464" s="791" t="s">
        <v>1182</v>
      </c>
      <c r="M2464" s="1658">
        <v>1534</v>
      </c>
      <c r="N2464" s="1658"/>
    </row>
    <row r="2465" spans="1:15" s="1657" customFormat="1" x14ac:dyDescent="0.25">
      <c r="A2465" s="836" t="s">
        <v>1262</v>
      </c>
      <c r="B2465" s="791" t="str">
        <f t="shared" ref="B2465:B2473" ca="1" si="475">_xlfn.IFNA(_xlfn.CONCAT(SUBSTITUTE(ADDRESS(1,MATCH(A2465,INDIRECT("'"&amp;E2465&amp;"'"&amp;"!A5:Z5"),0),4),1,""),22),"")</f>
        <v>I22</v>
      </c>
      <c r="C2465" s="791" t="str">
        <f t="shared" ca="1" si="474"/>
        <v>I</v>
      </c>
      <c r="D2465" s="791" t="s">
        <v>1357</v>
      </c>
      <c r="E2465" s="791" t="s">
        <v>870</v>
      </c>
      <c r="F2465" s="1658"/>
      <c r="G2465" s="1658"/>
      <c r="H2465" s="1658"/>
      <c r="I2465" s="1274" t="str">
        <f t="shared" si="469"/>
        <v>Agreement Annual Purchase Commitment</v>
      </c>
      <c r="J2465" s="1658" t="str">
        <f>Q$1&amp;IF(Q2465&lt;&gt;"",M2465,M2467)</f>
        <v>F1538</v>
      </c>
      <c r="K2465" s="1658" t="str">
        <f t="shared" si="470"/>
        <v>Customer Inputs</v>
      </c>
      <c r="L2465" s="52" t="s">
        <v>1262</v>
      </c>
      <c r="M2465" s="1658">
        <v>1536</v>
      </c>
      <c r="N2465" s="1658"/>
    </row>
    <row r="2466" spans="1:15" s="1657" customFormat="1" ht="30" x14ac:dyDescent="0.25">
      <c r="A2466" s="835" t="s">
        <v>1263</v>
      </c>
      <c r="B2466" s="791" t="str">
        <f t="shared" ca="1" si="475"/>
        <v>J22</v>
      </c>
      <c r="C2466" s="791" t="str">
        <f t="shared" ca="1" si="474"/>
        <v>J</v>
      </c>
      <c r="D2466" s="791" t="s">
        <v>1357</v>
      </c>
      <c r="E2466" s="791" t="s">
        <v>870</v>
      </c>
      <c r="F2466" s="1658"/>
      <c r="G2466" s="1658"/>
      <c r="H2466" s="1658"/>
      <c r="I2466" s="1274" t="str">
        <f t="shared" si="469"/>
        <v>Agreement Deliveries Per Customer Unit Per Week</v>
      </c>
      <c r="J2466" s="1658" t="str">
        <f>Q$1&amp;IF(Q2466&lt;&gt;"",M2466,M2468)</f>
        <v>F1539</v>
      </c>
      <c r="K2466" s="1658" t="str">
        <f t="shared" si="470"/>
        <v>Customer Inputs</v>
      </c>
      <c r="L2466" s="791" t="s">
        <v>1263</v>
      </c>
      <c r="M2466" s="1658">
        <v>1537</v>
      </c>
      <c r="N2466" s="1658"/>
    </row>
    <row r="2467" spans="1:15" s="1657" customFormat="1" x14ac:dyDescent="0.25">
      <c r="A2467" s="835" t="s">
        <v>1185</v>
      </c>
      <c r="B2467" s="791" t="str">
        <f ca="1">IFERROR(_xlfn.CONCAT(IF('Customer Inputs'!$U$22="Existing",IF('Customer Inputs'!P$22=0,SUBSTITUTE(ADDRESS(1,MATCH(O2467,INDIRECT("'"&amp;E2467&amp;"'"&amp;"!$A$5:$Z$5"),0),4),1,""),SUBSTITUTE(ADDRESS(1,MATCH(A2467,INDIRECT("'"&amp;E2467&amp;"'"&amp;"!A$5:Z$5"),0),4),1,"")),SUBSTITUTE(ADDRESS(1,MATCH(A2467,INDIRECT("'"&amp;E2467&amp;"'"&amp;"!A$5:Z$5"),0),4),1,"")),22),"")</f>
        <v>P22</v>
      </c>
      <c r="C2467" s="791" t="str">
        <f ca="1">IFERROR(IF('Customer Inputs'!$U$22="Existing",IF('Customer Inputs'!P76=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69"/>
        <v/>
      </c>
      <c r="J2467" s="1658"/>
      <c r="K2467" s="1658" t="str">
        <f t="shared" si="470"/>
        <v/>
      </c>
      <c r="L2467" s="791" t="s">
        <v>1185</v>
      </c>
      <c r="M2467" s="1658">
        <v>1538</v>
      </c>
      <c r="N2467" s="1658"/>
      <c r="O2467" s="1657" t="s">
        <v>868</v>
      </c>
    </row>
    <row r="2468" spans="1:15" s="1657" customFormat="1" x14ac:dyDescent="0.25">
      <c r="A2468" s="837" t="s">
        <v>1186</v>
      </c>
      <c r="B2468" s="791" t="str">
        <f ca="1">IFERROR(_xlfn.CONCAT(IF('Customer Inputs'!$U$22="Existing",IF('Customer Inputs'!Q$22=0,SUBSTITUTE(ADDRESS(1,MATCH(O2468,INDIRECT("'"&amp;E2468&amp;"'"&amp;"!$A$5:$Z$5"),0),4),1,""),SUBSTITUTE(ADDRESS(1,MATCH(A2468,INDIRECT("'"&amp;E2468&amp;"'"&amp;"!A$5:Z$5"),0),4),1,"")),SUBSTITUTE(ADDRESS(1,MATCH(A2468,INDIRECT("'"&amp;E2468&amp;"'"&amp;"!A$5:Z$5"),0),4),1,"")),22),"")</f>
        <v>Q22</v>
      </c>
      <c r="C2468" s="791" t="str">
        <f ca="1">IFERROR(IF('Customer Inputs'!$U$22="Existing",IF('Customer Inputs'!Q76=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69"/>
        <v/>
      </c>
      <c r="J2468" s="1658"/>
      <c r="K2468" s="1658" t="str">
        <f t="shared" si="470"/>
        <v/>
      </c>
      <c r="L2468" s="825" t="s">
        <v>1186</v>
      </c>
      <c r="M2468" s="1658">
        <v>1539</v>
      </c>
      <c r="N2468" s="1658"/>
      <c r="O2468" s="1657" t="s">
        <v>1183</v>
      </c>
    </row>
    <row r="2469" spans="1:15" s="1657" customFormat="1" x14ac:dyDescent="0.25">
      <c r="A2469" s="837" t="s">
        <v>1187</v>
      </c>
      <c r="B2469" s="791" t="str">
        <f ca="1">IFERROR(_xlfn.CONCAT(IF('Customer Inputs'!$U$22="Existing",IF('Customer Inputs'!R$22=0,SUBSTITUTE(ADDRESS(1,MATCH(O2469,INDIRECT("'"&amp;E2469&amp;"'"&amp;"!$A$5:$Z$5"),0),4),1,""),SUBSTITUTE(ADDRESS(1,MATCH(A2469,INDIRECT("'"&amp;E2469&amp;"'"&amp;"!A$5:Z$5"),0),4),1,"")),SUBSTITUTE(ADDRESS(1,MATCH(A2469,INDIRECT("'"&amp;E2469&amp;"'"&amp;"!A$5:Z$5"),0),4),1,"")),22),"")</f>
        <v>R22</v>
      </c>
      <c r="C2469" s="791" t="str">
        <f ca="1">IFERROR(IF('Customer Inputs'!$U$22="Existing",IF('Customer Inputs'!R76=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69"/>
        <v/>
      </c>
      <c r="J2469" s="1658"/>
      <c r="K2469" s="1658" t="str">
        <f t="shared" si="470"/>
        <v/>
      </c>
      <c r="L2469" s="825" t="s">
        <v>1187</v>
      </c>
      <c r="M2469" s="1658">
        <v>1540</v>
      </c>
      <c r="N2469" s="1658"/>
      <c r="O2469" s="1657" t="s">
        <v>1190</v>
      </c>
    </row>
    <row r="2470" spans="1:15" s="1657" customFormat="1" x14ac:dyDescent="0.25">
      <c r="A2470" s="837" t="s">
        <v>1188</v>
      </c>
      <c r="B2470" s="791" t="str">
        <f ca="1">IFERROR(_xlfn.CONCAT(IF('Customer Inputs'!$U$22="Existing",IF('Customer Inputs'!T$22=0,SUBSTITUTE(ADDRESS(1,MATCH(O2470,INDIRECT("'"&amp;E2470&amp;"'"&amp;"!$A$5:$Z$5"),0),4),1,""),SUBSTITUTE(ADDRESS(1,MATCH(A2470,INDIRECT("'"&amp;E2470&amp;"'"&amp;"!A$5:Z$5"),0),4),1,"")),SUBSTITUTE(ADDRESS(1,MATCH(A2470,INDIRECT("'"&amp;E2470&amp;"'"&amp;"!A$5:Z$5"),0),4),1,"")),22),"")</f>
        <v>T22</v>
      </c>
      <c r="C2470" s="791" t="str">
        <f ca="1">IFERROR(IF('Customer Inputs'!$U$22="Existing",IF('Customer Inputs'!T76=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69"/>
        <v/>
      </c>
      <c r="J2470" s="1658"/>
      <c r="K2470" s="1658" t="str">
        <f t="shared" si="470"/>
        <v/>
      </c>
      <c r="L2470" s="825" t="s">
        <v>1188</v>
      </c>
      <c r="M2470" s="1658">
        <v>1541</v>
      </c>
      <c r="N2470" s="1658"/>
      <c r="O2470" s="1657" t="s">
        <v>1184</v>
      </c>
    </row>
    <row r="2471" spans="1:15" s="1657" customFormat="1" x14ac:dyDescent="0.25">
      <c r="A2471" s="837" t="s">
        <v>1189</v>
      </c>
      <c r="B2471" s="791" t="str">
        <f t="shared" ca="1" si="475"/>
        <v>U22</v>
      </c>
      <c r="C2471" s="791" t="str">
        <f t="shared" ref="C2471:C2476" ca="1" si="476">_xlfn.IFNA(SUBSTITUTE(ADDRESS(1,MATCH(A2471,INDIRECT("'"&amp;E2471&amp;"'"&amp;"!A5:Z5"),0),4),1,""),"")</f>
        <v>U</v>
      </c>
      <c r="D2471" s="791" t="s">
        <v>1357</v>
      </c>
      <c r="E2471" s="791" t="s">
        <v>870</v>
      </c>
      <c r="F2471" s="1658"/>
      <c r="G2471" s="1658"/>
      <c r="H2471" s="1658"/>
      <c r="I2471" s="1274" t="str">
        <f t="shared" si="469"/>
        <v/>
      </c>
      <c r="J2471" s="1658"/>
      <c r="K2471" s="1658" t="str">
        <f t="shared" si="470"/>
        <v/>
      </c>
      <c r="L2471" s="825" t="s">
        <v>1189</v>
      </c>
      <c r="M2471" s="1658">
        <v>1542</v>
      </c>
      <c r="N2471" s="1658"/>
    </row>
    <row r="2472" spans="1:15" s="1657" customFormat="1" x14ac:dyDescent="0.25">
      <c r="A2472" s="837" t="s">
        <v>1339</v>
      </c>
      <c r="B2472" s="791" t="str">
        <f t="shared" ca="1" si="475"/>
        <v>V22</v>
      </c>
      <c r="C2472" s="791" t="str">
        <f t="shared" ca="1" si="476"/>
        <v>V</v>
      </c>
      <c r="D2472" s="791" t="s">
        <v>1357</v>
      </c>
      <c r="E2472" s="791" t="s">
        <v>870</v>
      </c>
      <c r="F2472" s="1658"/>
      <c r="G2472" s="1658"/>
      <c r="H2472" s="1658"/>
      <c r="I2472" s="1274" t="str">
        <f t="shared" si="469"/>
        <v/>
      </c>
      <c r="J2472" s="1658"/>
      <c r="K2472" s="1658" t="str">
        <f t="shared" si="470"/>
        <v/>
      </c>
      <c r="L2472" s="825" t="s">
        <v>1428</v>
      </c>
      <c r="M2472" s="1658">
        <v>1543</v>
      </c>
      <c r="N2472" s="1658"/>
    </row>
    <row r="2473" spans="1:15" s="1657" customFormat="1" x14ac:dyDescent="0.25">
      <c r="A2473" s="837" t="s">
        <v>1631</v>
      </c>
      <c r="B2473" s="791" t="str">
        <f t="shared" ca="1" si="475"/>
        <v>W22</v>
      </c>
      <c r="C2473" s="791" t="str">
        <f t="shared" ca="1" si="476"/>
        <v>W</v>
      </c>
      <c r="D2473" s="791" t="s">
        <v>1357</v>
      </c>
      <c r="E2473" s="791" t="s">
        <v>870</v>
      </c>
      <c r="F2473" s="1658"/>
      <c r="G2473" s="1658"/>
      <c r="H2473" s="1658"/>
      <c r="I2473" s="1274" t="str">
        <f t="shared" si="469"/>
        <v>Add or End Customer</v>
      </c>
      <c r="J2473" s="1658" t="str">
        <f>IF(M2473&lt;&gt;"",Q$1&amp;M2473,"")</f>
        <v>F1544</v>
      </c>
      <c r="K2473" s="1658" t="str">
        <f t="shared" si="47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76"/>
        <v>H</v>
      </c>
      <c r="D2474" s="791" t="s">
        <v>1357</v>
      </c>
      <c r="E2474" s="791" t="s">
        <v>870</v>
      </c>
      <c r="F2474" s="1658"/>
      <c r="G2474" s="1658"/>
      <c r="H2474" s="1658"/>
      <c r="I2474" s="1274" t="str">
        <f t="shared" si="469"/>
        <v>Pyramid Segment</v>
      </c>
      <c r="J2474" s="1658" t="str">
        <f>IF(AND(P2511="",M2474&lt;&gt;""),Q$1&amp;M2474,"")</f>
        <v>F1555</v>
      </c>
      <c r="K2474" s="1658" t="str">
        <f t="shared" si="470"/>
        <v>Customer Inputs</v>
      </c>
      <c r="L2474" s="791" t="s">
        <v>1182</v>
      </c>
      <c r="M2474" s="1658">
        <v>1555</v>
      </c>
      <c r="N2474" s="1658"/>
    </row>
    <row r="2475" spans="1:15" s="1657" customFormat="1" x14ac:dyDescent="0.25">
      <c r="A2475" s="839" t="s">
        <v>1262</v>
      </c>
      <c r="B2475" s="791" t="str">
        <f t="shared" ref="B2475:B2483" ca="1" si="477">_xlfn.IFNA(_xlfn.CONCAT(SUBSTITUTE(ADDRESS(1,MATCH(A2475,INDIRECT("'"&amp;E2475&amp;"'"&amp;"!A5:Z5"),0),4),1,""),23),"")</f>
        <v>I23</v>
      </c>
      <c r="C2475" s="791" t="str">
        <f t="shared" ca="1" si="476"/>
        <v>I</v>
      </c>
      <c r="D2475" s="791" t="s">
        <v>1357</v>
      </c>
      <c r="E2475" s="791" t="s">
        <v>870</v>
      </c>
      <c r="F2475" s="1658"/>
      <c r="G2475" s="1658"/>
      <c r="H2475" s="1658"/>
      <c r="I2475" s="1274" t="str">
        <f t="shared" si="469"/>
        <v>Agreement Annual Purchase Commitment</v>
      </c>
      <c r="J2475" s="1658" t="str">
        <f>Q$1&amp;IF(Q2475&lt;&gt;"",M2475,M2477)</f>
        <v>F1559</v>
      </c>
      <c r="K2475" s="1658" t="str">
        <f t="shared" si="470"/>
        <v>Customer Inputs</v>
      </c>
      <c r="L2475" s="52" t="s">
        <v>1262</v>
      </c>
      <c r="M2475" s="1658">
        <v>1557</v>
      </c>
      <c r="N2475" s="1658"/>
    </row>
    <row r="2476" spans="1:15" s="1657" customFormat="1" ht="30" x14ac:dyDescent="0.25">
      <c r="A2476" s="838" t="s">
        <v>1263</v>
      </c>
      <c r="B2476" s="791" t="str">
        <f t="shared" ca="1" si="477"/>
        <v>J23</v>
      </c>
      <c r="C2476" s="791" t="str">
        <f t="shared" ca="1" si="476"/>
        <v>J</v>
      </c>
      <c r="D2476" s="791" t="s">
        <v>1357</v>
      </c>
      <c r="E2476" s="791" t="s">
        <v>870</v>
      </c>
      <c r="F2476" s="1658"/>
      <c r="G2476" s="1658"/>
      <c r="H2476" s="1658"/>
      <c r="I2476" s="1274" t="str">
        <f t="shared" si="469"/>
        <v>Agreement Deliveries Per Customer Unit Per Week</v>
      </c>
      <c r="J2476" s="1658" t="str">
        <f>Q$1&amp;IF(Q2476&lt;&gt;"",M2476,M2478)</f>
        <v>F1560</v>
      </c>
      <c r="K2476" s="1658" t="str">
        <f t="shared" si="470"/>
        <v>Customer Inputs</v>
      </c>
      <c r="L2476" s="791" t="s">
        <v>1263</v>
      </c>
      <c r="M2476" s="1658">
        <v>1558</v>
      </c>
      <c r="N2476" s="1658"/>
    </row>
    <row r="2477" spans="1:15" s="1657" customFormat="1" x14ac:dyDescent="0.25">
      <c r="A2477" s="838" t="s">
        <v>1185</v>
      </c>
      <c r="B2477" s="791" t="str">
        <f ca="1">IFERROR(_xlfn.CONCAT(IF('Customer Inputs'!$U$23="Existing",IF('Customer Inputs'!P$23=0,SUBSTITUTE(ADDRESS(1,MATCH(O2477,INDIRECT("'"&amp;E2477&amp;"'"&amp;"!$A$5:$Z$5"),0),4),1,""),SUBSTITUTE(ADDRESS(1,MATCH(A2477,INDIRECT("'"&amp;E2477&amp;"'"&amp;"!A$5:Z$5"),0),4),1,"")),SUBSTITUTE(ADDRESS(1,MATCH(A2477,INDIRECT("'"&amp;E2477&amp;"'"&amp;"!A$5:Z$5"),0),4),1,"")),23),"")</f>
        <v>P23</v>
      </c>
      <c r="C2477" s="791" t="str">
        <f ca="1">IFERROR(IF('Customer Inputs'!$U$23="Existing",IF('Customer Inputs'!P86=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69"/>
        <v/>
      </c>
      <c r="J2477" s="1658"/>
      <c r="K2477" s="1658" t="str">
        <f t="shared" si="470"/>
        <v/>
      </c>
      <c r="L2477" s="791" t="s">
        <v>1185</v>
      </c>
      <c r="M2477" s="1658">
        <v>1559</v>
      </c>
      <c r="N2477" s="1658"/>
      <c r="O2477" s="1657" t="s">
        <v>868</v>
      </c>
    </row>
    <row r="2478" spans="1:15" s="1657" customFormat="1" x14ac:dyDescent="0.25">
      <c r="A2478" s="840" t="s">
        <v>1186</v>
      </c>
      <c r="B2478" s="791" t="str">
        <f ca="1">IFERROR(_xlfn.CONCAT(IF('Customer Inputs'!$U$23="Existing",IF('Customer Inputs'!Q$23=0,SUBSTITUTE(ADDRESS(1,MATCH(O2478,INDIRECT("'"&amp;E2478&amp;"'"&amp;"!$A$5:$Z$5"),0),4),1,""),SUBSTITUTE(ADDRESS(1,MATCH(A2478,INDIRECT("'"&amp;E2478&amp;"'"&amp;"!A$5:Z$5"),0),4),1,"")),SUBSTITUTE(ADDRESS(1,MATCH(A2478,INDIRECT("'"&amp;E2478&amp;"'"&amp;"!A$5:Z$5"),0),4),1,"")),23),"")</f>
        <v>Q23</v>
      </c>
      <c r="C2478" s="791" t="str">
        <f ca="1">IFERROR(IF('Customer Inputs'!$U$23="Existing",IF('Customer Inputs'!Q86=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69"/>
        <v/>
      </c>
      <c r="J2478" s="1658"/>
      <c r="K2478" s="1658" t="str">
        <f t="shared" si="470"/>
        <v/>
      </c>
      <c r="L2478" s="825" t="s">
        <v>1186</v>
      </c>
      <c r="M2478" s="1658">
        <v>1560</v>
      </c>
      <c r="N2478" s="1658"/>
      <c r="O2478" s="1657" t="s">
        <v>1183</v>
      </c>
    </row>
    <row r="2479" spans="1:15" s="1657" customFormat="1" x14ac:dyDescent="0.25">
      <c r="A2479" s="840" t="s">
        <v>1187</v>
      </c>
      <c r="B2479" s="791" t="str">
        <f ca="1">IFERROR(_xlfn.CONCAT(IF('Customer Inputs'!$U$23="Existing",IF('Customer Inputs'!R$23=0,SUBSTITUTE(ADDRESS(1,MATCH(O2479,INDIRECT("'"&amp;E2479&amp;"'"&amp;"!$A$5:$Z$5"),0),4),1,""),SUBSTITUTE(ADDRESS(1,MATCH(A2479,INDIRECT("'"&amp;E2479&amp;"'"&amp;"!A$5:Z$5"),0),4),1,"")),SUBSTITUTE(ADDRESS(1,MATCH(A2479,INDIRECT("'"&amp;E2479&amp;"'"&amp;"!A$5:Z$5"),0),4),1,"")),23),"")</f>
        <v>R23</v>
      </c>
      <c r="C2479" s="791" t="str">
        <f ca="1">IFERROR(IF('Customer Inputs'!$U$23="Existing",IF('Customer Inputs'!R86=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69"/>
        <v/>
      </c>
      <c r="J2479" s="1658"/>
      <c r="K2479" s="1658" t="str">
        <f t="shared" si="470"/>
        <v/>
      </c>
      <c r="L2479" s="825" t="s">
        <v>1187</v>
      </c>
      <c r="M2479" s="1658">
        <v>1561</v>
      </c>
      <c r="N2479" s="1658"/>
      <c r="O2479" s="1657" t="s">
        <v>1190</v>
      </c>
    </row>
    <row r="2480" spans="1:15" s="1657" customFormat="1" x14ac:dyDescent="0.25">
      <c r="A2480" s="840" t="s">
        <v>1188</v>
      </c>
      <c r="B2480" s="791" t="str">
        <f ca="1">IFERROR(_xlfn.CONCAT(IF('Customer Inputs'!$U$23="Existing",IF('Customer Inputs'!T$23=0,SUBSTITUTE(ADDRESS(1,MATCH(O2480,INDIRECT("'"&amp;E2480&amp;"'"&amp;"!$A$5:$Z$5"),0),4),1,""),SUBSTITUTE(ADDRESS(1,MATCH(A2480,INDIRECT("'"&amp;E2480&amp;"'"&amp;"!A$5:Z$5"),0),4),1,"")),SUBSTITUTE(ADDRESS(1,MATCH(A2480,INDIRECT("'"&amp;E2480&amp;"'"&amp;"!A$5:Z$5"),0),4),1,"")),23),"")</f>
        <v>T23</v>
      </c>
      <c r="C2480" s="791" t="str">
        <f ca="1">IFERROR(IF('Customer Inputs'!$U$23="Existing",IF('Customer Inputs'!T86=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69"/>
        <v/>
      </c>
      <c r="J2480" s="1658"/>
      <c r="K2480" s="1658" t="str">
        <f t="shared" si="470"/>
        <v/>
      </c>
      <c r="L2480" s="825" t="s">
        <v>1188</v>
      </c>
      <c r="M2480" s="1658">
        <v>1562</v>
      </c>
      <c r="N2480" s="1658"/>
      <c r="O2480" s="1657" t="s">
        <v>1184</v>
      </c>
    </row>
    <row r="2481" spans="1:15" s="1657" customFormat="1" x14ac:dyDescent="0.25">
      <c r="A2481" s="840" t="s">
        <v>1189</v>
      </c>
      <c r="B2481" s="791" t="str">
        <f t="shared" ca="1" si="477"/>
        <v>U23</v>
      </c>
      <c r="C2481" s="791" t="str">
        <f t="shared" ref="C2481:C2486" ca="1" si="478">_xlfn.IFNA(SUBSTITUTE(ADDRESS(1,MATCH(A2481,INDIRECT("'"&amp;E2481&amp;"'"&amp;"!A5:Z5"),0),4),1,""),"")</f>
        <v>U</v>
      </c>
      <c r="D2481" s="791" t="s">
        <v>1357</v>
      </c>
      <c r="E2481" s="791" t="s">
        <v>870</v>
      </c>
      <c r="F2481" s="1658"/>
      <c r="G2481" s="1658"/>
      <c r="H2481" s="1658"/>
      <c r="I2481" s="1274" t="str">
        <f t="shared" si="469"/>
        <v/>
      </c>
      <c r="J2481" s="1658"/>
      <c r="K2481" s="1658" t="str">
        <f t="shared" si="470"/>
        <v/>
      </c>
      <c r="L2481" s="825" t="s">
        <v>1189</v>
      </c>
      <c r="M2481" s="1658">
        <v>1563</v>
      </c>
      <c r="N2481" s="1658"/>
    </row>
    <row r="2482" spans="1:15" s="1657" customFormat="1" x14ac:dyDescent="0.25">
      <c r="A2482" s="840" t="s">
        <v>1339</v>
      </c>
      <c r="B2482" s="791" t="str">
        <f t="shared" ca="1" si="477"/>
        <v>V23</v>
      </c>
      <c r="C2482" s="791" t="str">
        <f t="shared" ca="1" si="478"/>
        <v>V</v>
      </c>
      <c r="D2482" s="791" t="s">
        <v>1357</v>
      </c>
      <c r="E2482" s="791" t="s">
        <v>870</v>
      </c>
      <c r="F2482" s="1658"/>
      <c r="G2482" s="1658"/>
      <c r="H2482" s="1658"/>
      <c r="I2482" s="1274" t="str">
        <f t="shared" si="469"/>
        <v/>
      </c>
      <c r="J2482" s="1658"/>
      <c r="K2482" s="1658" t="str">
        <f t="shared" si="470"/>
        <v/>
      </c>
      <c r="L2482" s="825" t="s">
        <v>1428</v>
      </c>
      <c r="M2482" s="1658">
        <v>1564</v>
      </c>
      <c r="N2482" s="1658"/>
    </row>
    <row r="2483" spans="1:15" s="1657" customFormat="1" x14ac:dyDescent="0.25">
      <c r="A2483" s="840" t="s">
        <v>1631</v>
      </c>
      <c r="B2483" s="791" t="str">
        <f t="shared" ca="1" si="477"/>
        <v>W23</v>
      </c>
      <c r="C2483" s="791" t="str">
        <f t="shared" ca="1" si="478"/>
        <v>W</v>
      </c>
      <c r="D2483" s="791" t="s">
        <v>1357</v>
      </c>
      <c r="E2483" s="791" t="s">
        <v>870</v>
      </c>
      <c r="F2483" s="1658"/>
      <c r="G2483" s="1658"/>
      <c r="H2483" s="1658"/>
      <c r="I2483" s="1274" t="str">
        <f t="shared" si="469"/>
        <v>Add or End Customer</v>
      </c>
      <c r="J2483" s="1658" t="str">
        <f>IF(M2483&lt;&gt;"",Q$1&amp;M2483,"")</f>
        <v>F1565</v>
      </c>
      <c r="K2483" s="1658" t="str">
        <f t="shared" si="47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78"/>
        <v>H</v>
      </c>
      <c r="D2484" s="791" t="s">
        <v>1357</v>
      </c>
      <c r="E2484" s="791" t="s">
        <v>870</v>
      </c>
      <c r="F2484" s="1658"/>
      <c r="G2484" s="1658"/>
      <c r="H2484" s="1658"/>
      <c r="I2484" s="1274" t="str">
        <f t="shared" si="469"/>
        <v>Pyramid Segment</v>
      </c>
      <c r="J2484" s="1658" t="str">
        <f>IF(AND(P2512="",M2484&lt;&gt;""),Q$1&amp;M2484,"")</f>
        <v>F1576</v>
      </c>
      <c r="K2484" s="1658" t="str">
        <f t="shared" si="470"/>
        <v>Customer Inputs</v>
      </c>
      <c r="L2484" s="791" t="s">
        <v>1182</v>
      </c>
      <c r="M2484" s="1658">
        <v>1576</v>
      </c>
      <c r="N2484" s="1658"/>
    </row>
    <row r="2485" spans="1:15" s="1657" customFormat="1" x14ac:dyDescent="0.25">
      <c r="A2485" s="836" t="s">
        <v>1262</v>
      </c>
      <c r="B2485" s="791" t="str">
        <f t="shared" ref="B2485:B2493" ca="1" si="479">_xlfn.IFNA(_xlfn.CONCAT(SUBSTITUTE(ADDRESS(1,MATCH(A2485,INDIRECT("'"&amp;E2485&amp;"'"&amp;"!A5:Z5"),0),4),1,""),24),"")</f>
        <v>I24</v>
      </c>
      <c r="C2485" s="791" t="str">
        <f t="shared" ca="1" si="478"/>
        <v>I</v>
      </c>
      <c r="D2485" s="791" t="s">
        <v>1357</v>
      </c>
      <c r="E2485" s="791" t="s">
        <v>870</v>
      </c>
      <c r="F2485" s="1658"/>
      <c r="G2485" s="1658"/>
      <c r="H2485" s="1658"/>
      <c r="I2485" s="1274" t="str">
        <f t="shared" si="469"/>
        <v>Agreement Annual Purchase Commitment</v>
      </c>
      <c r="J2485" s="1658" t="str">
        <f>Q$1&amp;IF(Q2485&lt;&gt;"",M2485,M2487)</f>
        <v>F1580</v>
      </c>
      <c r="K2485" s="1658" t="str">
        <f t="shared" si="470"/>
        <v>Customer Inputs</v>
      </c>
      <c r="L2485" s="52" t="s">
        <v>1262</v>
      </c>
      <c r="M2485" s="1658">
        <v>1578</v>
      </c>
      <c r="N2485" s="1658"/>
    </row>
    <row r="2486" spans="1:15" s="1657" customFormat="1" ht="30" x14ac:dyDescent="0.25">
      <c r="A2486" s="835" t="s">
        <v>1263</v>
      </c>
      <c r="B2486" s="791" t="str">
        <f t="shared" ca="1" si="479"/>
        <v>J24</v>
      </c>
      <c r="C2486" s="791" t="str">
        <f t="shared" ca="1" si="478"/>
        <v>J</v>
      </c>
      <c r="D2486" s="791" t="s">
        <v>1357</v>
      </c>
      <c r="E2486" s="791" t="s">
        <v>870</v>
      </c>
      <c r="F2486" s="1658"/>
      <c r="G2486" s="1658"/>
      <c r="H2486" s="1658"/>
      <c r="I2486" s="1274" t="str">
        <f t="shared" si="469"/>
        <v>Agreement Deliveries Per Customer Unit Per Week</v>
      </c>
      <c r="J2486" s="1658" t="str">
        <f>Q$1&amp;IF(Q2486&lt;&gt;"",M2486,M2488)</f>
        <v>F1581</v>
      </c>
      <c r="K2486" s="1658" t="str">
        <f t="shared" si="470"/>
        <v>Customer Inputs</v>
      </c>
      <c r="L2486" s="791" t="s">
        <v>1263</v>
      </c>
      <c r="M2486" s="1658">
        <v>1579</v>
      </c>
      <c r="N2486" s="1658"/>
    </row>
    <row r="2487" spans="1:15" s="1657" customFormat="1" x14ac:dyDescent="0.25">
      <c r="A2487" s="835" t="s">
        <v>1185</v>
      </c>
      <c r="B2487" s="791" t="str">
        <f ca="1">IFERROR(_xlfn.CONCAT(IF('Customer Inputs'!$U$24="Existing",IF('Customer Inputs'!P$24=0,SUBSTITUTE(ADDRESS(1,MATCH(O2487,INDIRECT("'"&amp;E2487&amp;"'"&amp;"!$A$5:$Z$5"),0),4),1,""),SUBSTITUTE(ADDRESS(1,MATCH(A2487,INDIRECT("'"&amp;E2487&amp;"'"&amp;"!A$5:Z$5"),0),4),1,"")),SUBSTITUTE(ADDRESS(1,MATCH(A2487,INDIRECT("'"&amp;E2487&amp;"'"&amp;"!A$5:Z$5"),0),4),1,"")),24),"")</f>
        <v>P24</v>
      </c>
      <c r="C2487" s="791" t="str">
        <f ca="1">IFERROR(IF('Customer Inputs'!$U$24="Existing",IF('Customer Inputs'!P96=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69"/>
        <v/>
      </c>
      <c r="J2487" s="1658"/>
      <c r="K2487" s="1658" t="str">
        <f t="shared" si="470"/>
        <v/>
      </c>
      <c r="L2487" s="791" t="s">
        <v>1185</v>
      </c>
      <c r="M2487" s="1658">
        <v>1580</v>
      </c>
      <c r="N2487" s="1658"/>
      <c r="O2487" s="1657" t="s">
        <v>868</v>
      </c>
    </row>
    <row r="2488" spans="1:15" s="1657" customFormat="1" x14ac:dyDescent="0.25">
      <c r="A2488" s="837" t="s">
        <v>1186</v>
      </c>
      <c r="B2488" s="791" t="str">
        <f ca="1">IFERROR(_xlfn.CONCAT(IF('Customer Inputs'!$U$24="Existing",IF('Customer Inputs'!Q$24=0,SUBSTITUTE(ADDRESS(1,MATCH(O2488,INDIRECT("'"&amp;E2488&amp;"'"&amp;"!$A$5:$Z$5"),0),4),1,""),SUBSTITUTE(ADDRESS(1,MATCH(A2488,INDIRECT("'"&amp;E2488&amp;"'"&amp;"!A$5:Z$5"),0),4),1,"")),SUBSTITUTE(ADDRESS(1,MATCH(A2488,INDIRECT("'"&amp;E2488&amp;"'"&amp;"!A$5:Z$5"),0),4),1,"")),24),"")</f>
        <v>Q24</v>
      </c>
      <c r="C2488" s="791" t="str">
        <f ca="1">IFERROR(IF('Customer Inputs'!$U$24="Existing",IF('Customer Inputs'!Q96=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69"/>
        <v/>
      </c>
      <c r="J2488" s="1658"/>
      <c r="K2488" s="1658" t="str">
        <f t="shared" si="470"/>
        <v/>
      </c>
      <c r="L2488" s="825" t="s">
        <v>1186</v>
      </c>
      <c r="M2488" s="1658">
        <v>1581</v>
      </c>
      <c r="N2488" s="1658"/>
      <c r="O2488" s="1657" t="s">
        <v>1183</v>
      </c>
    </row>
    <row r="2489" spans="1:15" s="1657" customFormat="1" x14ac:dyDescent="0.25">
      <c r="A2489" s="837" t="s">
        <v>1187</v>
      </c>
      <c r="B2489" s="791" t="str">
        <f ca="1">IFERROR(_xlfn.CONCAT(IF('Customer Inputs'!$U$24="Existing",IF('Customer Inputs'!R$24=0,SUBSTITUTE(ADDRESS(1,MATCH(O2489,INDIRECT("'"&amp;E2489&amp;"'"&amp;"!$A$5:$Z$5"),0),4),1,""),SUBSTITUTE(ADDRESS(1,MATCH(A2489,INDIRECT("'"&amp;E2489&amp;"'"&amp;"!A$5:Z$5"),0),4),1,"")),SUBSTITUTE(ADDRESS(1,MATCH(A2489,INDIRECT("'"&amp;E2489&amp;"'"&amp;"!A$5:Z$5"),0),4),1,"")),24),"")</f>
        <v>R24</v>
      </c>
      <c r="C2489" s="791" t="str">
        <f ca="1">IFERROR(IF('Customer Inputs'!$U$24="Existing",IF('Customer Inputs'!R96=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69"/>
        <v/>
      </c>
      <c r="J2489" s="1658"/>
      <c r="K2489" s="1658" t="str">
        <f t="shared" si="470"/>
        <v/>
      </c>
      <c r="L2489" s="825" t="s">
        <v>1187</v>
      </c>
      <c r="M2489" s="1658">
        <v>1582</v>
      </c>
      <c r="N2489" s="1658"/>
      <c r="O2489" s="1657" t="s">
        <v>1190</v>
      </c>
    </row>
    <row r="2490" spans="1:15" s="1657" customFormat="1" x14ac:dyDescent="0.25">
      <c r="A2490" s="837" t="s">
        <v>1188</v>
      </c>
      <c r="B2490" s="791" t="str">
        <f ca="1">IFERROR(_xlfn.CONCAT(IF('Customer Inputs'!$U$24="Existing",IF('Customer Inputs'!T$24=0,SUBSTITUTE(ADDRESS(1,MATCH(O2490,INDIRECT("'"&amp;E2490&amp;"'"&amp;"!$A$5:$Z$5"),0),4),1,""),SUBSTITUTE(ADDRESS(1,MATCH(A2490,INDIRECT("'"&amp;E2490&amp;"'"&amp;"!A$5:Z$5"),0),4),1,"")),SUBSTITUTE(ADDRESS(1,MATCH(A2490,INDIRECT("'"&amp;E2490&amp;"'"&amp;"!A$5:Z$5"),0),4),1,"")),24),"")</f>
        <v>T24</v>
      </c>
      <c r="C2490" s="791" t="str">
        <f ca="1">IFERROR(IF('Customer Inputs'!$U$24="Existing",IF('Customer Inputs'!T96=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69"/>
        <v/>
      </c>
      <c r="J2490" s="1658"/>
      <c r="K2490" s="1658" t="str">
        <f t="shared" si="470"/>
        <v/>
      </c>
      <c r="L2490" s="825" t="s">
        <v>1188</v>
      </c>
      <c r="M2490" s="1658">
        <v>1583</v>
      </c>
      <c r="N2490" s="1658"/>
      <c r="O2490" s="1657" t="s">
        <v>1184</v>
      </c>
    </row>
    <row r="2491" spans="1:15" s="1657" customFormat="1" x14ac:dyDescent="0.25">
      <c r="A2491" s="837" t="s">
        <v>1189</v>
      </c>
      <c r="B2491" s="791" t="str">
        <f t="shared" ca="1" si="479"/>
        <v>U24</v>
      </c>
      <c r="C2491" s="791" t="str">
        <f t="shared" ref="C2491:C2496" ca="1" si="480">_xlfn.IFNA(SUBSTITUTE(ADDRESS(1,MATCH(A2491,INDIRECT("'"&amp;E2491&amp;"'"&amp;"!A5:Z5"),0),4),1,""),"")</f>
        <v>U</v>
      </c>
      <c r="D2491" s="791" t="s">
        <v>1357</v>
      </c>
      <c r="E2491" s="791" t="s">
        <v>870</v>
      </c>
      <c r="F2491" s="1658"/>
      <c r="G2491" s="1658"/>
      <c r="H2491" s="1658"/>
      <c r="I2491" s="1274" t="str">
        <f t="shared" si="469"/>
        <v/>
      </c>
      <c r="J2491" s="1658"/>
      <c r="K2491" s="1658" t="str">
        <f t="shared" si="470"/>
        <v/>
      </c>
      <c r="L2491" s="825" t="s">
        <v>1189</v>
      </c>
      <c r="M2491" s="1658">
        <v>1584</v>
      </c>
      <c r="N2491" s="1658"/>
    </row>
    <row r="2492" spans="1:15" s="1657" customFormat="1" x14ac:dyDescent="0.25">
      <c r="A2492" s="837" t="s">
        <v>1339</v>
      </c>
      <c r="B2492" s="791" t="str">
        <f t="shared" ca="1" si="479"/>
        <v>V24</v>
      </c>
      <c r="C2492" s="791" t="str">
        <f t="shared" ca="1" si="480"/>
        <v>V</v>
      </c>
      <c r="D2492" s="791" t="s">
        <v>1357</v>
      </c>
      <c r="E2492" s="791" t="s">
        <v>870</v>
      </c>
      <c r="F2492" s="1658"/>
      <c r="G2492" s="1658"/>
      <c r="H2492" s="1658"/>
      <c r="I2492" s="1274" t="str">
        <f t="shared" si="469"/>
        <v/>
      </c>
      <c r="J2492" s="1658"/>
      <c r="K2492" s="1658" t="str">
        <f t="shared" si="470"/>
        <v/>
      </c>
      <c r="L2492" s="825" t="s">
        <v>1428</v>
      </c>
      <c r="M2492" s="1658">
        <v>1585</v>
      </c>
      <c r="N2492" s="1658"/>
    </row>
    <row r="2493" spans="1:15" s="1657" customFormat="1" x14ac:dyDescent="0.25">
      <c r="A2493" s="837" t="s">
        <v>1631</v>
      </c>
      <c r="B2493" s="791" t="str">
        <f t="shared" ca="1" si="479"/>
        <v>W24</v>
      </c>
      <c r="C2493" s="791" t="str">
        <f t="shared" ca="1" si="480"/>
        <v>W</v>
      </c>
      <c r="D2493" s="791" t="s">
        <v>1357</v>
      </c>
      <c r="E2493" s="791" t="s">
        <v>870</v>
      </c>
      <c r="F2493" s="1658"/>
      <c r="G2493" s="1658"/>
      <c r="H2493" s="1658"/>
      <c r="I2493" s="1274" t="str">
        <f t="shared" si="469"/>
        <v>Add or End Customer</v>
      </c>
      <c r="J2493" s="1658" t="str">
        <f t="shared" ref="J2493" si="481">IF(M2493&lt;&gt;"",Q$1&amp;M2493,"")</f>
        <v>F1589</v>
      </c>
      <c r="K2493" s="1658" t="str">
        <f t="shared" si="47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80"/>
        <v>H</v>
      </c>
      <c r="D2494" s="791" t="s">
        <v>1357</v>
      </c>
      <c r="E2494" s="791" t="s">
        <v>870</v>
      </c>
      <c r="F2494" s="1658"/>
      <c r="G2494" s="1658"/>
      <c r="H2494" s="1658"/>
      <c r="I2494" s="1274" t="str">
        <f t="shared" si="469"/>
        <v>Pyramid Segment</v>
      </c>
      <c r="J2494" s="1658" t="str">
        <f>IF(AND(P2513="",M2494&lt;&gt;""),Q$1&amp;M2494,"")</f>
        <v>F1597</v>
      </c>
      <c r="K2494" s="1658" t="str">
        <f t="shared" si="470"/>
        <v>Customer Inputs</v>
      </c>
      <c r="L2494" s="791" t="s">
        <v>1182</v>
      </c>
      <c r="M2494" s="1658">
        <v>1597</v>
      </c>
      <c r="N2494" s="1658"/>
    </row>
    <row r="2495" spans="1:15" s="1657" customFormat="1" x14ac:dyDescent="0.25">
      <c r="A2495" s="839" t="s">
        <v>1262</v>
      </c>
      <c r="B2495" s="791" t="str">
        <f t="shared" ref="B2495:B2503" ca="1" si="482">_xlfn.IFNA(_xlfn.CONCAT(SUBSTITUTE(ADDRESS(1,MATCH(A2495,INDIRECT("'"&amp;E2495&amp;"'"&amp;"!A5:Z5"),0),4),1,""),25),"")</f>
        <v>I25</v>
      </c>
      <c r="C2495" s="791" t="str">
        <f t="shared" ca="1" si="480"/>
        <v>I</v>
      </c>
      <c r="D2495" s="791" t="s">
        <v>1357</v>
      </c>
      <c r="E2495" s="791" t="s">
        <v>870</v>
      </c>
      <c r="F2495" s="1658"/>
      <c r="G2495" s="1658"/>
      <c r="H2495" s="1658"/>
      <c r="I2495" s="1274" t="str">
        <f t="shared" si="469"/>
        <v>Agreement Annual Purchase Commitment</v>
      </c>
      <c r="J2495" s="1658" t="str">
        <f>Q$1&amp;IF(Q2495&lt;&gt;"",M2495,M2497)</f>
        <v>F1601</v>
      </c>
      <c r="K2495" s="1658" t="str">
        <f t="shared" si="470"/>
        <v>Customer Inputs</v>
      </c>
      <c r="L2495" s="52" t="s">
        <v>1262</v>
      </c>
      <c r="M2495" s="1658">
        <v>1599</v>
      </c>
      <c r="N2495" s="1658"/>
    </row>
    <row r="2496" spans="1:15" s="1657" customFormat="1" ht="30" x14ac:dyDescent="0.25">
      <c r="A2496" s="838" t="s">
        <v>1263</v>
      </c>
      <c r="B2496" s="791" t="str">
        <f t="shared" ca="1" si="482"/>
        <v>J25</v>
      </c>
      <c r="C2496" s="791" t="str">
        <f t="shared" ca="1" si="480"/>
        <v>J</v>
      </c>
      <c r="D2496" s="791" t="s">
        <v>1357</v>
      </c>
      <c r="E2496" s="791" t="s">
        <v>870</v>
      </c>
      <c r="F2496" s="1658"/>
      <c r="G2496" s="1658"/>
      <c r="H2496" s="1658"/>
      <c r="I2496" s="1274" t="str">
        <f t="shared" si="469"/>
        <v>Agreement Deliveries Per Customer Unit Per Week</v>
      </c>
      <c r="J2496" s="1658" t="str">
        <f>Q$1&amp;IF(Q2496&lt;&gt;"",M2496,M2498)</f>
        <v>F1602</v>
      </c>
      <c r="K2496" s="1658" t="str">
        <f t="shared" si="470"/>
        <v>Customer Inputs</v>
      </c>
      <c r="L2496" s="791" t="s">
        <v>1263</v>
      </c>
      <c r="M2496" s="1658">
        <v>1600</v>
      </c>
      <c r="N2496" s="1658"/>
    </row>
    <row r="2497" spans="1:16" s="1657" customFormat="1" x14ac:dyDescent="0.25">
      <c r="A2497" s="838" t="s">
        <v>1185</v>
      </c>
      <c r="B2497" s="791" t="str">
        <f ca="1">IFERROR(_xlfn.CONCAT(IF('Customer Inputs'!$U$25="Existing",IF('Customer Inputs'!P$25=0,SUBSTITUTE(ADDRESS(1,MATCH(O2497,INDIRECT("'"&amp;E2497&amp;"'"&amp;"!$A$5:$Z$5"),0),4),1,""),SUBSTITUTE(ADDRESS(1,MATCH(A2497,INDIRECT("'"&amp;E2497&amp;"'"&amp;"!A$5:Z$5"),0),4),1,"")),SUBSTITUTE(ADDRESS(1,MATCH(A2497,INDIRECT("'"&amp;E2497&amp;"'"&amp;"!A$5:Z$5"),0),4),1,"")),25),"")</f>
        <v>P25</v>
      </c>
      <c r="C2497" s="791" t="str">
        <f ca="1">IFERROR(IF('Customer Inputs'!$U$25="Existing",IF('Customer Inputs'!P106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69"/>
        <v/>
      </c>
      <c r="J2497" s="1658"/>
      <c r="K2497" s="1658" t="str">
        <f t="shared" si="470"/>
        <v/>
      </c>
      <c r="L2497" s="791" t="s">
        <v>1185</v>
      </c>
      <c r="M2497" s="1658">
        <v>1601</v>
      </c>
      <c r="N2497" s="1658"/>
      <c r="O2497" s="1657" t="s">
        <v>868</v>
      </c>
    </row>
    <row r="2498" spans="1:16" s="1657" customFormat="1" x14ac:dyDescent="0.25">
      <c r="A2498" s="840" t="s">
        <v>1186</v>
      </c>
      <c r="B2498" s="791" t="str">
        <f ca="1">IFERROR(_xlfn.CONCAT(IF('Customer Inputs'!$U$25="Existing",IF('Customer Inputs'!Q$25=0,SUBSTITUTE(ADDRESS(1,MATCH(O2498,INDIRECT("'"&amp;E2498&amp;"'"&amp;"!$A$5:$Z$5"),0),4),1,""),SUBSTITUTE(ADDRESS(1,MATCH(A2498,INDIRECT("'"&amp;E2498&amp;"'"&amp;"!A$5:Z$5"),0),4),1,"")),SUBSTITUTE(ADDRESS(1,MATCH(A2498,INDIRECT("'"&amp;E2498&amp;"'"&amp;"!A$5:Z$5"),0),4),1,"")),25),"")</f>
        <v>Q25</v>
      </c>
      <c r="C2498" s="791" t="str">
        <f ca="1">IFERROR(IF('Customer Inputs'!$U$25="Existing",IF('Customer Inputs'!Q106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69"/>
        <v/>
      </c>
      <c r="J2498" s="1658"/>
      <c r="K2498" s="1658" t="str">
        <f t="shared" si="470"/>
        <v/>
      </c>
      <c r="L2498" s="825" t="s">
        <v>1186</v>
      </c>
      <c r="M2498" s="1658">
        <v>1602</v>
      </c>
      <c r="N2498" s="1658"/>
      <c r="O2498" s="1657" t="s">
        <v>1183</v>
      </c>
    </row>
    <row r="2499" spans="1:16" s="1657" customFormat="1" x14ac:dyDescent="0.25">
      <c r="A2499" s="840" t="s">
        <v>1187</v>
      </c>
      <c r="B2499" s="791" t="str">
        <f ca="1">IFERROR(_xlfn.CONCAT(IF('Customer Inputs'!$U$25="Existing",IF('Customer Inputs'!R$25=0,SUBSTITUTE(ADDRESS(1,MATCH(O2499,INDIRECT("'"&amp;E2499&amp;"'"&amp;"!$A$5:$Z$5"),0),4),1,""),SUBSTITUTE(ADDRESS(1,MATCH(A2499,INDIRECT("'"&amp;E2499&amp;"'"&amp;"!A$5:Z$5"),0),4),1,"")),SUBSTITUTE(ADDRESS(1,MATCH(A2499,INDIRECT("'"&amp;E2499&amp;"'"&amp;"!A$5:Z$5"),0),4),1,"")),25),"")</f>
        <v>R25</v>
      </c>
      <c r="C2499" s="791" t="str">
        <f ca="1">IFERROR(IF('Customer Inputs'!$U$25="Existing",IF('Customer Inputs'!R106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69"/>
        <v/>
      </c>
      <c r="J2499" s="1658"/>
      <c r="K2499" s="1658" t="str">
        <f t="shared" si="470"/>
        <v/>
      </c>
      <c r="L2499" s="825" t="s">
        <v>1187</v>
      </c>
      <c r="M2499" s="1658">
        <v>1603</v>
      </c>
      <c r="N2499" s="1658"/>
      <c r="O2499" s="1657" t="s">
        <v>1190</v>
      </c>
    </row>
    <row r="2500" spans="1:16" s="1657" customFormat="1" x14ac:dyDescent="0.25">
      <c r="A2500" s="840" t="s">
        <v>1188</v>
      </c>
      <c r="B2500" s="791" t="str">
        <f ca="1">IFERROR(_xlfn.CONCAT(IF('Customer Inputs'!$U$25="Existing",IF('Customer Inputs'!T$25=0,SUBSTITUTE(ADDRESS(1,MATCH(O2500,INDIRECT("'"&amp;E2500&amp;"'"&amp;"!$A$5:$Z$5"),0),4),1,""),SUBSTITUTE(ADDRESS(1,MATCH(A2500,INDIRECT("'"&amp;E2500&amp;"'"&amp;"!A$5:Z$5"),0),4),1,"")),SUBSTITUTE(ADDRESS(1,MATCH(A2500,INDIRECT("'"&amp;E2500&amp;"'"&amp;"!A$5:Z$5"),0),4),1,"")),25),"")</f>
        <v>T25</v>
      </c>
      <c r="C2500" s="791" t="str">
        <f ca="1">IFERROR(IF('Customer Inputs'!$U$25="Existing",IF('Customer Inputs'!T106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69"/>
        <v/>
      </c>
      <c r="J2500" s="1658"/>
      <c r="K2500" s="1658" t="str">
        <f t="shared" si="470"/>
        <v/>
      </c>
      <c r="L2500" s="825" t="s">
        <v>1188</v>
      </c>
      <c r="M2500" s="1658">
        <v>1604</v>
      </c>
      <c r="N2500" s="1658"/>
      <c r="O2500" s="1657" t="s">
        <v>1184</v>
      </c>
    </row>
    <row r="2501" spans="1:16" s="1657" customFormat="1" x14ac:dyDescent="0.25">
      <c r="A2501" s="840" t="s">
        <v>1189</v>
      </c>
      <c r="B2501" s="791" t="str">
        <f t="shared" ca="1" si="482"/>
        <v>U25</v>
      </c>
      <c r="C2501" s="791" t="str">
        <f ca="1">_xlfn.IFNA(SUBSTITUTE(ADDRESS(1,MATCH(A2501,INDIRECT("'"&amp;E2501&amp;"'"&amp;"!A5:Z5"),0),4),1,""),"")</f>
        <v>U</v>
      </c>
      <c r="D2501" s="791" t="s">
        <v>1357</v>
      </c>
      <c r="E2501" s="791" t="s">
        <v>870</v>
      </c>
      <c r="F2501" s="1658"/>
      <c r="G2501" s="1658"/>
      <c r="H2501" s="1658"/>
      <c r="I2501" s="1274" t="str">
        <f t="shared" si="469"/>
        <v/>
      </c>
      <c r="J2501" s="1658"/>
      <c r="K2501" s="1658" t="str">
        <f t="shared" si="470"/>
        <v/>
      </c>
      <c r="L2501" s="825" t="s">
        <v>1189</v>
      </c>
      <c r="M2501" s="1658">
        <v>1605</v>
      </c>
      <c r="N2501" s="1658"/>
    </row>
    <row r="2502" spans="1:16" s="1657" customFormat="1" x14ac:dyDescent="0.25">
      <c r="A2502" s="840" t="s">
        <v>1339</v>
      </c>
      <c r="B2502" s="791" t="str">
        <f t="shared" ca="1" si="482"/>
        <v>V25</v>
      </c>
      <c r="C2502" s="791" t="str">
        <f ca="1">_xlfn.IFNA(SUBSTITUTE(ADDRESS(1,MATCH(A2502,INDIRECT("'"&amp;E2502&amp;"'"&amp;"!A5:Z5"),0),4),1,""),"")</f>
        <v>V</v>
      </c>
      <c r="D2502" s="791" t="s">
        <v>1357</v>
      </c>
      <c r="E2502" s="791" t="s">
        <v>870</v>
      </c>
      <c r="F2502" s="1658"/>
      <c r="G2502" s="1658"/>
      <c r="H2502" s="1658"/>
      <c r="I2502" s="1274" t="str">
        <f t="shared" si="469"/>
        <v/>
      </c>
      <c r="J2502" s="1658"/>
      <c r="K2502" s="1658" t="str">
        <f t="shared" si="470"/>
        <v/>
      </c>
      <c r="L2502" s="825" t="s">
        <v>1428</v>
      </c>
      <c r="M2502" s="1658">
        <v>1606</v>
      </c>
      <c r="N2502" s="1658"/>
    </row>
    <row r="2503" spans="1:16" s="1657" customFormat="1" x14ac:dyDescent="0.25">
      <c r="A2503" s="840" t="s">
        <v>1631</v>
      </c>
      <c r="B2503" s="791" t="str">
        <f t="shared" ca="1" si="482"/>
        <v>W25</v>
      </c>
      <c r="C2503" s="791" t="str">
        <f ca="1">_xlfn.IFNA(SUBSTITUTE(ADDRESS(1,MATCH(A2503,INDIRECT("'"&amp;E2503&amp;"'"&amp;"!A5:Z5"),0),4),1,""),"")</f>
        <v>W</v>
      </c>
      <c r="D2503" s="791" t="s">
        <v>1357</v>
      </c>
      <c r="E2503" s="791" t="s">
        <v>870</v>
      </c>
      <c r="F2503" s="1658"/>
      <c r="G2503" s="1658"/>
      <c r="H2503" s="1658"/>
      <c r="I2503" s="1274" t="str">
        <f t="shared" si="469"/>
        <v>Add or End Customer</v>
      </c>
      <c r="J2503" s="1658" t="str">
        <f t="shared" ref="J2503" si="483">IF(M2503&lt;&gt;"",Q$1&amp;M2503,"")</f>
        <v>F1607</v>
      </c>
      <c r="K2503" s="1658" t="str">
        <f t="shared" si="47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84">_xlfn.IFNA(SUBSTITUTE(ADDRESS(1,MATCH(A2504,INDIRECT("'"&amp;E2504&amp;"'"&amp;"!A5:Z5"),0),4),1,""),"")</f>
        <v>G</v>
      </c>
      <c r="D2504" s="1658" t="s">
        <v>1357</v>
      </c>
      <c r="E2504" s="791" t="s">
        <v>870</v>
      </c>
      <c r="F2504" s="1658"/>
      <c r="G2504" s="1658"/>
      <c r="H2504" s="1658"/>
      <c r="I2504" s="1274" t="str">
        <f t="shared" si="469"/>
        <v>Shipping Location Number</v>
      </c>
      <c r="J2504" s="1658" t="str">
        <f>IFERROR(Q$1&amp;M2524,"")</f>
        <v>F1407</v>
      </c>
      <c r="K2504" s="1658" t="str">
        <f t="shared" si="47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84"/>
        <v>G</v>
      </c>
      <c r="D2505" s="1658" t="s">
        <v>1357</v>
      </c>
      <c r="E2505" s="791" t="s">
        <v>870</v>
      </c>
      <c r="F2505" s="1658"/>
      <c r="G2505" s="1658"/>
      <c r="H2505" s="1658"/>
      <c r="I2505" s="1274" t="str">
        <f t="shared" si="469"/>
        <v>Shipping Location Number</v>
      </c>
      <c r="J2505" s="1658" t="str">
        <f>IFERROR(Q$1&amp;M2535,"")</f>
        <v>F1428</v>
      </c>
      <c r="K2505" s="1658" t="str">
        <f t="shared" si="47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84"/>
        <v>G</v>
      </c>
      <c r="D2506" s="1658" t="s">
        <v>1357</v>
      </c>
      <c r="E2506" s="791" t="s">
        <v>870</v>
      </c>
      <c r="F2506" s="1658"/>
      <c r="G2506" s="1658"/>
      <c r="H2506" s="1658"/>
      <c r="I2506" s="1274" t="str">
        <f t="shared" si="469"/>
        <v>Shipping Location Number</v>
      </c>
      <c r="J2506" s="1658" t="str">
        <f>IFERROR(Q$1&amp;M2546,"")</f>
        <v>F1449</v>
      </c>
      <c r="K2506" s="1658" t="str">
        <f t="shared" si="47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84"/>
        <v>G</v>
      </c>
      <c r="D2507" s="1658" t="s">
        <v>1357</v>
      </c>
      <c r="E2507" s="791" t="s">
        <v>870</v>
      </c>
      <c r="F2507" s="1658"/>
      <c r="G2507" s="1658"/>
      <c r="H2507" s="1658"/>
      <c r="I2507" s="1274" t="str">
        <f t="shared" si="469"/>
        <v>Shipping Location Number</v>
      </c>
      <c r="J2507" s="1658" t="str">
        <f>IFERROR(Q$1&amp;M2557,"")</f>
        <v>F1470</v>
      </c>
      <c r="K2507" s="1658" t="str">
        <f t="shared" si="47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84"/>
        <v>G</v>
      </c>
      <c r="D2508" s="1658" t="s">
        <v>1357</v>
      </c>
      <c r="E2508" s="791" t="s">
        <v>870</v>
      </c>
      <c r="F2508" s="1658"/>
      <c r="G2508" s="1658"/>
      <c r="H2508" s="1658"/>
      <c r="I2508" s="1274" t="str">
        <f t="shared" ref="I2508:I2571" si="485">IF(J2508&lt;&gt;"",A2508,"")</f>
        <v>Shipping Location Number</v>
      </c>
      <c r="J2508" s="1658" t="str">
        <f>IFERROR(Q$1&amp;M2568,"")</f>
        <v>F1491</v>
      </c>
      <c r="K2508" s="1658" t="str">
        <f t="shared" ref="K2508:K2571" si="48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84"/>
        <v>G</v>
      </c>
      <c r="D2509" s="1658" t="s">
        <v>1357</v>
      </c>
      <c r="E2509" s="791" t="s">
        <v>870</v>
      </c>
      <c r="F2509" s="1658"/>
      <c r="G2509" s="1658"/>
      <c r="H2509" s="1658"/>
      <c r="I2509" s="1274" t="str">
        <f t="shared" si="485"/>
        <v>Shipping Location Number</v>
      </c>
      <c r="J2509" s="1658" t="str">
        <f>IFERROR(Q$1&amp;M2579,"")</f>
        <v>F1512</v>
      </c>
      <c r="K2509" s="1658" t="str">
        <f t="shared" si="48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84"/>
        <v>G</v>
      </c>
      <c r="D2510" s="1658" t="s">
        <v>1357</v>
      </c>
      <c r="E2510" s="791" t="s">
        <v>870</v>
      </c>
      <c r="F2510" s="1658"/>
      <c r="G2510" s="1658"/>
      <c r="H2510" s="1658"/>
      <c r="I2510" s="1274" t="str">
        <f t="shared" si="485"/>
        <v>Shipping Location Number</v>
      </c>
      <c r="J2510" s="1658" t="str">
        <f>IFERROR(Q$1&amp;M2590,"")</f>
        <v>F1533</v>
      </c>
      <c r="K2510" s="1658" t="str">
        <f t="shared" si="48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84"/>
        <v>G</v>
      </c>
      <c r="D2511" s="1658" t="s">
        <v>1357</v>
      </c>
      <c r="E2511" s="791" t="s">
        <v>870</v>
      </c>
      <c r="F2511" s="1658"/>
      <c r="G2511" s="1658"/>
      <c r="H2511" s="1658"/>
      <c r="I2511" s="1274" t="str">
        <f t="shared" si="485"/>
        <v>Shipping Location Number</v>
      </c>
      <c r="J2511" s="1658" t="str">
        <f>IFERROR(Q$1&amp;M2601,"")</f>
        <v>F1554</v>
      </c>
      <c r="K2511" s="1658" t="str">
        <f t="shared" si="48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84"/>
        <v>G</v>
      </c>
      <c r="D2512" s="1658" t="s">
        <v>1357</v>
      </c>
      <c r="E2512" s="791" t="s">
        <v>870</v>
      </c>
      <c r="F2512" s="1658"/>
      <c r="G2512" s="1658"/>
      <c r="H2512" s="1658"/>
      <c r="I2512" s="1274" t="str">
        <f t="shared" si="485"/>
        <v>Shipping Location Number</v>
      </c>
      <c r="J2512" s="1658" t="str">
        <f>IFERROR(Q$1&amp;M2612,"")</f>
        <v>F1575</v>
      </c>
      <c r="K2512" s="1658" t="str">
        <f t="shared" si="48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84"/>
        <v>G</v>
      </c>
      <c r="D2513" s="1658" t="s">
        <v>1357</v>
      </c>
      <c r="E2513" s="791" t="s">
        <v>870</v>
      </c>
      <c r="F2513" s="1658"/>
      <c r="G2513" s="1658"/>
      <c r="H2513" s="1658"/>
      <c r="I2513" s="1274" t="str">
        <f t="shared" si="485"/>
        <v>Shipping Location Number</v>
      </c>
      <c r="J2513" s="1658" t="str">
        <f>IFERROR(Q$1&amp;M2623,"")</f>
        <v>F1596</v>
      </c>
      <c r="K2513" s="1658" t="str">
        <f t="shared" si="48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84"/>
        <v>S</v>
      </c>
      <c r="D2514" s="1658" t="s">
        <v>1357</v>
      </c>
      <c r="E2514" s="791" t="s">
        <v>870</v>
      </c>
      <c r="F2514" s="1658"/>
      <c r="G2514" s="1658"/>
      <c r="H2514" s="1658"/>
      <c r="I2514" s="1274" t="str">
        <f t="shared" si="485"/>
        <v>Zip Code</v>
      </c>
      <c r="J2514" s="1658" t="str">
        <f>IF(P2504="",Q$1&amp;M1460,"")</f>
        <v>F</v>
      </c>
      <c r="K2514" s="1658" t="str">
        <f t="shared" si="48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84"/>
        <v>S</v>
      </c>
      <c r="D2515" s="1658" t="s">
        <v>1357</v>
      </c>
      <c r="E2515" s="791" t="s">
        <v>870</v>
      </c>
      <c r="F2515" s="1658"/>
      <c r="G2515" s="1658"/>
      <c r="H2515" s="1658"/>
      <c r="I2515" s="1274" t="str">
        <f t="shared" si="485"/>
        <v>Zip Code</v>
      </c>
      <c r="J2515" s="1658" t="str">
        <f>IF(P2505="",Q$1&amp;M1471,"")</f>
        <v>F</v>
      </c>
      <c r="K2515" s="1658" t="str">
        <f t="shared" si="48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84"/>
        <v>S</v>
      </c>
      <c r="D2516" s="1658" t="s">
        <v>1357</v>
      </c>
      <c r="E2516" s="791" t="s">
        <v>870</v>
      </c>
      <c r="F2516" s="1658"/>
      <c r="G2516" s="1658"/>
      <c r="H2516" s="1658"/>
      <c r="I2516" s="1274" t="str">
        <f t="shared" si="485"/>
        <v>Zip Code</v>
      </c>
      <c r="J2516" s="1658" t="str">
        <f>IF(P2506="",Q$1&amp;M1482,"")</f>
        <v>F</v>
      </c>
      <c r="K2516" s="1658" t="str">
        <f t="shared" si="48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84"/>
        <v>S</v>
      </c>
      <c r="D2517" s="1658" t="s">
        <v>1357</v>
      </c>
      <c r="E2517" s="791" t="s">
        <v>870</v>
      </c>
      <c r="F2517" s="1658"/>
      <c r="G2517" s="1658"/>
      <c r="H2517" s="1658"/>
      <c r="I2517" s="1274" t="str">
        <f t="shared" si="485"/>
        <v>Zip Code</v>
      </c>
      <c r="J2517" s="1658" t="str">
        <f>IF(P2507="",Q$1&amp;M1493,"")</f>
        <v>F</v>
      </c>
      <c r="K2517" s="1658" t="str">
        <f t="shared" si="48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84"/>
        <v>S</v>
      </c>
      <c r="D2518" s="1658" t="s">
        <v>1357</v>
      </c>
      <c r="E2518" s="791" t="s">
        <v>870</v>
      </c>
      <c r="F2518" s="1658"/>
      <c r="G2518" s="1658"/>
      <c r="H2518" s="1658"/>
      <c r="I2518" s="1274" t="str">
        <f t="shared" si="485"/>
        <v>Zip Code</v>
      </c>
      <c r="J2518" s="1658" t="str">
        <f>IF(P2508="",Q$1&amp;M1504,"")</f>
        <v>F</v>
      </c>
      <c r="K2518" s="1658" t="str">
        <f t="shared" si="48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84"/>
        <v>S</v>
      </c>
      <c r="D2519" s="1658" t="s">
        <v>1357</v>
      </c>
      <c r="E2519" s="791" t="s">
        <v>870</v>
      </c>
      <c r="F2519" s="1658"/>
      <c r="G2519" s="1658"/>
      <c r="H2519" s="1658"/>
      <c r="I2519" s="1274" t="str">
        <f t="shared" si="485"/>
        <v>Zip Code</v>
      </c>
      <c r="J2519" s="1658" t="str">
        <f>IF(P2509="",Q$1&amp;M1515,"")</f>
        <v>F</v>
      </c>
      <c r="K2519" s="1658" t="str">
        <f t="shared" si="48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84"/>
        <v>S</v>
      </c>
      <c r="D2520" s="1658" t="s">
        <v>1357</v>
      </c>
      <c r="E2520" s="791" t="s">
        <v>870</v>
      </c>
      <c r="F2520" s="1658"/>
      <c r="G2520" s="1658"/>
      <c r="H2520" s="1658"/>
      <c r="I2520" s="1274" t="str">
        <f t="shared" si="485"/>
        <v>Zip Code</v>
      </c>
      <c r="J2520" s="1658" t="str">
        <f>IF(P2510="",Q$1&amp;M1526,"")</f>
        <v>F</v>
      </c>
      <c r="K2520" s="1658" t="str">
        <f t="shared" si="48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84"/>
        <v>S</v>
      </c>
      <c r="D2521" s="1658" t="s">
        <v>1357</v>
      </c>
      <c r="E2521" s="791" t="s">
        <v>870</v>
      </c>
      <c r="F2521" s="1658"/>
      <c r="G2521" s="1658"/>
      <c r="H2521" s="1658"/>
      <c r="I2521" s="1274" t="str">
        <f t="shared" si="485"/>
        <v>Zip Code</v>
      </c>
      <c r="J2521" s="1658" t="str">
        <f>IF(P2511="",Q$1&amp;M1537,"")</f>
        <v>F</v>
      </c>
      <c r="K2521" s="1658" t="str">
        <f t="shared" si="48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84"/>
        <v>S</v>
      </c>
      <c r="D2522" s="1658" t="s">
        <v>1357</v>
      </c>
      <c r="E2522" s="791" t="s">
        <v>870</v>
      </c>
      <c r="F2522" s="1658"/>
      <c r="G2522" s="1658"/>
      <c r="H2522" s="1658"/>
      <c r="I2522" s="1274" t="str">
        <f t="shared" si="485"/>
        <v>Zip Code</v>
      </c>
      <c r="J2522" s="1658" t="str">
        <f>IF(P2512="",Q$1&amp;M1548,"")</f>
        <v>F</v>
      </c>
      <c r="K2522" s="1658" t="str">
        <f t="shared" si="48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84"/>
        <v>S</v>
      </c>
      <c r="D2523" s="1658" t="s">
        <v>1357</v>
      </c>
      <c r="E2523" s="791" t="s">
        <v>870</v>
      </c>
      <c r="F2523" s="1658"/>
      <c r="G2523" s="1658"/>
      <c r="H2523" s="1658"/>
      <c r="I2523" s="1274" t="str">
        <f t="shared" si="485"/>
        <v>Zip Code</v>
      </c>
      <c r="J2523" s="1658" t="str">
        <f>IF(P2513="",Q$1&amp;M1559,"")</f>
        <v>F</v>
      </c>
      <c r="K2523" s="1658" t="str">
        <f t="shared" si="48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85"/>
        <v/>
      </c>
      <c r="J2524" s="1658"/>
      <c r="K2524" s="1658" t="str">
        <f t="shared" si="48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87">_xlfn.IFNA(_xlfn.CONCAT(SUBSTITUTE(ADDRESS(1,MATCH(A2525,INDIRECT("'"&amp;E2525&amp;"'"&amp;"!A22:Z22"),0),4),1,""),33),"")</f>
        <v>F33</v>
      </c>
      <c r="C2525" s="791" t="str">
        <f t="shared" ref="C2525:C2588" ca="1" si="488">_xlfn.IFNA(SUBSTITUTE(ADDRESS(1,MATCH(A2525,INDIRECT("'"&amp;E2525&amp;"'"&amp;"!A22:Z22"),0),4),1,""),"")</f>
        <v>F</v>
      </c>
      <c r="D2525" s="1658" t="s">
        <v>1357</v>
      </c>
      <c r="E2525" s="791" t="s">
        <v>1358</v>
      </c>
      <c r="F2525" s="1658"/>
      <c r="G2525" s="1658"/>
      <c r="H2525" s="1658"/>
      <c r="I2525" s="1274" t="str">
        <f t="shared" si="485"/>
        <v>Name</v>
      </c>
      <c r="J2525" s="1658" t="str">
        <f>IF(P2524="",Q$1&amp;M2525,"")</f>
        <v>F1409</v>
      </c>
      <c r="K2525" s="1658" t="str">
        <f t="shared" si="486"/>
        <v>Required Info to Submit</v>
      </c>
      <c r="L2525" s="824" t="s">
        <v>766</v>
      </c>
      <c r="M2525" s="1658">
        <v>1409</v>
      </c>
      <c r="N2525" s="1658"/>
    </row>
    <row r="2526" spans="1:17" s="1657" customFormat="1" x14ac:dyDescent="0.25">
      <c r="A2526" s="843" t="s">
        <v>765</v>
      </c>
      <c r="B2526" s="791" t="str">
        <f t="shared" ca="1" si="487"/>
        <v>K33</v>
      </c>
      <c r="C2526" s="791" t="str">
        <f t="shared" ca="1" si="488"/>
        <v>K</v>
      </c>
      <c r="D2526" s="1658" t="s">
        <v>1357</v>
      </c>
      <c r="E2526" s="791" t="s">
        <v>1358</v>
      </c>
      <c r="F2526" s="1658"/>
      <c r="G2526" s="1658"/>
      <c r="H2526" s="1658"/>
      <c r="I2526" s="1274" t="str">
        <f t="shared" si="485"/>
        <v/>
      </c>
      <c r="J2526" s="1658"/>
      <c r="K2526" s="1658" t="str">
        <f t="shared" si="486"/>
        <v/>
      </c>
      <c r="L2526" s="824" t="s">
        <v>765</v>
      </c>
      <c r="M2526" s="1658">
        <v>1419</v>
      </c>
      <c r="N2526" s="1658"/>
    </row>
    <row r="2527" spans="1:17" s="1657" customFormat="1" x14ac:dyDescent="0.25">
      <c r="A2527" s="843" t="s">
        <v>1179</v>
      </c>
      <c r="B2527" s="791" t="str">
        <f t="shared" ca="1" si="487"/>
        <v>L33</v>
      </c>
      <c r="C2527" s="791" t="str">
        <f t="shared" ca="1" si="488"/>
        <v>L</v>
      </c>
      <c r="D2527" s="1658" t="s">
        <v>1357</v>
      </c>
      <c r="E2527" s="791" t="s">
        <v>1358</v>
      </c>
      <c r="F2527" s="1658"/>
      <c r="G2527" s="1658"/>
      <c r="H2527" s="1658"/>
      <c r="I2527" s="1274" t="str">
        <f t="shared" si="485"/>
        <v/>
      </c>
      <c r="J2527" s="1658"/>
      <c r="K2527" s="1658" t="str">
        <f t="shared" si="486"/>
        <v/>
      </c>
      <c r="L2527" s="824" t="s">
        <v>1179</v>
      </c>
      <c r="M2527" s="1658">
        <v>1420</v>
      </c>
      <c r="N2527" s="1658"/>
    </row>
    <row r="2528" spans="1:17" s="1657" customFormat="1" x14ac:dyDescent="0.25">
      <c r="A2528" s="843" t="s">
        <v>1180</v>
      </c>
      <c r="B2528" s="791" t="str">
        <f t="shared" ca="1" si="487"/>
        <v>M33</v>
      </c>
      <c r="C2528" s="791" t="str">
        <f t="shared" ca="1" si="488"/>
        <v>M</v>
      </c>
      <c r="D2528" s="1658" t="s">
        <v>1357</v>
      </c>
      <c r="E2528" s="791" t="s">
        <v>1358</v>
      </c>
      <c r="F2528" s="1658"/>
      <c r="G2528" s="1658"/>
      <c r="H2528" s="1658"/>
      <c r="I2528" s="1274" t="str">
        <f t="shared" si="485"/>
        <v>Secondary or Internal Customer</v>
      </c>
      <c r="J2528" s="1658" t="str">
        <f>IF(M2528&lt;&gt;"",Q$1&amp;M2528,"")</f>
        <v>F1421</v>
      </c>
      <c r="K2528" s="1658" t="str">
        <f t="shared" si="486"/>
        <v>Required Info to Submit</v>
      </c>
      <c r="L2528" s="824" t="s">
        <v>1180</v>
      </c>
      <c r="M2528" s="1658">
        <v>1421</v>
      </c>
      <c r="N2528" s="1658"/>
    </row>
    <row r="2529" spans="1:17" s="1657" customFormat="1" x14ac:dyDescent="0.25">
      <c r="A2529" s="843" t="s">
        <v>1181</v>
      </c>
      <c r="B2529" s="791" t="str">
        <f t="shared" ca="1" si="487"/>
        <v>N33</v>
      </c>
      <c r="C2529" s="791" t="str">
        <f t="shared" ca="1" si="488"/>
        <v>N</v>
      </c>
      <c r="D2529" s="1658" t="s">
        <v>1357</v>
      </c>
      <c r="E2529" s="791" t="s">
        <v>1358</v>
      </c>
      <c r="F2529" s="1658"/>
      <c r="G2529" s="1658"/>
      <c r="H2529" s="1658"/>
      <c r="I2529" s="1274" t="str">
        <f t="shared" si="485"/>
        <v>Fuel Surcharge Applied</v>
      </c>
      <c r="J2529" s="1658" t="str">
        <f>IF(M2529&lt;&gt;"",Q$1&amp;M2529,"")</f>
        <v>F1422</v>
      </c>
      <c r="K2529" s="1658" t="str">
        <f t="shared" si="486"/>
        <v>Required Info to Submit</v>
      </c>
      <c r="L2529" s="824" t="s">
        <v>1367</v>
      </c>
      <c r="M2529" s="1658">
        <v>1422</v>
      </c>
      <c r="N2529" s="1658"/>
    </row>
    <row r="2530" spans="1:17" s="1657" customFormat="1" x14ac:dyDescent="0.25">
      <c r="A2530" s="843" t="s">
        <v>1297</v>
      </c>
      <c r="B2530" s="791" t="str">
        <f t="shared" ca="1" si="487"/>
        <v>O33</v>
      </c>
      <c r="C2530" s="791" t="str">
        <f t="shared" ca="1" si="488"/>
        <v>O</v>
      </c>
      <c r="D2530" s="1658" t="s">
        <v>1357</v>
      </c>
      <c r="E2530" s="791" t="s">
        <v>1358</v>
      </c>
      <c r="F2530" s="1658"/>
      <c r="G2530" s="1658"/>
      <c r="H2530" s="1658"/>
      <c r="I2530" s="1274" t="str">
        <f t="shared" si="485"/>
        <v>Minimum Delivery Charge Applied Flag</v>
      </c>
      <c r="J2530" s="1658" t="str">
        <f>IF(M2530&lt;&gt;"",Q$1&amp;M2530,"")</f>
        <v>F1423</v>
      </c>
      <c r="K2530" s="1658" t="str">
        <f t="shared" si="486"/>
        <v>Required Info to Submit</v>
      </c>
      <c r="L2530" s="824" t="s">
        <v>1297</v>
      </c>
      <c r="M2530" s="1658">
        <v>1423</v>
      </c>
      <c r="N2530" s="1658"/>
    </row>
    <row r="2531" spans="1:17" s="1657" customFormat="1" x14ac:dyDescent="0.25">
      <c r="A2531" s="843" t="s">
        <v>767</v>
      </c>
      <c r="B2531" s="791" t="str">
        <f t="shared" ca="1" si="487"/>
        <v>G33</v>
      </c>
      <c r="C2531" s="791" t="str">
        <f t="shared" ca="1" si="488"/>
        <v>G</v>
      </c>
      <c r="D2531" s="1658" t="s">
        <v>1357</v>
      </c>
      <c r="E2531" s="791" t="s">
        <v>1358</v>
      </c>
      <c r="F2531" s="1658"/>
      <c r="G2531" s="1658"/>
      <c r="H2531" s="1658"/>
      <c r="I2531" s="1274" t="str">
        <f t="shared" si="485"/>
        <v>Address</v>
      </c>
      <c r="J2531" s="1658" t="str">
        <f>IF(P2524="",Q$1&amp;M2531,"")</f>
        <v>F1424</v>
      </c>
      <c r="K2531" s="1658" t="str">
        <f t="shared" si="486"/>
        <v>Required Info to Submit</v>
      </c>
      <c r="L2531" s="824" t="s">
        <v>767</v>
      </c>
      <c r="M2531" s="1658">
        <v>1424</v>
      </c>
      <c r="N2531" s="1658"/>
    </row>
    <row r="2532" spans="1:17" s="1657" customFormat="1" x14ac:dyDescent="0.25">
      <c r="A2532" s="843" t="s">
        <v>768</v>
      </c>
      <c r="B2532" s="791" t="str">
        <f t="shared" ca="1" si="487"/>
        <v>H33</v>
      </c>
      <c r="C2532" s="791" t="str">
        <f t="shared" ca="1" si="488"/>
        <v>H</v>
      </c>
      <c r="D2532" s="1658" t="s">
        <v>1357</v>
      </c>
      <c r="E2532" s="791" t="s">
        <v>1358</v>
      </c>
      <c r="F2532" s="1658"/>
      <c r="G2532" s="1658"/>
      <c r="H2532" s="1658"/>
      <c r="I2532" s="1274" t="str">
        <f t="shared" si="485"/>
        <v>City</v>
      </c>
      <c r="J2532" s="1658" t="str">
        <f>IF(P2524="",Q$1&amp;M2532,"")</f>
        <v>F1425</v>
      </c>
      <c r="K2532" s="1658" t="str">
        <f t="shared" si="486"/>
        <v>Required Info to Submit</v>
      </c>
      <c r="L2532" s="824" t="s">
        <v>768</v>
      </c>
      <c r="M2532" s="1658">
        <v>1425</v>
      </c>
      <c r="N2532" s="1658"/>
    </row>
    <row r="2533" spans="1:17" s="1657" customFormat="1" x14ac:dyDescent="0.25">
      <c r="A2533" s="843" t="s">
        <v>769</v>
      </c>
      <c r="B2533" s="791" t="str">
        <f t="shared" ca="1" si="487"/>
        <v>I33</v>
      </c>
      <c r="C2533" s="791" t="str">
        <f t="shared" ca="1" si="488"/>
        <v>I</v>
      </c>
      <c r="D2533" s="1658" t="s">
        <v>1357</v>
      </c>
      <c r="E2533" s="791" t="s">
        <v>1358</v>
      </c>
      <c r="F2533" s="1658"/>
      <c r="G2533" s="1658"/>
      <c r="H2533" s="1658"/>
      <c r="I2533" s="1274" t="str">
        <f t="shared" si="485"/>
        <v>State</v>
      </c>
      <c r="J2533" s="1658" t="str">
        <f>IF(P2524="",Q$1&amp;M2533,"")</f>
        <v>F1426</v>
      </c>
      <c r="K2533" s="1658" t="str">
        <f t="shared" si="486"/>
        <v>Required Info to Submit</v>
      </c>
      <c r="L2533" s="824" t="s">
        <v>769</v>
      </c>
      <c r="M2533" s="1658">
        <v>1426</v>
      </c>
      <c r="N2533" s="1658"/>
    </row>
    <row r="2534" spans="1:17" s="1657" customFormat="1" x14ac:dyDescent="0.25">
      <c r="A2534" s="843" t="s">
        <v>204</v>
      </c>
      <c r="B2534" s="791" t="str">
        <f t="shared" ca="1" si="487"/>
        <v>J33</v>
      </c>
      <c r="C2534" s="791" t="str">
        <f t="shared" ca="1" si="488"/>
        <v>J</v>
      </c>
      <c r="D2534" s="1658" t="s">
        <v>1357</v>
      </c>
      <c r="E2534" s="791" t="s">
        <v>1358</v>
      </c>
      <c r="F2534" s="1658"/>
      <c r="G2534" s="1658"/>
      <c r="H2534" s="1658"/>
      <c r="I2534" s="1274" t="str">
        <f t="shared" si="485"/>
        <v>Zip Code</v>
      </c>
      <c r="J2534" s="1658" t="str">
        <f>IF(P2524="",Q$1&amp;M2534,"")</f>
        <v>F1427</v>
      </c>
      <c r="K2534" s="1658" t="str">
        <f t="shared" si="48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88"/>
        <v>E</v>
      </c>
      <c r="D2535" s="1658" t="s">
        <v>1357</v>
      </c>
      <c r="E2535" s="791" t="s">
        <v>1358</v>
      </c>
      <c r="F2535" s="1658"/>
      <c r="G2535" s="1658"/>
      <c r="H2535" s="1658"/>
      <c r="I2535" s="1274" t="str">
        <f t="shared" si="485"/>
        <v/>
      </c>
      <c r="J2535" s="1658"/>
      <c r="K2535" s="1658" t="str">
        <f t="shared" si="48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89">_xlfn.IFNA(_xlfn.CONCAT(SUBSTITUTE(ADDRESS(1,MATCH(A2536,INDIRECT("'"&amp;E2536&amp;"'"&amp;"!A22:Z22"),0),4),1,""),34),"")</f>
        <v>F34</v>
      </c>
      <c r="C2536" s="791" t="str">
        <f t="shared" ca="1" si="488"/>
        <v>F</v>
      </c>
      <c r="D2536" s="1658" t="s">
        <v>1357</v>
      </c>
      <c r="E2536" s="791" t="s">
        <v>1358</v>
      </c>
      <c r="F2536" s="1658"/>
      <c r="G2536" s="1658"/>
      <c r="H2536" s="1658"/>
      <c r="I2536" s="1274" t="str">
        <f t="shared" si="485"/>
        <v>Name</v>
      </c>
      <c r="J2536" s="1658" t="str">
        <f>IF(P2535="",Q$1&amp;M2536,"")</f>
        <v>F1430</v>
      </c>
      <c r="K2536" s="1658" t="str">
        <f t="shared" si="486"/>
        <v>Required Info to Submit</v>
      </c>
      <c r="L2536" s="824" t="s">
        <v>766</v>
      </c>
      <c r="M2536" s="1658">
        <v>1430</v>
      </c>
      <c r="N2536" s="1658"/>
    </row>
    <row r="2537" spans="1:17" s="1657" customFormat="1" x14ac:dyDescent="0.25">
      <c r="A2537" s="845" t="s">
        <v>765</v>
      </c>
      <c r="B2537" s="791" t="str">
        <f t="shared" ca="1" si="489"/>
        <v>K34</v>
      </c>
      <c r="C2537" s="791" t="str">
        <f t="shared" ca="1" si="488"/>
        <v>K</v>
      </c>
      <c r="D2537" s="1658" t="s">
        <v>1357</v>
      </c>
      <c r="E2537" s="791" t="s">
        <v>1358</v>
      </c>
      <c r="F2537" s="1658"/>
      <c r="G2537" s="1658"/>
      <c r="H2537" s="1658"/>
      <c r="I2537" s="1274" t="str">
        <f t="shared" si="485"/>
        <v/>
      </c>
      <c r="J2537" s="1658"/>
      <c r="K2537" s="1658" t="str">
        <f t="shared" si="486"/>
        <v/>
      </c>
      <c r="L2537" s="824" t="s">
        <v>765</v>
      </c>
      <c r="M2537" s="1658">
        <v>1440</v>
      </c>
      <c r="N2537" s="1658"/>
    </row>
    <row r="2538" spans="1:17" s="1657" customFormat="1" x14ac:dyDescent="0.25">
      <c r="A2538" s="845" t="s">
        <v>1179</v>
      </c>
      <c r="B2538" s="791" t="str">
        <f t="shared" ca="1" si="489"/>
        <v>L34</v>
      </c>
      <c r="C2538" s="791" t="str">
        <f t="shared" ca="1" si="488"/>
        <v>L</v>
      </c>
      <c r="D2538" s="1658" t="s">
        <v>1357</v>
      </c>
      <c r="E2538" s="791" t="s">
        <v>1358</v>
      </c>
      <c r="F2538" s="1658"/>
      <c r="G2538" s="1658"/>
      <c r="H2538" s="1658"/>
      <c r="I2538" s="1274" t="str">
        <f t="shared" si="485"/>
        <v/>
      </c>
      <c r="J2538" s="1658"/>
      <c r="K2538" s="1658" t="str">
        <f t="shared" si="486"/>
        <v/>
      </c>
      <c r="L2538" s="824" t="s">
        <v>1179</v>
      </c>
      <c r="M2538" s="1658">
        <v>1441</v>
      </c>
      <c r="N2538" s="1658"/>
    </row>
    <row r="2539" spans="1:17" s="1657" customFormat="1" x14ac:dyDescent="0.25">
      <c r="A2539" s="845" t="s">
        <v>1180</v>
      </c>
      <c r="B2539" s="791" t="str">
        <f t="shared" ca="1" si="489"/>
        <v>M34</v>
      </c>
      <c r="C2539" s="791" t="str">
        <f t="shared" ca="1" si="488"/>
        <v>M</v>
      </c>
      <c r="D2539" s="1658" t="s">
        <v>1357</v>
      </c>
      <c r="E2539" s="791" t="s">
        <v>1358</v>
      </c>
      <c r="F2539" s="1658"/>
      <c r="G2539" s="1658"/>
      <c r="H2539" s="1658"/>
      <c r="I2539" s="1274" t="str">
        <f t="shared" si="485"/>
        <v>Secondary or Internal Customer</v>
      </c>
      <c r="J2539" s="1658" t="str">
        <f>IF(M2539&lt;&gt;"",Q$1&amp;M2539,"")</f>
        <v>F1442</v>
      </c>
      <c r="K2539" s="1658" t="str">
        <f t="shared" si="486"/>
        <v>Required Info to Submit</v>
      </c>
      <c r="L2539" s="824" t="s">
        <v>1180</v>
      </c>
      <c r="M2539" s="1658">
        <v>1442</v>
      </c>
      <c r="N2539" s="1658"/>
    </row>
    <row r="2540" spans="1:17" s="1657" customFormat="1" x14ac:dyDescent="0.25">
      <c r="A2540" s="845" t="s">
        <v>1181</v>
      </c>
      <c r="B2540" s="791" t="str">
        <f t="shared" ca="1" si="489"/>
        <v>N34</v>
      </c>
      <c r="C2540" s="791" t="str">
        <f t="shared" ca="1" si="488"/>
        <v>N</v>
      </c>
      <c r="D2540" s="1658" t="s">
        <v>1357</v>
      </c>
      <c r="E2540" s="791" t="s">
        <v>1358</v>
      </c>
      <c r="F2540" s="1658"/>
      <c r="G2540" s="1658"/>
      <c r="H2540" s="1658"/>
      <c r="I2540" s="1274" t="str">
        <f t="shared" si="485"/>
        <v>Fuel Surcharge Applied</v>
      </c>
      <c r="J2540" s="1658" t="str">
        <f>IF(M2540&lt;&gt;"",Q$1&amp;M2540,"")</f>
        <v>F1443</v>
      </c>
      <c r="K2540" s="1658" t="str">
        <f t="shared" si="486"/>
        <v>Required Info to Submit</v>
      </c>
      <c r="L2540" s="824" t="s">
        <v>1367</v>
      </c>
      <c r="M2540" s="1658">
        <v>1443</v>
      </c>
      <c r="N2540" s="1658"/>
    </row>
    <row r="2541" spans="1:17" s="1657" customFormat="1" x14ac:dyDescent="0.25">
      <c r="A2541" s="845" t="s">
        <v>1297</v>
      </c>
      <c r="B2541" s="791" t="str">
        <f t="shared" ca="1" si="489"/>
        <v>O34</v>
      </c>
      <c r="C2541" s="791" t="str">
        <f t="shared" ca="1" si="488"/>
        <v>O</v>
      </c>
      <c r="D2541" s="1658" t="s">
        <v>1357</v>
      </c>
      <c r="E2541" s="791" t="s">
        <v>1358</v>
      </c>
      <c r="F2541" s="1658"/>
      <c r="G2541" s="1658"/>
      <c r="H2541" s="1658"/>
      <c r="I2541" s="1274" t="str">
        <f t="shared" si="485"/>
        <v>Minimum Delivery Charge Applied Flag</v>
      </c>
      <c r="J2541" s="1658" t="str">
        <f>IF(M2541&lt;&gt;"",Q$1&amp;M2541,"")</f>
        <v>F1444</v>
      </c>
      <c r="K2541" s="1658" t="str">
        <f t="shared" si="486"/>
        <v>Required Info to Submit</v>
      </c>
      <c r="L2541" s="824" t="s">
        <v>1297</v>
      </c>
      <c r="M2541" s="1658">
        <v>1444</v>
      </c>
      <c r="N2541" s="1658"/>
    </row>
    <row r="2542" spans="1:17" s="1657" customFormat="1" x14ac:dyDescent="0.25">
      <c r="A2542" s="845" t="s">
        <v>767</v>
      </c>
      <c r="B2542" s="791" t="str">
        <f t="shared" ca="1" si="489"/>
        <v>G34</v>
      </c>
      <c r="C2542" s="791" t="str">
        <f t="shared" ca="1" si="488"/>
        <v>G</v>
      </c>
      <c r="D2542" s="1658" t="s">
        <v>1357</v>
      </c>
      <c r="E2542" s="791" t="s">
        <v>1358</v>
      </c>
      <c r="F2542" s="1658"/>
      <c r="G2542" s="1658"/>
      <c r="H2542" s="1658"/>
      <c r="I2542" s="1274" t="str">
        <f t="shared" si="485"/>
        <v>Address</v>
      </c>
      <c r="J2542" s="1658" t="str">
        <f>IF(P2535="",Q$1&amp;M2542,"")</f>
        <v>F1445</v>
      </c>
      <c r="K2542" s="1658" t="str">
        <f t="shared" si="486"/>
        <v>Required Info to Submit</v>
      </c>
      <c r="L2542" s="824" t="s">
        <v>767</v>
      </c>
      <c r="M2542" s="1658">
        <v>1445</v>
      </c>
      <c r="N2542" s="1658"/>
    </row>
    <row r="2543" spans="1:17" s="1657" customFormat="1" x14ac:dyDescent="0.25">
      <c r="A2543" s="845" t="s">
        <v>768</v>
      </c>
      <c r="B2543" s="791" t="str">
        <f t="shared" ca="1" si="489"/>
        <v>H34</v>
      </c>
      <c r="C2543" s="791" t="str">
        <f t="shared" ca="1" si="488"/>
        <v>H</v>
      </c>
      <c r="D2543" s="1658" t="s">
        <v>1357</v>
      </c>
      <c r="E2543" s="791" t="s">
        <v>1358</v>
      </c>
      <c r="F2543" s="1658"/>
      <c r="G2543" s="1658"/>
      <c r="H2543" s="1658"/>
      <c r="I2543" s="1274" t="str">
        <f t="shared" si="485"/>
        <v>City</v>
      </c>
      <c r="J2543" s="1658" t="str">
        <f>IF(P2535="",Q$1&amp;M2543,"")</f>
        <v>F1446</v>
      </c>
      <c r="K2543" s="1658" t="str">
        <f t="shared" si="486"/>
        <v>Required Info to Submit</v>
      </c>
      <c r="L2543" s="824" t="s">
        <v>768</v>
      </c>
      <c r="M2543" s="1658">
        <v>1446</v>
      </c>
      <c r="N2543" s="1658"/>
    </row>
    <row r="2544" spans="1:17" s="1657" customFormat="1" x14ac:dyDescent="0.25">
      <c r="A2544" s="845" t="s">
        <v>769</v>
      </c>
      <c r="B2544" s="791" t="str">
        <f t="shared" ca="1" si="489"/>
        <v>I34</v>
      </c>
      <c r="C2544" s="791" t="str">
        <f t="shared" ca="1" si="488"/>
        <v>I</v>
      </c>
      <c r="D2544" s="1658" t="s">
        <v>1357</v>
      </c>
      <c r="E2544" s="791" t="s">
        <v>1358</v>
      </c>
      <c r="F2544" s="1658"/>
      <c r="G2544" s="1658"/>
      <c r="H2544" s="1658"/>
      <c r="I2544" s="1274" t="str">
        <f t="shared" si="485"/>
        <v>State</v>
      </c>
      <c r="J2544" s="1658" t="str">
        <f>IF(P2535="",Q$1&amp;M2544,"")</f>
        <v>F1447</v>
      </c>
      <c r="K2544" s="1658" t="str">
        <f t="shared" si="486"/>
        <v>Required Info to Submit</v>
      </c>
      <c r="L2544" s="824" t="s">
        <v>769</v>
      </c>
      <c r="M2544" s="1658">
        <v>1447</v>
      </c>
      <c r="N2544" s="1658"/>
    </row>
    <row r="2545" spans="1:17" s="1657" customFormat="1" x14ac:dyDescent="0.25">
      <c r="A2545" s="845" t="s">
        <v>204</v>
      </c>
      <c r="B2545" s="791" t="str">
        <f t="shared" ca="1" si="489"/>
        <v>J34</v>
      </c>
      <c r="C2545" s="791" t="str">
        <f t="shared" ca="1" si="488"/>
        <v>J</v>
      </c>
      <c r="D2545" s="1658" t="s">
        <v>1357</v>
      </c>
      <c r="E2545" s="791" t="s">
        <v>1358</v>
      </c>
      <c r="F2545" s="1658"/>
      <c r="G2545" s="1658"/>
      <c r="H2545" s="1658"/>
      <c r="I2545" s="1274" t="str">
        <f t="shared" si="485"/>
        <v>Zip Code</v>
      </c>
      <c r="J2545" s="1658" t="str">
        <f>IF(P2535="",Q$1&amp;M2545,"")</f>
        <v>F1448</v>
      </c>
      <c r="K2545" s="1658" t="str">
        <f t="shared" si="48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88"/>
        <v>E</v>
      </c>
      <c r="D2546" s="1658" t="s">
        <v>1357</v>
      </c>
      <c r="E2546" s="791" t="s">
        <v>1358</v>
      </c>
      <c r="F2546" s="1658"/>
      <c r="G2546" s="1658"/>
      <c r="H2546" s="1658"/>
      <c r="I2546" s="1274" t="str">
        <f t="shared" si="485"/>
        <v/>
      </c>
      <c r="J2546" s="1658"/>
      <c r="K2546" s="1658" t="str">
        <f t="shared" si="48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490">_xlfn.IFNA(_xlfn.CONCAT(SUBSTITUTE(ADDRESS(1,MATCH(A2547,INDIRECT("'"&amp;E2547&amp;"'"&amp;"!A22:Z22"),0),4),1,""),35),"")</f>
        <v>F35</v>
      </c>
      <c r="C2547" s="791" t="str">
        <f t="shared" ca="1" si="488"/>
        <v>F</v>
      </c>
      <c r="D2547" s="1658" t="s">
        <v>1357</v>
      </c>
      <c r="E2547" s="791" t="s">
        <v>1358</v>
      </c>
      <c r="F2547" s="1658"/>
      <c r="G2547" s="1658"/>
      <c r="H2547" s="1658"/>
      <c r="I2547" s="1274" t="str">
        <f t="shared" si="485"/>
        <v>Name</v>
      </c>
      <c r="J2547" s="1658" t="str">
        <f>IF(P2546="",Q$1&amp;M2547,"")</f>
        <v>F1459</v>
      </c>
      <c r="K2547" s="1658" t="str">
        <f t="shared" si="486"/>
        <v>Required Info to Submit</v>
      </c>
      <c r="L2547" s="824" t="s">
        <v>766</v>
      </c>
      <c r="M2547" s="1658">
        <v>1459</v>
      </c>
      <c r="N2547" s="1658"/>
    </row>
    <row r="2548" spans="1:17" s="1657" customFormat="1" x14ac:dyDescent="0.25">
      <c r="A2548" s="843" t="s">
        <v>765</v>
      </c>
      <c r="B2548" s="791" t="str">
        <f t="shared" ca="1" si="490"/>
        <v>K35</v>
      </c>
      <c r="C2548" s="791" t="str">
        <f t="shared" ca="1" si="488"/>
        <v>K</v>
      </c>
      <c r="D2548" s="1658" t="s">
        <v>1357</v>
      </c>
      <c r="E2548" s="791" t="s">
        <v>1358</v>
      </c>
      <c r="F2548" s="1658"/>
      <c r="G2548" s="1658"/>
      <c r="H2548" s="1658"/>
      <c r="I2548" s="1274" t="str">
        <f t="shared" si="485"/>
        <v/>
      </c>
      <c r="J2548" s="1658"/>
      <c r="K2548" s="1658" t="str">
        <f t="shared" si="486"/>
        <v/>
      </c>
      <c r="L2548" s="824" t="s">
        <v>765</v>
      </c>
      <c r="M2548" s="1658">
        <v>1461</v>
      </c>
      <c r="N2548" s="1658"/>
    </row>
    <row r="2549" spans="1:17" s="1657" customFormat="1" x14ac:dyDescent="0.25">
      <c r="A2549" s="843" t="s">
        <v>1179</v>
      </c>
      <c r="B2549" s="791" t="str">
        <f t="shared" ca="1" si="490"/>
        <v>L35</v>
      </c>
      <c r="C2549" s="791" t="str">
        <f t="shared" ca="1" si="488"/>
        <v>L</v>
      </c>
      <c r="D2549" s="1658" t="s">
        <v>1357</v>
      </c>
      <c r="E2549" s="791" t="s">
        <v>1358</v>
      </c>
      <c r="F2549" s="1658"/>
      <c r="G2549" s="1658"/>
      <c r="H2549" s="1658"/>
      <c r="I2549" s="1274" t="str">
        <f t="shared" si="485"/>
        <v/>
      </c>
      <c r="J2549" s="1658"/>
      <c r="K2549" s="1658" t="str">
        <f t="shared" si="486"/>
        <v/>
      </c>
      <c r="L2549" s="824" t="s">
        <v>1179</v>
      </c>
      <c r="M2549" s="1658">
        <v>1462</v>
      </c>
      <c r="N2549" s="1658"/>
    </row>
    <row r="2550" spans="1:17" s="1657" customFormat="1" x14ac:dyDescent="0.25">
      <c r="A2550" s="843" t="s">
        <v>1180</v>
      </c>
      <c r="B2550" s="791" t="str">
        <f t="shared" ca="1" si="490"/>
        <v>M35</v>
      </c>
      <c r="C2550" s="791" t="str">
        <f t="shared" ca="1" si="488"/>
        <v>M</v>
      </c>
      <c r="D2550" s="1658" t="s">
        <v>1357</v>
      </c>
      <c r="E2550" s="791" t="s">
        <v>1358</v>
      </c>
      <c r="F2550" s="1658"/>
      <c r="G2550" s="1658"/>
      <c r="H2550" s="1658"/>
      <c r="I2550" s="1274" t="str">
        <f t="shared" si="485"/>
        <v>Secondary or Internal Customer</v>
      </c>
      <c r="J2550" s="1658" t="str">
        <f>IF(M2550&lt;&gt;"",Q$1&amp;M2550,"")</f>
        <v>F1463</v>
      </c>
      <c r="K2550" s="1658" t="str">
        <f t="shared" si="486"/>
        <v>Required Info to Submit</v>
      </c>
      <c r="L2550" s="824" t="s">
        <v>1180</v>
      </c>
      <c r="M2550" s="1658">
        <v>1463</v>
      </c>
      <c r="N2550" s="1658"/>
    </row>
    <row r="2551" spans="1:17" s="1657" customFormat="1" x14ac:dyDescent="0.25">
      <c r="A2551" s="843" t="s">
        <v>1181</v>
      </c>
      <c r="B2551" s="791" t="str">
        <f t="shared" ca="1" si="490"/>
        <v>N35</v>
      </c>
      <c r="C2551" s="791" t="str">
        <f t="shared" ca="1" si="488"/>
        <v>N</v>
      </c>
      <c r="D2551" s="1658" t="s">
        <v>1357</v>
      </c>
      <c r="E2551" s="791" t="s">
        <v>1358</v>
      </c>
      <c r="F2551" s="1658"/>
      <c r="G2551" s="1658"/>
      <c r="H2551" s="1658"/>
      <c r="I2551" s="1274" t="str">
        <f t="shared" si="485"/>
        <v>Fuel Surcharge Applied</v>
      </c>
      <c r="J2551" s="1658" t="str">
        <f>IF(M2551&lt;&gt;"",Q$1&amp;M2551,"")</f>
        <v>F1464</v>
      </c>
      <c r="K2551" s="1658" t="str">
        <f t="shared" si="486"/>
        <v>Required Info to Submit</v>
      </c>
      <c r="L2551" s="824" t="s">
        <v>1367</v>
      </c>
      <c r="M2551" s="1658">
        <v>1464</v>
      </c>
      <c r="N2551" s="1658"/>
    </row>
    <row r="2552" spans="1:17" s="1657" customFormat="1" x14ac:dyDescent="0.25">
      <c r="A2552" s="843" t="s">
        <v>1297</v>
      </c>
      <c r="B2552" s="791" t="str">
        <f t="shared" ca="1" si="490"/>
        <v>O35</v>
      </c>
      <c r="C2552" s="791" t="str">
        <f t="shared" ca="1" si="488"/>
        <v>O</v>
      </c>
      <c r="D2552" s="1658" t="s">
        <v>1357</v>
      </c>
      <c r="E2552" s="791" t="s">
        <v>1358</v>
      </c>
      <c r="F2552" s="1658"/>
      <c r="G2552" s="1658"/>
      <c r="H2552" s="1658"/>
      <c r="I2552" s="1274" t="str">
        <f t="shared" si="485"/>
        <v>Minimum Delivery Charge Applied Flag</v>
      </c>
      <c r="J2552" s="1658" t="str">
        <f>IF(M2552&lt;&gt;"",Q$1&amp;M2552,"")</f>
        <v>F1465</v>
      </c>
      <c r="K2552" s="1658" t="str">
        <f t="shared" si="486"/>
        <v>Required Info to Submit</v>
      </c>
      <c r="L2552" s="824" t="s">
        <v>1297</v>
      </c>
      <c r="M2552" s="1658">
        <v>1465</v>
      </c>
      <c r="N2552" s="1658"/>
    </row>
    <row r="2553" spans="1:17" s="1657" customFormat="1" x14ac:dyDescent="0.25">
      <c r="A2553" s="843" t="s">
        <v>767</v>
      </c>
      <c r="B2553" s="791" t="str">
        <f t="shared" ca="1" si="490"/>
        <v>G35</v>
      </c>
      <c r="C2553" s="791" t="str">
        <f t="shared" ca="1" si="488"/>
        <v>G</v>
      </c>
      <c r="D2553" s="1658" t="s">
        <v>1357</v>
      </c>
      <c r="E2553" s="791" t="s">
        <v>1358</v>
      </c>
      <c r="F2553" s="1658"/>
      <c r="G2553" s="1658"/>
      <c r="H2553" s="1658"/>
      <c r="I2553" s="1274" t="str">
        <f t="shared" si="485"/>
        <v>Address</v>
      </c>
      <c r="J2553" s="1658" t="str">
        <f>IF(P2546="",Q$1&amp;M2553,"")</f>
        <v>F1466</v>
      </c>
      <c r="K2553" s="1658" t="str">
        <f t="shared" si="486"/>
        <v>Required Info to Submit</v>
      </c>
      <c r="L2553" s="824" t="s">
        <v>767</v>
      </c>
      <c r="M2553" s="1658">
        <v>1466</v>
      </c>
      <c r="N2553" s="1658"/>
    </row>
    <row r="2554" spans="1:17" s="1657" customFormat="1" x14ac:dyDescent="0.25">
      <c r="A2554" s="843" t="s">
        <v>768</v>
      </c>
      <c r="B2554" s="791" t="str">
        <f t="shared" ca="1" si="490"/>
        <v>H35</v>
      </c>
      <c r="C2554" s="791" t="str">
        <f t="shared" ca="1" si="488"/>
        <v>H</v>
      </c>
      <c r="D2554" s="1658" t="s">
        <v>1357</v>
      </c>
      <c r="E2554" s="791" t="s">
        <v>1358</v>
      </c>
      <c r="F2554" s="1658"/>
      <c r="G2554" s="1658"/>
      <c r="H2554" s="1658"/>
      <c r="I2554" s="1274" t="str">
        <f t="shared" si="485"/>
        <v>City</v>
      </c>
      <c r="J2554" s="1658" t="str">
        <f>IF(P2546="",Q$1&amp;M2554,"")</f>
        <v>F1467</v>
      </c>
      <c r="K2554" s="1658" t="str">
        <f t="shared" si="486"/>
        <v>Required Info to Submit</v>
      </c>
      <c r="L2554" s="824" t="s">
        <v>768</v>
      </c>
      <c r="M2554" s="1658">
        <v>1467</v>
      </c>
      <c r="N2554" s="1658"/>
    </row>
    <row r="2555" spans="1:17" s="1657" customFormat="1" x14ac:dyDescent="0.25">
      <c r="A2555" s="843" t="s">
        <v>769</v>
      </c>
      <c r="B2555" s="791" t="str">
        <f t="shared" ca="1" si="490"/>
        <v>I35</v>
      </c>
      <c r="C2555" s="791" t="str">
        <f t="shared" ca="1" si="488"/>
        <v>I</v>
      </c>
      <c r="D2555" s="1658" t="s">
        <v>1357</v>
      </c>
      <c r="E2555" s="791" t="s">
        <v>1358</v>
      </c>
      <c r="F2555" s="1658"/>
      <c r="G2555" s="1658"/>
      <c r="H2555" s="1658"/>
      <c r="I2555" s="1274" t="str">
        <f t="shared" si="485"/>
        <v>State</v>
      </c>
      <c r="J2555" s="1658" t="str">
        <f>IF(P2546="",Q$1&amp;M2555,"")</f>
        <v>F1468</v>
      </c>
      <c r="K2555" s="1658" t="str">
        <f t="shared" si="486"/>
        <v>Required Info to Submit</v>
      </c>
      <c r="L2555" s="824" t="s">
        <v>769</v>
      </c>
      <c r="M2555" s="1658">
        <v>1468</v>
      </c>
      <c r="N2555" s="1658"/>
    </row>
    <row r="2556" spans="1:17" s="1657" customFormat="1" x14ac:dyDescent="0.25">
      <c r="A2556" s="843" t="s">
        <v>204</v>
      </c>
      <c r="B2556" s="791" t="str">
        <f t="shared" ca="1" si="490"/>
        <v>J35</v>
      </c>
      <c r="C2556" s="791" t="str">
        <f t="shared" ca="1" si="488"/>
        <v>J</v>
      </c>
      <c r="D2556" s="1658" t="s">
        <v>1357</v>
      </c>
      <c r="E2556" s="791" t="s">
        <v>1358</v>
      </c>
      <c r="F2556" s="1658"/>
      <c r="G2556" s="1658"/>
      <c r="H2556" s="1658"/>
      <c r="I2556" s="1274" t="str">
        <f t="shared" si="485"/>
        <v>Zip Code</v>
      </c>
      <c r="J2556" s="1658" t="str">
        <f>IF(P2546="",Q$1&amp;M2556,"")</f>
        <v>F1469</v>
      </c>
      <c r="K2556" s="1658" t="str">
        <f t="shared" si="48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88"/>
        <v>E</v>
      </c>
      <c r="D2557" s="1658" t="s">
        <v>1357</v>
      </c>
      <c r="E2557" s="791" t="s">
        <v>1358</v>
      </c>
      <c r="F2557" s="1658"/>
      <c r="G2557" s="1658"/>
      <c r="H2557" s="1658"/>
      <c r="I2557" s="1274" t="str">
        <f t="shared" si="485"/>
        <v/>
      </c>
      <c r="J2557" s="1658"/>
      <c r="K2557" s="1658" t="str">
        <f t="shared" si="48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491">_xlfn.IFNA(_xlfn.CONCAT(SUBSTITUTE(ADDRESS(1,MATCH(A2558,INDIRECT("'"&amp;E2558&amp;"'"&amp;"!A22:Z22"),0),4),1,""),36),"")</f>
        <v>F36</v>
      </c>
      <c r="C2558" s="791" t="str">
        <f t="shared" ca="1" si="488"/>
        <v>F</v>
      </c>
      <c r="D2558" s="1658" t="s">
        <v>1357</v>
      </c>
      <c r="E2558" s="791" t="s">
        <v>1358</v>
      </c>
      <c r="F2558" s="1658"/>
      <c r="G2558" s="1658"/>
      <c r="H2558" s="1658"/>
      <c r="I2558" s="1274" t="str">
        <f t="shared" si="485"/>
        <v>Name</v>
      </c>
      <c r="J2558" s="1658" t="str">
        <f>IF(P2557="",Q$1&amp;M2558,"")</f>
        <v>F1472</v>
      </c>
      <c r="K2558" s="1658" t="str">
        <f t="shared" si="486"/>
        <v>Required Info to Submit</v>
      </c>
      <c r="L2558" s="824" t="s">
        <v>766</v>
      </c>
      <c r="M2558" s="1658">
        <v>1472</v>
      </c>
      <c r="N2558" s="1658"/>
    </row>
    <row r="2559" spans="1:17" s="1657" customFormat="1" x14ac:dyDescent="0.25">
      <c r="A2559" s="845" t="s">
        <v>765</v>
      </c>
      <c r="B2559" s="791" t="str">
        <f t="shared" ca="1" si="491"/>
        <v>K36</v>
      </c>
      <c r="C2559" s="791" t="str">
        <f t="shared" ca="1" si="488"/>
        <v>K</v>
      </c>
      <c r="D2559" s="1658" t="s">
        <v>1357</v>
      </c>
      <c r="E2559" s="791" t="s">
        <v>1358</v>
      </c>
      <c r="F2559" s="1658"/>
      <c r="G2559" s="1658"/>
      <c r="H2559" s="1658"/>
      <c r="I2559" s="1274" t="str">
        <f t="shared" si="485"/>
        <v/>
      </c>
      <c r="J2559" s="1658"/>
      <c r="K2559" s="1658" t="str">
        <f t="shared" si="486"/>
        <v/>
      </c>
      <c r="L2559" s="824" t="s">
        <v>765</v>
      </c>
      <c r="M2559" s="1658">
        <v>1482</v>
      </c>
      <c r="N2559" s="1658"/>
    </row>
    <row r="2560" spans="1:17" s="1657" customFormat="1" x14ac:dyDescent="0.25">
      <c r="A2560" s="845" t="s">
        <v>1179</v>
      </c>
      <c r="B2560" s="791" t="str">
        <f t="shared" ca="1" si="491"/>
        <v>L36</v>
      </c>
      <c r="C2560" s="791" t="str">
        <f t="shared" ca="1" si="488"/>
        <v>L</v>
      </c>
      <c r="D2560" s="1658" t="s">
        <v>1357</v>
      </c>
      <c r="E2560" s="791" t="s">
        <v>1358</v>
      </c>
      <c r="F2560" s="1658"/>
      <c r="G2560" s="1658"/>
      <c r="H2560" s="1658"/>
      <c r="I2560" s="1274" t="str">
        <f t="shared" si="485"/>
        <v/>
      </c>
      <c r="J2560" s="1658"/>
      <c r="K2560" s="1658" t="str">
        <f t="shared" si="486"/>
        <v/>
      </c>
      <c r="L2560" s="824" t="s">
        <v>1179</v>
      </c>
      <c r="M2560" s="1658">
        <v>1483</v>
      </c>
      <c r="N2560" s="1658"/>
    </row>
    <row r="2561" spans="1:17" s="1657" customFormat="1" x14ac:dyDescent="0.25">
      <c r="A2561" s="845" t="s">
        <v>1180</v>
      </c>
      <c r="B2561" s="791" t="str">
        <f t="shared" ca="1" si="491"/>
        <v>M36</v>
      </c>
      <c r="C2561" s="791" t="str">
        <f t="shared" ca="1" si="488"/>
        <v>M</v>
      </c>
      <c r="D2561" s="1658" t="s">
        <v>1357</v>
      </c>
      <c r="E2561" s="791" t="s">
        <v>1358</v>
      </c>
      <c r="F2561" s="1658"/>
      <c r="G2561" s="1658"/>
      <c r="H2561" s="1658"/>
      <c r="I2561" s="1274" t="str">
        <f t="shared" si="485"/>
        <v>Secondary or Internal Customer</v>
      </c>
      <c r="J2561" s="1658" t="str">
        <f>IF(M2561&lt;&gt;"",Q$1&amp;M2561,"")</f>
        <v>F1484</v>
      </c>
      <c r="K2561" s="1658" t="str">
        <f t="shared" si="486"/>
        <v>Required Info to Submit</v>
      </c>
      <c r="L2561" s="824" t="s">
        <v>1180</v>
      </c>
      <c r="M2561" s="1658">
        <v>1484</v>
      </c>
      <c r="N2561" s="1658"/>
    </row>
    <row r="2562" spans="1:17" s="1657" customFormat="1" x14ac:dyDescent="0.25">
      <c r="A2562" s="845" t="s">
        <v>1181</v>
      </c>
      <c r="B2562" s="791" t="str">
        <f t="shared" ca="1" si="491"/>
        <v>N36</v>
      </c>
      <c r="C2562" s="791" t="str">
        <f t="shared" ca="1" si="488"/>
        <v>N</v>
      </c>
      <c r="D2562" s="1658" t="s">
        <v>1357</v>
      </c>
      <c r="E2562" s="791" t="s">
        <v>1358</v>
      </c>
      <c r="F2562" s="1658"/>
      <c r="G2562" s="1658"/>
      <c r="H2562" s="1658"/>
      <c r="I2562" s="1274" t="str">
        <f t="shared" si="485"/>
        <v>Fuel Surcharge Applied</v>
      </c>
      <c r="J2562" s="1658" t="str">
        <f>IF(M2562&lt;&gt;"",Q$1&amp;M2562,"")</f>
        <v>F1485</v>
      </c>
      <c r="K2562" s="1658" t="str">
        <f t="shared" si="486"/>
        <v>Required Info to Submit</v>
      </c>
      <c r="L2562" s="824" t="s">
        <v>1367</v>
      </c>
      <c r="M2562" s="1658">
        <v>1485</v>
      </c>
      <c r="N2562" s="1658"/>
    </row>
    <row r="2563" spans="1:17" s="1657" customFormat="1" x14ac:dyDescent="0.25">
      <c r="A2563" s="845" t="s">
        <v>1297</v>
      </c>
      <c r="B2563" s="791" t="str">
        <f t="shared" ca="1" si="491"/>
        <v>O36</v>
      </c>
      <c r="C2563" s="791" t="str">
        <f t="shared" ca="1" si="488"/>
        <v>O</v>
      </c>
      <c r="D2563" s="1658" t="s">
        <v>1357</v>
      </c>
      <c r="E2563" s="791" t="s">
        <v>1358</v>
      </c>
      <c r="F2563" s="1658"/>
      <c r="G2563" s="1658"/>
      <c r="H2563" s="1658"/>
      <c r="I2563" s="1274" t="str">
        <f t="shared" si="485"/>
        <v>Minimum Delivery Charge Applied Flag</v>
      </c>
      <c r="J2563" s="1658" t="str">
        <f>IF(M2563&lt;&gt;"",Q$1&amp;M2563,"")</f>
        <v>F1486</v>
      </c>
      <c r="K2563" s="1658" t="str">
        <f t="shared" si="486"/>
        <v>Required Info to Submit</v>
      </c>
      <c r="L2563" s="824" t="s">
        <v>1297</v>
      </c>
      <c r="M2563" s="1658">
        <v>1486</v>
      </c>
      <c r="N2563" s="1658"/>
    </row>
    <row r="2564" spans="1:17" s="1657" customFormat="1" x14ac:dyDescent="0.25">
      <c r="A2564" s="845" t="s">
        <v>767</v>
      </c>
      <c r="B2564" s="791" t="str">
        <f t="shared" ca="1" si="491"/>
        <v>G36</v>
      </c>
      <c r="C2564" s="791" t="str">
        <f t="shared" ca="1" si="488"/>
        <v>G</v>
      </c>
      <c r="D2564" s="1658" t="s">
        <v>1357</v>
      </c>
      <c r="E2564" s="791" t="s">
        <v>1358</v>
      </c>
      <c r="F2564" s="1658"/>
      <c r="G2564" s="1658"/>
      <c r="H2564" s="1658"/>
      <c r="I2564" s="1274" t="str">
        <f t="shared" si="485"/>
        <v>Address</v>
      </c>
      <c r="J2564" s="1658" t="str">
        <f>IF(P2557="",Q$1&amp;M2564,"")</f>
        <v>F1487</v>
      </c>
      <c r="K2564" s="1658" t="str">
        <f t="shared" si="486"/>
        <v>Required Info to Submit</v>
      </c>
      <c r="L2564" s="824" t="s">
        <v>767</v>
      </c>
      <c r="M2564" s="1658">
        <v>1487</v>
      </c>
      <c r="N2564" s="1658"/>
    </row>
    <row r="2565" spans="1:17" s="1657" customFormat="1" x14ac:dyDescent="0.25">
      <c r="A2565" s="845" t="s">
        <v>768</v>
      </c>
      <c r="B2565" s="791" t="str">
        <f t="shared" ca="1" si="491"/>
        <v>H36</v>
      </c>
      <c r="C2565" s="791" t="str">
        <f t="shared" ca="1" si="488"/>
        <v>H</v>
      </c>
      <c r="D2565" s="1658" t="s">
        <v>1357</v>
      </c>
      <c r="E2565" s="791" t="s">
        <v>1358</v>
      </c>
      <c r="F2565" s="1658"/>
      <c r="G2565" s="1658"/>
      <c r="H2565" s="1658"/>
      <c r="I2565" s="1274" t="str">
        <f t="shared" si="485"/>
        <v>City</v>
      </c>
      <c r="J2565" s="1658" t="str">
        <f>IF(P2557="",Q$1&amp;M2565,"")</f>
        <v>F1488</v>
      </c>
      <c r="K2565" s="1658" t="str">
        <f t="shared" si="486"/>
        <v>Required Info to Submit</v>
      </c>
      <c r="L2565" s="824" t="s">
        <v>768</v>
      </c>
      <c r="M2565" s="1658">
        <v>1488</v>
      </c>
      <c r="N2565" s="1658"/>
    </row>
    <row r="2566" spans="1:17" s="1657" customFormat="1" x14ac:dyDescent="0.25">
      <c r="A2566" s="845" t="s">
        <v>769</v>
      </c>
      <c r="B2566" s="791" t="str">
        <f t="shared" ca="1" si="491"/>
        <v>I36</v>
      </c>
      <c r="C2566" s="791" t="str">
        <f t="shared" ca="1" si="488"/>
        <v>I</v>
      </c>
      <c r="D2566" s="1658" t="s">
        <v>1357</v>
      </c>
      <c r="E2566" s="791" t="s">
        <v>1358</v>
      </c>
      <c r="F2566" s="1658"/>
      <c r="G2566" s="1658"/>
      <c r="H2566" s="1658"/>
      <c r="I2566" s="1274" t="str">
        <f t="shared" si="485"/>
        <v>State</v>
      </c>
      <c r="J2566" s="1658" t="str">
        <f>IF(P2557="",Q$1&amp;M2566,"")</f>
        <v>F1489</v>
      </c>
      <c r="K2566" s="1658" t="str">
        <f t="shared" si="486"/>
        <v>Required Info to Submit</v>
      </c>
      <c r="L2566" s="824" t="s">
        <v>769</v>
      </c>
      <c r="M2566" s="1658">
        <v>1489</v>
      </c>
      <c r="N2566" s="1658"/>
    </row>
    <row r="2567" spans="1:17" s="1657" customFormat="1" x14ac:dyDescent="0.25">
      <c r="A2567" s="845" t="s">
        <v>204</v>
      </c>
      <c r="B2567" s="791" t="str">
        <f t="shared" ca="1" si="491"/>
        <v>J36</v>
      </c>
      <c r="C2567" s="791" t="str">
        <f t="shared" ca="1" si="488"/>
        <v>J</v>
      </c>
      <c r="D2567" s="1658" t="s">
        <v>1357</v>
      </c>
      <c r="E2567" s="791" t="s">
        <v>1358</v>
      </c>
      <c r="F2567" s="1658"/>
      <c r="G2567" s="1658"/>
      <c r="H2567" s="1658"/>
      <c r="I2567" s="1274" t="str">
        <f t="shared" si="485"/>
        <v>Zip Code</v>
      </c>
      <c r="J2567" s="1658" t="str">
        <f>IF(P2557="",Q$1&amp;M2567,"")</f>
        <v>F1490</v>
      </c>
      <c r="K2567" s="1658" t="str">
        <f t="shared" si="48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88"/>
        <v>E</v>
      </c>
      <c r="D2568" s="1658" t="s">
        <v>1357</v>
      </c>
      <c r="E2568" s="791" t="s">
        <v>1358</v>
      </c>
      <c r="F2568" s="1658"/>
      <c r="G2568" s="1658"/>
      <c r="H2568" s="1658"/>
      <c r="I2568" s="1274" t="str">
        <f t="shared" si="485"/>
        <v/>
      </c>
      <c r="J2568" s="1658"/>
      <c r="K2568" s="1658" t="str">
        <f t="shared" si="48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492">_xlfn.IFNA(_xlfn.CONCAT(SUBSTITUTE(ADDRESS(1,MATCH(A2569,INDIRECT("'"&amp;E2569&amp;"'"&amp;"!A22:Z22"),0),4),1,""),37),"")</f>
        <v>F37</v>
      </c>
      <c r="C2569" s="791" t="str">
        <f t="shared" ca="1" si="488"/>
        <v>F</v>
      </c>
      <c r="D2569" s="1658" t="s">
        <v>1357</v>
      </c>
      <c r="E2569" s="791" t="s">
        <v>1358</v>
      </c>
      <c r="F2569" s="1658"/>
      <c r="G2569" s="1658"/>
      <c r="H2569" s="1658"/>
      <c r="I2569" s="1274" t="str">
        <f t="shared" si="485"/>
        <v>Name</v>
      </c>
      <c r="J2569" s="1658" t="str">
        <f>IF(P2568="",Q$1&amp;M2569,"")</f>
        <v>F1493</v>
      </c>
      <c r="K2569" s="1658" t="str">
        <f t="shared" si="486"/>
        <v>Required Info to Submit</v>
      </c>
      <c r="L2569" s="824" t="s">
        <v>766</v>
      </c>
      <c r="M2569" s="1658">
        <v>1493</v>
      </c>
      <c r="N2569" s="1658"/>
    </row>
    <row r="2570" spans="1:17" s="1657" customFormat="1" x14ac:dyDescent="0.25">
      <c r="A2570" s="843" t="s">
        <v>765</v>
      </c>
      <c r="B2570" s="791" t="str">
        <f t="shared" ca="1" si="492"/>
        <v>K37</v>
      </c>
      <c r="C2570" s="791" t="str">
        <f t="shared" ca="1" si="488"/>
        <v>K</v>
      </c>
      <c r="D2570" s="1658" t="s">
        <v>1357</v>
      </c>
      <c r="E2570" s="791" t="s">
        <v>1358</v>
      </c>
      <c r="F2570" s="1658"/>
      <c r="G2570" s="1658"/>
      <c r="H2570" s="1658"/>
      <c r="I2570" s="1274" t="str">
        <f t="shared" si="485"/>
        <v/>
      </c>
      <c r="J2570" s="1658"/>
      <c r="K2570" s="1658" t="str">
        <f t="shared" si="486"/>
        <v/>
      </c>
      <c r="L2570" s="824" t="s">
        <v>765</v>
      </c>
      <c r="M2570" s="1658">
        <v>1503</v>
      </c>
      <c r="N2570" s="1658"/>
    </row>
    <row r="2571" spans="1:17" s="1657" customFormat="1" x14ac:dyDescent="0.25">
      <c r="A2571" s="843" t="s">
        <v>1179</v>
      </c>
      <c r="B2571" s="791" t="str">
        <f t="shared" ca="1" si="492"/>
        <v>L37</v>
      </c>
      <c r="C2571" s="791" t="str">
        <f t="shared" ca="1" si="488"/>
        <v>L</v>
      </c>
      <c r="D2571" s="1658" t="s">
        <v>1357</v>
      </c>
      <c r="E2571" s="791" t="s">
        <v>1358</v>
      </c>
      <c r="F2571" s="1658"/>
      <c r="G2571" s="1658"/>
      <c r="H2571" s="1658"/>
      <c r="I2571" s="1274" t="str">
        <f t="shared" si="485"/>
        <v/>
      </c>
      <c r="J2571" s="1658"/>
      <c r="K2571" s="1658" t="str">
        <f t="shared" si="486"/>
        <v/>
      </c>
      <c r="L2571" s="824" t="s">
        <v>1179</v>
      </c>
      <c r="M2571" s="1658">
        <v>1504</v>
      </c>
      <c r="N2571" s="1658"/>
    </row>
    <row r="2572" spans="1:17" s="1657" customFormat="1" x14ac:dyDescent="0.25">
      <c r="A2572" s="843" t="s">
        <v>1180</v>
      </c>
      <c r="B2572" s="791" t="str">
        <f t="shared" ca="1" si="492"/>
        <v>M37</v>
      </c>
      <c r="C2572" s="791" t="str">
        <f t="shared" ca="1" si="488"/>
        <v>M</v>
      </c>
      <c r="D2572" s="1658" t="s">
        <v>1357</v>
      </c>
      <c r="E2572" s="791" t="s">
        <v>1358</v>
      </c>
      <c r="F2572" s="1658"/>
      <c r="G2572" s="1658"/>
      <c r="H2572" s="1658"/>
      <c r="I2572" s="1274" t="str">
        <f t="shared" ref="I2572:I2633" si="493">IF(J2572&lt;&gt;"",A2572,"")</f>
        <v>Secondary or Internal Customer</v>
      </c>
      <c r="J2572" s="1658" t="str">
        <f>IF(M2572&lt;&gt;"",Q$1&amp;M2572,"")</f>
        <v>F1505</v>
      </c>
      <c r="K2572" s="1658" t="str">
        <f t="shared" ref="K2572:K2633" si="494">IF(J2572&lt;&gt;"",E2572,"")</f>
        <v>Required Info to Submit</v>
      </c>
      <c r="L2572" s="824" t="s">
        <v>1180</v>
      </c>
      <c r="M2572" s="1658">
        <v>1505</v>
      </c>
      <c r="N2572" s="1658"/>
    </row>
    <row r="2573" spans="1:17" s="1657" customFormat="1" x14ac:dyDescent="0.25">
      <c r="A2573" s="843" t="s">
        <v>1181</v>
      </c>
      <c r="B2573" s="791" t="str">
        <f t="shared" ca="1" si="492"/>
        <v>N37</v>
      </c>
      <c r="C2573" s="791" t="str">
        <f t="shared" ca="1" si="488"/>
        <v>N</v>
      </c>
      <c r="D2573" s="1658" t="s">
        <v>1357</v>
      </c>
      <c r="E2573" s="791" t="s">
        <v>1358</v>
      </c>
      <c r="F2573" s="1658"/>
      <c r="G2573" s="1658"/>
      <c r="H2573" s="1658"/>
      <c r="I2573" s="1274" t="str">
        <f t="shared" si="493"/>
        <v>Fuel Surcharge Applied</v>
      </c>
      <c r="J2573" s="1658" t="str">
        <f>IF(M2573&lt;&gt;"",Q$1&amp;M2573,"")</f>
        <v>F1506</v>
      </c>
      <c r="K2573" s="1658" t="str">
        <f t="shared" si="494"/>
        <v>Required Info to Submit</v>
      </c>
      <c r="L2573" s="824" t="s">
        <v>1367</v>
      </c>
      <c r="M2573" s="1658">
        <v>1506</v>
      </c>
      <c r="N2573" s="1658"/>
    </row>
    <row r="2574" spans="1:17" s="1657" customFormat="1" x14ac:dyDescent="0.25">
      <c r="A2574" s="843" t="s">
        <v>1297</v>
      </c>
      <c r="B2574" s="791" t="str">
        <f t="shared" ca="1" si="492"/>
        <v>O37</v>
      </c>
      <c r="C2574" s="791" t="str">
        <f t="shared" ca="1" si="488"/>
        <v>O</v>
      </c>
      <c r="D2574" s="1658" t="s">
        <v>1357</v>
      </c>
      <c r="E2574" s="791" t="s">
        <v>1358</v>
      </c>
      <c r="F2574" s="1658"/>
      <c r="G2574" s="1658"/>
      <c r="H2574" s="1658"/>
      <c r="I2574" s="1274" t="str">
        <f t="shared" si="493"/>
        <v>Minimum Delivery Charge Applied Flag</v>
      </c>
      <c r="J2574" s="1658" t="str">
        <f>IF(M2574&lt;&gt;"",Q$1&amp;M2574,"")</f>
        <v>F1507</v>
      </c>
      <c r="K2574" s="1658" t="str">
        <f t="shared" si="494"/>
        <v>Required Info to Submit</v>
      </c>
      <c r="L2574" s="824" t="s">
        <v>1297</v>
      </c>
      <c r="M2574" s="1658">
        <v>1507</v>
      </c>
      <c r="N2574" s="1658"/>
    </row>
    <row r="2575" spans="1:17" s="1657" customFormat="1" x14ac:dyDescent="0.25">
      <c r="A2575" s="843" t="s">
        <v>767</v>
      </c>
      <c r="B2575" s="791" t="str">
        <f t="shared" ca="1" si="492"/>
        <v>G37</v>
      </c>
      <c r="C2575" s="791" t="str">
        <f t="shared" ca="1" si="488"/>
        <v>G</v>
      </c>
      <c r="D2575" s="1658" t="s">
        <v>1357</v>
      </c>
      <c r="E2575" s="791" t="s">
        <v>1358</v>
      </c>
      <c r="F2575" s="1658"/>
      <c r="G2575" s="1658"/>
      <c r="H2575" s="1658"/>
      <c r="I2575" s="1274" t="str">
        <f t="shared" si="493"/>
        <v>Address</v>
      </c>
      <c r="J2575" s="1658" t="str">
        <f>IF(P2568="",Q$1&amp;M2575,"")</f>
        <v>F1508</v>
      </c>
      <c r="K2575" s="1658" t="str">
        <f t="shared" si="494"/>
        <v>Required Info to Submit</v>
      </c>
      <c r="L2575" s="824" t="s">
        <v>767</v>
      </c>
      <c r="M2575" s="1658">
        <v>1508</v>
      </c>
      <c r="N2575" s="1658"/>
    </row>
    <row r="2576" spans="1:17" s="1657" customFormat="1" x14ac:dyDescent="0.25">
      <c r="A2576" s="843" t="s">
        <v>768</v>
      </c>
      <c r="B2576" s="791" t="str">
        <f t="shared" ca="1" si="492"/>
        <v>H37</v>
      </c>
      <c r="C2576" s="791" t="str">
        <f t="shared" ca="1" si="488"/>
        <v>H</v>
      </c>
      <c r="D2576" s="1658" t="s">
        <v>1357</v>
      </c>
      <c r="E2576" s="791" t="s">
        <v>1358</v>
      </c>
      <c r="F2576" s="1658"/>
      <c r="G2576" s="1658"/>
      <c r="H2576" s="1658"/>
      <c r="I2576" s="1274" t="str">
        <f t="shared" si="493"/>
        <v>City</v>
      </c>
      <c r="J2576" s="1658" t="str">
        <f>IF(P2568="",Q$1&amp;M2576,"")</f>
        <v>F1509</v>
      </c>
      <c r="K2576" s="1658" t="str">
        <f t="shared" si="494"/>
        <v>Required Info to Submit</v>
      </c>
      <c r="L2576" s="824" t="s">
        <v>768</v>
      </c>
      <c r="M2576" s="1658">
        <v>1509</v>
      </c>
      <c r="N2576" s="1658"/>
    </row>
    <row r="2577" spans="1:17" s="1657" customFormat="1" x14ac:dyDescent="0.25">
      <c r="A2577" s="843" t="s">
        <v>769</v>
      </c>
      <c r="B2577" s="791" t="str">
        <f t="shared" ca="1" si="492"/>
        <v>I37</v>
      </c>
      <c r="C2577" s="791" t="str">
        <f t="shared" ca="1" si="488"/>
        <v>I</v>
      </c>
      <c r="D2577" s="1658" t="s">
        <v>1357</v>
      </c>
      <c r="E2577" s="791" t="s">
        <v>1358</v>
      </c>
      <c r="F2577" s="1658"/>
      <c r="G2577" s="1658"/>
      <c r="H2577" s="1658"/>
      <c r="I2577" s="1274" t="str">
        <f t="shared" si="493"/>
        <v>State</v>
      </c>
      <c r="J2577" s="1658" t="str">
        <f>IF(P2568="",Q$1&amp;M2577,"")</f>
        <v>F1510</v>
      </c>
      <c r="K2577" s="1658" t="str">
        <f t="shared" si="494"/>
        <v>Required Info to Submit</v>
      </c>
      <c r="L2577" s="824" t="s">
        <v>769</v>
      </c>
      <c r="M2577" s="1658">
        <v>1510</v>
      </c>
      <c r="N2577" s="1658"/>
    </row>
    <row r="2578" spans="1:17" s="1657" customFormat="1" x14ac:dyDescent="0.25">
      <c r="A2578" s="843" t="s">
        <v>204</v>
      </c>
      <c r="B2578" s="791" t="str">
        <f t="shared" ca="1" si="492"/>
        <v>J37</v>
      </c>
      <c r="C2578" s="791" t="str">
        <f t="shared" ca="1" si="488"/>
        <v>J</v>
      </c>
      <c r="D2578" s="1658" t="s">
        <v>1357</v>
      </c>
      <c r="E2578" s="791" t="s">
        <v>1358</v>
      </c>
      <c r="F2578" s="1658"/>
      <c r="G2578" s="1658"/>
      <c r="H2578" s="1658"/>
      <c r="I2578" s="1274" t="str">
        <f t="shared" si="493"/>
        <v>Zip Code</v>
      </c>
      <c r="J2578" s="1658" t="str">
        <f>IF(P2568="",Q$1&amp;M2578,"")</f>
        <v>F1511</v>
      </c>
      <c r="K2578" s="1658" t="str">
        <f t="shared" si="49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88"/>
        <v>E</v>
      </c>
      <c r="D2579" s="1658" t="s">
        <v>1357</v>
      </c>
      <c r="E2579" s="791" t="s">
        <v>1358</v>
      </c>
      <c r="F2579" s="1658"/>
      <c r="G2579" s="1658"/>
      <c r="H2579" s="1658"/>
      <c r="I2579" s="1274" t="str">
        <f t="shared" si="493"/>
        <v/>
      </c>
      <c r="J2579" s="1658"/>
      <c r="K2579" s="1658" t="str">
        <f t="shared" si="49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495">_xlfn.IFNA(_xlfn.CONCAT(SUBSTITUTE(ADDRESS(1,MATCH(A2580,INDIRECT("'"&amp;E2580&amp;"'"&amp;"!A22:Z22"),0),4),1,""),38),"")</f>
        <v>F38</v>
      </c>
      <c r="C2580" s="791" t="str">
        <f t="shared" ca="1" si="488"/>
        <v>F</v>
      </c>
      <c r="D2580" s="1658" t="s">
        <v>1357</v>
      </c>
      <c r="E2580" s="791" t="s">
        <v>1358</v>
      </c>
      <c r="F2580" s="1658"/>
      <c r="G2580" s="1658"/>
      <c r="H2580" s="1658"/>
      <c r="I2580" s="1274" t="str">
        <f t="shared" si="493"/>
        <v>Name</v>
      </c>
      <c r="J2580" s="1658" t="str">
        <f>IF(P2579="",Q$1&amp;M2580,"")</f>
        <v>F1514</v>
      </c>
      <c r="K2580" s="1658" t="str">
        <f t="shared" si="494"/>
        <v>Required Info to Submit</v>
      </c>
      <c r="L2580" s="824" t="s">
        <v>766</v>
      </c>
      <c r="M2580" s="1658">
        <v>1514</v>
      </c>
      <c r="N2580" s="1658"/>
    </row>
    <row r="2581" spans="1:17" s="1657" customFormat="1" x14ac:dyDescent="0.25">
      <c r="A2581" s="845" t="s">
        <v>765</v>
      </c>
      <c r="B2581" s="791" t="str">
        <f t="shared" ca="1" si="495"/>
        <v>K38</v>
      </c>
      <c r="C2581" s="791" t="str">
        <f t="shared" ca="1" si="488"/>
        <v>K</v>
      </c>
      <c r="D2581" s="1658" t="s">
        <v>1357</v>
      </c>
      <c r="E2581" s="791" t="s">
        <v>1358</v>
      </c>
      <c r="F2581" s="1658"/>
      <c r="G2581" s="1658"/>
      <c r="H2581" s="1658"/>
      <c r="I2581" s="1274" t="str">
        <f t="shared" si="493"/>
        <v/>
      </c>
      <c r="J2581" s="1658"/>
      <c r="K2581" s="1658" t="str">
        <f t="shared" si="494"/>
        <v/>
      </c>
      <c r="L2581" s="824" t="s">
        <v>765</v>
      </c>
      <c r="M2581" s="1658">
        <v>1524</v>
      </c>
      <c r="N2581" s="1658"/>
    </row>
    <row r="2582" spans="1:17" s="1657" customFormat="1" x14ac:dyDescent="0.25">
      <c r="A2582" s="845" t="s">
        <v>1179</v>
      </c>
      <c r="B2582" s="791" t="str">
        <f t="shared" ca="1" si="495"/>
        <v>L38</v>
      </c>
      <c r="C2582" s="791" t="str">
        <f t="shared" ca="1" si="488"/>
        <v>L</v>
      </c>
      <c r="D2582" s="1658" t="s">
        <v>1357</v>
      </c>
      <c r="E2582" s="791" t="s">
        <v>1358</v>
      </c>
      <c r="F2582" s="1658"/>
      <c r="G2582" s="1658"/>
      <c r="H2582" s="1658"/>
      <c r="I2582" s="1274" t="str">
        <f t="shared" si="493"/>
        <v/>
      </c>
      <c r="J2582" s="1658"/>
      <c r="K2582" s="1658" t="str">
        <f t="shared" si="494"/>
        <v/>
      </c>
      <c r="L2582" s="824" t="s">
        <v>1179</v>
      </c>
      <c r="M2582" s="1658">
        <v>1525</v>
      </c>
      <c r="N2582" s="1658"/>
    </row>
    <row r="2583" spans="1:17" s="1657" customFormat="1" x14ac:dyDescent="0.25">
      <c r="A2583" s="845" t="s">
        <v>1180</v>
      </c>
      <c r="B2583" s="791" t="str">
        <f t="shared" ca="1" si="495"/>
        <v>M38</v>
      </c>
      <c r="C2583" s="791" t="str">
        <f t="shared" ca="1" si="488"/>
        <v>M</v>
      </c>
      <c r="D2583" s="1658" t="s">
        <v>1357</v>
      </c>
      <c r="E2583" s="791" t="s">
        <v>1358</v>
      </c>
      <c r="F2583" s="1658"/>
      <c r="G2583" s="1658"/>
      <c r="H2583" s="1658"/>
      <c r="I2583" s="1274" t="str">
        <f t="shared" si="493"/>
        <v>Secondary or Internal Customer</v>
      </c>
      <c r="J2583" s="1658" t="str">
        <f>IF(M2583&lt;&gt;"",Q$1&amp;M2583,"")</f>
        <v>F1526</v>
      </c>
      <c r="K2583" s="1658" t="str">
        <f t="shared" si="494"/>
        <v>Required Info to Submit</v>
      </c>
      <c r="L2583" s="824" t="s">
        <v>1180</v>
      </c>
      <c r="M2583" s="1658">
        <v>1526</v>
      </c>
      <c r="N2583" s="1658"/>
    </row>
    <row r="2584" spans="1:17" s="1657" customFormat="1" x14ac:dyDescent="0.25">
      <c r="A2584" s="845" t="s">
        <v>1181</v>
      </c>
      <c r="B2584" s="791" t="str">
        <f t="shared" ca="1" si="495"/>
        <v>N38</v>
      </c>
      <c r="C2584" s="791" t="str">
        <f t="shared" ca="1" si="488"/>
        <v>N</v>
      </c>
      <c r="D2584" s="1658" t="s">
        <v>1357</v>
      </c>
      <c r="E2584" s="791" t="s">
        <v>1358</v>
      </c>
      <c r="F2584" s="1658"/>
      <c r="G2584" s="1658"/>
      <c r="H2584" s="1658"/>
      <c r="I2584" s="1274" t="str">
        <f t="shared" si="493"/>
        <v>Fuel Surcharge Applied</v>
      </c>
      <c r="J2584" s="1658" t="str">
        <f>IF(M2584&lt;&gt;"",Q$1&amp;M2584,"")</f>
        <v>F1527</v>
      </c>
      <c r="K2584" s="1658" t="str">
        <f t="shared" si="494"/>
        <v>Required Info to Submit</v>
      </c>
      <c r="L2584" s="824" t="s">
        <v>1367</v>
      </c>
      <c r="M2584" s="1658">
        <v>1527</v>
      </c>
      <c r="N2584" s="1658"/>
    </row>
    <row r="2585" spans="1:17" s="1657" customFormat="1" x14ac:dyDescent="0.25">
      <c r="A2585" s="845" t="s">
        <v>1297</v>
      </c>
      <c r="B2585" s="791" t="str">
        <f t="shared" ca="1" si="495"/>
        <v>O38</v>
      </c>
      <c r="C2585" s="791" t="str">
        <f t="shared" ca="1" si="488"/>
        <v>O</v>
      </c>
      <c r="D2585" s="1658" t="s">
        <v>1357</v>
      </c>
      <c r="E2585" s="791" t="s">
        <v>1358</v>
      </c>
      <c r="F2585" s="1658"/>
      <c r="G2585" s="1658"/>
      <c r="H2585" s="1658"/>
      <c r="I2585" s="1274" t="str">
        <f t="shared" si="493"/>
        <v>Minimum Delivery Charge Applied Flag</v>
      </c>
      <c r="J2585" s="1658" t="str">
        <f>IF(M2585&lt;&gt;"",Q$1&amp;M2585,"")</f>
        <v>F1528</v>
      </c>
      <c r="K2585" s="1658" t="str">
        <f t="shared" si="494"/>
        <v>Required Info to Submit</v>
      </c>
      <c r="L2585" s="824" t="s">
        <v>1297</v>
      </c>
      <c r="M2585" s="1658">
        <v>1528</v>
      </c>
      <c r="N2585" s="1658"/>
    </row>
    <row r="2586" spans="1:17" s="1657" customFormat="1" x14ac:dyDescent="0.25">
      <c r="A2586" s="845" t="s">
        <v>767</v>
      </c>
      <c r="B2586" s="791" t="str">
        <f t="shared" ca="1" si="495"/>
        <v>G38</v>
      </c>
      <c r="C2586" s="791" t="str">
        <f t="shared" ca="1" si="488"/>
        <v>G</v>
      </c>
      <c r="D2586" s="1658" t="s">
        <v>1357</v>
      </c>
      <c r="E2586" s="791" t="s">
        <v>1358</v>
      </c>
      <c r="F2586" s="1658"/>
      <c r="G2586" s="1658"/>
      <c r="H2586" s="1658"/>
      <c r="I2586" s="1274" t="str">
        <f t="shared" si="493"/>
        <v>Address</v>
      </c>
      <c r="J2586" s="1658" t="str">
        <f>IF(P2579="",Q$1&amp;M2586,"")</f>
        <v>F1529</v>
      </c>
      <c r="K2586" s="1658" t="str">
        <f t="shared" si="494"/>
        <v>Required Info to Submit</v>
      </c>
      <c r="L2586" s="824" t="s">
        <v>767</v>
      </c>
      <c r="M2586" s="1658">
        <v>1529</v>
      </c>
      <c r="N2586" s="1658"/>
    </row>
    <row r="2587" spans="1:17" s="1657" customFormat="1" x14ac:dyDescent="0.25">
      <c r="A2587" s="845" t="s">
        <v>768</v>
      </c>
      <c r="B2587" s="791" t="str">
        <f t="shared" ca="1" si="495"/>
        <v>H38</v>
      </c>
      <c r="C2587" s="791" t="str">
        <f t="shared" ca="1" si="488"/>
        <v>H</v>
      </c>
      <c r="D2587" s="1658" t="s">
        <v>1357</v>
      </c>
      <c r="E2587" s="791" t="s">
        <v>1358</v>
      </c>
      <c r="F2587" s="1658"/>
      <c r="G2587" s="1658"/>
      <c r="H2587" s="1658"/>
      <c r="I2587" s="1274" t="str">
        <f t="shared" si="493"/>
        <v>City</v>
      </c>
      <c r="J2587" s="1658" t="str">
        <f>IF(P2579="",Q$1&amp;M2587,"")</f>
        <v>F1530</v>
      </c>
      <c r="K2587" s="1658" t="str">
        <f t="shared" si="494"/>
        <v>Required Info to Submit</v>
      </c>
      <c r="L2587" s="824" t="s">
        <v>768</v>
      </c>
      <c r="M2587" s="1658">
        <v>1530</v>
      </c>
      <c r="N2587" s="1658"/>
    </row>
    <row r="2588" spans="1:17" s="1657" customFormat="1" x14ac:dyDescent="0.25">
      <c r="A2588" s="845" t="s">
        <v>769</v>
      </c>
      <c r="B2588" s="791" t="str">
        <f t="shared" ca="1" si="495"/>
        <v>I38</v>
      </c>
      <c r="C2588" s="791" t="str">
        <f t="shared" ca="1" si="488"/>
        <v>I</v>
      </c>
      <c r="D2588" s="1658" t="s">
        <v>1357</v>
      </c>
      <c r="E2588" s="791" t="s">
        <v>1358</v>
      </c>
      <c r="F2588" s="1658"/>
      <c r="G2588" s="1658"/>
      <c r="H2588" s="1658"/>
      <c r="I2588" s="1274" t="str">
        <f t="shared" si="493"/>
        <v>State</v>
      </c>
      <c r="J2588" s="1658" t="str">
        <f>IF(P2579="",Q$1&amp;M2588,"")</f>
        <v>F1531</v>
      </c>
      <c r="K2588" s="1658" t="str">
        <f t="shared" si="494"/>
        <v>Required Info to Submit</v>
      </c>
      <c r="L2588" s="824" t="s">
        <v>769</v>
      </c>
      <c r="M2588" s="1658">
        <v>1531</v>
      </c>
      <c r="N2588" s="1658"/>
    </row>
    <row r="2589" spans="1:17" s="1657" customFormat="1" x14ac:dyDescent="0.25">
      <c r="A2589" s="845" t="s">
        <v>204</v>
      </c>
      <c r="B2589" s="791" t="str">
        <f t="shared" ca="1" si="495"/>
        <v>J38</v>
      </c>
      <c r="C2589" s="791" t="str">
        <f t="shared" ref="C2589:C2633" ca="1" si="496">_xlfn.IFNA(SUBSTITUTE(ADDRESS(1,MATCH(A2589,INDIRECT("'"&amp;E2589&amp;"'"&amp;"!A22:Z22"),0),4),1,""),"")</f>
        <v>J</v>
      </c>
      <c r="D2589" s="1658" t="s">
        <v>1357</v>
      </c>
      <c r="E2589" s="791" t="s">
        <v>1358</v>
      </c>
      <c r="F2589" s="1658"/>
      <c r="G2589" s="1658"/>
      <c r="H2589" s="1658"/>
      <c r="I2589" s="1274" t="str">
        <f t="shared" si="493"/>
        <v>Zip Code</v>
      </c>
      <c r="J2589" s="1658" t="str">
        <f>IF(P2579="",Q$1&amp;M2589,"")</f>
        <v>F1532</v>
      </c>
      <c r="K2589" s="1658" t="str">
        <f t="shared" si="49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496"/>
        <v>E</v>
      </c>
      <c r="D2590" s="1658" t="s">
        <v>1357</v>
      </c>
      <c r="E2590" s="791" t="s">
        <v>1358</v>
      </c>
      <c r="F2590" s="1658"/>
      <c r="G2590" s="1658"/>
      <c r="H2590" s="1658"/>
      <c r="I2590" s="1274" t="str">
        <f t="shared" si="493"/>
        <v/>
      </c>
      <c r="J2590" s="1658"/>
      <c r="K2590" s="1658" t="str">
        <f t="shared" si="49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497">_xlfn.IFNA(_xlfn.CONCAT(SUBSTITUTE(ADDRESS(1,MATCH(A2591,INDIRECT("'"&amp;E2591&amp;"'"&amp;"!A22:Z22"),0),4),1,""),39),"")</f>
        <v>F39</v>
      </c>
      <c r="C2591" s="791" t="str">
        <f t="shared" ca="1" si="496"/>
        <v>F</v>
      </c>
      <c r="D2591" s="1658" t="s">
        <v>1357</v>
      </c>
      <c r="E2591" s="791" t="s">
        <v>1358</v>
      </c>
      <c r="F2591" s="1658"/>
      <c r="G2591" s="1658"/>
      <c r="H2591" s="1658"/>
      <c r="I2591" s="1274" t="str">
        <f t="shared" si="493"/>
        <v>Name</v>
      </c>
      <c r="J2591" s="1658" t="str">
        <f>IF(P2590="",Q$1&amp;M2591,"")</f>
        <v>F1535</v>
      </c>
      <c r="K2591" s="1658" t="str">
        <f t="shared" si="494"/>
        <v>Required Info to Submit</v>
      </c>
      <c r="L2591" s="824" t="s">
        <v>766</v>
      </c>
      <c r="M2591" s="1658">
        <v>1535</v>
      </c>
      <c r="N2591" s="1658"/>
    </row>
    <row r="2592" spans="1:17" s="1657" customFormat="1" x14ac:dyDescent="0.25">
      <c r="A2592" s="843" t="s">
        <v>765</v>
      </c>
      <c r="B2592" s="791" t="str">
        <f t="shared" ca="1" si="497"/>
        <v>K39</v>
      </c>
      <c r="C2592" s="791" t="str">
        <f t="shared" ca="1" si="496"/>
        <v>K</v>
      </c>
      <c r="D2592" s="1658" t="s">
        <v>1357</v>
      </c>
      <c r="E2592" s="791" t="s">
        <v>1358</v>
      </c>
      <c r="F2592" s="1658"/>
      <c r="G2592" s="1658"/>
      <c r="H2592" s="1658"/>
      <c r="I2592" s="1274" t="str">
        <f t="shared" si="493"/>
        <v/>
      </c>
      <c r="J2592" s="1658"/>
      <c r="K2592" s="1658" t="str">
        <f t="shared" si="494"/>
        <v/>
      </c>
      <c r="L2592" s="824" t="s">
        <v>765</v>
      </c>
      <c r="M2592" s="1658">
        <v>1545</v>
      </c>
      <c r="N2592" s="1658"/>
    </row>
    <row r="2593" spans="1:17" s="1657" customFormat="1" x14ac:dyDescent="0.25">
      <c r="A2593" s="843" t="s">
        <v>1179</v>
      </c>
      <c r="B2593" s="791" t="str">
        <f t="shared" ca="1" si="497"/>
        <v>L39</v>
      </c>
      <c r="C2593" s="791" t="str">
        <f t="shared" ca="1" si="496"/>
        <v>L</v>
      </c>
      <c r="D2593" s="1658" t="s">
        <v>1357</v>
      </c>
      <c r="E2593" s="791" t="s">
        <v>1358</v>
      </c>
      <c r="F2593" s="1658"/>
      <c r="G2593" s="1658"/>
      <c r="H2593" s="1658"/>
      <c r="I2593" s="1274" t="str">
        <f t="shared" si="493"/>
        <v/>
      </c>
      <c r="J2593" s="1658"/>
      <c r="K2593" s="1658" t="str">
        <f t="shared" si="494"/>
        <v/>
      </c>
      <c r="L2593" s="824" t="s">
        <v>1179</v>
      </c>
      <c r="M2593" s="1658">
        <v>1546</v>
      </c>
      <c r="N2593" s="1658"/>
    </row>
    <row r="2594" spans="1:17" s="1657" customFormat="1" x14ac:dyDescent="0.25">
      <c r="A2594" s="843" t="s">
        <v>1180</v>
      </c>
      <c r="B2594" s="791" t="str">
        <f t="shared" ca="1" si="497"/>
        <v>M39</v>
      </c>
      <c r="C2594" s="791" t="str">
        <f t="shared" ca="1" si="496"/>
        <v>M</v>
      </c>
      <c r="D2594" s="1658" t="s">
        <v>1357</v>
      </c>
      <c r="E2594" s="791" t="s">
        <v>1358</v>
      </c>
      <c r="F2594" s="1658"/>
      <c r="G2594" s="1658"/>
      <c r="H2594" s="1658"/>
      <c r="I2594" s="1274" t="str">
        <f t="shared" si="493"/>
        <v>Secondary or Internal Customer</v>
      </c>
      <c r="J2594" s="1658" t="str">
        <f>IF(M2594&lt;&gt;"",Q$1&amp;M2594,"")</f>
        <v>F1547</v>
      </c>
      <c r="K2594" s="1658" t="str">
        <f t="shared" si="494"/>
        <v>Required Info to Submit</v>
      </c>
      <c r="L2594" s="824" t="s">
        <v>1180</v>
      </c>
      <c r="M2594" s="1658">
        <v>1547</v>
      </c>
      <c r="N2594" s="1658"/>
    </row>
    <row r="2595" spans="1:17" s="1657" customFormat="1" x14ac:dyDescent="0.25">
      <c r="A2595" s="843" t="s">
        <v>1181</v>
      </c>
      <c r="B2595" s="791" t="str">
        <f t="shared" ca="1" si="497"/>
        <v>N39</v>
      </c>
      <c r="C2595" s="791" t="str">
        <f t="shared" ca="1" si="496"/>
        <v>N</v>
      </c>
      <c r="D2595" s="1658" t="s">
        <v>1357</v>
      </c>
      <c r="E2595" s="791" t="s">
        <v>1358</v>
      </c>
      <c r="F2595" s="1658"/>
      <c r="G2595" s="1658"/>
      <c r="H2595" s="1658"/>
      <c r="I2595" s="1274" t="str">
        <f t="shared" si="493"/>
        <v>Fuel Surcharge Applied</v>
      </c>
      <c r="J2595" s="1658" t="str">
        <f>IF(M2595&lt;&gt;"",Q$1&amp;M2595,"")</f>
        <v>F1548</v>
      </c>
      <c r="K2595" s="1658" t="str">
        <f t="shared" si="494"/>
        <v>Required Info to Submit</v>
      </c>
      <c r="L2595" s="824" t="s">
        <v>1367</v>
      </c>
      <c r="M2595" s="1658">
        <v>1548</v>
      </c>
      <c r="N2595" s="1658"/>
    </row>
    <row r="2596" spans="1:17" s="1657" customFormat="1" x14ac:dyDescent="0.25">
      <c r="A2596" s="843" t="s">
        <v>1297</v>
      </c>
      <c r="B2596" s="791" t="str">
        <f t="shared" ca="1" si="497"/>
        <v>O39</v>
      </c>
      <c r="C2596" s="791" t="str">
        <f t="shared" ca="1" si="496"/>
        <v>O</v>
      </c>
      <c r="D2596" s="1658" t="s">
        <v>1357</v>
      </c>
      <c r="E2596" s="791" t="s">
        <v>1358</v>
      </c>
      <c r="F2596" s="1658"/>
      <c r="G2596" s="1658"/>
      <c r="H2596" s="1658"/>
      <c r="I2596" s="1274" t="str">
        <f t="shared" si="493"/>
        <v>Minimum Delivery Charge Applied Flag</v>
      </c>
      <c r="J2596" s="1658" t="str">
        <f>IF(M2596&lt;&gt;"",Q$1&amp;M2596,"")</f>
        <v>F1549</v>
      </c>
      <c r="K2596" s="1658" t="str">
        <f t="shared" si="494"/>
        <v>Required Info to Submit</v>
      </c>
      <c r="L2596" s="824" t="s">
        <v>1297</v>
      </c>
      <c r="M2596" s="1658">
        <v>1549</v>
      </c>
      <c r="N2596" s="1658"/>
    </row>
    <row r="2597" spans="1:17" s="1657" customFormat="1" x14ac:dyDescent="0.25">
      <c r="A2597" s="843" t="s">
        <v>767</v>
      </c>
      <c r="B2597" s="791" t="str">
        <f t="shared" ca="1" si="497"/>
        <v>G39</v>
      </c>
      <c r="C2597" s="791" t="str">
        <f t="shared" ca="1" si="496"/>
        <v>G</v>
      </c>
      <c r="D2597" s="1658" t="s">
        <v>1357</v>
      </c>
      <c r="E2597" s="791" t="s">
        <v>1358</v>
      </c>
      <c r="F2597" s="1658"/>
      <c r="G2597" s="1658"/>
      <c r="H2597" s="1658"/>
      <c r="I2597" s="1274" t="str">
        <f t="shared" si="493"/>
        <v>Address</v>
      </c>
      <c r="J2597" s="1658" t="str">
        <f>IF(P2590="",Q$1&amp;M2597,"")</f>
        <v>F1550</v>
      </c>
      <c r="K2597" s="1658" t="str">
        <f t="shared" si="494"/>
        <v>Required Info to Submit</v>
      </c>
      <c r="L2597" s="824" t="s">
        <v>767</v>
      </c>
      <c r="M2597" s="1658">
        <v>1550</v>
      </c>
      <c r="N2597" s="1658"/>
    </row>
    <row r="2598" spans="1:17" s="1657" customFormat="1" x14ac:dyDescent="0.25">
      <c r="A2598" s="843" t="s">
        <v>768</v>
      </c>
      <c r="B2598" s="791" t="str">
        <f t="shared" ca="1" si="497"/>
        <v>H39</v>
      </c>
      <c r="C2598" s="791" t="str">
        <f t="shared" ca="1" si="496"/>
        <v>H</v>
      </c>
      <c r="D2598" s="1658" t="s">
        <v>1357</v>
      </c>
      <c r="E2598" s="791" t="s">
        <v>1358</v>
      </c>
      <c r="F2598" s="1658"/>
      <c r="G2598" s="1658"/>
      <c r="H2598" s="1658"/>
      <c r="I2598" s="1274" t="str">
        <f t="shared" si="493"/>
        <v>City</v>
      </c>
      <c r="J2598" s="1658" t="str">
        <f>IF(P2590="",Q$1&amp;M2598,"")</f>
        <v>F1551</v>
      </c>
      <c r="K2598" s="1658" t="str">
        <f t="shared" si="494"/>
        <v>Required Info to Submit</v>
      </c>
      <c r="L2598" s="824" t="s">
        <v>768</v>
      </c>
      <c r="M2598" s="1658">
        <v>1551</v>
      </c>
      <c r="N2598" s="1658"/>
    </row>
    <row r="2599" spans="1:17" s="1657" customFormat="1" x14ac:dyDescent="0.25">
      <c r="A2599" s="843" t="s">
        <v>769</v>
      </c>
      <c r="B2599" s="791" t="str">
        <f t="shared" ca="1" si="497"/>
        <v>I39</v>
      </c>
      <c r="C2599" s="791" t="str">
        <f t="shared" ca="1" si="496"/>
        <v>I</v>
      </c>
      <c r="D2599" s="1658" t="s">
        <v>1357</v>
      </c>
      <c r="E2599" s="791" t="s">
        <v>1358</v>
      </c>
      <c r="F2599" s="1658"/>
      <c r="G2599" s="1658"/>
      <c r="H2599" s="1658"/>
      <c r="I2599" s="1274" t="str">
        <f t="shared" si="493"/>
        <v>State</v>
      </c>
      <c r="J2599" s="1658" t="str">
        <f>IF(P2590="",Q$1&amp;M2599,"")</f>
        <v>F1552</v>
      </c>
      <c r="K2599" s="1658" t="str">
        <f t="shared" si="49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496"/>
        <v>J</v>
      </c>
      <c r="D2600" s="1658" t="s">
        <v>1357</v>
      </c>
      <c r="E2600" s="791" t="s">
        <v>1358</v>
      </c>
      <c r="F2600" s="1658"/>
      <c r="G2600" s="1658"/>
      <c r="H2600" s="1658"/>
      <c r="I2600" s="1274" t="str">
        <f t="shared" si="493"/>
        <v>Zip Code</v>
      </c>
      <c r="J2600" s="1658" t="str">
        <f>IF(P2590="",Q$1&amp;M2600,"")</f>
        <v>F1553</v>
      </c>
      <c r="K2600" s="1658" t="str">
        <f t="shared" si="49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496"/>
        <v>E</v>
      </c>
      <c r="D2601" s="1658" t="s">
        <v>1357</v>
      </c>
      <c r="E2601" s="791" t="s">
        <v>1358</v>
      </c>
      <c r="F2601" s="1658"/>
      <c r="G2601" s="1658"/>
      <c r="H2601" s="1658"/>
      <c r="I2601" s="1274" t="str">
        <f t="shared" si="493"/>
        <v/>
      </c>
      <c r="J2601" s="1658"/>
      <c r="K2601" s="1658" t="str">
        <f t="shared" si="49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498">_xlfn.IFNA(_xlfn.CONCAT(SUBSTITUTE(ADDRESS(1,MATCH(A2602,INDIRECT("'"&amp;E2602&amp;"'"&amp;"!A22:Z22"),0),4),1,""),40),"")</f>
        <v>F40</v>
      </c>
      <c r="C2602" s="791" t="str">
        <f t="shared" ca="1" si="496"/>
        <v>F</v>
      </c>
      <c r="D2602" s="1658" t="s">
        <v>1357</v>
      </c>
      <c r="E2602" s="791" t="s">
        <v>1358</v>
      </c>
      <c r="F2602" s="1658"/>
      <c r="G2602" s="1658"/>
      <c r="H2602" s="1658"/>
      <c r="I2602" s="1274" t="str">
        <f t="shared" si="493"/>
        <v>Name</v>
      </c>
      <c r="J2602" s="1658" t="str">
        <f>IF(P2601="",Q$1&amp;M2602,"")</f>
        <v>F1556</v>
      </c>
      <c r="K2602" s="1658" t="str">
        <f t="shared" si="494"/>
        <v>Required Info to Submit</v>
      </c>
      <c r="L2602" s="824" t="s">
        <v>766</v>
      </c>
      <c r="M2602" s="1658">
        <v>1556</v>
      </c>
      <c r="N2602" s="1658"/>
    </row>
    <row r="2603" spans="1:17" s="1657" customFormat="1" x14ac:dyDescent="0.25">
      <c r="A2603" s="845" t="s">
        <v>765</v>
      </c>
      <c r="B2603" s="791" t="str">
        <f t="shared" ca="1" si="498"/>
        <v>K40</v>
      </c>
      <c r="C2603" s="791" t="str">
        <f t="shared" ca="1" si="496"/>
        <v>K</v>
      </c>
      <c r="D2603" s="1658" t="s">
        <v>1357</v>
      </c>
      <c r="E2603" s="791" t="s">
        <v>1358</v>
      </c>
      <c r="F2603" s="1658"/>
      <c r="G2603" s="1658"/>
      <c r="H2603" s="1658"/>
      <c r="I2603" s="1274" t="str">
        <f t="shared" si="493"/>
        <v/>
      </c>
      <c r="J2603" s="1658"/>
      <c r="K2603" s="1658" t="str">
        <f t="shared" si="494"/>
        <v/>
      </c>
      <c r="L2603" s="824" t="s">
        <v>765</v>
      </c>
      <c r="M2603" s="1658">
        <v>1566</v>
      </c>
      <c r="N2603" s="1658"/>
    </row>
    <row r="2604" spans="1:17" s="1657" customFormat="1" x14ac:dyDescent="0.25">
      <c r="A2604" s="845" t="s">
        <v>1179</v>
      </c>
      <c r="B2604" s="791" t="str">
        <f t="shared" ca="1" si="498"/>
        <v>L40</v>
      </c>
      <c r="C2604" s="791" t="str">
        <f t="shared" ca="1" si="496"/>
        <v>L</v>
      </c>
      <c r="D2604" s="1658" t="s">
        <v>1357</v>
      </c>
      <c r="E2604" s="791" t="s">
        <v>1358</v>
      </c>
      <c r="F2604" s="1658"/>
      <c r="G2604" s="1658"/>
      <c r="H2604" s="1658"/>
      <c r="I2604" s="1274" t="str">
        <f t="shared" si="493"/>
        <v/>
      </c>
      <c r="J2604" s="1658"/>
      <c r="K2604" s="1658" t="str">
        <f t="shared" si="494"/>
        <v/>
      </c>
      <c r="L2604" s="824" t="s">
        <v>1179</v>
      </c>
      <c r="M2604" s="1658">
        <v>1567</v>
      </c>
      <c r="N2604" s="1658"/>
    </row>
    <row r="2605" spans="1:17" s="1657" customFormat="1" x14ac:dyDescent="0.25">
      <c r="A2605" s="845" t="s">
        <v>1180</v>
      </c>
      <c r="B2605" s="791" t="str">
        <f t="shared" ca="1" si="498"/>
        <v>M40</v>
      </c>
      <c r="C2605" s="791" t="str">
        <f t="shared" ca="1" si="496"/>
        <v>M</v>
      </c>
      <c r="D2605" s="1658" t="s">
        <v>1357</v>
      </c>
      <c r="E2605" s="791" t="s">
        <v>1358</v>
      </c>
      <c r="F2605" s="1658"/>
      <c r="G2605" s="1658"/>
      <c r="H2605" s="1658"/>
      <c r="I2605" s="1274" t="str">
        <f t="shared" si="493"/>
        <v>Secondary or Internal Customer</v>
      </c>
      <c r="J2605" s="1658" t="str">
        <f>IF(M2605&lt;&gt;"",Q$1&amp;M2605,"")</f>
        <v>F1568</v>
      </c>
      <c r="K2605" s="1658" t="str">
        <f t="shared" si="494"/>
        <v>Required Info to Submit</v>
      </c>
      <c r="L2605" s="824" t="s">
        <v>1180</v>
      </c>
      <c r="M2605" s="1658">
        <v>1568</v>
      </c>
      <c r="N2605" s="1658"/>
    </row>
    <row r="2606" spans="1:17" s="1657" customFormat="1" x14ac:dyDescent="0.25">
      <c r="A2606" s="845" t="s">
        <v>1181</v>
      </c>
      <c r="B2606" s="791" t="str">
        <f t="shared" ca="1" si="498"/>
        <v>N40</v>
      </c>
      <c r="C2606" s="791" t="str">
        <f t="shared" ca="1" si="496"/>
        <v>N</v>
      </c>
      <c r="D2606" s="1658" t="s">
        <v>1357</v>
      </c>
      <c r="E2606" s="791" t="s">
        <v>1358</v>
      </c>
      <c r="F2606" s="1658"/>
      <c r="G2606" s="1658"/>
      <c r="H2606" s="1658"/>
      <c r="I2606" s="1274" t="str">
        <f t="shared" si="493"/>
        <v>Fuel Surcharge Applied</v>
      </c>
      <c r="J2606" s="1658" t="str">
        <f>IF(M2606&lt;&gt;"",Q$1&amp;M2606,"")</f>
        <v>F1569</v>
      </c>
      <c r="K2606" s="1658" t="str">
        <f t="shared" si="494"/>
        <v>Required Info to Submit</v>
      </c>
      <c r="L2606" s="824" t="s">
        <v>1367</v>
      </c>
      <c r="M2606" s="1658">
        <v>1569</v>
      </c>
      <c r="N2606" s="1658"/>
    </row>
    <row r="2607" spans="1:17" s="1657" customFormat="1" x14ac:dyDescent="0.25">
      <c r="A2607" s="845" t="s">
        <v>1297</v>
      </c>
      <c r="B2607" s="791" t="str">
        <f t="shared" ca="1" si="498"/>
        <v>O40</v>
      </c>
      <c r="C2607" s="791" t="str">
        <f t="shared" ca="1" si="496"/>
        <v>O</v>
      </c>
      <c r="D2607" s="1658" t="s">
        <v>1357</v>
      </c>
      <c r="E2607" s="791" t="s">
        <v>1358</v>
      </c>
      <c r="F2607" s="1658"/>
      <c r="G2607" s="1658"/>
      <c r="H2607" s="1658"/>
      <c r="I2607" s="1274" t="str">
        <f t="shared" si="493"/>
        <v>Minimum Delivery Charge Applied Flag</v>
      </c>
      <c r="J2607" s="1658" t="str">
        <f>IF(M2607&lt;&gt;"",Q$1&amp;M2607,"")</f>
        <v>F1570</v>
      </c>
      <c r="K2607" s="1658" t="str">
        <f t="shared" si="494"/>
        <v>Required Info to Submit</v>
      </c>
      <c r="L2607" s="824" t="s">
        <v>1297</v>
      </c>
      <c r="M2607" s="1658">
        <v>1570</v>
      </c>
      <c r="N2607" s="1658"/>
    </row>
    <row r="2608" spans="1:17" s="1657" customFormat="1" x14ac:dyDescent="0.25">
      <c r="A2608" s="845" t="s">
        <v>767</v>
      </c>
      <c r="B2608" s="791" t="str">
        <f t="shared" ca="1" si="498"/>
        <v>G40</v>
      </c>
      <c r="C2608" s="791" t="str">
        <f t="shared" ca="1" si="496"/>
        <v>G</v>
      </c>
      <c r="D2608" s="1658" t="s">
        <v>1357</v>
      </c>
      <c r="E2608" s="791" t="s">
        <v>1358</v>
      </c>
      <c r="F2608" s="1658"/>
      <c r="G2608" s="1658"/>
      <c r="H2608" s="1658"/>
      <c r="I2608" s="1274" t="str">
        <f t="shared" si="493"/>
        <v>Address</v>
      </c>
      <c r="J2608" s="1658" t="str">
        <f>IF(P2601="",Q$1&amp;M2608,"")</f>
        <v>F1571</v>
      </c>
      <c r="K2608" s="1658" t="str">
        <f t="shared" si="494"/>
        <v>Required Info to Submit</v>
      </c>
      <c r="L2608" s="824" t="s">
        <v>767</v>
      </c>
      <c r="M2608" s="1658">
        <v>1571</v>
      </c>
      <c r="N2608" s="1658"/>
    </row>
    <row r="2609" spans="1:17" s="1657" customFormat="1" x14ac:dyDescent="0.25">
      <c r="A2609" s="845" t="s">
        <v>768</v>
      </c>
      <c r="B2609" s="791" t="str">
        <f t="shared" ca="1" si="498"/>
        <v>H40</v>
      </c>
      <c r="C2609" s="791" t="str">
        <f t="shared" ca="1" si="496"/>
        <v>H</v>
      </c>
      <c r="D2609" s="1658" t="s">
        <v>1357</v>
      </c>
      <c r="E2609" s="791" t="s">
        <v>1358</v>
      </c>
      <c r="F2609" s="1658"/>
      <c r="G2609" s="1658"/>
      <c r="H2609" s="1658"/>
      <c r="I2609" s="1274" t="str">
        <f t="shared" si="493"/>
        <v>City</v>
      </c>
      <c r="J2609" s="1658" t="str">
        <f>IF(P2601="",Q$1&amp;M2609,"")</f>
        <v>F1572</v>
      </c>
      <c r="K2609" s="1658" t="str">
        <f t="shared" si="494"/>
        <v>Required Info to Submit</v>
      </c>
      <c r="L2609" s="824" t="s">
        <v>768</v>
      </c>
      <c r="M2609" s="1658">
        <v>1572</v>
      </c>
      <c r="N2609" s="1658"/>
    </row>
    <row r="2610" spans="1:17" s="1657" customFormat="1" x14ac:dyDescent="0.25">
      <c r="A2610" s="845" t="s">
        <v>769</v>
      </c>
      <c r="B2610" s="791" t="str">
        <f t="shared" ca="1" si="498"/>
        <v>I40</v>
      </c>
      <c r="C2610" s="791" t="str">
        <f t="shared" ca="1" si="496"/>
        <v>I</v>
      </c>
      <c r="D2610" s="1658" t="s">
        <v>1357</v>
      </c>
      <c r="E2610" s="791" t="s">
        <v>1358</v>
      </c>
      <c r="F2610" s="1658"/>
      <c r="G2610" s="1658"/>
      <c r="H2610" s="1658"/>
      <c r="I2610" s="1274" t="str">
        <f t="shared" si="493"/>
        <v>State</v>
      </c>
      <c r="J2610" s="1658" t="str">
        <f>IF(P2601="",Q$1&amp;M2610,"")</f>
        <v>F1573</v>
      </c>
      <c r="K2610" s="1658" t="str">
        <f t="shared" si="494"/>
        <v>Required Info to Submit</v>
      </c>
      <c r="L2610" s="824" t="s">
        <v>769</v>
      </c>
      <c r="M2610" s="1658">
        <v>1573</v>
      </c>
      <c r="N2610" s="1658"/>
    </row>
    <row r="2611" spans="1:17" s="1657" customFormat="1" x14ac:dyDescent="0.25">
      <c r="A2611" s="845" t="s">
        <v>204</v>
      </c>
      <c r="B2611" s="791" t="str">
        <f t="shared" ca="1" si="498"/>
        <v>J40</v>
      </c>
      <c r="C2611" s="791" t="str">
        <f t="shared" ca="1" si="496"/>
        <v>J</v>
      </c>
      <c r="D2611" s="1658" t="s">
        <v>1357</v>
      </c>
      <c r="E2611" s="791" t="s">
        <v>1358</v>
      </c>
      <c r="F2611" s="1658"/>
      <c r="G2611" s="1658"/>
      <c r="H2611" s="1658"/>
      <c r="I2611" s="1274" t="str">
        <f t="shared" si="493"/>
        <v>Zip Code</v>
      </c>
      <c r="J2611" s="1658" t="str">
        <f>IF(P2601="",Q$1&amp;M2611,"")</f>
        <v>F1574</v>
      </c>
      <c r="K2611" s="1658" t="str">
        <f t="shared" si="49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496"/>
        <v>E</v>
      </c>
      <c r="D2612" s="1658" t="s">
        <v>1357</v>
      </c>
      <c r="E2612" s="791" t="s">
        <v>1358</v>
      </c>
      <c r="F2612" s="1658"/>
      <c r="G2612" s="1658"/>
      <c r="H2612" s="1658"/>
      <c r="I2612" s="1274" t="str">
        <f t="shared" si="493"/>
        <v/>
      </c>
      <c r="J2612" s="1658"/>
      <c r="K2612" s="1658" t="str">
        <f t="shared" si="49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499">_xlfn.IFNA(_xlfn.CONCAT(SUBSTITUTE(ADDRESS(1,MATCH(A2613,INDIRECT("'"&amp;E2613&amp;"'"&amp;"!A22:Z22"),0),4),1,""),41),"")</f>
        <v>F41</v>
      </c>
      <c r="C2613" s="791" t="str">
        <f t="shared" ca="1" si="496"/>
        <v>F</v>
      </c>
      <c r="D2613" s="1658" t="s">
        <v>1357</v>
      </c>
      <c r="E2613" s="791" t="s">
        <v>1358</v>
      </c>
      <c r="F2613" s="1658"/>
      <c r="G2613" s="1658"/>
      <c r="H2613" s="1658"/>
      <c r="I2613" s="1274" t="str">
        <f t="shared" si="493"/>
        <v>Name</v>
      </c>
      <c r="J2613" s="1658" t="str">
        <f>IF(P2612="",Q$1&amp;M2613,"")</f>
        <v>F1577</v>
      </c>
      <c r="K2613" s="1658" t="str">
        <f t="shared" si="494"/>
        <v>Required Info to Submit</v>
      </c>
      <c r="L2613" s="824" t="s">
        <v>766</v>
      </c>
      <c r="M2613" s="1658">
        <v>1577</v>
      </c>
      <c r="N2613" s="1658"/>
    </row>
    <row r="2614" spans="1:17" s="1657" customFormat="1" x14ac:dyDescent="0.25">
      <c r="A2614" s="843" t="s">
        <v>765</v>
      </c>
      <c r="B2614" s="791" t="str">
        <f t="shared" ca="1" si="499"/>
        <v>K41</v>
      </c>
      <c r="C2614" s="791" t="str">
        <f t="shared" ca="1" si="496"/>
        <v>K</v>
      </c>
      <c r="D2614" s="1658" t="s">
        <v>1357</v>
      </c>
      <c r="E2614" s="791" t="s">
        <v>1358</v>
      </c>
      <c r="F2614" s="1658"/>
      <c r="G2614" s="1658"/>
      <c r="H2614" s="1658"/>
      <c r="I2614" s="1274" t="str">
        <f t="shared" si="493"/>
        <v/>
      </c>
      <c r="J2614" s="1658"/>
      <c r="K2614" s="1658" t="str">
        <f t="shared" si="494"/>
        <v/>
      </c>
      <c r="L2614" s="824" t="s">
        <v>765</v>
      </c>
      <c r="M2614" s="1658">
        <v>1587</v>
      </c>
      <c r="N2614" s="1658"/>
    </row>
    <row r="2615" spans="1:17" s="1657" customFormat="1" x14ac:dyDescent="0.25">
      <c r="A2615" s="843" t="s">
        <v>1179</v>
      </c>
      <c r="B2615" s="791" t="str">
        <f t="shared" ca="1" si="499"/>
        <v>L41</v>
      </c>
      <c r="C2615" s="791" t="str">
        <f t="shared" ca="1" si="496"/>
        <v>L</v>
      </c>
      <c r="D2615" s="1658" t="s">
        <v>1357</v>
      </c>
      <c r="E2615" s="791" t="s">
        <v>1358</v>
      </c>
      <c r="F2615" s="1658"/>
      <c r="G2615" s="1658"/>
      <c r="H2615" s="1658"/>
      <c r="I2615" s="1274" t="str">
        <f t="shared" si="493"/>
        <v/>
      </c>
      <c r="J2615" s="1658"/>
      <c r="K2615" s="1658" t="str">
        <f t="shared" si="494"/>
        <v/>
      </c>
      <c r="L2615" s="824" t="s">
        <v>1179</v>
      </c>
      <c r="M2615" s="1658">
        <v>1588</v>
      </c>
      <c r="N2615" s="1658"/>
    </row>
    <row r="2616" spans="1:17" s="1657" customFormat="1" x14ac:dyDescent="0.25">
      <c r="A2616" s="843" t="s">
        <v>1180</v>
      </c>
      <c r="B2616" s="791" t="str">
        <f t="shared" ca="1" si="499"/>
        <v>M41</v>
      </c>
      <c r="C2616" s="791" t="str">
        <f t="shared" ca="1" si="496"/>
        <v>M</v>
      </c>
      <c r="D2616" s="1658" t="s">
        <v>1357</v>
      </c>
      <c r="E2616" s="791" t="s">
        <v>1358</v>
      </c>
      <c r="F2616" s="1658"/>
      <c r="G2616" s="1658"/>
      <c r="H2616" s="1658"/>
      <c r="I2616" s="1274" t="str">
        <f t="shared" si="493"/>
        <v>Secondary or Internal Customer</v>
      </c>
      <c r="J2616" s="1658" t="str">
        <f>IF(M2616&lt;&gt;"",Q$1&amp;M2616,"")</f>
        <v>F1589</v>
      </c>
      <c r="K2616" s="1658" t="str">
        <f t="shared" si="494"/>
        <v>Required Info to Submit</v>
      </c>
      <c r="L2616" s="824" t="s">
        <v>1180</v>
      </c>
      <c r="M2616" s="1658">
        <v>1589</v>
      </c>
      <c r="N2616" s="1658"/>
    </row>
    <row r="2617" spans="1:17" s="1657" customFormat="1" x14ac:dyDescent="0.25">
      <c r="A2617" s="843" t="s">
        <v>1181</v>
      </c>
      <c r="B2617" s="791" t="str">
        <f t="shared" ca="1" si="499"/>
        <v>N41</v>
      </c>
      <c r="C2617" s="791" t="str">
        <f t="shared" ca="1" si="496"/>
        <v>N</v>
      </c>
      <c r="D2617" s="1658" t="s">
        <v>1357</v>
      </c>
      <c r="E2617" s="791" t="s">
        <v>1358</v>
      </c>
      <c r="F2617" s="1658"/>
      <c r="G2617" s="1658"/>
      <c r="H2617" s="1658"/>
      <c r="I2617" s="1274" t="str">
        <f t="shared" si="493"/>
        <v>Fuel Surcharge Applied</v>
      </c>
      <c r="J2617" s="1658" t="str">
        <f>IF(M2617&lt;&gt;"",Q$1&amp;M2617,"")</f>
        <v>F1590</v>
      </c>
      <c r="K2617" s="1658" t="str">
        <f t="shared" si="494"/>
        <v>Required Info to Submit</v>
      </c>
      <c r="L2617" s="824" t="s">
        <v>1367</v>
      </c>
      <c r="M2617" s="1658">
        <v>1590</v>
      </c>
      <c r="N2617" s="1658"/>
    </row>
    <row r="2618" spans="1:17" s="1657" customFormat="1" x14ac:dyDescent="0.25">
      <c r="A2618" s="843" t="s">
        <v>1297</v>
      </c>
      <c r="B2618" s="791" t="str">
        <f t="shared" ca="1" si="499"/>
        <v>O41</v>
      </c>
      <c r="C2618" s="791" t="str">
        <f t="shared" ca="1" si="496"/>
        <v>O</v>
      </c>
      <c r="D2618" s="1658" t="s">
        <v>1357</v>
      </c>
      <c r="E2618" s="791" t="s">
        <v>1358</v>
      </c>
      <c r="F2618" s="1658"/>
      <c r="G2618" s="1658"/>
      <c r="H2618" s="1658"/>
      <c r="I2618" s="1274" t="str">
        <f t="shared" si="493"/>
        <v>Minimum Delivery Charge Applied Flag</v>
      </c>
      <c r="J2618" s="1658" t="str">
        <f>IF(M2618&lt;&gt;"",Q$1&amp;M2618,"")</f>
        <v>F1591</v>
      </c>
      <c r="K2618" s="1658" t="str">
        <f t="shared" si="494"/>
        <v>Required Info to Submit</v>
      </c>
      <c r="L2618" s="824" t="s">
        <v>1297</v>
      </c>
      <c r="M2618" s="1658">
        <v>1591</v>
      </c>
      <c r="N2618" s="1658"/>
    </row>
    <row r="2619" spans="1:17" s="1657" customFormat="1" x14ac:dyDescent="0.25">
      <c r="A2619" s="843" t="s">
        <v>767</v>
      </c>
      <c r="B2619" s="791" t="str">
        <f t="shared" ca="1" si="499"/>
        <v>G41</v>
      </c>
      <c r="C2619" s="791" t="str">
        <f t="shared" ca="1" si="496"/>
        <v>G</v>
      </c>
      <c r="D2619" s="1658" t="s">
        <v>1357</v>
      </c>
      <c r="E2619" s="791" t="s">
        <v>1358</v>
      </c>
      <c r="F2619" s="1658"/>
      <c r="G2619" s="1658"/>
      <c r="H2619" s="1658"/>
      <c r="I2619" s="1274" t="str">
        <f t="shared" si="493"/>
        <v>Address</v>
      </c>
      <c r="J2619" s="1658" t="str">
        <f>IF(P2612="",Q$1&amp;M2619,"")</f>
        <v>F1592</v>
      </c>
      <c r="K2619" s="1658" t="str">
        <f t="shared" si="494"/>
        <v>Required Info to Submit</v>
      </c>
      <c r="L2619" s="824" t="s">
        <v>767</v>
      </c>
      <c r="M2619" s="1658">
        <v>1592</v>
      </c>
      <c r="N2619" s="1658"/>
    </row>
    <row r="2620" spans="1:17" s="1657" customFormat="1" x14ac:dyDescent="0.25">
      <c r="A2620" s="843" t="s">
        <v>768</v>
      </c>
      <c r="B2620" s="791" t="str">
        <f t="shared" ca="1" si="499"/>
        <v>H41</v>
      </c>
      <c r="C2620" s="791" t="str">
        <f t="shared" ca="1" si="496"/>
        <v>H</v>
      </c>
      <c r="D2620" s="1658" t="s">
        <v>1357</v>
      </c>
      <c r="E2620" s="791" t="s">
        <v>1358</v>
      </c>
      <c r="F2620" s="1658"/>
      <c r="G2620" s="1658"/>
      <c r="H2620" s="1658"/>
      <c r="I2620" s="1274" t="str">
        <f t="shared" si="493"/>
        <v>City</v>
      </c>
      <c r="J2620" s="1658" t="str">
        <f>IF(P2612="",Q$1&amp;M2620,"")</f>
        <v>F1593</v>
      </c>
      <c r="K2620" s="1658" t="str">
        <f t="shared" si="494"/>
        <v>Required Info to Submit</v>
      </c>
      <c r="L2620" s="824" t="s">
        <v>768</v>
      </c>
      <c r="M2620" s="1658">
        <v>1593</v>
      </c>
      <c r="N2620" s="1658"/>
    </row>
    <row r="2621" spans="1:17" s="1657" customFormat="1" x14ac:dyDescent="0.25">
      <c r="A2621" s="843" t="s">
        <v>769</v>
      </c>
      <c r="B2621" s="791" t="str">
        <f t="shared" ca="1" si="499"/>
        <v>I41</v>
      </c>
      <c r="C2621" s="791" t="str">
        <f t="shared" ca="1" si="496"/>
        <v>I</v>
      </c>
      <c r="D2621" s="1658" t="s">
        <v>1357</v>
      </c>
      <c r="E2621" s="791" t="s">
        <v>1358</v>
      </c>
      <c r="F2621" s="1658"/>
      <c r="G2621" s="1658"/>
      <c r="H2621" s="1658"/>
      <c r="I2621" s="1274" t="str">
        <f t="shared" si="493"/>
        <v>State</v>
      </c>
      <c r="J2621" s="1658" t="str">
        <f>IF(P2612="",Q$1&amp;M2621,"")</f>
        <v>F1594</v>
      </c>
      <c r="K2621" s="1658" t="str">
        <f t="shared" si="494"/>
        <v>Required Info to Submit</v>
      </c>
      <c r="L2621" s="824" t="s">
        <v>769</v>
      </c>
      <c r="M2621" s="1658">
        <v>1594</v>
      </c>
      <c r="N2621" s="1658"/>
    </row>
    <row r="2622" spans="1:17" s="1657" customFormat="1" x14ac:dyDescent="0.25">
      <c r="A2622" s="843" t="s">
        <v>204</v>
      </c>
      <c r="B2622" s="791" t="str">
        <f t="shared" ca="1" si="499"/>
        <v>J41</v>
      </c>
      <c r="C2622" s="791" t="str">
        <f t="shared" ca="1" si="496"/>
        <v>J</v>
      </c>
      <c r="D2622" s="1658" t="s">
        <v>1357</v>
      </c>
      <c r="E2622" s="791" t="s">
        <v>1358</v>
      </c>
      <c r="F2622" s="1658"/>
      <c r="G2622" s="1658"/>
      <c r="H2622" s="1658"/>
      <c r="I2622" s="1274" t="str">
        <f t="shared" si="493"/>
        <v>Zip Code</v>
      </c>
      <c r="J2622" s="1658" t="str">
        <f>IF(P2612="",Q$1&amp;M2622,"")</f>
        <v>F1595</v>
      </c>
      <c r="K2622" s="1658" t="str">
        <f t="shared" si="49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496"/>
        <v>E</v>
      </c>
      <c r="D2623" s="1658" t="s">
        <v>1357</v>
      </c>
      <c r="E2623" s="791" t="s">
        <v>1358</v>
      </c>
      <c r="F2623" s="1658"/>
      <c r="G2623" s="1658"/>
      <c r="H2623" s="1658"/>
      <c r="I2623" s="1274" t="str">
        <f t="shared" si="493"/>
        <v/>
      </c>
      <c r="J2623" s="1658"/>
      <c r="K2623" s="1658" t="str">
        <f t="shared" si="49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00">_xlfn.IFNA(_xlfn.CONCAT(SUBSTITUTE(ADDRESS(1,MATCH(A2624,INDIRECT("'"&amp;E2624&amp;"'"&amp;"!A22:Z22"),0),4),1,""),42),"")</f>
        <v>F42</v>
      </c>
      <c r="C2624" s="791" t="str">
        <f t="shared" ca="1" si="496"/>
        <v>F</v>
      </c>
      <c r="D2624" s="1658" t="s">
        <v>1357</v>
      </c>
      <c r="E2624" s="791" t="s">
        <v>1358</v>
      </c>
      <c r="F2624" s="1658"/>
      <c r="G2624" s="1658"/>
      <c r="H2624" s="1658"/>
      <c r="I2624" s="1274" t="str">
        <f t="shared" si="493"/>
        <v>Name</v>
      </c>
      <c r="J2624" s="1658" t="str">
        <f>IF(P2623="",Q$1&amp;M2624,"")</f>
        <v>F1598</v>
      </c>
      <c r="K2624" s="1658" t="str">
        <f t="shared" si="494"/>
        <v>Required Info to Submit</v>
      </c>
      <c r="L2624" s="824" t="s">
        <v>766</v>
      </c>
      <c r="M2624" s="1658">
        <v>1598</v>
      </c>
      <c r="N2624" s="1658"/>
    </row>
    <row r="2625" spans="1:20" s="1657" customFormat="1" x14ac:dyDescent="0.25">
      <c r="A2625" s="845" t="s">
        <v>765</v>
      </c>
      <c r="B2625" s="791" t="str">
        <f t="shared" ca="1" si="500"/>
        <v>K42</v>
      </c>
      <c r="C2625" s="791" t="str">
        <f t="shared" ca="1" si="496"/>
        <v>K</v>
      </c>
      <c r="D2625" s="1658" t="s">
        <v>1357</v>
      </c>
      <c r="E2625" s="791" t="s">
        <v>1358</v>
      </c>
      <c r="F2625" s="1658"/>
      <c r="G2625" s="1658"/>
      <c r="H2625" s="1658"/>
      <c r="I2625" s="1274" t="str">
        <f t="shared" si="493"/>
        <v/>
      </c>
      <c r="J2625" s="1658"/>
      <c r="K2625" s="1658" t="str">
        <f t="shared" si="494"/>
        <v/>
      </c>
      <c r="L2625" s="824" t="s">
        <v>765</v>
      </c>
      <c r="M2625" s="1658">
        <v>1608</v>
      </c>
      <c r="N2625" s="1658"/>
    </row>
    <row r="2626" spans="1:20" s="1657" customFormat="1" x14ac:dyDescent="0.25">
      <c r="A2626" s="845" t="s">
        <v>1179</v>
      </c>
      <c r="B2626" s="791" t="str">
        <f t="shared" ca="1" si="500"/>
        <v>L42</v>
      </c>
      <c r="C2626" s="791" t="str">
        <f t="shared" ca="1" si="496"/>
        <v>L</v>
      </c>
      <c r="D2626" s="1658" t="s">
        <v>1357</v>
      </c>
      <c r="E2626" s="791" t="s">
        <v>1358</v>
      </c>
      <c r="F2626" s="1658"/>
      <c r="G2626" s="1658"/>
      <c r="H2626" s="1658"/>
      <c r="I2626" s="1274" t="str">
        <f t="shared" si="493"/>
        <v/>
      </c>
      <c r="J2626" s="1658"/>
      <c r="K2626" s="1658" t="str">
        <f t="shared" si="494"/>
        <v/>
      </c>
      <c r="L2626" s="824" t="s">
        <v>1179</v>
      </c>
      <c r="M2626" s="1658">
        <v>1609</v>
      </c>
      <c r="N2626" s="1658"/>
    </row>
    <row r="2627" spans="1:20" s="1657" customFormat="1" x14ac:dyDescent="0.25">
      <c r="A2627" s="845" t="s">
        <v>1180</v>
      </c>
      <c r="B2627" s="791" t="str">
        <f t="shared" ca="1" si="500"/>
        <v>M42</v>
      </c>
      <c r="C2627" s="791" t="str">
        <f t="shared" ca="1" si="496"/>
        <v>M</v>
      </c>
      <c r="D2627" s="1658" t="s">
        <v>1357</v>
      </c>
      <c r="E2627" s="791" t="s">
        <v>1358</v>
      </c>
      <c r="F2627" s="1658"/>
      <c r="G2627" s="1658"/>
      <c r="H2627" s="1658"/>
      <c r="I2627" s="1274" t="str">
        <f t="shared" si="493"/>
        <v>Secondary or Internal Customer</v>
      </c>
      <c r="J2627" s="1658" t="str">
        <f>IF(M2627&lt;&gt;"",Q$1&amp;M2627,"")</f>
        <v>F1610</v>
      </c>
      <c r="K2627" s="1658" t="str">
        <f t="shared" si="494"/>
        <v>Required Info to Submit</v>
      </c>
      <c r="L2627" s="824" t="s">
        <v>1180</v>
      </c>
      <c r="M2627" s="1658">
        <v>1610</v>
      </c>
      <c r="N2627" s="1658"/>
    </row>
    <row r="2628" spans="1:20" s="1657" customFormat="1" x14ac:dyDescent="0.25">
      <c r="A2628" s="845" t="s">
        <v>1181</v>
      </c>
      <c r="B2628" s="791" t="str">
        <f t="shared" ca="1" si="500"/>
        <v>N42</v>
      </c>
      <c r="C2628" s="791" t="str">
        <f t="shared" ca="1" si="496"/>
        <v>N</v>
      </c>
      <c r="D2628" s="1658" t="s">
        <v>1357</v>
      </c>
      <c r="E2628" s="791" t="s">
        <v>1358</v>
      </c>
      <c r="F2628" s="1658"/>
      <c r="G2628" s="1658"/>
      <c r="H2628" s="1658"/>
      <c r="I2628" s="1274" t="str">
        <f t="shared" si="493"/>
        <v>Fuel Surcharge Applied</v>
      </c>
      <c r="J2628" s="1658" t="str">
        <f>IF(M2628&lt;&gt;"",Q$1&amp;M2628,"")</f>
        <v>F1611</v>
      </c>
      <c r="K2628" s="1658" t="str">
        <f t="shared" si="494"/>
        <v>Required Info to Submit</v>
      </c>
      <c r="L2628" s="824" t="s">
        <v>1367</v>
      </c>
      <c r="M2628" s="1658">
        <v>1611</v>
      </c>
      <c r="N2628" s="1658"/>
    </row>
    <row r="2629" spans="1:20" s="1657" customFormat="1" x14ac:dyDescent="0.25">
      <c r="A2629" s="845" t="s">
        <v>1297</v>
      </c>
      <c r="B2629" s="791" t="str">
        <f t="shared" ca="1" si="500"/>
        <v>O42</v>
      </c>
      <c r="C2629" s="791" t="str">
        <f t="shared" ca="1" si="496"/>
        <v>O</v>
      </c>
      <c r="D2629" s="1658" t="s">
        <v>1357</v>
      </c>
      <c r="E2629" s="791" t="s">
        <v>1358</v>
      </c>
      <c r="F2629" s="1658"/>
      <c r="G2629" s="1658"/>
      <c r="H2629" s="1658"/>
      <c r="I2629" s="1274" t="str">
        <f t="shared" si="493"/>
        <v>Minimum Delivery Charge Applied Flag</v>
      </c>
      <c r="J2629" s="1658" t="str">
        <f>IF(M2629&lt;&gt;"",Q$1&amp;M2629,"")</f>
        <v>F1612</v>
      </c>
      <c r="K2629" s="1658" t="str">
        <f t="shared" si="494"/>
        <v>Required Info to Submit</v>
      </c>
      <c r="L2629" s="824" t="s">
        <v>1297</v>
      </c>
      <c r="M2629" s="1658">
        <v>1612</v>
      </c>
      <c r="N2629" s="1658"/>
    </row>
    <row r="2630" spans="1:20" s="1657" customFormat="1" x14ac:dyDescent="0.25">
      <c r="A2630" s="845" t="s">
        <v>767</v>
      </c>
      <c r="B2630" s="791" t="str">
        <f t="shared" ca="1" si="500"/>
        <v>G42</v>
      </c>
      <c r="C2630" s="791" t="str">
        <f t="shared" ca="1" si="496"/>
        <v>G</v>
      </c>
      <c r="D2630" s="1658" t="s">
        <v>1357</v>
      </c>
      <c r="E2630" s="791" t="s">
        <v>1358</v>
      </c>
      <c r="F2630" s="1658"/>
      <c r="G2630" s="1658"/>
      <c r="H2630" s="1658"/>
      <c r="I2630" s="1274" t="str">
        <f t="shared" si="493"/>
        <v>Address</v>
      </c>
      <c r="J2630" s="1658" t="str">
        <f>IF(P2623="",Q$1&amp;M2630,"")</f>
        <v>F1613</v>
      </c>
      <c r="K2630" s="1658" t="str">
        <f t="shared" si="494"/>
        <v>Required Info to Submit</v>
      </c>
      <c r="L2630" s="824" t="s">
        <v>767</v>
      </c>
      <c r="M2630" s="1658">
        <v>1613</v>
      </c>
      <c r="N2630" s="1658"/>
    </row>
    <row r="2631" spans="1:20" s="1657" customFormat="1" x14ac:dyDescent="0.25">
      <c r="A2631" s="845" t="s">
        <v>768</v>
      </c>
      <c r="B2631" s="791" t="str">
        <f t="shared" ca="1" si="500"/>
        <v>H42</v>
      </c>
      <c r="C2631" s="791" t="str">
        <f t="shared" ca="1" si="496"/>
        <v>H</v>
      </c>
      <c r="D2631" s="1658" t="s">
        <v>1357</v>
      </c>
      <c r="E2631" s="791" t="s">
        <v>1358</v>
      </c>
      <c r="F2631" s="1658"/>
      <c r="G2631" s="1658"/>
      <c r="H2631" s="1658"/>
      <c r="I2631" s="1274" t="str">
        <f t="shared" si="493"/>
        <v>City</v>
      </c>
      <c r="J2631" s="1658" t="str">
        <f>IF(P2623="",Q$1&amp;M2631,"")</f>
        <v>F1614</v>
      </c>
      <c r="K2631" s="1658" t="str">
        <f t="shared" si="494"/>
        <v>Required Info to Submit</v>
      </c>
      <c r="L2631" s="824" t="s">
        <v>768</v>
      </c>
      <c r="M2631" s="1658">
        <v>1614</v>
      </c>
      <c r="N2631" s="1658"/>
    </row>
    <row r="2632" spans="1:20" s="1657" customFormat="1" x14ac:dyDescent="0.25">
      <c r="A2632" s="845" t="s">
        <v>769</v>
      </c>
      <c r="B2632" s="791" t="str">
        <f t="shared" ca="1" si="500"/>
        <v>I42</v>
      </c>
      <c r="C2632" s="791" t="str">
        <f t="shared" ca="1" si="496"/>
        <v>I</v>
      </c>
      <c r="D2632" s="1658" t="s">
        <v>1357</v>
      </c>
      <c r="E2632" s="791" t="s">
        <v>1358</v>
      </c>
      <c r="F2632" s="1658"/>
      <c r="G2632" s="1658"/>
      <c r="H2632" s="1658"/>
      <c r="I2632" s="1274" t="str">
        <f t="shared" si="493"/>
        <v>State</v>
      </c>
      <c r="J2632" s="1658" t="str">
        <f>IF(P2623="",Q$1&amp;M2632,"")</f>
        <v>F1615</v>
      </c>
      <c r="K2632" s="1658" t="str">
        <f t="shared" si="494"/>
        <v>Required Info to Submit</v>
      </c>
      <c r="L2632" s="824" t="s">
        <v>769</v>
      </c>
      <c r="M2632" s="1658">
        <v>1615</v>
      </c>
      <c r="N2632" s="1658"/>
    </row>
    <row r="2633" spans="1:20" s="1657" customFormat="1" x14ac:dyDescent="0.25">
      <c r="A2633" s="845" t="s">
        <v>204</v>
      </c>
      <c r="B2633" s="791" t="str">
        <f t="shared" ca="1" si="500"/>
        <v>J42</v>
      </c>
      <c r="C2633" s="791" t="str">
        <f t="shared" ca="1" si="496"/>
        <v>J</v>
      </c>
      <c r="D2633" s="1658" t="s">
        <v>1357</v>
      </c>
      <c r="E2633" s="791" t="s">
        <v>1358</v>
      </c>
      <c r="F2633" s="1658"/>
      <c r="G2633" s="1658"/>
      <c r="H2633" s="1658"/>
      <c r="I2633" s="1274" t="str">
        <f t="shared" si="493"/>
        <v>Zip Code</v>
      </c>
      <c r="J2633" s="1658" t="str">
        <f>IF(P2623="",Q$1&amp;M2633,"")</f>
        <v>F1616</v>
      </c>
      <c r="K2633" s="1658" t="str">
        <f t="shared" si="494"/>
        <v>Required Info to Submit</v>
      </c>
      <c r="L2633" s="824" t="s">
        <v>204</v>
      </c>
      <c r="M2633" s="1658">
        <v>1616</v>
      </c>
      <c r="N2633" s="1658"/>
    </row>
    <row r="2634" spans="1:20" s="1669"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1" t="str">
        <f>IF(T2634&lt;&gt;"","A","")</f>
        <v/>
      </c>
      <c r="H2634" s="1671" t="s">
        <v>1990</v>
      </c>
      <c r="I2634" s="826"/>
      <c r="J2634" s="826"/>
      <c r="K2634" s="826"/>
      <c r="L2634" s="826" t="s">
        <v>1491</v>
      </c>
      <c r="M2634" s="1332">
        <v>1617</v>
      </c>
      <c r="N2634" s="826"/>
      <c r="O2634" s="1669" t="s">
        <v>725</v>
      </c>
      <c r="R2634" s="1671" t="s">
        <v>2191</v>
      </c>
      <c r="T2634" s="1671" t="str">
        <f>IF(Q$2635="Yes",45,"")</f>
        <v/>
      </c>
    </row>
    <row r="2635" spans="1:20" s="1669"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1"/>
      <c r="H2635" s="1671"/>
      <c r="I2635" s="826"/>
      <c r="J2635" s="826"/>
      <c r="K2635" s="826"/>
      <c r="L2635" s="826" t="s">
        <v>1705</v>
      </c>
      <c r="M2635" s="1332">
        <v>1618</v>
      </c>
      <c r="N2635" s="826"/>
      <c r="O2635" s="1669">
        <f>'Configurable Tab'!H47</f>
        <v>629</v>
      </c>
      <c r="P2635" s="18" t="str">
        <f>'Configurable Tab'!J47</f>
        <v>No</v>
      </c>
      <c r="Q2635" s="1669" t="s">
        <v>648</v>
      </c>
      <c r="R2635" s="1671" t="s">
        <v>2191</v>
      </c>
      <c r="T2635" s="1671" t="str">
        <f t="shared" ref="T2635:T2644" si="501">IF(Q$2635="Yes",45,"")</f>
        <v/>
      </c>
    </row>
    <row r="2636" spans="1:20" s="1669"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1" t="str">
        <f>IF(T2636&lt;&gt;"","B","")</f>
        <v/>
      </c>
      <c r="H2636" s="1671" t="s">
        <v>1990</v>
      </c>
      <c r="I2636" s="826"/>
      <c r="J2636" s="826"/>
      <c r="K2636" s="826"/>
      <c r="L2636" s="826" t="s">
        <v>1383</v>
      </c>
      <c r="M2636" s="1332">
        <v>1619</v>
      </c>
      <c r="N2636" s="826"/>
      <c r="O2636" s="1669" t="s">
        <v>726</v>
      </c>
      <c r="R2636" s="1671" t="s">
        <v>2191</v>
      </c>
      <c r="T2636" s="1671" t="str">
        <f t="shared" si="501"/>
        <v/>
      </c>
    </row>
    <row r="2637" spans="1:20" s="1669"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1" t="str">
        <f>IF(T2637&lt;&gt;"","I","")</f>
        <v/>
      </c>
      <c r="H2637" s="1671" t="s">
        <v>1990</v>
      </c>
      <c r="I2637" s="826"/>
      <c r="J2637" s="826"/>
      <c r="K2637" s="826"/>
      <c r="L2637" s="826" t="s">
        <v>1381</v>
      </c>
      <c r="M2637" s="1332">
        <v>1620</v>
      </c>
      <c r="N2637" s="826"/>
      <c r="O2637" s="1669">
        <f>'Configurable Tab'!I47</f>
        <v>642</v>
      </c>
      <c r="R2637" s="1671" t="s">
        <v>2191</v>
      </c>
      <c r="T2637" s="1671" t="str">
        <f t="shared" si="501"/>
        <v/>
      </c>
    </row>
    <row r="2638" spans="1:20" s="1669"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1" t="str">
        <f>IF(T2638&lt;&gt;"",IF(Q2637="Credit Memo","J",IF(Q2637="Check","K","")),"")</f>
        <v/>
      </c>
      <c r="H2638" s="1671" t="s">
        <v>1990</v>
      </c>
      <c r="I2638" s="826"/>
      <c r="J2638" s="826"/>
      <c r="K2638" s="826"/>
      <c r="L2638" s="826" t="s">
        <v>1382</v>
      </c>
      <c r="M2638" s="1332">
        <v>1621</v>
      </c>
      <c r="N2638" s="826"/>
      <c r="O2638" s="1669" t="s">
        <v>2192</v>
      </c>
      <c r="R2638" s="1671" t="s">
        <v>2191</v>
      </c>
      <c r="T2638" s="1671" t="str">
        <f t="shared" si="501"/>
        <v/>
      </c>
    </row>
    <row r="2639" spans="1:20" s="1669"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1" t="str">
        <f>IF(T2639&lt;&gt;"","C","")</f>
        <v/>
      </c>
      <c r="H2639" s="1671" t="s">
        <v>1990</v>
      </c>
      <c r="I2639" s="826"/>
      <c r="J2639" s="826"/>
      <c r="K2639" s="826"/>
      <c r="L2639" s="826" t="s">
        <v>1385</v>
      </c>
      <c r="M2639" s="1332">
        <v>1622</v>
      </c>
      <c r="N2639" s="826"/>
      <c r="R2639" s="1671" t="s">
        <v>2191</v>
      </c>
      <c r="T2639" s="1671" t="str">
        <f t="shared" si="501"/>
        <v/>
      </c>
    </row>
    <row r="2640" spans="1:20" s="1669"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1" t="str">
        <f>IF(T2640&lt;&gt;"","D","")</f>
        <v/>
      </c>
      <c r="H2640" s="1671" t="s">
        <v>1990</v>
      </c>
      <c r="I2640" s="826"/>
      <c r="J2640" s="826"/>
      <c r="K2640" s="826"/>
      <c r="L2640" s="826" t="s">
        <v>1386</v>
      </c>
      <c r="M2640" s="1332">
        <v>1623</v>
      </c>
      <c r="N2640" s="826"/>
      <c r="R2640" s="1671" t="s">
        <v>2191</v>
      </c>
      <c r="T2640" s="1671" t="str">
        <f t="shared" si="501"/>
        <v/>
      </c>
    </row>
    <row r="2641" spans="1:20" s="1669"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1" t="s">
        <v>1396</v>
      </c>
      <c r="G2641" s="1671" t="str">
        <f>IF(T2641&lt;&gt;"","S","")</f>
        <v/>
      </c>
      <c r="H2641" s="1671" t="s">
        <v>1990</v>
      </c>
      <c r="I2641" s="826"/>
      <c r="J2641" s="826"/>
      <c r="K2641" s="826"/>
      <c r="L2641" s="826" t="s">
        <v>1396</v>
      </c>
      <c r="M2641" s="1332">
        <v>1624</v>
      </c>
      <c r="N2641" s="826"/>
      <c r="R2641" s="1671" t="s">
        <v>2191</v>
      </c>
      <c r="T2641" s="1671" t="str">
        <f t="shared" si="501"/>
        <v/>
      </c>
    </row>
    <row r="2642" spans="1:20" s="1669"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1" t="str">
        <f>IF(T2642&lt;&gt;"","AQ","")</f>
        <v/>
      </c>
      <c r="H2642" s="1671" t="s">
        <v>1990</v>
      </c>
      <c r="I2642" s="826"/>
      <c r="J2642" s="826"/>
      <c r="K2642" s="826"/>
      <c r="L2642" s="826" t="s">
        <v>2005</v>
      </c>
      <c r="M2642" s="1332">
        <v>1625</v>
      </c>
      <c r="N2642" s="826"/>
      <c r="R2642" s="1671" t="s">
        <v>2191</v>
      </c>
      <c r="T2642" s="1671" t="str">
        <f t="shared" si="501"/>
        <v/>
      </c>
    </row>
    <row r="2643" spans="1:20" s="1669"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1" t="str">
        <f>IF(T2643&lt;&gt;"","AA","")</f>
        <v/>
      </c>
      <c r="H2643" s="1671" t="s">
        <v>1990</v>
      </c>
      <c r="I2643" s="826"/>
      <c r="J2643" s="826"/>
      <c r="K2643" s="826"/>
      <c r="L2643" s="826" t="s">
        <v>2006</v>
      </c>
      <c r="M2643" s="1332">
        <v>1626</v>
      </c>
      <c r="N2643" s="826"/>
      <c r="R2643" s="1671" t="s">
        <v>2191</v>
      </c>
      <c r="T2643" s="1671" t="str">
        <f t="shared" si="501"/>
        <v/>
      </c>
    </row>
    <row r="2644" spans="1:20" s="1669"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1" t="str">
        <f>IF(T2644&lt;&gt;"","H","")</f>
        <v/>
      </c>
      <c r="H2644" s="1671" t="s">
        <v>1990</v>
      </c>
      <c r="I2644" s="826"/>
      <c r="J2644" s="826"/>
      <c r="K2644" s="826"/>
      <c r="L2644" s="826" t="s">
        <v>1397</v>
      </c>
      <c r="M2644" s="1332">
        <v>1627</v>
      </c>
      <c r="N2644" s="826"/>
      <c r="R2644" s="1671" t="s">
        <v>2191</v>
      </c>
      <c r="T2644" s="1671" t="str">
        <f t="shared" si="501"/>
        <v/>
      </c>
    </row>
    <row r="2645" spans="1:20" s="1669" customFormat="1" x14ac:dyDescent="0.25">
      <c r="A2645" s="846" t="s">
        <v>1705</v>
      </c>
      <c r="B2645" s="1274" t="str">
        <f>IFERROR(_xlfn.CONCAT("D",('Configurable Tab'!$C$32+1)),"")</f>
        <v>D325</v>
      </c>
      <c r="C2645" s="1274" t="str">
        <f>IFERROR(_xlfn.CONCAT("E",('Configurable Tab'!$C$32+1)),"")</f>
        <v>E325</v>
      </c>
      <c r="D2645" s="826" t="s">
        <v>1350</v>
      </c>
      <c r="E2645" s="826" t="s">
        <v>1742</v>
      </c>
      <c r="F2645" s="1671"/>
      <c r="G2645" s="1671"/>
      <c r="H2645" s="1671"/>
      <c r="I2645" s="1274" t="str">
        <f t="shared" ref="I2645:I2655" si="502">IF(J2645&lt;&gt;"",A2645,"")</f>
        <v/>
      </c>
      <c r="J2645" s="1671" t="str">
        <f>IFERROR(IF($Q$2635="Yes",Q$1&amp;M2635,""),"")</f>
        <v/>
      </c>
      <c r="K2645" s="1671" t="str">
        <f t="shared" ref="K2645:K2655" si="503">IF(J2645&lt;&gt;"",E2645,"")</f>
        <v/>
      </c>
      <c r="M2645" s="1670"/>
      <c r="Q2645" s="1274" t="str">
        <f>IFERROR(_xlfn.CONCAT("C",('Configurable Tab'!$C32+1)),"")</f>
        <v>C325</v>
      </c>
      <c r="R2645" s="1671" t="s">
        <v>2191</v>
      </c>
    </row>
    <row r="2646" spans="1:20" s="1669" customFormat="1" x14ac:dyDescent="0.25">
      <c r="A2646" s="846" t="s">
        <v>1383</v>
      </c>
      <c r="B2646" s="1274" t="str">
        <f>IFERROR(_xlfn.CONCAT("D",('Configurable Tab'!$C$32+2)),"")</f>
        <v>D326</v>
      </c>
      <c r="C2646" s="1274" t="str">
        <f>IFERROR(_xlfn.CONCAT("E",('Configurable Tab'!$C$32+2)),"")</f>
        <v>E326</v>
      </c>
      <c r="D2646" s="826" t="s">
        <v>1350</v>
      </c>
      <c r="E2646" s="826" t="s">
        <v>1742</v>
      </c>
      <c r="F2646" s="1671"/>
      <c r="G2646" s="1671"/>
      <c r="H2646" s="1671"/>
      <c r="I2646" s="1274" t="str">
        <f t="shared" si="502"/>
        <v/>
      </c>
      <c r="J2646" s="1671" t="str">
        <f t="shared" ref="J2646:J2654" si="504">IFERROR(IF($Q$2635="Yes",Q$1&amp;M2636,""),"")</f>
        <v/>
      </c>
      <c r="K2646" s="1671" t="str">
        <f t="shared" si="503"/>
        <v/>
      </c>
      <c r="M2646" s="1670"/>
      <c r="R2646" s="1671" t="s">
        <v>2191</v>
      </c>
    </row>
    <row r="2647" spans="1:20" s="1669" customFormat="1" x14ac:dyDescent="0.25">
      <c r="A2647" s="846" t="s">
        <v>1381</v>
      </c>
      <c r="B2647" s="1274" t="str">
        <f>IFERROR(_xlfn.CONCAT("I",('Configurable Tab'!$C$32+1)),"")</f>
        <v>I325</v>
      </c>
      <c r="C2647" s="1274" t="str">
        <f>IFERROR(_xlfn.CONCAT("I",('Configurable Tab'!$C$32+2)),"")</f>
        <v>I326</v>
      </c>
      <c r="D2647" s="826" t="s">
        <v>1350</v>
      </c>
      <c r="E2647" s="826" t="s">
        <v>1742</v>
      </c>
      <c r="F2647" s="1671"/>
      <c r="G2647" s="1671"/>
      <c r="H2647" s="1671"/>
      <c r="I2647" s="1274" t="str">
        <f t="shared" si="502"/>
        <v/>
      </c>
      <c r="J2647" s="1671" t="str">
        <f t="shared" si="504"/>
        <v/>
      </c>
      <c r="K2647" s="1671" t="str">
        <f t="shared" si="503"/>
        <v/>
      </c>
      <c r="M2647" s="1670"/>
      <c r="R2647" s="1671" t="s">
        <v>2191</v>
      </c>
    </row>
    <row r="2648" spans="1:20" s="1669" customFormat="1" x14ac:dyDescent="0.25">
      <c r="A2648" s="846" t="s">
        <v>1382</v>
      </c>
      <c r="B2648" s="1274" t="str">
        <f>IFERROR(_xlfn.CONCAT("M",('Configurable Tab'!$C$32+1)),"")</f>
        <v>M325</v>
      </c>
      <c r="C2648" s="1274" t="str">
        <f>IFERROR(_xlfn.CONCAT("M",('Configurable Tab'!$C$32+2)),"")</f>
        <v>M326</v>
      </c>
      <c r="D2648" s="826" t="s">
        <v>1350</v>
      </c>
      <c r="E2648" s="826" t="s">
        <v>1742</v>
      </c>
      <c r="F2648" s="1671"/>
      <c r="G2648" s="1671"/>
      <c r="H2648" s="1671"/>
      <c r="I2648" s="1274" t="str">
        <f t="shared" si="502"/>
        <v/>
      </c>
      <c r="J2648" s="1671" t="str">
        <f t="shared" si="504"/>
        <v/>
      </c>
      <c r="K2648" s="1671" t="str">
        <f t="shared" si="503"/>
        <v/>
      </c>
      <c r="M2648" s="1670"/>
      <c r="R2648" s="1671" t="s">
        <v>2191</v>
      </c>
    </row>
    <row r="2649" spans="1:20" s="1669" customFormat="1" x14ac:dyDescent="0.25">
      <c r="A2649" s="846" t="s">
        <v>1385</v>
      </c>
      <c r="B2649" s="1274" t="str">
        <f>IFERROR(_xlfn.CONCAT("D",('Configurable Tab'!$C$32+4)),"")</f>
        <v>D328</v>
      </c>
      <c r="C2649" s="1274" t="str">
        <f>IFERROR(_xlfn.CONCAT("E",('Configurable Tab'!$C$32+4)),"")</f>
        <v>E328</v>
      </c>
      <c r="D2649" s="826" t="s">
        <v>1350</v>
      </c>
      <c r="E2649" s="826" t="s">
        <v>1742</v>
      </c>
      <c r="F2649" s="1671"/>
      <c r="G2649" s="1671"/>
      <c r="H2649" s="1671"/>
      <c r="I2649" s="1274" t="str">
        <f t="shared" si="502"/>
        <v/>
      </c>
      <c r="J2649" s="1671" t="str">
        <f t="shared" si="504"/>
        <v/>
      </c>
      <c r="K2649" s="1671" t="str">
        <f t="shared" si="503"/>
        <v/>
      </c>
      <c r="M2649" s="1670"/>
      <c r="R2649" s="1671" t="s">
        <v>2191</v>
      </c>
    </row>
    <row r="2650" spans="1:20" s="1669" customFormat="1" x14ac:dyDescent="0.25">
      <c r="A2650" s="846" t="s">
        <v>1386</v>
      </c>
      <c r="B2650" s="1274" t="str">
        <f>IFERROR(_xlfn.CONCAT("D",('Configurable Tab'!$C$32+5)),"")</f>
        <v>D329</v>
      </c>
      <c r="C2650" s="1274" t="str">
        <f>IFERROR(_xlfn.CONCAT("E",('Configurable Tab'!$C$32+5)),"")</f>
        <v>E329</v>
      </c>
      <c r="D2650" s="826" t="s">
        <v>1350</v>
      </c>
      <c r="E2650" s="826" t="s">
        <v>1742</v>
      </c>
      <c r="F2650" s="1671"/>
      <c r="G2650" s="1671"/>
      <c r="H2650" s="1671"/>
      <c r="I2650" s="1274" t="str">
        <f t="shared" si="502"/>
        <v/>
      </c>
      <c r="J2650" s="1671" t="str">
        <f t="shared" si="504"/>
        <v/>
      </c>
      <c r="K2650" s="1671" t="str">
        <f t="shared" si="503"/>
        <v/>
      </c>
      <c r="M2650" s="1670"/>
      <c r="R2650" s="1671" t="s">
        <v>2191</v>
      </c>
    </row>
    <row r="2651" spans="1:20" s="1669" customFormat="1" x14ac:dyDescent="0.25">
      <c r="A2651" s="846" t="s">
        <v>1396</v>
      </c>
      <c r="B2651" s="1274" t="str">
        <f>IFERROR(_xlfn.CONCAT("G",('Configurable Tab'!$C$32+4)),"")</f>
        <v>G328</v>
      </c>
      <c r="C2651" s="1274" t="str">
        <f>IFERROR(_xlfn.CONCAT("G",('Configurable Tab'!$C$32+5)),"")</f>
        <v>G329</v>
      </c>
      <c r="D2651" s="826" t="s">
        <v>1350</v>
      </c>
      <c r="E2651" s="826" t="s">
        <v>1742</v>
      </c>
      <c r="F2651" s="1671"/>
      <c r="G2651" s="1671"/>
      <c r="H2651" s="1671"/>
      <c r="I2651" s="1274" t="str">
        <f t="shared" si="502"/>
        <v/>
      </c>
      <c r="J2651" s="1671" t="str">
        <f t="shared" si="504"/>
        <v/>
      </c>
      <c r="K2651" s="1671" t="str">
        <f t="shared" si="503"/>
        <v/>
      </c>
      <c r="M2651" s="1670"/>
      <c r="R2651" s="1671" t="s">
        <v>2191</v>
      </c>
    </row>
    <row r="2652" spans="1:20" s="1669" customFormat="1" x14ac:dyDescent="0.25">
      <c r="A2652" s="846" t="s">
        <v>2005</v>
      </c>
      <c r="B2652" s="1274" t="str">
        <f>IFERROR(_xlfn.CONCAT("G",('Configurable Tab'!$C$32+7)),"")</f>
        <v>G331</v>
      </c>
      <c r="C2652" s="1274" t="str">
        <f>IFERROR(_xlfn.CONCAT("G",('Configurable Tab'!$C$32+8)),"")</f>
        <v>G332</v>
      </c>
      <c r="D2652" s="826" t="s">
        <v>1350</v>
      </c>
      <c r="E2652" s="826" t="s">
        <v>1742</v>
      </c>
      <c r="F2652" s="1671"/>
      <c r="G2652" s="1671"/>
      <c r="H2652" s="1671"/>
      <c r="I2652" s="1274" t="str">
        <f t="shared" si="502"/>
        <v/>
      </c>
      <c r="J2652" s="1671" t="str">
        <f t="shared" si="504"/>
        <v/>
      </c>
      <c r="K2652" s="1671" t="str">
        <f t="shared" si="503"/>
        <v/>
      </c>
      <c r="M2652" s="1670"/>
      <c r="R2652" s="1671" t="s">
        <v>2191</v>
      </c>
    </row>
    <row r="2653" spans="1:20" s="1669" customFormat="1" x14ac:dyDescent="0.25">
      <c r="A2653" s="846" t="s">
        <v>1482</v>
      </c>
      <c r="B2653" s="1274" t="str">
        <f>IFERROR(_xlfn.CONCAT("K",('Configurable Tab'!$C$32+7)),"")</f>
        <v>K331</v>
      </c>
      <c r="C2653" s="1274" t="str">
        <f>IFERROR(_xlfn.CONCAT("K",('Configurable Tab'!$C$32+8)),"")</f>
        <v>K332</v>
      </c>
      <c r="D2653" s="826" t="s">
        <v>1350</v>
      </c>
      <c r="E2653" s="826" t="s">
        <v>1742</v>
      </c>
      <c r="F2653" s="1671"/>
      <c r="G2653" s="1671"/>
      <c r="H2653" s="1671"/>
      <c r="I2653" s="1274" t="str">
        <f t="shared" si="502"/>
        <v/>
      </c>
      <c r="J2653" s="1671" t="str">
        <f t="shared" si="504"/>
        <v/>
      </c>
      <c r="K2653" s="1671" t="str">
        <f t="shared" si="503"/>
        <v/>
      </c>
      <c r="M2653" s="1670"/>
      <c r="R2653" s="1671" t="s">
        <v>2191</v>
      </c>
    </row>
    <row r="2654" spans="1:20" s="1669" customFormat="1" x14ac:dyDescent="0.25">
      <c r="A2654" s="846" t="s">
        <v>1397</v>
      </c>
      <c r="B2654" s="1274" t="str">
        <f>IFERROR(_xlfn.CONCAT("K",('Configurable Tab'!$C$32+1)),"")</f>
        <v>K325</v>
      </c>
      <c r="C2654" s="1274" t="str">
        <f>IFERROR(_xlfn.CONCAT("K",('Configurable Tab'!$C$32+2)),"")</f>
        <v>K326</v>
      </c>
      <c r="D2654" s="826" t="s">
        <v>1350</v>
      </c>
      <c r="E2654" s="826" t="s">
        <v>1742</v>
      </c>
      <c r="F2654" s="1671"/>
      <c r="G2654" s="1671"/>
      <c r="H2654" s="1671"/>
      <c r="I2654" s="1274" t="str">
        <f t="shared" si="502"/>
        <v/>
      </c>
      <c r="J2654" s="1671" t="str">
        <f t="shared" si="504"/>
        <v/>
      </c>
      <c r="K2654" s="1671" t="str">
        <f t="shared" si="503"/>
        <v/>
      </c>
      <c r="M2654" s="1670"/>
      <c r="R2654" s="1671" t="s">
        <v>2191</v>
      </c>
    </row>
    <row r="2655" spans="1:20" s="1669"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1" t="s">
        <v>1496</v>
      </c>
      <c r="G2655" s="1671" t="str">
        <f t="shared" ref="G2655" si="505">IF(T2655&lt;&gt;"","AS","")</f>
        <v/>
      </c>
      <c r="H2655" s="1671" t="s">
        <v>1990</v>
      </c>
      <c r="I2655" s="1274" t="str">
        <f t="shared" si="502"/>
        <v/>
      </c>
      <c r="J2655" s="1671"/>
      <c r="K2655" s="1671" t="str">
        <f t="shared" si="503"/>
        <v/>
      </c>
      <c r="L2655" s="826"/>
      <c r="M2655" s="1672"/>
      <c r="N2655" s="1671"/>
      <c r="R2655" s="1671" t="s">
        <v>2191</v>
      </c>
      <c r="T2655" s="1671" t="str">
        <f>IF(Q$2635="Yes",45,"")</f>
        <v/>
      </c>
    </row>
    <row r="2656" spans="1:20" s="1669"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1" t="s">
        <v>1495</v>
      </c>
      <c r="G2656" s="1671" t="str">
        <f>IF(T2656&lt;&gt;"","AN","")</f>
        <v/>
      </c>
      <c r="H2656" s="1671" t="s">
        <v>1990</v>
      </c>
      <c r="I2656" s="1274"/>
      <c r="J2656" s="1671"/>
      <c r="K2656" s="1671"/>
      <c r="L2656" s="826"/>
      <c r="M2656" s="1672"/>
      <c r="N2656" s="1671"/>
      <c r="O2656" s="1561"/>
      <c r="P2656" s="603"/>
      <c r="Q2656" s="603"/>
      <c r="R2656" s="1671" t="s">
        <v>2191</v>
      </c>
      <c r="T2656" s="1671" t="str">
        <f t="shared" ref="T2656:T2663" si="506">IF(Q$2635="Yes",45,"")</f>
        <v/>
      </c>
    </row>
    <row r="2657" spans="1:20" s="1669"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1" t="s">
        <v>1492</v>
      </c>
      <c r="G2657" s="1671" t="str">
        <f>IF(T2657&lt;&gt;"","AL","")</f>
        <v/>
      </c>
      <c r="H2657" s="1671" t="s">
        <v>1990</v>
      </c>
      <c r="I2657" s="1274"/>
      <c r="J2657" s="1671"/>
      <c r="K2657" s="1671"/>
      <c r="L2657" s="826"/>
      <c r="M2657" s="1672"/>
      <c r="N2657" s="1671"/>
      <c r="O2657" s="603"/>
      <c r="P2657" s="603"/>
      <c r="Q2657" s="603"/>
      <c r="R2657" s="1671" t="s">
        <v>2191</v>
      </c>
      <c r="T2657" s="1671" t="str">
        <f t="shared" si="506"/>
        <v/>
      </c>
    </row>
    <row r="2658" spans="1:20" s="1669"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1" t="s">
        <v>1991</v>
      </c>
      <c r="G2658" s="1671" t="str">
        <f>IF(T2658&lt;&gt;"","E","")</f>
        <v/>
      </c>
      <c r="H2658" s="1671" t="s">
        <v>1990</v>
      </c>
      <c r="I2658" s="1274"/>
      <c r="J2658" s="1671"/>
      <c r="K2658" s="1671"/>
      <c r="L2658" s="826"/>
      <c r="M2658" s="1672"/>
      <c r="N2658" s="1671"/>
      <c r="O2658" s="603"/>
      <c r="P2658" s="603"/>
      <c r="Q2658" s="603"/>
      <c r="R2658" s="1671" t="s">
        <v>2191</v>
      </c>
      <c r="T2658" s="1671" t="str">
        <f t="shared" si="506"/>
        <v/>
      </c>
    </row>
    <row r="2659" spans="1:20" s="1669"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1" t="s">
        <v>1995</v>
      </c>
      <c r="G2659" s="1671" t="str">
        <f>IF(T2659&lt;&gt;"","G","")</f>
        <v/>
      </c>
      <c r="H2659" s="1671" t="s">
        <v>1990</v>
      </c>
      <c r="I2659" s="1274"/>
      <c r="J2659" s="1671"/>
      <c r="K2659" s="1671"/>
      <c r="L2659" s="826"/>
      <c r="M2659" s="1672"/>
      <c r="N2659" s="1671"/>
      <c r="O2659" s="603"/>
      <c r="P2659" s="603"/>
      <c r="Q2659" s="603"/>
      <c r="R2659" s="1671" t="s">
        <v>2191</v>
      </c>
      <c r="T2659" s="1671" t="str">
        <f t="shared" si="506"/>
        <v/>
      </c>
    </row>
    <row r="2660" spans="1:20" s="1669"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1" t="str">
        <f>IF(T2660&lt;&gt;"","AW","")</f>
        <v/>
      </c>
      <c r="H2660" s="1671" t="s">
        <v>1990</v>
      </c>
      <c r="I2660" s="1274"/>
      <c r="J2660" s="1671"/>
      <c r="K2660" s="1671"/>
      <c r="L2660" s="826"/>
      <c r="M2660" s="1672"/>
      <c r="N2660" s="1671"/>
      <c r="O2660" s="603"/>
      <c r="P2660" s="603"/>
      <c r="Q2660" s="603"/>
      <c r="R2660" s="1671" t="s">
        <v>2191</v>
      </c>
      <c r="T2660" s="1671" t="str">
        <f t="shared" si="506"/>
        <v/>
      </c>
    </row>
    <row r="2661" spans="1:20" s="1669"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1" t="s">
        <v>1999</v>
      </c>
      <c r="G2661" s="1671" t="str">
        <f t="shared" ref="G2661" si="507">IF(T2661&lt;&gt;"","AB","")</f>
        <v/>
      </c>
      <c r="H2661" s="1671" t="s">
        <v>1990</v>
      </c>
      <c r="I2661" s="1274"/>
      <c r="J2661" s="1671"/>
      <c r="K2661" s="1671"/>
      <c r="L2661" s="826"/>
      <c r="M2661" s="1672"/>
      <c r="N2661" s="1671"/>
      <c r="O2661" s="603"/>
      <c r="P2661" s="603"/>
      <c r="Q2661" s="603"/>
      <c r="R2661" s="1671" t="s">
        <v>2191</v>
      </c>
      <c r="T2661" s="1671" t="str">
        <f t="shared" si="506"/>
        <v/>
      </c>
    </row>
    <row r="2662" spans="1:20" s="1669"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1" t="s">
        <v>1604</v>
      </c>
      <c r="G2662" s="1671" t="str">
        <f t="shared" ref="G2662" si="508">IF(T2662&lt;&gt;"","AP","")</f>
        <v/>
      </c>
      <c r="H2662" s="1671" t="s">
        <v>1990</v>
      </c>
      <c r="I2662" s="1274"/>
      <c r="J2662" s="1671"/>
      <c r="K2662" s="1671"/>
      <c r="L2662" s="826"/>
      <c r="M2662" s="1672"/>
      <c r="N2662" s="1671"/>
      <c r="O2662" s="603"/>
      <c r="P2662" s="603"/>
      <c r="Q2662" s="603"/>
      <c r="R2662" s="1671" t="s">
        <v>2191</v>
      </c>
      <c r="T2662" s="1671" t="str">
        <f t="shared" si="506"/>
        <v/>
      </c>
    </row>
    <row r="2663" spans="1:20" s="1669"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1" t="s">
        <v>2135</v>
      </c>
      <c r="G2663" s="1671" t="str">
        <f>IF(T2663&lt;&gt;"","AZ","")</f>
        <v/>
      </c>
      <c r="H2663" s="1671" t="s">
        <v>1990</v>
      </c>
      <c r="I2663" s="1274"/>
      <c r="J2663" s="1671"/>
      <c r="K2663" s="1671"/>
      <c r="L2663" s="826" t="s">
        <v>2135</v>
      </c>
      <c r="M2663" s="1672">
        <v>1628</v>
      </c>
      <c r="N2663" s="1671"/>
      <c r="O2663" s="603"/>
      <c r="P2663" s="603"/>
      <c r="Q2663" s="603"/>
      <c r="R2663" s="1671" t="s">
        <v>2191</v>
      </c>
      <c r="T2663" s="1671" t="str">
        <f t="shared" si="506"/>
        <v/>
      </c>
    </row>
    <row r="2664" spans="1:20" s="1669" customFormat="1" x14ac:dyDescent="0.25">
      <c r="A2664" s="1673"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1" t="str">
        <f>IF(T2664&lt;&gt;"","A","")</f>
        <v/>
      </c>
      <c r="H2664" s="1671" t="s">
        <v>1990</v>
      </c>
      <c r="I2664" s="826"/>
      <c r="J2664" s="826"/>
      <c r="K2664" s="826"/>
      <c r="L2664" s="826" t="s">
        <v>1491</v>
      </c>
      <c r="M2664" s="1332">
        <v>1629</v>
      </c>
      <c r="N2664" s="826"/>
      <c r="O2664" s="1669" t="s">
        <v>725</v>
      </c>
      <c r="R2664" s="1671" t="s">
        <v>2193</v>
      </c>
      <c r="T2664" s="1671" t="str">
        <f>IF(Q$2665="Yes",46,"")</f>
        <v/>
      </c>
    </row>
    <row r="2665" spans="1:20" s="1669" customFormat="1" x14ac:dyDescent="0.25">
      <c r="A2665" s="1673"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1"/>
      <c r="H2665" s="1671"/>
      <c r="I2665" s="826"/>
      <c r="J2665" s="826"/>
      <c r="K2665" s="826"/>
      <c r="L2665" s="826" t="s">
        <v>1705</v>
      </c>
      <c r="M2665" s="1332">
        <v>1630</v>
      </c>
      <c r="N2665" s="826"/>
      <c r="O2665" s="1669">
        <f>'Configurable Tab'!H48</f>
        <v>643</v>
      </c>
      <c r="P2665" s="18" t="str">
        <f>'Configurable Tab'!J48</f>
        <v>No</v>
      </c>
      <c r="Q2665" s="1669" t="s">
        <v>648</v>
      </c>
      <c r="R2665" s="1671" t="s">
        <v>2193</v>
      </c>
      <c r="T2665" s="1671" t="str">
        <f t="shared" ref="T2665:T2674" si="509">IF(Q$2665="Yes",46,"")</f>
        <v/>
      </c>
    </row>
    <row r="2666" spans="1:20" s="1669" customFormat="1" x14ac:dyDescent="0.25">
      <c r="A2666" s="1673"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1" t="str">
        <f>IF(T2666&lt;&gt;"","B","")</f>
        <v/>
      </c>
      <c r="H2666" s="1671" t="s">
        <v>1990</v>
      </c>
      <c r="I2666" s="826"/>
      <c r="J2666" s="826"/>
      <c r="K2666" s="826"/>
      <c r="L2666" s="826" t="s">
        <v>1383</v>
      </c>
      <c r="M2666" s="1332">
        <v>1631</v>
      </c>
      <c r="N2666" s="826"/>
      <c r="O2666" s="1669" t="s">
        <v>726</v>
      </c>
      <c r="R2666" s="1671" t="s">
        <v>2193</v>
      </c>
      <c r="T2666" s="1671" t="str">
        <f t="shared" si="509"/>
        <v/>
      </c>
    </row>
    <row r="2667" spans="1:20" s="1669" customFormat="1" x14ac:dyDescent="0.25">
      <c r="A2667" s="1673"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1" t="str">
        <f>IF(T2667&lt;&gt;"","I","")</f>
        <v/>
      </c>
      <c r="H2667" s="1671" t="s">
        <v>1990</v>
      </c>
      <c r="I2667" s="826"/>
      <c r="J2667" s="826"/>
      <c r="K2667" s="826"/>
      <c r="L2667" s="826" t="s">
        <v>1381</v>
      </c>
      <c r="M2667" s="1332">
        <v>1632</v>
      </c>
      <c r="N2667" s="826"/>
      <c r="O2667" s="1669">
        <f>'Configurable Tab'!I48</f>
        <v>656</v>
      </c>
      <c r="R2667" s="1671" t="s">
        <v>2193</v>
      </c>
      <c r="T2667" s="1671" t="str">
        <f t="shared" si="509"/>
        <v/>
      </c>
    </row>
    <row r="2668" spans="1:20" s="1669" customFormat="1" x14ac:dyDescent="0.25">
      <c r="A2668" s="1673"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1" t="str">
        <f>IF(T2668&lt;&gt;"",IF(Q2667="Credit Memo","J",IF(Q2667="Check","K","")),"")</f>
        <v/>
      </c>
      <c r="H2668" s="1671" t="s">
        <v>1990</v>
      </c>
      <c r="I2668" s="826"/>
      <c r="J2668" s="826"/>
      <c r="K2668" s="826"/>
      <c r="L2668" s="826" t="s">
        <v>1382</v>
      </c>
      <c r="M2668" s="1332">
        <v>1633</v>
      </c>
      <c r="N2668" s="826"/>
      <c r="O2668" s="1669" t="s">
        <v>2203</v>
      </c>
      <c r="R2668" s="1671" t="s">
        <v>2193</v>
      </c>
      <c r="T2668" s="1671" t="str">
        <f t="shared" si="509"/>
        <v/>
      </c>
    </row>
    <row r="2669" spans="1:20" s="1669" customFormat="1" x14ac:dyDescent="0.25">
      <c r="A2669" s="1673"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1" t="str">
        <f>IF(T2669&lt;&gt;"","C","")</f>
        <v/>
      </c>
      <c r="H2669" s="1671" t="s">
        <v>1990</v>
      </c>
      <c r="I2669" s="826"/>
      <c r="J2669" s="826"/>
      <c r="K2669" s="826"/>
      <c r="L2669" s="826" t="s">
        <v>1385</v>
      </c>
      <c r="M2669" s="1332">
        <v>1634</v>
      </c>
      <c r="N2669" s="826"/>
      <c r="R2669" s="1671" t="s">
        <v>2193</v>
      </c>
      <c r="T2669" s="1671" t="str">
        <f t="shared" si="509"/>
        <v/>
      </c>
    </row>
    <row r="2670" spans="1:20" s="1669" customFormat="1" x14ac:dyDescent="0.25">
      <c r="A2670" s="1673"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1" t="str">
        <f>IF(T2670&lt;&gt;"","D","")</f>
        <v/>
      </c>
      <c r="H2670" s="1671" t="s">
        <v>1990</v>
      </c>
      <c r="I2670" s="826"/>
      <c r="J2670" s="826"/>
      <c r="K2670" s="826"/>
      <c r="L2670" s="826" t="s">
        <v>1386</v>
      </c>
      <c r="M2670" s="1332">
        <v>1635</v>
      </c>
      <c r="N2670" s="826"/>
      <c r="R2670" s="1671" t="s">
        <v>2193</v>
      </c>
      <c r="T2670" s="1671" t="str">
        <f t="shared" si="509"/>
        <v/>
      </c>
    </row>
    <row r="2671" spans="1:20" s="1669" customFormat="1" x14ac:dyDescent="0.25">
      <c r="A2671" s="1673"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1" t="s">
        <v>1396</v>
      </c>
      <c r="G2671" s="1671" t="str">
        <f>IF(T2671&lt;&gt;"","S","")</f>
        <v/>
      </c>
      <c r="H2671" s="1671" t="s">
        <v>1990</v>
      </c>
      <c r="I2671" s="826"/>
      <c r="J2671" s="826"/>
      <c r="K2671" s="826"/>
      <c r="L2671" s="826" t="s">
        <v>1396</v>
      </c>
      <c r="M2671" s="1332">
        <v>1636</v>
      </c>
      <c r="N2671" s="826"/>
      <c r="R2671" s="1671" t="s">
        <v>2193</v>
      </c>
      <c r="T2671" s="1671" t="str">
        <f t="shared" si="509"/>
        <v/>
      </c>
    </row>
    <row r="2672" spans="1:20" s="1669" customFormat="1" x14ac:dyDescent="0.25">
      <c r="A2672" s="1673"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1" t="str">
        <f>IF(T2672&lt;&gt;"","AQ","")</f>
        <v/>
      </c>
      <c r="H2672" s="1671" t="s">
        <v>1990</v>
      </c>
      <c r="I2672" s="826"/>
      <c r="J2672" s="826"/>
      <c r="K2672" s="826"/>
      <c r="L2672" s="826" t="s">
        <v>2005</v>
      </c>
      <c r="M2672" s="1332">
        <v>1637</v>
      </c>
      <c r="N2672" s="826"/>
      <c r="R2672" s="1671" t="s">
        <v>2193</v>
      </c>
      <c r="T2672" s="1671" t="str">
        <f t="shared" si="509"/>
        <v/>
      </c>
    </row>
    <row r="2673" spans="1:20" s="1669" customFormat="1" x14ac:dyDescent="0.25">
      <c r="A2673" s="1673"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1" t="str">
        <f>IF(T2673&lt;&gt;"","AA","")</f>
        <v/>
      </c>
      <c r="H2673" s="1671" t="s">
        <v>1990</v>
      </c>
      <c r="I2673" s="826"/>
      <c r="J2673" s="826"/>
      <c r="K2673" s="826"/>
      <c r="L2673" s="826" t="s">
        <v>2006</v>
      </c>
      <c r="M2673" s="1332">
        <v>1638</v>
      </c>
      <c r="N2673" s="826"/>
      <c r="R2673" s="1671" t="s">
        <v>2193</v>
      </c>
      <c r="T2673" s="1671" t="str">
        <f t="shared" si="509"/>
        <v/>
      </c>
    </row>
    <row r="2674" spans="1:20" s="1669" customFormat="1" x14ac:dyDescent="0.25">
      <c r="A2674" s="1673"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1" t="str">
        <f>IF(T2674&lt;&gt;"","H","")</f>
        <v/>
      </c>
      <c r="H2674" s="1671" t="s">
        <v>1990</v>
      </c>
      <c r="I2674" s="826"/>
      <c r="J2674" s="826"/>
      <c r="K2674" s="826"/>
      <c r="L2674" s="826" t="s">
        <v>1397</v>
      </c>
      <c r="M2674" s="1332">
        <v>1639</v>
      </c>
      <c r="N2674" s="826"/>
      <c r="R2674" s="1671" t="s">
        <v>2193</v>
      </c>
      <c r="T2674" s="1671" t="str">
        <f t="shared" si="509"/>
        <v/>
      </c>
    </row>
    <row r="2675" spans="1:20" s="1669" customFormat="1" x14ac:dyDescent="0.25">
      <c r="A2675" s="1673" t="s">
        <v>1705</v>
      </c>
      <c r="B2675" s="1274" t="str">
        <f>IFERROR(_xlfn.CONCAT("D",('Configurable Tab'!$C$33+1)),"")</f>
        <v>D336</v>
      </c>
      <c r="C2675" s="1274" t="str">
        <f>IFERROR(_xlfn.CONCAT("E",('Configurable Tab'!$C$33+1)),"")</f>
        <v>E336</v>
      </c>
      <c r="D2675" s="826" t="s">
        <v>1350</v>
      </c>
      <c r="E2675" s="826" t="s">
        <v>1742</v>
      </c>
      <c r="F2675" s="1671"/>
      <c r="G2675" s="1671"/>
      <c r="H2675" s="1671"/>
      <c r="I2675" s="1274" t="str">
        <f t="shared" ref="I2675:I2685" si="510">IF(J2675&lt;&gt;"",A2675,"")</f>
        <v/>
      </c>
      <c r="J2675" s="1671" t="str">
        <f t="shared" ref="J2675:J2684" si="511">IFERROR(IF($Q$2665="Yes",Q$1&amp;M2665,""),"")</f>
        <v/>
      </c>
      <c r="K2675" s="1671" t="str">
        <f t="shared" ref="K2675:K2685" si="512">IF(J2675&lt;&gt;"",E2675,"")</f>
        <v/>
      </c>
      <c r="M2675" s="1670"/>
      <c r="Q2675" s="1274" t="str">
        <f>IFERROR(_xlfn.CONCAT("C",('Configurable Tab'!$C33+1)),"")</f>
        <v>C336</v>
      </c>
      <c r="R2675" s="1671" t="s">
        <v>2193</v>
      </c>
    </row>
    <row r="2676" spans="1:20" s="1669" customFormat="1" x14ac:dyDescent="0.25">
      <c r="A2676" s="1673" t="s">
        <v>1383</v>
      </c>
      <c r="B2676" s="1274" t="str">
        <f>IFERROR(_xlfn.CONCAT("D",('Configurable Tab'!$C$33+2)),"")</f>
        <v>D337</v>
      </c>
      <c r="C2676" s="1274" t="str">
        <f>IFERROR(_xlfn.CONCAT("E",('Configurable Tab'!$C$33+2)),"")</f>
        <v>E337</v>
      </c>
      <c r="D2676" s="826" t="s">
        <v>1350</v>
      </c>
      <c r="E2676" s="826" t="s">
        <v>1742</v>
      </c>
      <c r="F2676" s="1671"/>
      <c r="G2676" s="1671"/>
      <c r="H2676" s="1671"/>
      <c r="I2676" s="1274" t="str">
        <f t="shared" si="510"/>
        <v/>
      </c>
      <c r="J2676" s="1671" t="str">
        <f t="shared" si="511"/>
        <v/>
      </c>
      <c r="K2676" s="1671" t="str">
        <f t="shared" si="512"/>
        <v/>
      </c>
      <c r="M2676" s="1670"/>
      <c r="R2676" s="1671" t="s">
        <v>2193</v>
      </c>
    </row>
    <row r="2677" spans="1:20" s="1669" customFormat="1" x14ac:dyDescent="0.25">
      <c r="A2677" s="1673" t="s">
        <v>1381</v>
      </c>
      <c r="B2677" s="1274" t="str">
        <f>IFERROR(_xlfn.CONCAT("I",('Configurable Tab'!$C$33+1)),"")</f>
        <v>I336</v>
      </c>
      <c r="C2677" s="1274" t="str">
        <f>IFERROR(_xlfn.CONCAT("I",('Configurable Tab'!$C$33+2)),"")</f>
        <v>I337</v>
      </c>
      <c r="D2677" s="826" t="s">
        <v>1350</v>
      </c>
      <c r="E2677" s="826" t="s">
        <v>1742</v>
      </c>
      <c r="F2677" s="1671"/>
      <c r="G2677" s="1671"/>
      <c r="H2677" s="1671"/>
      <c r="I2677" s="1274" t="str">
        <f t="shared" si="510"/>
        <v/>
      </c>
      <c r="J2677" s="1671" t="str">
        <f t="shared" si="511"/>
        <v/>
      </c>
      <c r="K2677" s="1671" t="str">
        <f t="shared" si="512"/>
        <v/>
      </c>
      <c r="M2677" s="1670"/>
      <c r="R2677" s="1671" t="s">
        <v>2193</v>
      </c>
    </row>
    <row r="2678" spans="1:20" s="1669" customFormat="1" x14ac:dyDescent="0.25">
      <c r="A2678" s="1673" t="s">
        <v>1382</v>
      </c>
      <c r="B2678" s="1274" t="str">
        <f>IFERROR(_xlfn.CONCAT("M",('Configurable Tab'!$C$33+1)),"")</f>
        <v>M336</v>
      </c>
      <c r="C2678" s="1274" t="str">
        <f>IFERROR(_xlfn.CONCAT("M",('Configurable Tab'!$C$33+2)),"")</f>
        <v>M337</v>
      </c>
      <c r="D2678" s="826" t="s">
        <v>1350</v>
      </c>
      <c r="E2678" s="826" t="s">
        <v>1742</v>
      </c>
      <c r="F2678" s="1671"/>
      <c r="G2678" s="1671"/>
      <c r="H2678" s="1671"/>
      <c r="I2678" s="1274" t="str">
        <f t="shared" si="510"/>
        <v/>
      </c>
      <c r="J2678" s="1671" t="str">
        <f t="shared" si="511"/>
        <v/>
      </c>
      <c r="K2678" s="1671" t="str">
        <f t="shared" si="512"/>
        <v/>
      </c>
      <c r="M2678" s="1670"/>
      <c r="R2678" s="1671" t="s">
        <v>2193</v>
      </c>
    </row>
    <row r="2679" spans="1:20" s="1669" customFormat="1" x14ac:dyDescent="0.25">
      <c r="A2679" s="1673" t="s">
        <v>1385</v>
      </c>
      <c r="B2679" s="1274" t="str">
        <f>IFERROR(_xlfn.CONCAT("D",('Configurable Tab'!$C$33+4)),"")</f>
        <v>D339</v>
      </c>
      <c r="C2679" s="1274" t="str">
        <f>IFERROR(_xlfn.CONCAT("E",('Configurable Tab'!$C$33+4)),"")</f>
        <v>E339</v>
      </c>
      <c r="D2679" s="826" t="s">
        <v>1350</v>
      </c>
      <c r="E2679" s="826" t="s">
        <v>1742</v>
      </c>
      <c r="F2679" s="1671"/>
      <c r="G2679" s="1671"/>
      <c r="H2679" s="1671"/>
      <c r="I2679" s="1274" t="str">
        <f t="shared" si="510"/>
        <v/>
      </c>
      <c r="J2679" s="1671" t="str">
        <f t="shared" si="511"/>
        <v/>
      </c>
      <c r="K2679" s="1671" t="str">
        <f t="shared" si="512"/>
        <v/>
      </c>
      <c r="M2679" s="1670"/>
      <c r="R2679" s="1671" t="s">
        <v>2193</v>
      </c>
    </row>
    <row r="2680" spans="1:20" s="1669" customFormat="1" x14ac:dyDescent="0.25">
      <c r="A2680" s="1673" t="s">
        <v>1386</v>
      </c>
      <c r="B2680" s="1274" t="str">
        <f>IFERROR(_xlfn.CONCAT("D",('Configurable Tab'!$C$33+5)),"")</f>
        <v>D340</v>
      </c>
      <c r="C2680" s="1274" t="str">
        <f>IFERROR(_xlfn.CONCAT("E",('Configurable Tab'!$C$33+5)),"")</f>
        <v>E340</v>
      </c>
      <c r="D2680" s="826" t="s">
        <v>1350</v>
      </c>
      <c r="E2680" s="826" t="s">
        <v>1742</v>
      </c>
      <c r="F2680" s="1671"/>
      <c r="G2680" s="1671"/>
      <c r="H2680" s="1671"/>
      <c r="I2680" s="1274" t="str">
        <f t="shared" si="510"/>
        <v/>
      </c>
      <c r="J2680" s="1671" t="str">
        <f t="shared" si="511"/>
        <v/>
      </c>
      <c r="K2680" s="1671" t="str">
        <f t="shared" si="512"/>
        <v/>
      </c>
      <c r="M2680" s="1670"/>
      <c r="R2680" s="1671" t="s">
        <v>2193</v>
      </c>
    </row>
    <row r="2681" spans="1:20" s="1669" customFormat="1" x14ac:dyDescent="0.25">
      <c r="A2681" s="1673" t="s">
        <v>1396</v>
      </c>
      <c r="B2681" s="1274" t="str">
        <f>IFERROR(_xlfn.CONCAT("G",('Configurable Tab'!$C$33+4)),"")</f>
        <v>G339</v>
      </c>
      <c r="C2681" s="1274" t="str">
        <f>IFERROR(_xlfn.CONCAT("G",('Configurable Tab'!$C$33+5)),"")</f>
        <v>G340</v>
      </c>
      <c r="D2681" s="826" t="s">
        <v>1350</v>
      </c>
      <c r="E2681" s="826" t="s">
        <v>1742</v>
      </c>
      <c r="F2681" s="1671"/>
      <c r="G2681" s="1671"/>
      <c r="H2681" s="1671"/>
      <c r="I2681" s="1274" t="str">
        <f t="shared" si="510"/>
        <v/>
      </c>
      <c r="J2681" s="1671" t="str">
        <f t="shared" si="511"/>
        <v/>
      </c>
      <c r="K2681" s="1671" t="str">
        <f t="shared" si="512"/>
        <v/>
      </c>
      <c r="M2681" s="1670"/>
      <c r="R2681" s="1671" t="s">
        <v>2193</v>
      </c>
    </row>
    <row r="2682" spans="1:20" s="1669" customFormat="1" x14ac:dyDescent="0.25">
      <c r="A2682" s="1673" t="s">
        <v>2005</v>
      </c>
      <c r="B2682" s="1274" t="str">
        <f>IFERROR(_xlfn.CONCAT("G",('Configurable Tab'!$C$33+7)),"")</f>
        <v>G342</v>
      </c>
      <c r="C2682" s="1274" t="str">
        <f>IFERROR(_xlfn.CONCAT("G",('Configurable Tab'!$C$33+8)),"")</f>
        <v>G343</v>
      </c>
      <c r="D2682" s="826" t="s">
        <v>1350</v>
      </c>
      <c r="E2682" s="826" t="s">
        <v>1742</v>
      </c>
      <c r="F2682" s="1671"/>
      <c r="G2682" s="1671"/>
      <c r="H2682" s="1671"/>
      <c r="I2682" s="1274" t="str">
        <f t="shared" si="510"/>
        <v/>
      </c>
      <c r="J2682" s="1671" t="str">
        <f t="shared" si="511"/>
        <v/>
      </c>
      <c r="K2682" s="1671" t="str">
        <f t="shared" si="512"/>
        <v/>
      </c>
      <c r="M2682" s="1670"/>
      <c r="R2682" s="1671" t="s">
        <v>2193</v>
      </c>
    </row>
    <row r="2683" spans="1:20" s="1669" customFormat="1" x14ac:dyDescent="0.25">
      <c r="A2683" s="1673" t="s">
        <v>1482</v>
      </c>
      <c r="B2683" s="1274" t="str">
        <f>IFERROR(_xlfn.CONCAT("K",('Configurable Tab'!$C$33+7)),"")</f>
        <v>K342</v>
      </c>
      <c r="C2683" s="1274" t="str">
        <f>IFERROR(_xlfn.CONCAT("K",('Configurable Tab'!$C$33+8)),"")</f>
        <v>K343</v>
      </c>
      <c r="D2683" s="826" t="s">
        <v>1350</v>
      </c>
      <c r="E2683" s="826" t="s">
        <v>1742</v>
      </c>
      <c r="F2683" s="1671"/>
      <c r="G2683" s="1671"/>
      <c r="H2683" s="1671"/>
      <c r="I2683" s="1274" t="str">
        <f t="shared" si="510"/>
        <v/>
      </c>
      <c r="J2683" s="1671" t="str">
        <f t="shared" si="511"/>
        <v/>
      </c>
      <c r="K2683" s="1671" t="str">
        <f t="shared" si="512"/>
        <v/>
      </c>
      <c r="M2683" s="1670"/>
      <c r="R2683" s="1671" t="s">
        <v>2193</v>
      </c>
    </row>
    <row r="2684" spans="1:20" s="1669" customFormat="1" x14ac:dyDescent="0.25">
      <c r="A2684" s="1673" t="s">
        <v>1397</v>
      </c>
      <c r="B2684" s="1274" t="str">
        <f>IFERROR(_xlfn.CONCAT("K",('Configurable Tab'!$C$33+1)),"")</f>
        <v>K336</v>
      </c>
      <c r="C2684" s="1274" t="str">
        <f>IFERROR(_xlfn.CONCAT("K",('Configurable Tab'!$C$33+2)),"")</f>
        <v>K337</v>
      </c>
      <c r="D2684" s="826" t="s">
        <v>1350</v>
      </c>
      <c r="E2684" s="826" t="s">
        <v>1742</v>
      </c>
      <c r="F2684" s="1671"/>
      <c r="G2684" s="1671"/>
      <c r="H2684" s="1671"/>
      <c r="I2684" s="1274" t="str">
        <f t="shared" si="510"/>
        <v/>
      </c>
      <c r="J2684" s="1671" t="str">
        <f t="shared" si="511"/>
        <v/>
      </c>
      <c r="K2684" s="1671" t="str">
        <f t="shared" si="512"/>
        <v/>
      </c>
      <c r="M2684" s="1670"/>
      <c r="R2684" s="1671" t="s">
        <v>2193</v>
      </c>
    </row>
    <row r="2685" spans="1:20" s="1669" customFormat="1" x14ac:dyDescent="0.25">
      <c r="A2685" s="1673"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1" t="s">
        <v>1496</v>
      </c>
      <c r="G2685" s="1671" t="str">
        <f t="shared" ref="G2685" si="513">IF(T2685&lt;&gt;"","AS","")</f>
        <v/>
      </c>
      <c r="H2685" s="1671" t="s">
        <v>1990</v>
      </c>
      <c r="I2685" s="1274" t="str">
        <f t="shared" si="510"/>
        <v/>
      </c>
      <c r="J2685" s="1671"/>
      <c r="K2685" s="1671" t="str">
        <f t="shared" si="512"/>
        <v/>
      </c>
      <c r="L2685" s="826"/>
      <c r="M2685" s="1672"/>
      <c r="N2685" s="1671"/>
      <c r="R2685" s="1671" t="s">
        <v>2193</v>
      </c>
      <c r="T2685" s="1671" t="str">
        <f>IF(Q$2665="Yes",46,"")</f>
        <v/>
      </c>
    </row>
    <row r="2686" spans="1:20" s="1669" customFormat="1" x14ac:dyDescent="0.25">
      <c r="A2686" s="1674"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1" t="s">
        <v>1495</v>
      </c>
      <c r="G2686" s="1671" t="str">
        <f>IF(T2686&lt;&gt;"","AN","")</f>
        <v/>
      </c>
      <c r="H2686" s="1671" t="s">
        <v>1990</v>
      </c>
      <c r="I2686" s="1274"/>
      <c r="J2686" s="1671"/>
      <c r="K2686" s="1671"/>
      <c r="L2686" s="826"/>
      <c r="M2686" s="1672"/>
      <c r="N2686" s="1671"/>
      <c r="O2686" s="1561"/>
      <c r="P2686" s="603"/>
      <c r="Q2686" s="603"/>
      <c r="R2686" s="1671" t="s">
        <v>2193</v>
      </c>
      <c r="T2686" s="1671" t="str">
        <f t="shared" ref="T2686:T2693" si="514">IF(Q$2665="Yes",46,"")</f>
        <v/>
      </c>
    </row>
    <row r="2687" spans="1:20" s="1669" customFormat="1" x14ac:dyDescent="0.25">
      <c r="A2687" s="1674"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1" t="s">
        <v>1492</v>
      </c>
      <c r="G2687" s="1671" t="str">
        <f>IF(T2687&lt;&gt;"","AL","")</f>
        <v/>
      </c>
      <c r="H2687" s="1671" t="s">
        <v>1990</v>
      </c>
      <c r="I2687" s="1274"/>
      <c r="J2687" s="1671"/>
      <c r="K2687" s="1671"/>
      <c r="L2687" s="826"/>
      <c r="M2687" s="1672"/>
      <c r="N2687" s="1671"/>
      <c r="O2687" s="603"/>
      <c r="P2687" s="603"/>
      <c r="Q2687" s="603"/>
      <c r="R2687" s="1671" t="s">
        <v>2193</v>
      </c>
      <c r="T2687" s="1671" t="str">
        <f t="shared" si="514"/>
        <v/>
      </c>
    </row>
    <row r="2688" spans="1:20" s="1669" customFormat="1" x14ac:dyDescent="0.25">
      <c r="A2688" s="1674"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1" t="s">
        <v>1991</v>
      </c>
      <c r="G2688" s="1671" t="str">
        <f>IF(T2688&lt;&gt;"","E","")</f>
        <v/>
      </c>
      <c r="H2688" s="1671" t="s">
        <v>1990</v>
      </c>
      <c r="I2688" s="1274"/>
      <c r="J2688" s="1671"/>
      <c r="K2688" s="1671"/>
      <c r="L2688" s="826"/>
      <c r="M2688" s="1672"/>
      <c r="N2688" s="1671"/>
      <c r="O2688" s="603"/>
      <c r="P2688" s="603"/>
      <c r="Q2688" s="603"/>
      <c r="R2688" s="1671" t="s">
        <v>2193</v>
      </c>
      <c r="T2688" s="1671" t="str">
        <f t="shared" si="514"/>
        <v/>
      </c>
    </row>
    <row r="2689" spans="1:20" s="1669" customFormat="1" x14ac:dyDescent="0.25">
      <c r="A2689" s="1674"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1" t="s">
        <v>1995</v>
      </c>
      <c r="G2689" s="1671" t="str">
        <f>IF(T2689&lt;&gt;"","G","")</f>
        <v/>
      </c>
      <c r="H2689" s="1671" t="s">
        <v>1990</v>
      </c>
      <c r="I2689" s="1274"/>
      <c r="J2689" s="1671"/>
      <c r="K2689" s="1671"/>
      <c r="L2689" s="826"/>
      <c r="M2689" s="1672"/>
      <c r="N2689" s="1671"/>
      <c r="O2689" s="603"/>
      <c r="P2689" s="603"/>
      <c r="Q2689" s="603"/>
      <c r="R2689" s="1671" t="s">
        <v>2193</v>
      </c>
      <c r="T2689" s="1671" t="str">
        <f t="shared" si="514"/>
        <v/>
      </c>
    </row>
    <row r="2690" spans="1:20" s="1669" customFormat="1" x14ac:dyDescent="0.25">
      <c r="A2690" s="1674"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1" t="str">
        <f>IF(T2690&lt;&gt;"","AW","")</f>
        <v/>
      </c>
      <c r="H2690" s="1671" t="s">
        <v>1990</v>
      </c>
      <c r="I2690" s="1274"/>
      <c r="J2690" s="1671"/>
      <c r="K2690" s="1671"/>
      <c r="L2690" s="826"/>
      <c r="M2690" s="1672"/>
      <c r="N2690" s="1671"/>
      <c r="O2690" s="603"/>
      <c r="P2690" s="603"/>
      <c r="Q2690" s="603"/>
      <c r="R2690" s="1671" t="s">
        <v>2193</v>
      </c>
      <c r="T2690" s="1671" t="str">
        <f t="shared" si="514"/>
        <v/>
      </c>
    </row>
    <row r="2691" spans="1:20" s="1669" customFormat="1" x14ac:dyDescent="0.25">
      <c r="A2691" s="1674"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1" t="s">
        <v>1999</v>
      </c>
      <c r="G2691" s="1671" t="str">
        <f t="shared" ref="G2691" si="515">IF(T2691&lt;&gt;"","AB","")</f>
        <v/>
      </c>
      <c r="H2691" s="1671" t="s">
        <v>1990</v>
      </c>
      <c r="I2691" s="1274"/>
      <c r="J2691" s="1671"/>
      <c r="K2691" s="1671"/>
      <c r="L2691" s="826"/>
      <c r="M2691" s="1672"/>
      <c r="N2691" s="1671"/>
      <c r="O2691" s="603"/>
      <c r="P2691" s="603"/>
      <c r="Q2691" s="603"/>
      <c r="R2691" s="1671" t="s">
        <v>2193</v>
      </c>
      <c r="T2691" s="1671" t="str">
        <f t="shared" si="514"/>
        <v/>
      </c>
    </row>
    <row r="2692" spans="1:20" s="1669" customFormat="1" x14ac:dyDescent="0.25">
      <c r="A2692" s="1674"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1" t="s">
        <v>1604</v>
      </c>
      <c r="G2692" s="1671" t="str">
        <f t="shared" ref="G2692" si="516">IF(T2692&lt;&gt;"","AP","")</f>
        <v/>
      </c>
      <c r="H2692" s="1671" t="s">
        <v>1990</v>
      </c>
      <c r="I2692" s="1274"/>
      <c r="J2692" s="1671"/>
      <c r="K2692" s="1671"/>
      <c r="L2692" s="826"/>
      <c r="M2692" s="1672"/>
      <c r="N2692" s="1671"/>
      <c r="O2692" s="603"/>
      <c r="P2692" s="603"/>
      <c r="Q2692" s="603"/>
      <c r="R2692" s="1671" t="s">
        <v>2193</v>
      </c>
      <c r="T2692" s="1671" t="str">
        <f t="shared" si="514"/>
        <v/>
      </c>
    </row>
    <row r="2693" spans="1:20" s="1669" customFormat="1" x14ac:dyDescent="0.25">
      <c r="A2693" s="1674"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1" t="s">
        <v>2135</v>
      </c>
      <c r="G2693" s="1671" t="str">
        <f>IF(T2693&lt;&gt;"","AZ","")</f>
        <v/>
      </c>
      <c r="H2693" s="1671" t="s">
        <v>1990</v>
      </c>
      <c r="I2693" s="1274"/>
      <c r="J2693" s="1671"/>
      <c r="K2693" s="1671"/>
      <c r="L2693" s="826" t="s">
        <v>2135</v>
      </c>
      <c r="M2693" s="1672">
        <v>1640</v>
      </c>
      <c r="N2693" s="1671"/>
      <c r="O2693" s="603"/>
      <c r="P2693" s="603"/>
      <c r="Q2693" s="603"/>
      <c r="R2693" s="1671" t="s">
        <v>2193</v>
      </c>
      <c r="T2693" s="1671" t="str">
        <f t="shared" si="514"/>
        <v/>
      </c>
    </row>
    <row r="2694" spans="1:20" s="1669"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1" t="str">
        <f>IF(T2694&lt;&gt;"","A","")</f>
        <v/>
      </c>
      <c r="H2694" s="1671" t="s">
        <v>1990</v>
      </c>
      <c r="I2694" s="826"/>
      <c r="J2694" s="826"/>
      <c r="K2694" s="826"/>
      <c r="L2694" s="826" t="s">
        <v>1491</v>
      </c>
      <c r="M2694" s="1332">
        <v>1641</v>
      </c>
      <c r="N2694" s="826"/>
      <c r="O2694" s="1669" t="s">
        <v>725</v>
      </c>
      <c r="R2694" s="1671" t="s">
        <v>2194</v>
      </c>
      <c r="T2694" s="1671" t="str">
        <f>IF(Q$2695="Yes",47,"")</f>
        <v/>
      </c>
    </row>
    <row r="2695" spans="1:20" s="1669"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1"/>
      <c r="H2695" s="1671"/>
      <c r="I2695" s="826"/>
      <c r="J2695" s="826"/>
      <c r="K2695" s="826"/>
      <c r="L2695" s="826" t="s">
        <v>1705</v>
      </c>
      <c r="M2695" s="1332">
        <v>1642</v>
      </c>
      <c r="N2695" s="826"/>
      <c r="O2695" s="1669">
        <f>'Configurable Tab'!H49</f>
        <v>657</v>
      </c>
      <c r="P2695" s="18" t="str">
        <f>'Configurable Tab'!J48</f>
        <v>No</v>
      </c>
      <c r="Q2695" s="1669" t="s">
        <v>648</v>
      </c>
      <c r="R2695" s="1671" t="s">
        <v>2194</v>
      </c>
      <c r="T2695" s="1671" t="str">
        <f t="shared" ref="T2695:T2704" si="517">IF(Q$2695="Yes",47,"")</f>
        <v/>
      </c>
    </row>
    <row r="2696" spans="1:20" s="1669"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1" t="str">
        <f>IF(T2696&lt;&gt;"","B","")</f>
        <v/>
      </c>
      <c r="H2696" s="1671" t="s">
        <v>1990</v>
      </c>
      <c r="I2696" s="826"/>
      <c r="J2696" s="826"/>
      <c r="K2696" s="826"/>
      <c r="L2696" s="826" t="s">
        <v>1383</v>
      </c>
      <c r="M2696" s="1332">
        <v>1643</v>
      </c>
      <c r="N2696" s="826"/>
      <c r="O2696" s="1669" t="s">
        <v>726</v>
      </c>
      <c r="R2696" s="1671" t="s">
        <v>2194</v>
      </c>
      <c r="T2696" s="1671" t="str">
        <f t="shared" si="517"/>
        <v/>
      </c>
    </row>
    <row r="2697" spans="1:20" s="1669"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1" t="str">
        <f>IF(T2697&lt;&gt;"","I","")</f>
        <v/>
      </c>
      <c r="H2697" s="1671" t="s">
        <v>1990</v>
      </c>
      <c r="I2697" s="826"/>
      <c r="J2697" s="826"/>
      <c r="K2697" s="826"/>
      <c r="L2697" s="826" t="s">
        <v>1381</v>
      </c>
      <c r="M2697" s="1332">
        <v>1644</v>
      </c>
      <c r="N2697" s="826"/>
      <c r="O2697" s="1669">
        <f>'Configurable Tab'!I49</f>
        <v>670</v>
      </c>
      <c r="R2697" s="1671" t="s">
        <v>2194</v>
      </c>
      <c r="T2697" s="1671" t="str">
        <f t="shared" si="517"/>
        <v/>
      </c>
    </row>
    <row r="2698" spans="1:20" s="1669"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1" t="str">
        <f>IF(T2698&lt;&gt;"",IF(Q2697="Credit Memo","J",IF(Q2697="Check","K","")),"")</f>
        <v/>
      </c>
      <c r="H2698" s="1671" t="s">
        <v>1990</v>
      </c>
      <c r="I2698" s="826"/>
      <c r="J2698" s="826"/>
      <c r="K2698" s="826"/>
      <c r="L2698" s="826" t="s">
        <v>1382</v>
      </c>
      <c r="M2698" s="1332">
        <v>1645</v>
      </c>
      <c r="N2698" s="826"/>
      <c r="O2698" s="1669" t="s">
        <v>2202</v>
      </c>
      <c r="R2698" s="1671" t="s">
        <v>2194</v>
      </c>
      <c r="T2698" s="1671" t="str">
        <f t="shared" si="517"/>
        <v/>
      </c>
    </row>
    <row r="2699" spans="1:20" s="1669"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1" t="str">
        <f>IF(T2699&lt;&gt;"","C","")</f>
        <v/>
      </c>
      <c r="H2699" s="1671" t="s">
        <v>1990</v>
      </c>
      <c r="I2699" s="826"/>
      <c r="J2699" s="826"/>
      <c r="K2699" s="826"/>
      <c r="L2699" s="826" t="s">
        <v>1385</v>
      </c>
      <c r="M2699" s="1332">
        <v>1646</v>
      </c>
      <c r="N2699" s="826"/>
      <c r="R2699" s="1671" t="s">
        <v>2194</v>
      </c>
      <c r="T2699" s="1671" t="str">
        <f t="shared" si="517"/>
        <v/>
      </c>
    </row>
    <row r="2700" spans="1:20" s="1669"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1" t="str">
        <f>IF(T2700&lt;&gt;"","D","")</f>
        <v/>
      </c>
      <c r="H2700" s="1671" t="s">
        <v>1990</v>
      </c>
      <c r="I2700" s="826"/>
      <c r="J2700" s="826"/>
      <c r="K2700" s="826"/>
      <c r="L2700" s="826" t="s">
        <v>1386</v>
      </c>
      <c r="M2700" s="1332">
        <v>1647</v>
      </c>
      <c r="N2700" s="826"/>
      <c r="R2700" s="1671" t="s">
        <v>2194</v>
      </c>
      <c r="T2700" s="1671" t="str">
        <f t="shared" si="517"/>
        <v/>
      </c>
    </row>
    <row r="2701" spans="1:20" s="1669"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1" t="s">
        <v>1396</v>
      </c>
      <c r="G2701" s="1671" t="str">
        <f>IF(T2701&lt;&gt;"","S","")</f>
        <v/>
      </c>
      <c r="H2701" s="1671" t="s">
        <v>1990</v>
      </c>
      <c r="I2701" s="826"/>
      <c r="J2701" s="826"/>
      <c r="K2701" s="826"/>
      <c r="L2701" s="826" t="s">
        <v>1396</v>
      </c>
      <c r="M2701" s="1332">
        <v>1648</v>
      </c>
      <c r="N2701" s="826"/>
      <c r="R2701" s="1671" t="s">
        <v>2194</v>
      </c>
      <c r="T2701" s="1671" t="str">
        <f t="shared" si="517"/>
        <v/>
      </c>
    </row>
    <row r="2702" spans="1:20" s="1669"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1" t="str">
        <f>IF(T2702&lt;&gt;"","AQ","")</f>
        <v/>
      </c>
      <c r="H2702" s="1671" t="s">
        <v>1990</v>
      </c>
      <c r="I2702" s="826"/>
      <c r="J2702" s="826"/>
      <c r="K2702" s="826"/>
      <c r="L2702" s="826" t="s">
        <v>2005</v>
      </c>
      <c r="M2702" s="1332">
        <v>1649</v>
      </c>
      <c r="N2702" s="826"/>
      <c r="R2702" s="1671" t="s">
        <v>2194</v>
      </c>
      <c r="T2702" s="1671" t="str">
        <f t="shared" si="517"/>
        <v/>
      </c>
    </row>
    <row r="2703" spans="1:20" s="1669"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1" t="str">
        <f>IF(T2703&lt;&gt;"","AA","")</f>
        <v/>
      </c>
      <c r="H2703" s="1671" t="s">
        <v>1990</v>
      </c>
      <c r="I2703" s="826"/>
      <c r="J2703" s="826"/>
      <c r="K2703" s="826"/>
      <c r="L2703" s="826" t="s">
        <v>2006</v>
      </c>
      <c r="M2703" s="1332">
        <v>1650</v>
      </c>
      <c r="N2703" s="826"/>
      <c r="R2703" s="1671" t="s">
        <v>2194</v>
      </c>
      <c r="T2703" s="1671" t="str">
        <f t="shared" si="517"/>
        <v/>
      </c>
    </row>
    <row r="2704" spans="1:20" s="1669"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1" t="str">
        <f>IF(T2704&lt;&gt;"","H","")</f>
        <v/>
      </c>
      <c r="H2704" s="1671" t="s">
        <v>1990</v>
      </c>
      <c r="I2704" s="826"/>
      <c r="J2704" s="826"/>
      <c r="K2704" s="826"/>
      <c r="L2704" s="826" t="s">
        <v>1397</v>
      </c>
      <c r="M2704" s="1332">
        <v>1651</v>
      </c>
      <c r="N2704" s="826"/>
      <c r="R2704" s="1671" t="s">
        <v>2194</v>
      </c>
      <c r="T2704" s="1671" t="str">
        <f t="shared" si="517"/>
        <v/>
      </c>
    </row>
    <row r="2705" spans="1:20" s="1669" customFormat="1" x14ac:dyDescent="0.25">
      <c r="A2705" s="846" t="s">
        <v>1705</v>
      </c>
      <c r="B2705" s="1274" t="str">
        <f>IFERROR(_xlfn.CONCAT("D",('Configurable Tab'!$C$34+1)),"")</f>
        <v>D347</v>
      </c>
      <c r="C2705" s="1274" t="str">
        <f>IFERROR(_xlfn.CONCAT("E",('Configurable Tab'!$C$34+1)),"")</f>
        <v>E347</v>
      </c>
      <c r="D2705" s="826" t="s">
        <v>1350</v>
      </c>
      <c r="E2705" s="826" t="s">
        <v>1742</v>
      </c>
      <c r="F2705" s="1671"/>
      <c r="G2705" s="1671"/>
      <c r="H2705" s="1671"/>
      <c r="I2705" s="1274" t="str">
        <f t="shared" ref="I2705:I2715" si="518">IF(J2705&lt;&gt;"",A2705,"")</f>
        <v/>
      </c>
      <c r="J2705" s="1671" t="str">
        <f t="shared" ref="J2705:J2714" si="519">IFERROR(IF($Q$2695="Yes",Q$1&amp;M2695,""),"")</f>
        <v/>
      </c>
      <c r="K2705" s="1671" t="str">
        <f t="shared" ref="K2705:K2715" si="520">IF(J2705&lt;&gt;"",E2705,"")</f>
        <v/>
      </c>
      <c r="M2705" s="1670"/>
      <c r="Q2705" s="1274" t="str">
        <f>IFERROR(_xlfn.CONCAT("C",('Configurable Tab'!$C34+1)),"")</f>
        <v>C347</v>
      </c>
      <c r="R2705" s="1671" t="s">
        <v>2194</v>
      </c>
    </row>
    <row r="2706" spans="1:20" s="1669" customFormat="1" x14ac:dyDescent="0.25">
      <c r="A2706" s="846" t="s">
        <v>1383</v>
      </c>
      <c r="B2706" s="1274" t="str">
        <f>IFERROR(_xlfn.CONCAT("D",('Configurable Tab'!$C$34+2)),"")</f>
        <v>D348</v>
      </c>
      <c r="C2706" s="1274" t="str">
        <f>IFERROR(_xlfn.CONCAT("E",('Configurable Tab'!$C$34+2)),"")</f>
        <v>E348</v>
      </c>
      <c r="D2706" s="826" t="s">
        <v>1350</v>
      </c>
      <c r="E2706" s="826" t="s">
        <v>1742</v>
      </c>
      <c r="F2706" s="1671"/>
      <c r="G2706" s="1671"/>
      <c r="H2706" s="1671"/>
      <c r="I2706" s="1274" t="str">
        <f t="shared" si="518"/>
        <v/>
      </c>
      <c r="J2706" s="1671" t="str">
        <f t="shared" si="519"/>
        <v/>
      </c>
      <c r="K2706" s="1671" t="str">
        <f t="shared" si="520"/>
        <v/>
      </c>
      <c r="M2706" s="1670"/>
      <c r="R2706" s="1671" t="s">
        <v>2194</v>
      </c>
    </row>
    <row r="2707" spans="1:20" s="1669" customFormat="1" x14ac:dyDescent="0.25">
      <c r="A2707" s="846" t="s">
        <v>1381</v>
      </c>
      <c r="B2707" s="1274" t="str">
        <f>IFERROR(_xlfn.CONCAT("I",('Configurable Tab'!$C$34+1)),"")</f>
        <v>I347</v>
      </c>
      <c r="C2707" s="1274" t="str">
        <f>IFERROR(_xlfn.CONCAT("I",('Configurable Tab'!$C$34+2)),"")</f>
        <v>I348</v>
      </c>
      <c r="D2707" s="826" t="s">
        <v>1350</v>
      </c>
      <c r="E2707" s="826" t="s">
        <v>1742</v>
      </c>
      <c r="F2707" s="1671"/>
      <c r="G2707" s="1671"/>
      <c r="H2707" s="1671"/>
      <c r="I2707" s="1274" t="str">
        <f t="shared" si="518"/>
        <v/>
      </c>
      <c r="J2707" s="1671" t="str">
        <f t="shared" si="519"/>
        <v/>
      </c>
      <c r="K2707" s="1671" t="str">
        <f t="shared" si="520"/>
        <v/>
      </c>
      <c r="M2707" s="1670"/>
      <c r="R2707" s="1671" t="s">
        <v>2194</v>
      </c>
    </row>
    <row r="2708" spans="1:20" s="1669" customFormat="1" x14ac:dyDescent="0.25">
      <c r="A2708" s="846" t="s">
        <v>1382</v>
      </c>
      <c r="B2708" s="1274" t="str">
        <f>IFERROR(_xlfn.CONCAT("M",('Configurable Tab'!$C$34+1)),"")</f>
        <v>M347</v>
      </c>
      <c r="C2708" s="1274" t="str">
        <f>IFERROR(_xlfn.CONCAT("M",('Configurable Tab'!$C$34+2)),"")</f>
        <v>M348</v>
      </c>
      <c r="D2708" s="826" t="s">
        <v>1350</v>
      </c>
      <c r="E2708" s="826" t="s">
        <v>1742</v>
      </c>
      <c r="F2708" s="1671"/>
      <c r="G2708" s="1671"/>
      <c r="H2708" s="1671"/>
      <c r="I2708" s="1274" t="str">
        <f t="shared" si="518"/>
        <v/>
      </c>
      <c r="J2708" s="1671" t="str">
        <f t="shared" si="519"/>
        <v/>
      </c>
      <c r="K2708" s="1671" t="str">
        <f t="shared" si="520"/>
        <v/>
      </c>
      <c r="M2708" s="1670"/>
      <c r="R2708" s="1671" t="s">
        <v>2194</v>
      </c>
    </row>
    <row r="2709" spans="1:20" s="1669" customFormat="1" x14ac:dyDescent="0.25">
      <c r="A2709" s="846" t="s">
        <v>1385</v>
      </c>
      <c r="B2709" s="1274" t="str">
        <f>IFERROR(_xlfn.CONCAT("D",('Configurable Tab'!$C$34+4)),"")</f>
        <v>D350</v>
      </c>
      <c r="C2709" s="1274" t="str">
        <f>IFERROR(_xlfn.CONCAT("E",('Configurable Tab'!$C$34+4)),"")</f>
        <v>E350</v>
      </c>
      <c r="D2709" s="826" t="s">
        <v>1350</v>
      </c>
      <c r="E2709" s="826" t="s">
        <v>1742</v>
      </c>
      <c r="F2709" s="1671"/>
      <c r="G2709" s="1671"/>
      <c r="H2709" s="1671"/>
      <c r="I2709" s="1274" t="str">
        <f t="shared" si="518"/>
        <v/>
      </c>
      <c r="J2709" s="1671" t="str">
        <f t="shared" si="519"/>
        <v/>
      </c>
      <c r="K2709" s="1671" t="str">
        <f t="shared" si="520"/>
        <v/>
      </c>
      <c r="M2709" s="1670"/>
      <c r="R2709" s="1671" t="s">
        <v>2194</v>
      </c>
    </row>
    <row r="2710" spans="1:20" s="1669" customFormat="1" x14ac:dyDescent="0.25">
      <c r="A2710" s="846" t="s">
        <v>1386</v>
      </c>
      <c r="B2710" s="1274" t="str">
        <f>IFERROR(_xlfn.CONCAT("D",('Configurable Tab'!$C$34+5)),"")</f>
        <v>D351</v>
      </c>
      <c r="C2710" s="1274" t="str">
        <f>IFERROR(_xlfn.CONCAT("E",('Configurable Tab'!$C$34+5)),"")</f>
        <v>E351</v>
      </c>
      <c r="D2710" s="826" t="s">
        <v>1350</v>
      </c>
      <c r="E2710" s="826" t="s">
        <v>1742</v>
      </c>
      <c r="F2710" s="1671"/>
      <c r="G2710" s="1671"/>
      <c r="H2710" s="1671"/>
      <c r="I2710" s="1274" t="str">
        <f t="shared" si="518"/>
        <v/>
      </c>
      <c r="J2710" s="1671" t="str">
        <f t="shared" si="519"/>
        <v/>
      </c>
      <c r="K2710" s="1671" t="str">
        <f t="shared" si="520"/>
        <v/>
      </c>
      <c r="M2710" s="1670"/>
      <c r="R2710" s="1671" t="s">
        <v>2194</v>
      </c>
    </row>
    <row r="2711" spans="1:20" s="1669" customFormat="1" x14ac:dyDescent="0.25">
      <c r="A2711" s="846" t="s">
        <v>1396</v>
      </c>
      <c r="B2711" s="1274" t="str">
        <f>IFERROR(_xlfn.CONCAT("G",('Configurable Tab'!$C$34+4)),"")</f>
        <v>G350</v>
      </c>
      <c r="C2711" s="1274" t="str">
        <f>IFERROR(_xlfn.CONCAT("G",('Configurable Tab'!$C$34+5)),"")</f>
        <v>G351</v>
      </c>
      <c r="D2711" s="826" t="s">
        <v>1350</v>
      </c>
      <c r="E2711" s="826" t="s">
        <v>1742</v>
      </c>
      <c r="F2711" s="1671"/>
      <c r="G2711" s="1671"/>
      <c r="H2711" s="1671"/>
      <c r="I2711" s="1274" t="str">
        <f t="shared" si="518"/>
        <v/>
      </c>
      <c r="J2711" s="1671" t="str">
        <f t="shared" si="519"/>
        <v/>
      </c>
      <c r="K2711" s="1671" t="str">
        <f t="shared" si="520"/>
        <v/>
      </c>
      <c r="M2711" s="1670"/>
      <c r="R2711" s="1671" t="s">
        <v>2194</v>
      </c>
    </row>
    <row r="2712" spans="1:20" s="1669" customFormat="1" x14ac:dyDescent="0.25">
      <c r="A2712" s="846" t="s">
        <v>2005</v>
      </c>
      <c r="B2712" s="1274" t="str">
        <f>IFERROR(_xlfn.CONCAT("G",('Configurable Tab'!$C$34+7)),"")</f>
        <v>G353</v>
      </c>
      <c r="C2712" s="1274" t="str">
        <f>IFERROR(_xlfn.CONCAT("G",('Configurable Tab'!$C$34+8)),"")</f>
        <v>G354</v>
      </c>
      <c r="D2712" s="826" t="s">
        <v>1350</v>
      </c>
      <c r="E2712" s="826" t="s">
        <v>1742</v>
      </c>
      <c r="F2712" s="1671"/>
      <c r="G2712" s="1671"/>
      <c r="H2712" s="1671"/>
      <c r="I2712" s="1274" t="str">
        <f t="shared" si="518"/>
        <v/>
      </c>
      <c r="J2712" s="1671" t="str">
        <f t="shared" si="519"/>
        <v/>
      </c>
      <c r="K2712" s="1671" t="str">
        <f t="shared" si="520"/>
        <v/>
      </c>
      <c r="M2712" s="1670"/>
      <c r="R2712" s="1671" t="s">
        <v>2194</v>
      </c>
    </row>
    <row r="2713" spans="1:20" s="1669" customFormat="1" x14ac:dyDescent="0.25">
      <c r="A2713" s="846" t="s">
        <v>1482</v>
      </c>
      <c r="B2713" s="1274" t="str">
        <f>IFERROR(_xlfn.CONCAT("K",('Configurable Tab'!$C$34+7)),"")</f>
        <v>K353</v>
      </c>
      <c r="C2713" s="1274" t="str">
        <f>IFERROR(_xlfn.CONCAT("K",('Configurable Tab'!$C$34+8)),"")</f>
        <v>K354</v>
      </c>
      <c r="D2713" s="826" t="s">
        <v>1350</v>
      </c>
      <c r="E2713" s="826" t="s">
        <v>1742</v>
      </c>
      <c r="F2713" s="1671"/>
      <c r="G2713" s="1671"/>
      <c r="H2713" s="1671"/>
      <c r="I2713" s="1274" t="str">
        <f t="shared" si="518"/>
        <v/>
      </c>
      <c r="J2713" s="1671" t="str">
        <f t="shared" si="519"/>
        <v/>
      </c>
      <c r="K2713" s="1671" t="str">
        <f t="shared" si="520"/>
        <v/>
      </c>
      <c r="M2713" s="1670"/>
      <c r="R2713" s="1671" t="s">
        <v>2194</v>
      </c>
    </row>
    <row r="2714" spans="1:20" s="1669" customFormat="1" x14ac:dyDescent="0.25">
      <c r="A2714" s="846" t="s">
        <v>1397</v>
      </c>
      <c r="B2714" s="1274" t="str">
        <f>IFERROR(_xlfn.CONCAT("K",('Configurable Tab'!$C$34+1)),"")</f>
        <v>K347</v>
      </c>
      <c r="C2714" s="1274" t="str">
        <f>IFERROR(_xlfn.CONCAT("K",('Configurable Tab'!$C$34+2)),"")</f>
        <v>K348</v>
      </c>
      <c r="D2714" s="826" t="s">
        <v>1350</v>
      </c>
      <c r="E2714" s="826" t="s">
        <v>1742</v>
      </c>
      <c r="F2714" s="1671"/>
      <c r="G2714" s="1671"/>
      <c r="H2714" s="1671"/>
      <c r="I2714" s="1274" t="str">
        <f t="shared" si="518"/>
        <v/>
      </c>
      <c r="J2714" s="1671" t="str">
        <f t="shared" si="519"/>
        <v/>
      </c>
      <c r="K2714" s="1671" t="str">
        <f t="shared" si="520"/>
        <v/>
      </c>
      <c r="M2714" s="1670"/>
      <c r="R2714" s="1671" t="s">
        <v>2194</v>
      </c>
    </row>
    <row r="2715" spans="1:20" s="1669"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1" t="s">
        <v>1496</v>
      </c>
      <c r="G2715" s="1671" t="str">
        <f t="shared" ref="G2715" si="521">IF(T2715&lt;&gt;"","AS","")</f>
        <v/>
      </c>
      <c r="H2715" s="1671" t="s">
        <v>1990</v>
      </c>
      <c r="I2715" s="1274" t="str">
        <f t="shared" si="518"/>
        <v/>
      </c>
      <c r="J2715" s="1671"/>
      <c r="K2715" s="1671" t="str">
        <f t="shared" si="520"/>
        <v/>
      </c>
      <c r="L2715" s="826"/>
      <c r="M2715" s="1672"/>
      <c r="N2715" s="1671"/>
      <c r="R2715" s="1671" t="s">
        <v>2194</v>
      </c>
      <c r="T2715" s="1671" t="str">
        <f t="shared" ref="T2715:T2723" si="522">IF(Q$2695="Yes",47,"")</f>
        <v/>
      </c>
    </row>
    <row r="2716" spans="1:20" s="1669"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1" t="s">
        <v>1495</v>
      </c>
      <c r="G2716" s="1671" t="str">
        <f>IF(T2716&lt;&gt;"","AN","")</f>
        <v/>
      </c>
      <c r="H2716" s="1671" t="s">
        <v>1990</v>
      </c>
      <c r="I2716" s="1274"/>
      <c r="J2716" s="1671"/>
      <c r="K2716" s="1671"/>
      <c r="L2716" s="826"/>
      <c r="M2716" s="1672"/>
      <c r="N2716" s="1671"/>
      <c r="O2716" s="1561"/>
      <c r="P2716" s="603"/>
      <c r="Q2716" s="603"/>
      <c r="R2716" s="1671" t="s">
        <v>2194</v>
      </c>
      <c r="T2716" s="1671" t="str">
        <f t="shared" si="522"/>
        <v/>
      </c>
    </row>
    <row r="2717" spans="1:20" s="1669"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1" t="s">
        <v>1492</v>
      </c>
      <c r="G2717" s="1671" t="str">
        <f>IF(T2717&lt;&gt;"","AL","")</f>
        <v/>
      </c>
      <c r="H2717" s="1671" t="s">
        <v>1990</v>
      </c>
      <c r="I2717" s="1274"/>
      <c r="J2717" s="1671"/>
      <c r="K2717" s="1671"/>
      <c r="L2717" s="826"/>
      <c r="M2717" s="1672"/>
      <c r="N2717" s="1671"/>
      <c r="O2717" s="603"/>
      <c r="P2717" s="603"/>
      <c r="Q2717" s="603"/>
      <c r="R2717" s="1671" t="s">
        <v>2194</v>
      </c>
      <c r="T2717" s="1671" t="str">
        <f t="shared" si="522"/>
        <v/>
      </c>
    </row>
    <row r="2718" spans="1:20" s="1669"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1" t="s">
        <v>1991</v>
      </c>
      <c r="G2718" s="1671" t="str">
        <f>IF(T2718&lt;&gt;"","E","")</f>
        <v/>
      </c>
      <c r="H2718" s="1671" t="s">
        <v>1990</v>
      </c>
      <c r="I2718" s="1274"/>
      <c r="J2718" s="1671"/>
      <c r="K2718" s="1671"/>
      <c r="L2718" s="826"/>
      <c r="M2718" s="1672"/>
      <c r="N2718" s="1671"/>
      <c r="O2718" s="603"/>
      <c r="P2718" s="603"/>
      <c r="Q2718" s="603"/>
      <c r="R2718" s="1671" t="s">
        <v>2194</v>
      </c>
      <c r="T2718" s="1671" t="str">
        <f t="shared" si="522"/>
        <v/>
      </c>
    </row>
    <row r="2719" spans="1:20" s="1669"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1" t="s">
        <v>1995</v>
      </c>
      <c r="G2719" s="1671" t="str">
        <f>IF(T2719&lt;&gt;"","G","")</f>
        <v/>
      </c>
      <c r="H2719" s="1671" t="s">
        <v>1990</v>
      </c>
      <c r="I2719" s="1274"/>
      <c r="J2719" s="1671"/>
      <c r="K2719" s="1671"/>
      <c r="L2719" s="826"/>
      <c r="M2719" s="1672"/>
      <c r="N2719" s="1671"/>
      <c r="O2719" s="603"/>
      <c r="P2719" s="603"/>
      <c r="Q2719" s="603"/>
      <c r="R2719" s="1671" t="s">
        <v>2194</v>
      </c>
      <c r="T2719" s="1671" t="str">
        <f t="shared" si="522"/>
        <v/>
      </c>
    </row>
    <row r="2720" spans="1:20" s="1669"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1" t="str">
        <f>IF(T2720&lt;&gt;"","AW","")</f>
        <v/>
      </c>
      <c r="H2720" s="1671" t="s">
        <v>1990</v>
      </c>
      <c r="I2720" s="1274"/>
      <c r="J2720" s="1671"/>
      <c r="K2720" s="1671"/>
      <c r="L2720" s="826"/>
      <c r="M2720" s="1672"/>
      <c r="N2720" s="1671"/>
      <c r="O2720" s="603"/>
      <c r="P2720" s="603"/>
      <c r="Q2720" s="603"/>
      <c r="R2720" s="1671" t="s">
        <v>2194</v>
      </c>
      <c r="T2720" s="1671" t="str">
        <f t="shared" si="522"/>
        <v/>
      </c>
    </row>
    <row r="2721" spans="1:20" s="1669"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1" t="s">
        <v>1999</v>
      </c>
      <c r="G2721" s="1671" t="str">
        <f t="shared" ref="G2721" si="523">IF(T2721&lt;&gt;"","AB","")</f>
        <v/>
      </c>
      <c r="H2721" s="1671" t="s">
        <v>1990</v>
      </c>
      <c r="I2721" s="1274"/>
      <c r="J2721" s="1671"/>
      <c r="K2721" s="1671"/>
      <c r="L2721" s="826"/>
      <c r="M2721" s="1672"/>
      <c r="N2721" s="1671"/>
      <c r="O2721" s="603"/>
      <c r="P2721" s="603"/>
      <c r="Q2721" s="603"/>
      <c r="R2721" s="1671" t="s">
        <v>2194</v>
      </c>
      <c r="T2721" s="1671" t="str">
        <f t="shared" si="522"/>
        <v/>
      </c>
    </row>
    <row r="2722" spans="1:20" s="1669"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1" t="s">
        <v>1604</v>
      </c>
      <c r="G2722" s="1671" t="str">
        <f t="shared" ref="G2722" si="524">IF(T2722&lt;&gt;"","AP","")</f>
        <v/>
      </c>
      <c r="H2722" s="1671" t="s">
        <v>1990</v>
      </c>
      <c r="I2722" s="1274"/>
      <c r="J2722" s="1671"/>
      <c r="K2722" s="1671"/>
      <c r="L2722" s="826"/>
      <c r="M2722" s="1672"/>
      <c r="N2722" s="1671"/>
      <c r="O2722" s="603"/>
      <c r="P2722" s="603"/>
      <c r="Q2722" s="603"/>
      <c r="R2722" s="1671" t="s">
        <v>2194</v>
      </c>
      <c r="T2722" s="1671" t="str">
        <f t="shared" si="522"/>
        <v/>
      </c>
    </row>
    <row r="2723" spans="1:20" s="1669"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1" t="s">
        <v>2135</v>
      </c>
      <c r="G2723" s="1671" t="str">
        <f>IF(T2723&lt;&gt;"","AZ","")</f>
        <v/>
      </c>
      <c r="H2723" s="1671" t="s">
        <v>1990</v>
      </c>
      <c r="I2723" s="1274"/>
      <c r="J2723" s="1671"/>
      <c r="K2723" s="1671"/>
      <c r="L2723" s="826" t="s">
        <v>2135</v>
      </c>
      <c r="M2723" s="1672">
        <v>1652</v>
      </c>
      <c r="N2723" s="1671"/>
      <c r="O2723" s="603"/>
      <c r="P2723" s="603"/>
      <c r="Q2723" s="603"/>
      <c r="R2723" s="1671" t="s">
        <v>2194</v>
      </c>
      <c r="T2723" s="1671" t="str">
        <f t="shared" si="522"/>
        <v/>
      </c>
    </row>
    <row r="2724" spans="1:20" s="1669" customFormat="1" x14ac:dyDescent="0.25">
      <c r="A2724" s="1673"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1" t="str">
        <f>IF(T2724&lt;&gt;"","A","")</f>
        <v/>
      </c>
      <c r="H2724" s="1671" t="s">
        <v>1990</v>
      </c>
      <c r="I2724" s="826"/>
      <c r="J2724" s="826"/>
      <c r="K2724" s="826"/>
      <c r="L2724" s="826" t="s">
        <v>1491</v>
      </c>
      <c r="M2724" s="1332">
        <v>1653</v>
      </c>
      <c r="N2724" s="826"/>
      <c r="O2724" s="1669" t="s">
        <v>725</v>
      </c>
      <c r="R2724" s="1671" t="s">
        <v>2195</v>
      </c>
      <c r="T2724" s="1671" t="str">
        <f>IF(Q$2725="Yes",48,"")</f>
        <v/>
      </c>
    </row>
    <row r="2725" spans="1:20" s="1669" customFormat="1" x14ac:dyDescent="0.25">
      <c r="A2725" s="1673"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1"/>
      <c r="H2725" s="1671"/>
      <c r="I2725" s="826"/>
      <c r="J2725" s="826"/>
      <c r="K2725" s="826"/>
      <c r="L2725" s="826" t="s">
        <v>1705</v>
      </c>
      <c r="M2725" s="1332">
        <v>1654</v>
      </c>
      <c r="N2725" s="826"/>
      <c r="O2725" s="1669">
        <f>'Configurable Tab'!H50</f>
        <v>671</v>
      </c>
      <c r="P2725" s="18" t="str">
        <f>'Configurable Tab'!J50</f>
        <v>No</v>
      </c>
      <c r="Q2725" s="1669" t="s">
        <v>648</v>
      </c>
      <c r="R2725" s="1671" t="s">
        <v>2195</v>
      </c>
      <c r="T2725" s="1671" t="str">
        <f t="shared" ref="T2725:T2734" si="525">IF(Q$2725="Yes",48,"")</f>
        <v/>
      </c>
    </row>
    <row r="2726" spans="1:20" s="1669" customFormat="1" x14ac:dyDescent="0.25">
      <c r="A2726" s="1673"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1" t="str">
        <f>IF(T2726&lt;&gt;"","B","")</f>
        <v/>
      </c>
      <c r="H2726" s="1671" t="s">
        <v>1990</v>
      </c>
      <c r="I2726" s="826"/>
      <c r="J2726" s="826"/>
      <c r="K2726" s="826"/>
      <c r="L2726" s="826" t="s">
        <v>1383</v>
      </c>
      <c r="M2726" s="1332">
        <v>1655</v>
      </c>
      <c r="N2726" s="826"/>
      <c r="O2726" s="1669" t="s">
        <v>726</v>
      </c>
      <c r="R2726" s="1671" t="s">
        <v>2195</v>
      </c>
      <c r="T2726" s="1671" t="str">
        <f t="shared" si="525"/>
        <v/>
      </c>
    </row>
    <row r="2727" spans="1:20" s="1669" customFormat="1" x14ac:dyDescent="0.25">
      <c r="A2727" s="1673"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1" t="str">
        <f>IF(T2727&lt;&gt;"","I","")</f>
        <v/>
      </c>
      <c r="H2727" s="1671" t="s">
        <v>1990</v>
      </c>
      <c r="I2727" s="826"/>
      <c r="J2727" s="826"/>
      <c r="K2727" s="826"/>
      <c r="L2727" s="826" t="s">
        <v>1381</v>
      </c>
      <c r="M2727" s="1332">
        <v>1656</v>
      </c>
      <c r="N2727" s="826"/>
      <c r="O2727" s="1669">
        <f>'Configurable Tab'!I50</f>
        <v>684</v>
      </c>
      <c r="R2727" s="1671" t="s">
        <v>2195</v>
      </c>
      <c r="T2727" s="1671" t="str">
        <f t="shared" si="525"/>
        <v/>
      </c>
    </row>
    <row r="2728" spans="1:20" s="1669" customFormat="1" x14ac:dyDescent="0.25">
      <c r="A2728" s="1673"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1" t="str">
        <f>IF(T2728&lt;&gt;"",IF(Q2727="Credit Memo","J",IF(Q2727="Check","K","")),"")</f>
        <v/>
      </c>
      <c r="H2728" s="1671" t="s">
        <v>1990</v>
      </c>
      <c r="I2728" s="826"/>
      <c r="J2728" s="826"/>
      <c r="K2728" s="826"/>
      <c r="L2728" s="826" t="s">
        <v>1382</v>
      </c>
      <c r="M2728" s="1332">
        <v>1657</v>
      </c>
      <c r="N2728" s="826"/>
      <c r="O2728" s="1669" t="s">
        <v>2204</v>
      </c>
      <c r="R2728" s="1671" t="s">
        <v>2195</v>
      </c>
      <c r="T2728" s="1671" t="str">
        <f t="shared" si="525"/>
        <v/>
      </c>
    </row>
    <row r="2729" spans="1:20" s="1669" customFormat="1" x14ac:dyDescent="0.25">
      <c r="A2729" s="1673"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1" t="str">
        <f>IF(T2729&lt;&gt;"","C","")</f>
        <v/>
      </c>
      <c r="H2729" s="1671" t="s">
        <v>1990</v>
      </c>
      <c r="I2729" s="826"/>
      <c r="J2729" s="826"/>
      <c r="K2729" s="826"/>
      <c r="L2729" s="826" t="s">
        <v>1385</v>
      </c>
      <c r="M2729" s="1332">
        <v>1658</v>
      </c>
      <c r="N2729" s="826"/>
      <c r="R2729" s="1671" t="s">
        <v>2195</v>
      </c>
      <c r="T2729" s="1671" t="str">
        <f t="shared" si="525"/>
        <v/>
      </c>
    </row>
    <row r="2730" spans="1:20" s="1669" customFormat="1" x14ac:dyDescent="0.25">
      <c r="A2730" s="1673"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1" t="str">
        <f>IF(T2730&lt;&gt;"","D","")</f>
        <v/>
      </c>
      <c r="H2730" s="1671" t="s">
        <v>1990</v>
      </c>
      <c r="I2730" s="826"/>
      <c r="J2730" s="826"/>
      <c r="K2730" s="826"/>
      <c r="L2730" s="826" t="s">
        <v>1386</v>
      </c>
      <c r="M2730" s="1332">
        <v>1659</v>
      </c>
      <c r="N2730" s="826"/>
      <c r="R2730" s="1671" t="s">
        <v>2195</v>
      </c>
      <c r="T2730" s="1671" t="str">
        <f t="shared" si="525"/>
        <v/>
      </c>
    </row>
    <row r="2731" spans="1:20" s="1669" customFormat="1" x14ac:dyDescent="0.25">
      <c r="A2731" s="1673"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1" t="s">
        <v>1396</v>
      </c>
      <c r="G2731" s="1671" t="str">
        <f>IF(T2731&lt;&gt;"","S","")</f>
        <v/>
      </c>
      <c r="H2731" s="1671" t="s">
        <v>1990</v>
      </c>
      <c r="I2731" s="826"/>
      <c r="J2731" s="826"/>
      <c r="K2731" s="826"/>
      <c r="L2731" s="826" t="s">
        <v>1396</v>
      </c>
      <c r="M2731" s="1332">
        <v>1660</v>
      </c>
      <c r="N2731" s="826"/>
      <c r="R2731" s="1671" t="s">
        <v>2195</v>
      </c>
      <c r="T2731" s="1671" t="str">
        <f t="shared" si="525"/>
        <v/>
      </c>
    </row>
    <row r="2732" spans="1:20" s="1669" customFormat="1" x14ac:dyDescent="0.25">
      <c r="A2732" s="1673"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1" t="str">
        <f>IF(T2732&lt;&gt;"","AQ","")</f>
        <v/>
      </c>
      <c r="H2732" s="1671" t="s">
        <v>1990</v>
      </c>
      <c r="I2732" s="826"/>
      <c r="J2732" s="826"/>
      <c r="K2732" s="826"/>
      <c r="L2732" s="826" t="s">
        <v>2005</v>
      </c>
      <c r="M2732" s="1332">
        <v>1661</v>
      </c>
      <c r="N2732" s="826"/>
      <c r="R2732" s="1671" t="s">
        <v>2195</v>
      </c>
      <c r="T2732" s="1671" t="str">
        <f t="shared" si="525"/>
        <v/>
      </c>
    </row>
    <row r="2733" spans="1:20" s="1669" customFormat="1" x14ac:dyDescent="0.25">
      <c r="A2733" s="1673"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1" t="str">
        <f>IF(T2733&lt;&gt;"","AA","")</f>
        <v/>
      </c>
      <c r="H2733" s="1671" t="s">
        <v>1990</v>
      </c>
      <c r="I2733" s="826"/>
      <c r="J2733" s="826"/>
      <c r="K2733" s="826"/>
      <c r="L2733" s="826" t="s">
        <v>2006</v>
      </c>
      <c r="M2733" s="1332">
        <v>1662</v>
      </c>
      <c r="N2733" s="826"/>
      <c r="R2733" s="1671" t="s">
        <v>2195</v>
      </c>
      <c r="T2733" s="1671" t="str">
        <f t="shared" si="525"/>
        <v/>
      </c>
    </row>
    <row r="2734" spans="1:20" s="1669" customFormat="1" x14ac:dyDescent="0.25">
      <c r="A2734" s="1673"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1" t="str">
        <f>IF(T2734&lt;&gt;"","H","")</f>
        <v/>
      </c>
      <c r="H2734" s="1671" t="s">
        <v>1990</v>
      </c>
      <c r="I2734" s="826"/>
      <c r="J2734" s="826"/>
      <c r="K2734" s="826"/>
      <c r="L2734" s="826" t="s">
        <v>1397</v>
      </c>
      <c r="M2734" s="1332">
        <v>1663</v>
      </c>
      <c r="N2734" s="826"/>
      <c r="R2734" s="1671" t="s">
        <v>2195</v>
      </c>
      <c r="T2734" s="1671" t="str">
        <f t="shared" si="525"/>
        <v/>
      </c>
    </row>
    <row r="2735" spans="1:20" s="1669" customFormat="1" x14ac:dyDescent="0.25">
      <c r="A2735" s="1673" t="s">
        <v>1705</v>
      </c>
      <c r="B2735" s="1274" t="str">
        <f>IFERROR(_xlfn.CONCAT("D",('Configurable Tab'!$C$35+1)),"")</f>
        <v>D358</v>
      </c>
      <c r="C2735" s="1274" t="str">
        <f>IFERROR(_xlfn.CONCAT("E",('Configurable Tab'!$C$35+1)),"")</f>
        <v>E358</v>
      </c>
      <c r="D2735" s="826" t="s">
        <v>1350</v>
      </c>
      <c r="E2735" s="826" t="s">
        <v>1742</v>
      </c>
      <c r="F2735" s="1671"/>
      <c r="G2735" s="1671"/>
      <c r="H2735" s="1671"/>
      <c r="I2735" s="1274" t="str">
        <f t="shared" ref="I2735:I2745" si="526">IF(J2735&lt;&gt;"",A2735,"")</f>
        <v/>
      </c>
      <c r="J2735" s="1671" t="str">
        <f t="shared" ref="J2735:J2744" si="527">IFERROR(IF($Q$2725="Yes",Q$1&amp;M2725,""),"")</f>
        <v/>
      </c>
      <c r="K2735" s="1671" t="str">
        <f t="shared" ref="K2735:K2745" si="528">IF(J2735&lt;&gt;"",E2735,"")</f>
        <v/>
      </c>
      <c r="M2735" s="1670"/>
      <c r="Q2735" s="1274" t="str">
        <f>IFERROR(_xlfn.CONCAT("C",('Configurable Tab'!$C35+1)),"")</f>
        <v>C358</v>
      </c>
      <c r="R2735" s="1671" t="s">
        <v>2195</v>
      </c>
    </row>
    <row r="2736" spans="1:20" s="1669" customFormat="1" x14ac:dyDescent="0.25">
      <c r="A2736" s="1673" t="s">
        <v>1383</v>
      </c>
      <c r="B2736" s="1274" t="str">
        <f>IFERROR(_xlfn.CONCAT("D",('Configurable Tab'!$C$35+2)),"")</f>
        <v>D359</v>
      </c>
      <c r="C2736" s="1274" t="str">
        <f>IFERROR(_xlfn.CONCAT("E",('Configurable Tab'!$C$35+2)),"")</f>
        <v>E359</v>
      </c>
      <c r="D2736" s="826" t="s">
        <v>1350</v>
      </c>
      <c r="E2736" s="826" t="s">
        <v>1742</v>
      </c>
      <c r="F2736" s="1671"/>
      <c r="G2736" s="1671"/>
      <c r="H2736" s="1671"/>
      <c r="I2736" s="1274" t="str">
        <f t="shared" si="526"/>
        <v/>
      </c>
      <c r="J2736" s="1671" t="str">
        <f t="shared" si="527"/>
        <v/>
      </c>
      <c r="K2736" s="1671" t="str">
        <f t="shared" si="528"/>
        <v/>
      </c>
      <c r="M2736" s="1670"/>
      <c r="R2736" s="1671" t="s">
        <v>2195</v>
      </c>
    </row>
    <row r="2737" spans="1:20" s="1669" customFormat="1" x14ac:dyDescent="0.25">
      <c r="A2737" s="1673" t="s">
        <v>1381</v>
      </c>
      <c r="B2737" s="1274" t="str">
        <f>IFERROR(_xlfn.CONCAT("I",('Configurable Tab'!$C$35+1)),"")</f>
        <v>I358</v>
      </c>
      <c r="C2737" s="1274" t="str">
        <f>IFERROR(_xlfn.CONCAT("I",('Configurable Tab'!$C$35+2)),"")</f>
        <v>I359</v>
      </c>
      <c r="D2737" s="826" t="s">
        <v>1350</v>
      </c>
      <c r="E2737" s="826" t="s">
        <v>1742</v>
      </c>
      <c r="F2737" s="1671"/>
      <c r="G2737" s="1671"/>
      <c r="H2737" s="1671"/>
      <c r="I2737" s="1274" t="str">
        <f t="shared" si="526"/>
        <v/>
      </c>
      <c r="J2737" s="1671" t="str">
        <f t="shared" si="527"/>
        <v/>
      </c>
      <c r="K2737" s="1671" t="str">
        <f t="shared" si="528"/>
        <v/>
      </c>
      <c r="M2737" s="1670"/>
      <c r="R2737" s="1671" t="s">
        <v>2195</v>
      </c>
    </row>
    <row r="2738" spans="1:20" s="1669" customFormat="1" x14ac:dyDescent="0.25">
      <c r="A2738" s="1673" t="s">
        <v>1382</v>
      </c>
      <c r="B2738" s="1274" t="str">
        <f>IFERROR(_xlfn.CONCAT("M",('Configurable Tab'!$C$35+1)),"")</f>
        <v>M358</v>
      </c>
      <c r="C2738" s="1274" t="str">
        <f>IFERROR(_xlfn.CONCAT("M",('Configurable Tab'!$C$35+2)),"")</f>
        <v>M359</v>
      </c>
      <c r="D2738" s="826" t="s">
        <v>1350</v>
      </c>
      <c r="E2738" s="826" t="s">
        <v>1742</v>
      </c>
      <c r="F2738" s="1671"/>
      <c r="G2738" s="1671"/>
      <c r="H2738" s="1671"/>
      <c r="I2738" s="1274" t="str">
        <f t="shared" si="526"/>
        <v/>
      </c>
      <c r="J2738" s="1671" t="str">
        <f t="shared" si="527"/>
        <v/>
      </c>
      <c r="K2738" s="1671" t="str">
        <f t="shared" si="528"/>
        <v/>
      </c>
      <c r="M2738" s="1670"/>
      <c r="R2738" s="1671" t="s">
        <v>2195</v>
      </c>
    </row>
    <row r="2739" spans="1:20" s="1669" customFormat="1" x14ac:dyDescent="0.25">
      <c r="A2739" s="1673" t="s">
        <v>1385</v>
      </c>
      <c r="B2739" s="1274" t="str">
        <f>IFERROR(_xlfn.CONCAT("D",('Configurable Tab'!$C$35+4)),"")</f>
        <v>D361</v>
      </c>
      <c r="C2739" s="1274" t="str">
        <f>IFERROR(_xlfn.CONCAT("E",('Configurable Tab'!$C$35+4)),"")</f>
        <v>E361</v>
      </c>
      <c r="D2739" s="826" t="s">
        <v>1350</v>
      </c>
      <c r="E2739" s="826" t="s">
        <v>1742</v>
      </c>
      <c r="F2739" s="1671"/>
      <c r="G2739" s="1671"/>
      <c r="H2739" s="1671"/>
      <c r="I2739" s="1274" t="str">
        <f t="shared" si="526"/>
        <v/>
      </c>
      <c r="J2739" s="1671" t="str">
        <f t="shared" si="527"/>
        <v/>
      </c>
      <c r="K2739" s="1671" t="str">
        <f t="shared" si="528"/>
        <v/>
      </c>
      <c r="M2739" s="1670"/>
      <c r="R2739" s="1671" t="s">
        <v>2195</v>
      </c>
    </row>
    <row r="2740" spans="1:20" s="1669" customFormat="1" x14ac:dyDescent="0.25">
      <c r="A2740" s="1673" t="s">
        <v>1386</v>
      </c>
      <c r="B2740" s="1274" t="str">
        <f>IFERROR(_xlfn.CONCAT("D",('Configurable Tab'!$C$35+5)),"")</f>
        <v>D362</v>
      </c>
      <c r="C2740" s="1274" t="str">
        <f>IFERROR(_xlfn.CONCAT("E",('Configurable Tab'!$C$35+5)),"")</f>
        <v>E362</v>
      </c>
      <c r="D2740" s="826" t="s">
        <v>1350</v>
      </c>
      <c r="E2740" s="826" t="s">
        <v>1742</v>
      </c>
      <c r="F2740" s="1671"/>
      <c r="G2740" s="1671"/>
      <c r="H2740" s="1671"/>
      <c r="I2740" s="1274" t="str">
        <f t="shared" si="526"/>
        <v/>
      </c>
      <c r="J2740" s="1671" t="str">
        <f t="shared" si="527"/>
        <v/>
      </c>
      <c r="K2740" s="1671" t="str">
        <f t="shared" si="528"/>
        <v/>
      </c>
      <c r="M2740" s="1670"/>
      <c r="R2740" s="1671" t="s">
        <v>2195</v>
      </c>
    </row>
    <row r="2741" spans="1:20" s="1669" customFormat="1" x14ac:dyDescent="0.25">
      <c r="A2741" s="1673" t="s">
        <v>1396</v>
      </c>
      <c r="B2741" s="1274" t="str">
        <f>IFERROR(_xlfn.CONCAT("G",('Configurable Tab'!$C$35+4)),"")</f>
        <v>G361</v>
      </c>
      <c r="C2741" s="1274" t="str">
        <f>IFERROR(_xlfn.CONCAT("G",('Configurable Tab'!$C$35+5)),"")</f>
        <v>G362</v>
      </c>
      <c r="D2741" s="826" t="s">
        <v>1350</v>
      </c>
      <c r="E2741" s="826" t="s">
        <v>1742</v>
      </c>
      <c r="F2741" s="1671"/>
      <c r="G2741" s="1671"/>
      <c r="H2741" s="1671"/>
      <c r="I2741" s="1274" t="str">
        <f t="shared" si="526"/>
        <v/>
      </c>
      <c r="J2741" s="1671" t="str">
        <f t="shared" si="527"/>
        <v/>
      </c>
      <c r="K2741" s="1671" t="str">
        <f t="shared" si="528"/>
        <v/>
      </c>
      <c r="M2741" s="1670"/>
      <c r="R2741" s="1671" t="s">
        <v>2195</v>
      </c>
    </row>
    <row r="2742" spans="1:20" s="1669" customFormat="1" x14ac:dyDescent="0.25">
      <c r="A2742" s="1673" t="s">
        <v>2005</v>
      </c>
      <c r="B2742" s="1274" t="str">
        <f>IFERROR(_xlfn.CONCAT("G",('Configurable Tab'!$C$35+7)),"")</f>
        <v>G364</v>
      </c>
      <c r="C2742" s="1274" t="str">
        <f>IFERROR(_xlfn.CONCAT("G",('Configurable Tab'!$C$35+8)),"")</f>
        <v>G365</v>
      </c>
      <c r="D2742" s="826" t="s">
        <v>1350</v>
      </c>
      <c r="E2742" s="826" t="s">
        <v>1742</v>
      </c>
      <c r="F2742" s="1671"/>
      <c r="G2742" s="1671"/>
      <c r="H2742" s="1671"/>
      <c r="I2742" s="1274" t="str">
        <f t="shared" si="526"/>
        <v/>
      </c>
      <c r="J2742" s="1671" t="str">
        <f t="shared" si="527"/>
        <v/>
      </c>
      <c r="K2742" s="1671" t="str">
        <f t="shared" si="528"/>
        <v/>
      </c>
      <c r="M2742" s="1670"/>
      <c r="R2742" s="1671" t="s">
        <v>2195</v>
      </c>
    </row>
    <row r="2743" spans="1:20" s="1669" customFormat="1" x14ac:dyDescent="0.25">
      <c r="A2743" s="1673" t="s">
        <v>1482</v>
      </c>
      <c r="B2743" s="1274" t="str">
        <f>IFERROR(_xlfn.CONCAT("K",('Configurable Tab'!$C$35+7)),"")</f>
        <v>K364</v>
      </c>
      <c r="C2743" s="1274" t="str">
        <f>IFERROR(_xlfn.CONCAT("K",('Configurable Tab'!$C$35+8)),"")</f>
        <v>K365</v>
      </c>
      <c r="D2743" s="826" t="s">
        <v>1350</v>
      </c>
      <c r="E2743" s="826" t="s">
        <v>1742</v>
      </c>
      <c r="F2743" s="1671"/>
      <c r="G2743" s="1671"/>
      <c r="H2743" s="1671"/>
      <c r="I2743" s="1274" t="str">
        <f t="shared" si="526"/>
        <v/>
      </c>
      <c r="J2743" s="1671" t="str">
        <f t="shared" si="527"/>
        <v/>
      </c>
      <c r="K2743" s="1671" t="str">
        <f t="shared" si="528"/>
        <v/>
      </c>
      <c r="M2743" s="1670"/>
      <c r="R2743" s="1671" t="s">
        <v>2195</v>
      </c>
    </row>
    <row r="2744" spans="1:20" s="1669" customFormat="1" x14ac:dyDescent="0.25">
      <c r="A2744" s="1673" t="s">
        <v>1397</v>
      </c>
      <c r="B2744" s="1274" t="str">
        <f>IFERROR(_xlfn.CONCAT("K",('Configurable Tab'!$C$35+1)),"")</f>
        <v>K358</v>
      </c>
      <c r="C2744" s="1274" t="str">
        <f>IFERROR(_xlfn.CONCAT("K",('Configurable Tab'!$C$35+2)),"")</f>
        <v>K359</v>
      </c>
      <c r="D2744" s="826" t="s">
        <v>1350</v>
      </c>
      <c r="E2744" s="826" t="s">
        <v>1742</v>
      </c>
      <c r="F2744" s="1671"/>
      <c r="G2744" s="1671"/>
      <c r="H2744" s="1671"/>
      <c r="I2744" s="1274" t="str">
        <f t="shared" si="526"/>
        <v/>
      </c>
      <c r="J2744" s="1671" t="str">
        <f t="shared" si="527"/>
        <v/>
      </c>
      <c r="K2744" s="1671" t="str">
        <f t="shared" si="528"/>
        <v/>
      </c>
      <c r="M2744" s="1670"/>
      <c r="R2744" s="1671" t="s">
        <v>2195</v>
      </c>
    </row>
    <row r="2745" spans="1:20" s="1669" customFormat="1" x14ac:dyDescent="0.25">
      <c r="A2745" s="1673"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1" t="s">
        <v>1496</v>
      </c>
      <c r="G2745" s="1671" t="str">
        <f t="shared" ref="G2745" si="529">IF(T2745&lt;&gt;"","AS","")</f>
        <v/>
      </c>
      <c r="H2745" s="1671" t="s">
        <v>1990</v>
      </c>
      <c r="I2745" s="1274" t="str">
        <f t="shared" si="526"/>
        <v/>
      </c>
      <c r="J2745" s="1671"/>
      <c r="K2745" s="1671" t="str">
        <f t="shared" si="528"/>
        <v/>
      </c>
      <c r="L2745" s="826"/>
      <c r="M2745" s="1672"/>
      <c r="N2745" s="1671"/>
      <c r="R2745" s="1671" t="s">
        <v>2195</v>
      </c>
      <c r="T2745" s="1671" t="str">
        <f t="shared" ref="T2745:T2753" si="530">IF(Q$2725="Yes",48,"")</f>
        <v/>
      </c>
    </row>
    <row r="2746" spans="1:20" s="1669" customFormat="1" x14ac:dyDescent="0.25">
      <c r="A2746" s="1674"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1" t="s">
        <v>1495</v>
      </c>
      <c r="G2746" s="1671" t="str">
        <f>IF(T2746&lt;&gt;"","AN","")</f>
        <v/>
      </c>
      <c r="H2746" s="1671" t="s">
        <v>1990</v>
      </c>
      <c r="I2746" s="1274"/>
      <c r="J2746" s="1671"/>
      <c r="K2746" s="1671"/>
      <c r="L2746" s="826"/>
      <c r="M2746" s="1672"/>
      <c r="N2746" s="1671"/>
      <c r="O2746" s="1561"/>
      <c r="P2746" s="603"/>
      <c r="Q2746" s="603"/>
      <c r="R2746" s="1671" t="s">
        <v>2195</v>
      </c>
      <c r="T2746" s="1671" t="str">
        <f t="shared" si="530"/>
        <v/>
      </c>
    </row>
    <row r="2747" spans="1:20" s="1669" customFormat="1" x14ac:dyDescent="0.25">
      <c r="A2747" s="1674"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1" t="s">
        <v>1492</v>
      </c>
      <c r="G2747" s="1671" t="str">
        <f>IF(T2747&lt;&gt;"","AL","")</f>
        <v/>
      </c>
      <c r="H2747" s="1671" t="s">
        <v>1990</v>
      </c>
      <c r="I2747" s="1274"/>
      <c r="J2747" s="1671"/>
      <c r="K2747" s="1671"/>
      <c r="L2747" s="826"/>
      <c r="M2747" s="1672"/>
      <c r="N2747" s="1671"/>
      <c r="O2747" s="603"/>
      <c r="P2747" s="603"/>
      <c r="Q2747" s="603"/>
      <c r="R2747" s="1671" t="s">
        <v>2195</v>
      </c>
      <c r="T2747" s="1671" t="str">
        <f t="shared" si="530"/>
        <v/>
      </c>
    </row>
    <row r="2748" spans="1:20" s="1669" customFormat="1" x14ac:dyDescent="0.25">
      <c r="A2748" s="1674"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1" t="s">
        <v>1991</v>
      </c>
      <c r="G2748" s="1671" t="str">
        <f>IF(T2748&lt;&gt;"","E","")</f>
        <v/>
      </c>
      <c r="H2748" s="1671" t="s">
        <v>1990</v>
      </c>
      <c r="I2748" s="1274"/>
      <c r="J2748" s="1671"/>
      <c r="K2748" s="1671"/>
      <c r="L2748" s="826"/>
      <c r="M2748" s="1672"/>
      <c r="N2748" s="1671"/>
      <c r="O2748" s="603"/>
      <c r="P2748" s="603"/>
      <c r="Q2748" s="603"/>
      <c r="R2748" s="1671" t="s">
        <v>2195</v>
      </c>
      <c r="T2748" s="1671" t="str">
        <f t="shared" si="530"/>
        <v/>
      </c>
    </row>
    <row r="2749" spans="1:20" s="1669" customFormat="1" x14ac:dyDescent="0.25">
      <c r="A2749" s="1674"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1" t="s">
        <v>1995</v>
      </c>
      <c r="G2749" s="1671" t="str">
        <f>IF(T2749&lt;&gt;"","G","")</f>
        <v/>
      </c>
      <c r="H2749" s="1671" t="s">
        <v>1990</v>
      </c>
      <c r="I2749" s="1274"/>
      <c r="J2749" s="1671"/>
      <c r="K2749" s="1671"/>
      <c r="L2749" s="826"/>
      <c r="M2749" s="1672"/>
      <c r="N2749" s="1671"/>
      <c r="O2749" s="603"/>
      <c r="P2749" s="603"/>
      <c r="Q2749" s="603"/>
      <c r="R2749" s="1671" t="s">
        <v>2195</v>
      </c>
      <c r="T2749" s="1671" t="str">
        <f t="shared" si="530"/>
        <v/>
      </c>
    </row>
    <row r="2750" spans="1:20" s="1669" customFormat="1" x14ac:dyDescent="0.25">
      <c r="A2750" s="1674"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1" t="str">
        <f>IF(T2750&lt;&gt;"","AW","")</f>
        <v/>
      </c>
      <c r="H2750" s="1671" t="s">
        <v>1990</v>
      </c>
      <c r="I2750" s="1274"/>
      <c r="J2750" s="1671"/>
      <c r="K2750" s="1671"/>
      <c r="L2750" s="826"/>
      <c r="M2750" s="1672"/>
      <c r="N2750" s="1671"/>
      <c r="O2750" s="603"/>
      <c r="P2750" s="603"/>
      <c r="Q2750" s="603"/>
      <c r="R2750" s="1671" t="s">
        <v>2195</v>
      </c>
      <c r="T2750" s="1671" t="str">
        <f t="shared" si="530"/>
        <v/>
      </c>
    </row>
    <row r="2751" spans="1:20" s="1669" customFormat="1" x14ac:dyDescent="0.25">
      <c r="A2751" s="1674"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1" t="s">
        <v>1999</v>
      </c>
      <c r="G2751" s="1671" t="str">
        <f t="shared" ref="G2751" si="531">IF(T2751&lt;&gt;"","AB","")</f>
        <v/>
      </c>
      <c r="H2751" s="1671" t="s">
        <v>1990</v>
      </c>
      <c r="I2751" s="1274"/>
      <c r="J2751" s="1671"/>
      <c r="K2751" s="1671"/>
      <c r="L2751" s="826"/>
      <c r="M2751" s="1672"/>
      <c r="N2751" s="1671"/>
      <c r="O2751" s="603"/>
      <c r="P2751" s="603"/>
      <c r="Q2751" s="603"/>
      <c r="R2751" s="1671" t="s">
        <v>2195</v>
      </c>
      <c r="T2751" s="1671" t="str">
        <f t="shared" si="530"/>
        <v/>
      </c>
    </row>
    <row r="2752" spans="1:20" s="1669" customFormat="1" x14ac:dyDescent="0.25">
      <c r="A2752" s="1674"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1" t="s">
        <v>1604</v>
      </c>
      <c r="G2752" s="1671" t="str">
        <f t="shared" ref="G2752" si="532">IF(T2752&lt;&gt;"","AP","")</f>
        <v/>
      </c>
      <c r="H2752" s="1671" t="s">
        <v>1990</v>
      </c>
      <c r="I2752" s="1274"/>
      <c r="J2752" s="1671"/>
      <c r="K2752" s="1671"/>
      <c r="L2752" s="826"/>
      <c r="M2752" s="1672"/>
      <c r="N2752" s="1671"/>
      <c r="O2752" s="603"/>
      <c r="P2752" s="603"/>
      <c r="Q2752" s="603"/>
      <c r="R2752" s="1671" t="s">
        <v>2195</v>
      </c>
      <c r="T2752" s="1671" t="str">
        <f t="shared" si="530"/>
        <v/>
      </c>
    </row>
    <row r="2753" spans="1:20" s="1669" customFormat="1" x14ac:dyDescent="0.25">
      <c r="A2753" s="1674"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1" t="s">
        <v>2135</v>
      </c>
      <c r="G2753" s="1671" t="str">
        <f>IF(T2753&lt;&gt;"","AZ","")</f>
        <v/>
      </c>
      <c r="H2753" s="1671" t="s">
        <v>1990</v>
      </c>
      <c r="I2753" s="1274"/>
      <c r="J2753" s="1671"/>
      <c r="K2753" s="1671"/>
      <c r="L2753" s="826" t="s">
        <v>2135</v>
      </c>
      <c r="M2753" s="1672">
        <v>1664</v>
      </c>
      <c r="N2753" s="1671"/>
      <c r="O2753" s="603"/>
      <c r="P2753" s="603"/>
      <c r="Q2753" s="603"/>
      <c r="R2753" s="1671" t="s">
        <v>2195</v>
      </c>
      <c r="T2753" s="1671" t="str">
        <f t="shared" si="530"/>
        <v/>
      </c>
    </row>
    <row r="2754" spans="1:20" s="1669"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1" t="str">
        <f>IF(T2754&lt;&gt;"","A","")</f>
        <v/>
      </c>
      <c r="H2754" s="1671" t="s">
        <v>1990</v>
      </c>
      <c r="I2754" s="826"/>
      <c r="J2754" s="826"/>
      <c r="K2754" s="826"/>
      <c r="L2754" s="826" t="s">
        <v>1491</v>
      </c>
      <c r="M2754" s="1332">
        <v>1665</v>
      </c>
      <c r="N2754" s="826"/>
      <c r="O2754" s="1669" t="s">
        <v>725</v>
      </c>
      <c r="R2754" s="1671" t="s">
        <v>2196</v>
      </c>
      <c r="T2754" s="1671" t="str">
        <f>IF(Q$2755="Yes",49,"")</f>
        <v/>
      </c>
    </row>
    <row r="2755" spans="1:20" s="1669"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1"/>
      <c r="H2755" s="1671"/>
      <c r="I2755" s="826"/>
      <c r="J2755" s="826"/>
      <c r="K2755" s="826"/>
      <c r="L2755" s="826" t="s">
        <v>1705</v>
      </c>
      <c r="M2755" s="1332">
        <v>1666</v>
      </c>
      <c r="N2755" s="826"/>
      <c r="O2755" s="1669">
        <f>'Configurable Tab'!H51</f>
        <v>685</v>
      </c>
      <c r="P2755" s="18" t="str">
        <f>'Configurable Tab'!J51</f>
        <v>No</v>
      </c>
      <c r="Q2755" s="1669" t="s">
        <v>648</v>
      </c>
      <c r="R2755" s="1671" t="s">
        <v>2196</v>
      </c>
      <c r="T2755" s="1730" t="str">
        <f t="shared" ref="T2755:T2764" si="533">IF(Q$2755="Yes",49,"")</f>
        <v/>
      </c>
    </row>
    <row r="2756" spans="1:20" s="1669"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1" t="str">
        <f>IF(T2756&lt;&gt;"","B","")</f>
        <v/>
      </c>
      <c r="H2756" s="1671" t="s">
        <v>1990</v>
      </c>
      <c r="I2756" s="826"/>
      <c r="J2756" s="826"/>
      <c r="K2756" s="826"/>
      <c r="L2756" s="826" t="s">
        <v>1383</v>
      </c>
      <c r="M2756" s="1332">
        <v>1667</v>
      </c>
      <c r="N2756" s="826"/>
      <c r="O2756" s="1669" t="s">
        <v>726</v>
      </c>
      <c r="R2756" s="1671" t="s">
        <v>2196</v>
      </c>
      <c r="T2756" s="1730" t="str">
        <f t="shared" si="533"/>
        <v/>
      </c>
    </row>
    <row r="2757" spans="1:20" s="1669"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1" t="str">
        <f>IF(T2757&lt;&gt;"","I","")</f>
        <v/>
      </c>
      <c r="H2757" s="1671" t="s">
        <v>1990</v>
      </c>
      <c r="I2757" s="826"/>
      <c r="J2757" s="826"/>
      <c r="K2757" s="826"/>
      <c r="L2757" s="826" t="s">
        <v>1381</v>
      </c>
      <c r="M2757" s="1332">
        <v>1668</v>
      </c>
      <c r="N2757" s="826"/>
      <c r="O2757" s="1669">
        <f>'Configurable Tab'!I51</f>
        <v>698</v>
      </c>
      <c r="R2757" s="1671" t="s">
        <v>2196</v>
      </c>
      <c r="T2757" s="1730" t="str">
        <f t="shared" si="533"/>
        <v/>
      </c>
    </row>
    <row r="2758" spans="1:20" s="1669"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1" t="str">
        <f>IF(T2758&lt;&gt;"",IF(Q2757="Credit Memo","J",IF(Q2757="Check","K","")),"")</f>
        <v/>
      </c>
      <c r="H2758" s="1671" t="s">
        <v>1990</v>
      </c>
      <c r="I2758" s="826"/>
      <c r="J2758" s="826"/>
      <c r="K2758" s="826"/>
      <c r="L2758" s="826" t="s">
        <v>1382</v>
      </c>
      <c r="M2758" s="1332">
        <v>1669</v>
      </c>
      <c r="N2758" s="826"/>
      <c r="O2758" s="1669" t="s">
        <v>2205</v>
      </c>
      <c r="R2758" s="1671" t="s">
        <v>2196</v>
      </c>
      <c r="T2758" s="1730" t="str">
        <f t="shared" si="533"/>
        <v/>
      </c>
    </row>
    <row r="2759" spans="1:20" s="1669"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1" t="str">
        <f>IF(T2759&lt;&gt;"","C","")</f>
        <v/>
      </c>
      <c r="H2759" s="1671" t="s">
        <v>1990</v>
      </c>
      <c r="I2759" s="826"/>
      <c r="J2759" s="826"/>
      <c r="K2759" s="826"/>
      <c r="L2759" s="826" t="s">
        <v>1385</v>
      </c>
      <c r="M2759" s="1332">
        <v>1670</v>
      </c>
      <c r="N2759" s="826"/>
      <c r="R2759" s="1671" t="s">
        <v>2196</v>
      </c>
      <c r="T2759" s="1730" t="str">
        <f t="shared" si="533"/>
        <v/>
      </c>
    </row>
    <row r="2760" spans="1:20" s="1669"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1" t="str">
        <f>IF(T2760&lt;&gt;"","D","")</f>
        <v/>
      </c>
      <c r="H2760" s="1671" t="s">
        <v>1990</v>
      </c>
      <c r="I2760" s="826"/>
      <c r="J2760" s="826"/>
      <c r="K2760" s="826"/>
      <c r="L2760" s="826" t="s">
        <v>1386</v>
      </c>
      <c r="M2760" s="1332">
        <v>1671</v>
      </c>
      <c r="N2760" s="826"/>
      <c r="R2760" s="1671" t="s">
        <v>2196</v>
      </c>
      <c r="T2760" s="1730" t="str">
        <f t="shared" si="533"/>
        <v/>
      </c>
    </row>
    <row r="2761" spans="1:20" s="1669"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1" t="s">
        <v>1396</v>
      </c>
      <c r="G2761" s="1671" t="str">
        <f>IF(T2761&lt;&gt;"","S","")</f>
        <v/>
      </c>
      <c r="H2761" s="1671" t="s">
        <v>1990</v>
      </c>
      <c r="I2761" s="826"/>
      <c r="J2761" s="826"/>
      <c r="K2761" s="826"/>
      <c r="L2761" s="826" t="s">
        <v>1396</v>
      </c>
      <c r="M2761" s="1332">
        <v>1672</v>
      </c>
      <c r="N2761" s="826"/>
      <c r="R2761" s="1671" t="s">
        <v>2196</v>
      </c>
      <c r="T2761" s="1730" t="str">
        <f t="shared" si="533"/>
        <v/>
      </c>
    </row>
    <row r="2762" spans="1:20" s="1669"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1" t="str">
        <f>IF(T2762&lt;&gt;"","AQ","")</f>
        <v/>
      </c>
      <c r="H2762" s="1671" t="s">
        <v>1990</v>
      </c>
      <c r="I2762" s="826"/>
      <c r="J2762" s="826"/>
      <c r="K2762" s="826"/>
      <c r="L2762" s="826" t="s">
        <v>2005</v>
      </c>
      <c r="M2762" s="1332">
        <v>1673</v>
      </c>
      <c r="N2762" s="826"/>
      <c r="R2762" s="1671" t="s">
        <v>2196</v>
      </c>
      <c r="T2762" s="1730" t="str">
        <f t="shared" si="533"/>
        <v/>
      </c>
    </row>
    <row r="2763" spans="1:20" s="1669"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1" t="str">
        <f>IF(T2763&lt;&gt;"","AA","")</f>
        <v/>
      </c>
      <c r="H2763" s="1671" t="s">
        <v>1990</v>
      </c>
      <c r="I2763" s="826"/>
      <c r="J2763" s="826"/>
      <c r="K2763" s="826"/>
      <c r="L2763" s="826" t="s">
        <v>2006</v>
      </c>
      <c r="M2763" s="1332">
        <v>1674</v>
      </c>
      <c r="N2763" s="826"/>
      <c r="R2763" s="1671" t="s">
        <v>2196</v>
      </c>
      <c r="T2763" s="1730" t="str">
        <f t="shared" si="533"/>
        <v/>
      </c>
    </row>
    <row r="2764" spans="1:20" s="1669"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1" t="str">
        <f>IF(T2764&lt;&gt;"","H","")</f>
        <v/>
      </c>
      <c r="H2764" s="1671" t="s">
        <v>1990</v>
      </c>
      <c r="I2764" s="826"/>
      <c r="J2764" s="826"/>
      <c r="K2764" s="826"/>
      <c r="L2764" s="826" t="s">
        <v>1397</v>
      </c>
      <c r="M2764" s="1332">
        <v>1675</v>
      </c>
      <c r="N2764" s="826"/>
      <c r="R2764" s="1671" t="s">
        <v>2196</v>
      </c>
      <c r="T2764" s="1730" t="str">
        <f t="shared" si="533"/>
        <v/>
      </c>
    </row>
    <row r="2765" spans="1:20" s="1669" customFormat="1" x14ac:dyDescent="0.25">
      <c r="A2765" s="846" t="s">
        <v>1705</v>
      </c>
      <c r="B2765" s="1274" t="str">
        <f>IFERROR(_xlfn.CONCAT("D",('Configurable Tab'!$C$36+1)),"")</f>
        <v>D369</v>
      </c>
      <c r="C2765" s="1274" t="str">
        <f>IFERROR(_xlfn.CONCAT("E",('Configurable Tab'!$C$36+1)),"")</f>
        <v>E369</v>
      </c>
      <c r="D2765" s="826" t="s">
        <v>1350</v>
      </c>
      <c r="E2765" s="826" t="s">
        <v>1742</v>
      </c>
      <c r="F2765" s="1671"/>
      <c r="G2765" s="1671"/>
      <c r="H2765" s="1671"/>
      <c r="I2765" s="1274" t="str">
        <f t="shared" ref="I2765:I2775" si="534">IF(J2765&lt;&gt;"",A2765,"")</f>
        <v/>
      </c>
      <c r="J2765" s="1671" t="str">
        <f t="shared" ref="J2765:J2774" si="535">IFERROR(IF($Q$2755="Yes",Q$1&amp;M2755,""),"")</f>
        <v/>
      </c>
      <c r="K2765" s="1671" t="str">
        <f t="shared" ref="K2765:K2775" si="536">IF(J2765&lt;&gt;"",E2765,"")</f>
        <v/>
      </c>
      <c r="M2765" s="1670"/>
      <c r="Q2765" s="1274" t="str">
        <f>IFERROR(_xlfn.CONCAT("C",('Configurable Tab'!$C36+1)),"")</f>
        <v>C369</v>
      </c>
      <c r="R2765" s="1671" t="s">
        <v>2196</v>
      </c>
    </row>
    <row r="2766" spans="1:20" s="1669" customFormat="1" x14ac:dyDescent="0.25">
      <c r="A2766" s="846" t="s">
        <v>1383</v>
      </c>
      <c r="B2766" s="1274" t="str">
        <f>IFERROR(_xlfn.CONCAT("D",('Configurable Tab'!$C$36+2)),"")</f>
        <v>D370</v>
      </c>
      <c r="C2766" s="1274" t="str">
        <f>IFERROR(_xlfn.CONCAT("E",('Configurable Tab'!$C$36+2)),"")</f>
        <v>E370</v>
      </c>
      <c r="D2766" s="826" t="s">
        <v>1350</v>
      </c>
      <c r="E2766" s="826" t="s">
        <v>1742</v>
      </c>
      <c r="F2766" s="1671"/>
      <c r="G2766" s="1671"/>
      <c r="H2766" s="1671"/>
      <c r="I2766" s="1274" t="str">
        <f t="shared" si="534"/>
        <v/>
      </c>
      <c r="J2766" s="1671" t="str">
        <f t="shared" si="535"/>
        <v/>
      </c>
      <c r="K2766" s="1671" t="str">
        <f t="shared" si="536"/>
        <v/>
      </c>
      <c r="M2766" s="1670"/>
      <c r="R2766" s="1671" t="s">
        <v>2196</v>
      </c>
    </row>
    <row r="2767" spans="1:20" s="1669" customFormat="1" x14ac:dyDescent="0.25">
      <c r="A2767" s="846" t="s">
        <v>1381</v>
      </c>
      <c r="B2767" s="1274" t="str">
        <f>IFERROR(_xlfn.CONCAT("I",('Configurable Tab'!$C$36+1)),"")</f>
        <v>I369</v>
      </c>
      <c r="C2767" s="1274" t="str">
        <f>IFERROR(_xlfn.CONCAT("I",('Configurable Tab'!$C$36+2)),"")</f>
        <v>I370</v>
      </c>
      <c r="D2767" s="826" t="s">
        <v>1350</v>
      </c>
      <c r="E2767" s="826" t="s">
        <v>1742</v>
      </c>
      <c r="F2767" s="1671"/>
      <c r="G2767" s="1671"/>
      <c r="H2767" s="1671"/>
      <c r="I2767" s="1274" t="str">
        <f t="shared" si="534"/>
        <v/>
      </c>
      <c r="J2767" s="1671" t="str">
        <f t="shared" si="535"/>
        <v/>
      </c>
      <c r="K2767" s="1671" t="str">
        <f t="shared" si="536"/>
        <v/>
      </c>
      <c r="M2767" s="1670"/>
      <c r="R2767" s="1671" t="s">
        <v>2196</v>
      </c>
    </row>
    <row r="2768" spans="1:20" s="1669" customFormat="1" x14ac:dyDescent="0.25">
      <c r="A2768" s="846" t="s">
        <v>1382</v>
      </c>
      <c r="B2768" s="1274" t="str">
        <f>IFERROR(_xlfn.CONCAT("M",('Configurable Tab'!$C$36+1)),"")</f>
        <v>M369</v>
      </c>
      <c r="C2768" s="1274" t="str">
        <f>IFERROR(_xlfn.CONCAT("M",('Configurable Tab'!$C$36+2)),"")</f>
        <v>M370</v>
      </c>
      <c r="D2768" s="826" t="s">
        <v>1350</v>
      </c>
      <c r="E2768" s="826" t="s">
        <v>1742</v>
      </c>
      <c r="F2768" s="1671"/>
      <c r="G2768" s="1671"/>
      <c r="H2768" s="1671"/>
      <c r="I2768" s="1274" t="str">
        <f t="shared" si="534"/>
        <v/>
      </c>
      <c r="J2768" s="1671" t="str">
        <f t="shared" si="535"/>
        <v/>
      </c>
      <c r="K2768" s="1671" t="str">
        <f t="shared" si="536"/>
        <v/>
      </c>
      <c r="M2768" s="1670"/>
      <c r="R2768" s="1671" t="s">
        <v>2196</v>
      </c>
    </row>
    <row r="2769" spans="1:20" s="1669" customFormat="1" x14ac:dyDescent="0.25">
      <c r="A2769" s="846" t="s">
        <v>1385</v>
      </c>
      <c r="B2769" s="1274" t="str">
        <f>IFERROR(_xlfn.CONCAT("D",('Configurable Tab'!$C$36+4)),"")</f>
        <v>D372</v>
      </c>
      <c r="C2769" s="1274" t="str">
        <f>IFERROR(_xlfn.CONCAT("E",('Configurable Tab'!$C$36+4)),"")</f>
        <v>E372</v>
      </c>
      <c r="D2769" s="826" t="s">
        <v>1350</v>
      </c>
      <c r="E2769" s="826" t="s">
        <v>1742</v>
      </c>
      <c r="F2769" s="1671"/>
      <c r="G2769" s="1671"/>
      <c r="H2769" s="1671"/>
      <c r="I2769" s="1274" t="str">
        <f t="shared" si="534"/>
        <v/>
      </c>
      <c r="J2769" s="1671" t="str">
        <f t="shared" si="535"/>
        <v/>
      </c>
      <c r="K2769" s="1671" t="str">
        <f t="shared" si="536"/>
        <v/>
      </c>
      <c r="M2769" s="1670"/>
      <c r="R2769" s="1671" t="s">
        <v>2196</v>
      </c>
    </row>
    <row r="2770" spans="1:20" s="1669" customFormat="1" x14ac:dyDescent="0.25">
      <c r="A2770" s="846" t="s">
        <v>1386</v>
      </c>
      <c r="B2770" s="1274" t="str">
        <f>IFERROR(_xlfn.CONCAT("D",('Configurable Tab'!$C$36+5)),"")</f>
        <v>D373</v>
      </c>
      <c r="C2770" s="1274" t="str">
        <f>IFERROR(_xlfn.CONCAT("E",('Configurable Tab'!$C$36+5)),"")</f>
        <v>E373</v>
      </c>
      <c r="D2770" s="826" t="s">
        <v>1350</v>
      </c>
      <c r="E2770" s="826" t="s">
        <v>1742</v>
      </c>
      <c r="F2770" s="1671"/>
      <c r="G2770" s="1671"/>
      <c r="H2770" s="1671"/>
      <c r="I2770" s="1274" t="str">
        <f t="shared" si="534"/>
        <v/>
      </c>
      <c r="J2770" s="1671" t="str">
        <f t="shared" si="535"/>
        <v/>
      </c>
      <c r="K2770" s="1671" t="str">
        <f t="shared" si="536"/>
        <v/>
      </c>
      <c r="M2770" s="1670"/>
      <c r="R2770" s="1671" t="s">
        <v>2196</v>
      </c>
    </row>
    <row r="2771" spans="1:20" s="1669" customFormat="1" x14ac:dyDescent="0.25">
      <c r="A2771" s="846" t="s">
        <v>1396</v>
      </c>
      <c r="B2771" s="1274" t="str">
        <f>IFERROR(_xlfn.CONCAT("G",('Configurable Tab'!$C$36+4)),"")</f>
        <v>G372</v>
      </c>
      <c r="C2771" s="1274" t="str">
        <f>IFERROR(_xlfn.CONCAT("G",('Configurable Tab'!$C$36+5)),"")</f>
        <v>G373</v>
      </c>
      <c r="D2771" s="826" t="s">
        <v>1350</v>
      </c>
      <c r="E2771" s="826" t="s">
        <v>1742</v>
      </c>
      <c r="F2771" s="1671"/>
      <c r="G2771" s="1671"/>
      <c r="H2771" s="1671"/>
      <c r="I2771" s="1274" t="str">
        <f t="shared" si="534"/>
        <v/>
      </c>
      <c r="J2771" s="1671" t="str">
        <f t="shared" si="535"/>
        <v/>
      </c>
      <c r="K2771" s="1671" t="str">
        <f t="shared" si="536"/>
        <v/>
      </c>
      <c r="M2771" s="1670"/>
      <c r="R2771" s="1671" t="s">
        <v>2196</v>
      </c>
    </row>
    <row r="2772" spans="1:20" s="1669" customFormat="1" x14ac:dyDescent="0.25">
      <c r="A2772" s="846" t="s">
        <v>2005</v>
      </c>
      <c r="B2772" s="1274" t="str">
        <f>IFERROR(_xlfn.CONCAT("G",('Configurable Tab'!$C$36+7)),"")</f>
        <v>G375</v>
      </c>
      <c r="C2772" s="1274" t="str">
        <f>IFERROR(_xlfn.CONCAT("G",('Configurable Tab'!$C$36+8)),"")</f>
        <v>G376</v>
      </c>
      <c r="D2772" s="826" t="s">
        <v>1350</v>
      </c>
      <c r="E2772" s="826" t="s">
        <v>1742</v>
      </c>
      <c r="F2772" s="1671"/>
      <c r="G2772" s="1671"/>
      <c r="H2772" s="1671"/>
      <c r="I2772" s="1274" t="str">
        <f t="shared" si="534"/>
        <v/>
      </c>
      <c r="J2772" s="1671" t="str">
        <f t="shared" si="535"/>
        <v/>
      </c>
      <c r="K2772" s="1671" t="str">
        <f t="shared" si="536"/>
        <v/>
      </c>
      <c r="M2772" s="1670"/>
      <c r="R2772" s="1671" t="s">
        <v>2196</v>
      </c>
    </row>
    <row r="2773" spans="1:20" s="1669" customFormat="1" x14ac:dyDescent="0.25">
      <c r="A2773" s="846" t="s">
        <v>1482</v>
      </c>
      <c r="B2773" s="1274" t="str">
        <f>IFERROR(_xlfn.CONCAT("K",('Configurable Tab'!$C$36+7)),"")</f>
        <v>K375</v>
      </c>
      <c r="C2773" s="1274" t="str">
        <f>IFERROR(_xlfn.CONCAT("K",('Configurable Tab'!$C$36+8)),"")</f>
        <v>K376</v>
      </c>
      <c r="D2773" s="826" t="s">
        <v>1350</v>
      </c>
      <c r="E2773" s="826" t="s">
        <v>1742</v>
      </c>
      <c r="F2773" s="1671"/>
      <c r="G2773" s="1671"/>
      <c r="H2773" s="1671"/>
      <c r="I2773" s="1274" t="str">
        <f t="shared" si="534"/>
        <v/>
      </c>
      <c r="J2773" s="1671" t="str">
        <f t="shared" si="535"/>
        <v/>
      </c>
      <c r="K2773" s="1671" t="str">
        <f t="shared" si="536"/>
        <v/>
      </c>
      <c r="M2773" s="1670"/>
      <c r="R2773" s="1671" t="s">
        <v>2196</v>
      </c>
    </row>
    <row r="2774" spans="1:20" s="1669" customFormat="1" x14ac:dyDescent="0.25">
      <c r="A2774" s="846" t="s">
        <v>1397</v>
      </c>
      <c r="B2774" s="1274" t="str">
        <f>IFERROR(_xlfn.CONCAT("K",('Configurable Tab'!$C$36+1)),"")</f>
        <v>K369</v>
      </c>
      <c r="C2774" s="1274" t="str">
        <f>IFERROR(_xlfn.CONCAT("K",('Configurable Tab'!$C$36+2)),"")</f>
        <v>K370</v>
      </c>
      <c r="D2774" s="826" t="s">
        <v>1350</v>
      </c>
      <c r="E2774" s="826" t="s">
        <v>1742</v>
      </c>
      <c r="F2774" s="1671"/>
      <c r="G2774" s="1671"/>
      <c r="H2774" s="1671"/>
      <c r="I2774" s="1274" t="str">
        <f t="shared" si="534"/>
        <v/>
      </c>
      <c r="J2774" s="1671" t="str">
        <f t="shared" si="535"/>
        <v/>
      </c>
      <c r="K2774" s="1671" t="str">
        <f t="shared" si="536"/>
        <v/>
      </c>
      <c r="M2774" s="1670"/>
      <c r="R2774" s="1671" t="s">
        <v>2196</v>
      </c>
    </row>
    <row r="2775" spans="1:20" s="1669"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1" t="s">
        <v>1496</v>
      </c>
      <c r="G2775" s="1671" t="str">
        <f t="shared" ref="G2775" si="537">IF(T2775&lt;&gt;"","AS","")</f>
        <v/>
      </c>
      <c r="H2775" s="1671" t="s">
        <v>1990</v>
      </c>
      <c r="I2775" s="1274" t="str">
        <f t="shared" si="534"/>
        <v/>
      </c>
      <c r="J2775" s="1671"/>
      <c r="K2775" s="1671" t="str">
        <f t="shared" si="536"/>
        <v/>
      </c>
      <c r="L2775" s="826"/>
      <c r="M2775" s="1672"/>
      <c r="N2775" s="1671"/>
      <c r="R2775" s="1671" t="s">
        <v>2196</v>
      </c>
      <c r="T2775" s="1671" t="str">
        <f>IF(Q$2755="Yes",49,"")</f>
        <v/>
      </c>
    </row>
    <row r="2776" spans="1:20" s="1669"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1" t="s">
        <v>1495</v>
      </c>
      <c r="G2776" s="1671" t="str">
        <f>IF(T2776&lt;&gt;"","AN","")</f>
        <v/>
      </c>
      <c r="H2776" s="1671" t="s">
        <v>1990</v>
      </c>
      <c r="I2776" s="1274"/>
      <c r="J2776" s="1671"/>
      <c r="K2776" s="1671"/>
      <c r="L2776" s="826"/>
      <c r="M2776" s="1672"/>
      <c r="N2776" s="1671"/>
      <c r="O2776" s="1561"/>
      <c r="P2776" s="603"/>
      <c r="Q2776" s="603"/>
      <c r="R2776" s="1671" t="s">
        <v>2196</v>
      </c>
      <c r="T2776" s="1730" t="str">
        <f t="shared" ref="T2776:T2783" si="538">IF(Q$2755="Yes",49,"")</f>
        <v/>
      </c>
    </row>
    <row r="2777" spans="1:20" s="1669"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1" t="s">
        <v>1492</v>
      </c>
      <c r="G2777" s="1671" t="str">
        <f>IF(T2777&lt;&gt;"","AL","")</f>
        <v/>
      </c>
      <c r="H2777" s="1671" t="s">
        <v>1990</v>
      </c>
      <c r="I2777" s="1274"/>
      <c r="J2777" s="1671"/>
      <c r="K2777" s="1671"/>
      <c r="L2777" s="826"/>
      <c r="M2777" s="1672"/>
      <c r="N2777" s="1671"/>
      <c r="O2777" s="603"/>
      <c r="P2777" s="603"/>
      <c r="Q2777" s="603"/>
      <c r="R2777" s="1671" t="s">
        <v>2196</v>
      </c>
      <c r="T2777" s="1730" t="str">
        <f t="shared" si="538"/>
        <v/>
      </c>
    </row>
    <row r="2778" spans="1:20" s="1669"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1" t="s">
        <v>1991</v>
      </c>
      <c r="G2778" s="1671" t="str">
        <f>IF(T2778&lt;&gt;"","E","")</f>
        <v/>
      </c>
      <c r="H2778" s="1671" t="s">
        <v>1990</v>
      </c>
      <c r="I2778" s="1274"/>
      <c r="J2778" s="1671"/>
      <c r="K2778" s="1671"/>
      <c r="L2778" s="826"/>
      <c r="M2778" s="1672"/>
      <c r="N2778" s="1671"/>
      <c r="O2778" s="603"/>
      <c r="P2778" s="603"/>
      <c r="Q2778" s="603"/>
      <c r="R2778" s="1671" t="s">
        <v>2196</v>
      </c>
      <c r="T2778" s="1730" t="str">
        <f t="shared" si="538"/>
        <v/>
      </c>
    </row>
    <row r="2779" spans="1:20" s="1669"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1" t="s">
        <v>1995</v>
      </c>
      <c r="G2779" s="1671" t="str">
        <f>IF(T2779&lt;&gt;"","G","")</f>
        <v/>
      </c>
      <c r="H2779" s="1671" t="s">
        <v>1990</v>
      </c>
      <c r="I2779" s="1274"/>
      <c r="J2779" s="1671"/>
      <c r="K2779" s="1671"/>
      <c r="L2779" s="826"/>
      <c r="M2779" s="1672"/>
      <c r="N2779" s="1671"/>
      <c r="O2779" s="603"/>
      <c r="P2779" s="603"/>
      <c r="Q2779" s="603"/>
      <c r="R2779" s="1671" t="s">
        <v>2196</v>
      </c>
      <c r="T2779" s="1730" t="str">
        <f t="shared" si="538"/>
        <v/>
      </c>
    </row>
    <row r="2780" spans="1:20" s="1669"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1" t="str">
        <f>IF(T2780&lt;&gt;"","AW","")</f>
        <v/>
      </c>
      <c r="H2780" s="1671" t="s">
        <v>1990</v>
      </c>
      <c r="I2780" s="1274"/>
      <c r="J2780" s="1671"/>
      <c r="K2780" s="1671"/>
      <c r="L2780" s="826"/>
      <c r="M2780" s="1672"/>
      <c r="N2780" s="1671"/>
      <c r="O2780" s="603"/>
      <c r="P2780" s="603"/>
      <c r="Q2780" s="603"/>
      <c r="R2780" s="1671" t="s">
        <v>2196</v>
      </c>
      <c r="T2780" s="1730" t="str">
        <f t="shared" si="538"/>
        <v/>
      </c>
    </row>
    <row r="2781" spans="1:20" s="1669"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1" t="s">
        <v>1999</v>
      </c>
      <c r="G2781" s="1671" t="str">
        <f t="shared" ref="G2781" si="539">IF(T2781&lt;&gt;"","AB","")</f>
        <v/>
      </c>
      <c r="H2781" s="1671" t="s">
        <v>1990</v>
      </c>
      <c r="I2781" s="1274"/>
      <c r="J2781" s="1671"/>
      <c r="K2781" s="1671"/>
      <c r="L2781" s="826"/>
      <c r="M2781" s="1672"/>
      <c r="N2781" s="1671"/>
      <c r="O2781" s="603"/>
      <c r="P2781" s="603"/>
      <c r="Q2781" s="603"/>
      <c r="R2781" s="1671" t="s">
        <v>2196</v>
      </c>
      <c r="T2781" s="1730" t="str">
        <f t="shared" si="538"/>
        <v/>
      </c>
    </row>
    <row r="2782" spans="1:20" s="1669"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1" t="s">
        <v>1604</v>
      </c>
      <c r="G2782" s="1671" t="str">
        <f t="shared" ref="G2782" si="540">IF(T2782&lt;&gt;"","AP","")</f>
        <v/>
      </c>
      <c r="H2782" s="1671" t="s">
        <v>1990</v>
      </c>
      <c r="I2782" s="1274"/>
      <c r="J2782" s="1671"/>
      <c r="K2782" s="1671"/>
      <c r="L2782" s="826"/>
      <c r="M2782" s="1672"/>
      <c r="N2782" s="1671"/>
      <c r="O2782" s="603"/>
      <c r="P2782" s="603"/>
      <c r="Q2782" s="603"/>
      <c r="R2782" s="1671" t="s">
        <v>2196</v>
      </c>
      <c r="T2782" s="1730" t="str">
        <f t="shared" si="538"/>
        <v/>
      </c>
    </row>
    <row r="2783" spans="1:20" s="1669"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1" t="s">
        <v>2135</v>
      </c>
      <c r="G2783" s="1671" t="str">
        <f>IF(T2783&lt;&gt;"","AZ","")</f>
        <v/>
      </c>
      <c r="H2783" s="1671" t="s">
        <v>1990</v>
      </c>
      <c r="I2783" s="1274"/>
      <c r="J2783" s="1671"/>
      <c r="K2783" s="1671"/>
      <c r="L2783" s="826" t="s">
        <v>2135</v>
      </c>
      <c r="M2783" s="1672">
        <v>1676</v>
      </c>
      <c r="N2783" s="1671"/>
      <c r="O2783" s="603"/>
      <c r="P2783" s="603"/>
      <c r="Q2783" s="603"/>
      <c r="R2783" s="1671" t="s">
        <v>2196</v>
      </c>
      <c r="T2783" s="1730" t="str">
        <f t="shared" si="538"/>
        <v/>
      </c>
    </row>
    <row r="2784" spans="1:20" s="1669" customFormat="1" x14ac:dyDescent="0.25">
      <c r="A2784" s="1673"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1" t="str">
        <f>IF(T2784&lt;&gt;"","A","")</f>
        <v/>
      </c>
      <c r="H2784" s="1671" t="s">
        <v>1990</v>
      </c>
      <c r="I2784" s="826"/>
      <c r="J2784" s="826"/>
      <c r="K2784" s="826"/>
      <c r="L2784" s="826" t="s">
        <v>1491</v>
      </c>
      <c r="M2784" s="1332">
        <v>1677</v>
      </c>
      <c r="N2784" s="826"/>
      <c r="O2784" s="1669" t="s">
        <v>725</v>
      </c>
      <c r="R2784" s="1671" t="s">
        <v>2197</v>
      </c>
      <c r="T2784" s="1671" t="str">
        <f>IF(Q$2785="Yes",50,"")</f>
        <v/>
      </c>
    </row>
    <row r="2785" spans="1:20" s="1669" customFormat="1" x14ac:dyDescent="0.25">
      <c r="A2785" s="1673"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1"/>
      <c r="H2785" s="1671"/>
      <c r="I2785" s="826"/>
      <c r="J2785" s="826"/>
      <c r="K2785" s="826"/>
      <c r="L2785" s="826" t="s">
        <v>1705</v>
      </c>
      <c r="M2785" s="1332">
        <v>1678</v>
      </c>
      <c r="N2785" s="826"/>
      <c r="O2785" s="1669">
        <f>'Configurable Tab'!H52</f>
        <v>699</v>
      </c>
      <c r="P2785" s="18" t="str">
        <f>'Configurable Tab'!J52</f>
        <v>No</v>
      </c>
      <c r="Q2785" s="1669" t="s">
        <v>648</v>
      </c>
      <c r="R2785" s="1671" t="s">
        <v>2197</v>
      </c>
      <c r="T2785" s="1730" t="str">
        <f t="shared" ref="T2785:T2794" si="541">IF(Q$2785="Yes",50,"")</f>
        <v/>
      </c>
    </row>
    <row r="2786" spans="1:20" s="1669" customFormat="1" x14ac:dyDescent="0.25">
      <c r="A2786" s="1673"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1" t="str">
        <f>IF(T2786&lt;&gt;"","B","")</f>
        <v/>
      </c>
      <c r="H2786" s="1671" t="s">
        <v>1990</v>
      </c>
      <c r="I2786" s="826"/>
      <c r="J2786" s="826"/>
      <c r="K2786" s="826"/>
      <c r="L2786" s="826" t="s">
        <v>1383</v>
      </c>
      <c r="M2786" s="1332">
        <v>1679</v>
      </c>
      <c r="N2786" s="826"/>
      <c r="O2786" s="1669" t="s">
        <v>726</v>
      </c>
      <c r="R2786" s="1671" t="s">
        <v>2197</v>
      </c>
      <c r="T2786" s="1730" t="str">
        <f t="shared" si="541"/>
        <v/>
      </c>
    </row>
    <row r="2787" spans="1:20" s="1669" customFormat="1" x14ac:dyDescent="0.25">
      <c r="A2787" s="1673"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1" t="str">
        <f>IF(T2787&lt;&gt;"","I","")</f>
        <v/>
      </c>
      <c r="H2787" s="1671" t="s">
        <v>1990</v>
      </c>
      <c r="I2787" s="826"/>
      <c r="J2787" s="826"/>
      <c r="K2787" s="826"/>
      <c r="L2787" s="826" t="s">
        <v>1381</v>
      </c>
      <c r="M2787" s="1332">
        <v>1680</v>
      </c>
      <c r="N2787" s="826"/>
      <c r="O2787" s="1669">
        <f>'Configurable Tab'!I52</f>
        <v>712</v>
      </c>
      <c r="R2787" s="1671" t="s">
        <v>2197</v>
      </c>
      <c r="T2787" s="1730" t="str">
        <f t="shared" si="541"/>
        <v/>
      </c>
    </row>
    <row r="2788" spans="1:20" s="1669" customFormat="1" x14ac:dyDescent="0.25">
      <c r="A2788" s="1673"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1" t="str">
        <f>IF(T2788&lt;&gt;"",IF(Q2787="Credit Memo","J",IF(Q2787="Check","K","")),"")</f>
        <v/>
      </c>
      <c r="H2788" s="1671" t="s">
        <v>1990</v>
      </c>
      <c r="I2788" s="826"/>
      <c r="J2788" s="826"/>
      <c r="K2788" s="826"/>
      <c r="L2788" s="826" t="s">
        <v>1382</v>
      </c>
      <c r="M2788" s="1332">
        <v>1681</v>
      </c>
      <c r="N2788" s="826"/>
      <c r="O2788" s="1669" t="s">
        <v>2206</v>
      </c>
      <c r="R2788" s="1671" t="s">
        <v>2197</v>
      </c>
      <c r="T2788" s="1730" t="str">
        <f t="shared" si="541"/>
        <v/>
      </c>
    </row>
    <row r="2789" spans="1:20" s="1669" customFormat="1" x14ac:dyDescent="0.25">
      <c r="A2789" s="1673"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1" t="str">
        <f>IF(T2789&lt;&gt;"","C","")</f>
        <v/>
      </c>
      <c r="H2789" s="1671" t="s">
        <v>1990</v>
      </c>
      <c r="I2789" s="826"/>
      <c r="J2789" s="826"/>
      <c r="K2789" s="826"/>
      <c r="L2789" s="826" t="s">
        <v>1385</v>
      </c>
      <c r="M2789" s="1332">
        <v>1682</v>
      </c>
      <c r="N2789" s="826"/>
      <c r="R2789" s="1671" t="s">
        <v>2197</v>
      </c>
      <c r="T2789" s="1730" t="str">
        <f t="shared" si="541"/>
        <v/>
      </c>
    </row>
    <row r="2790" spans="1:20" s="1669" customFormat="1" x14ac:dyDescent="0.25">
      <c r="A2790" s="1673"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1" t="str">
        <f>IF(T2790&lt;&gt;"","D","")</f>
        <v/>
      </c>
      <c r="H2790" s="1671" t="s">
        <v>1990</v>
      </c>
      <c r="I2790" s="826"/>
      <c r="J2790" s="826"/>
      <c r="K2790" s="826"/>
      <c r="L2790" s="826" t="s">
        <v>1386</v>
      </c>
      <c r="M2790" s="1332">
        <v>1683</v>
      </c>
      <c r="N2790" s="826"/>
      <c r="R2790" s="1671" t="s">
        <v>2197</v>
      </c>
      <c r="T2790" s="1730" t="str">
        <f t="shared" si="541"/>
        <v/>
      </c>
    </row>
    <row r="2791" spans="1:20" s="1669" customFormat="1" x14ac:dyDescent="0.25">
      <c r="A2791" s="1673"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1" t="s">
        <v>1396</v>
      </c>
      <c r="G2791" s="1671" t="str">
        <f>IF(T2791&lt;&gt;"","S","")</f>
        <v/>
      </c>
      <c r="H2791" s="1671" t="s">
        <v>1990</v>
      </c>
      <c r="I2791" s="826"/>
      <c r="J2791" s="826"/>
      <c r="K2791" s="826"/>
      <c r="L2791" s="826" t="s">
        <v>1396</v>
      </c>
      <c r="M2791" s="1332">
        <v>1684</v>
      </c>
      <c r="N2791" s="826"/>
      <c r="R2791" s="1671" t="s">
        <v>2197</v>
      </c>
      <c r="T2791" s="1730" t="str">
        <f t="shared" si="541"/>
        <v/>
      </c>
    </row>
    <row r="2792" spans="1:20" s="1669" customFormat="1" x14ac:dyDescent="0.25">
      <c r="A2792" s="1673"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1" t="str">
        <f>IF(T2792&lt;&gt;"","AQ","")</f>
        <v/>
      </c>
      <c r="H2792" s="1671" t="s">
        <v>1990</v>
      </c>
      <c r="I2792" s="826"/>
      <c r="J2792" s="826"/>
      <c r="K2792" s="826"/>
      <c r="L2792" s="826" t="s">
        <v>2005</v>
      </c>
      <c r="M2792" s="1332">
        <v>1685</v>
      </c>
      <c r="N2792" s="826"/>
      <c r="R2792" s="1671" t="s">
        <v>2197</v>
      </c>
      <c r="T2792" s="1730" t="str">
        <f t="shared" si="541"/>
        <v/>
      </c>
    </row>
    <row r="2793" spans="1:20" s="1669" customFormat="1" x14ac:dyDescent="0.25">
      <c r="A2793" s="1673"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1" t="str">
        <f>IF(T2793&lt;&gt;"","AA","")</f>
        <v/>
      </c>
      <c r="H2793" s="1671" t="s">
        <v>1990</v>
      </c>
      <c r="I2793" s="826"/>
      <c r="J2793" s="826"/>
      <c r="K2793" s="826"/>
      <c r="L2793" s="826" t="s">
        <v>2006</v>
      </c>
      <c r="M2793" s="1332">
        <v>1686</v>
      </c>
      <c r="N2793" s="826"/>
      <c r="R2793" s="1671" t="s">
        <v>2197</v>
      </c>
      <c r="T2793" s="1730" t="str">
        <f t="shared" si="541"/>
        <v/>
      </c>
    </row>
    <row r="2794" spans="1:20" s="1669" customFormat="1" x14ac:dyDescent="0.25">
      <c r="A2794" s="1673"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1" t="str">
        <f>IF(T2794&lt;&gt;"","H","")</f>
        <v/>
      </c>
      <c r="H2794" s="1671" t="s">
        <v>1990</v>
      </c>
      <c r="I2794" s="826"/>
      <c r="J2794" s="826"/>
      <c r="K2794" s="826"/>
      <c r="L2794" s="826" t="s">
        <v>1397</v>
      </c>
      <c r="M2794" s="1332">
        <v>1687</v>
      </c>
      <c r="N2794" s="826"/>
      <c r="R2794" s="1671" t="s">
        <v>2197</v>
      </c>
      <c r="T2794" s="1730" t="str">
        <f t="shared" si="541"/>
        <v/>
      </c>
    </row>
    <row r="2795" spans="1:20" s="1669" customFormat="1" x14ac:dyDescent="0.25">
      <c r="A2795" s="1673" t="s">
        <v>1705</v>
      </c>
      <c r="B2795" s="1274" t="str">
        <f>IFERROR(_xlfn.CONCAT("D",('Configurable Tab'!$C$37+1)),"")</f>
        <v>D380</v>
      </c>
      <c r="C2795" s="1274" t="str">
        <f>IFERROR(_xlfn.CONCAT("E",('Configurable Tab'!$C$37+1)),"")</f>
        <v>E380</v>
      </c>
      <c r="D2795" s="826" t="s">
        <v>1350</v>
      </c>
      <c r="E2795" s="826" t="s">
        <v>1742</v>
      </c>
      <c r="F2795" s="1671"/>
      <c r="G2795" s="1671"/>
      <c r="H2795" s="1671"/>
      <c r="I2795" s="1274" t="str">
        <f t="shared" ref="I2795:I2805" si="542">IF(J2795&lt;&gt;"",A2795,"")</f>
        <v/>
      </c>
      <c r="J2795" s="1671" t="str">
        <f t="shared" ref="J2795:J2804" si="543">IFERROR(IF($Q$2785="Yes",Q$1&amp;M2785,""),"")</f>
        <v/>
      </c>
      <c r="K2795" s="1671" t="str">
        <f t="shared" ref="K2795:K2805" si="544">IF(J2795&lt;&gt;"",E2795,"")</f>
        <v/>
      </c>
      <c r="M2795" s="1670"/>
      <c r="Q2795" s="1274" t="str">
        <f>IFERROR(_xlfn.CONCAT("C",('Configurable Tab'!$C37+1)),"")</f>
        <v>C380</v>
      </c>
      <c r="R2795" s="1671" t="s">
        <v>2197</v>
      </c>
    </row>
    <row r="2796" spans="1:20" s="1669" customFormat="1" x14ac:dyDescent="0.25">
      <c r="A2796" s="1673" t="s">
        <v>1383</v>
      </c>
      <c r="B2796" s="1274" t="str">
        <f>IFERROR(_xlfn.CONCAT("D",('Configurable Tab'!$C$37+2)),"")</f>
        <v>D381</v>
      </c>
      <c r="C2796" s="1274" t="str">
        <f>IFERROR(_xlfn.CONCAT("E",('Configurable Tab'!$C$37+2)),"")</f>
        <v>E381</v>
      </c>
      <c r="D2796" s="826" t="s">
        <v>1350</v>
      </c>
      <c r="E2796" s="826" t="s">
        <v>1742</v>
      </c>
      <c r="F2796" s="1671"/>
      <c r="G2796" s="1671"/>
      <c r="H2796" s="1671"/>
      <c r="I2796" s="1274" t="str">
        <f t="shared" si="542"/>
        <v/>
      </c>
      <c r="J2796" s="1671" t="str">
        <f t="shared" si="543"/>
        <v/>
      </c>
      <c r="K2796" s="1671" t="str">
        <f t="shared" si="544"/>
        <v/>
      </c>
      <c r="M2796" s="1670"/>
      <c r="R2796" s="1671" t="s">
        <v>2197</v>
      </c>
    </row>
    <row r="2797" spans="1:20" s="1669" customFormat="1" x14ac:dyDescent="0.25">
      <c r="A2797" s="1673" t="s">
        <v>1381</v>
      </c>
      <c r="B2797" s="1274" t="str">
        <f>IFERROR(_xlfn.CONCAT("I",('Configurable Tab'!$C$37+1)),"")</f>
        <v>I380</v>
      </c>
      <c r="C2797" s="1274" t="str">
        <f>IFERROR(_xlfn.CONCAT("I",('Configurable Tab'!$C$37+2)),"")</f>
        <v>I381</v>
      </c>
      <c r="D2797" s="826" t="s">
        <v>1350</v>
      </c>
      <c r="E2797" s="826" t="s">
        <v>1742</v>
      </c>
      <c r="F2797" s="1671"/>
      <c r="G2797" s="1671"/>
      <c r="H2797" s="1671"/>
      <c r="I2797" s="1274" t="str">
        <f t="shared" si="542"/>
        <v/>
      </c>
      <c r="J2797" s="1671" t="str">
        <f t="shared" si="543"/>
        <v/>
      </c>
      <c r="K2797" s="1671" t="str">
        <f t="shared" si="544"/>
        <v/>
      </c>
      <c r="M2797" s="1670"/>
      <c r="R2797" s="1671" t="s">
        <v>2197</v>
      </c>
    </row>
    <row r="2798" spans="1:20" s="1669" customFormat="1" x14ac:dyDescent="0.25">
      <c r="A2798" s="1673" t="s">
        <v>1382</v>
      </c>
      <c r="B2798" s="1274" t="str">
        <f>IFERROR(_xlfn.CONCAT("M",('Configurable Tab'!$C$37+1)),"")</f>
        <v>M380</v>
      </c>
      <c r="C2798" s="1274" t="str">
        <f>IFERROR(_xlfn.CONCAT("M",('Configurable Tab'!$C$37+2)),"")</f>
        <v>M381</v>
      </c>
      <c r="D2798" s="826" t="s">
        <v>1350</v>
      </c>
      <c r="E2798" s="826" t="s">
        <v>1742</v>
      </c>
      <c r="F2798" s="1671"/>
      <c r="G2798" s="1671"/>
      <c r="H2798" s="1671"/>
      <c r="I2798" s="1274" t="str">
        <f t="shared" si="542"/>
        <v/>
      </c>
      <c r="J2798" s="1671" t="str">
        <f t="shared" si="543"/>
        <v/>
      </c>
      <c r="K2798" s="1671" t="str">
        <f t="shared" si="544"/>
        <v/>
      </c>
      <c r="M2798" s="1670"/>
      <c r="R2798" s="1671" t="s">
        <v>2197</v>
      </c>
    </row>
    <row r="2799" spans="1:20" s="1669" customFormat="1" x14ac:dyDescent="0.25">
      <c r="A2799" s="1673" t="s">
        <v>1385</v>
      </c>
      <c r="B2799" s="1274" t="str">
        <f>IFERROR(_xlfn.CONCAT("D",('Configurable Tab'!$C$37+4)),"")</f>
        <v>D383</v>
      </c>
      <c r="C2799" s="1274" t="str">
        <f>IFERROR(_xlfn.CONCAT("E",('Configurable Tab'!$C$37+4)),"")</f>
        <v>E383</v>
      </c>
      <c r="D2799" s="826" t="s">
        <v>1350</v>
      </c>
      <c r="E2799" s="826" t="s">
        <v>1742</v>
      </c>
      <c r="F2799" s="1671"/>
      <c r="G2799" s="1671"/>
      <c r="H2799" s="1671"/>
      <c r="I2799" s="1274" t="str">
        <f t="shared" si="542"/>
        <v/>
      </c>
      <c r="J2799" s="1671" t="str">
        <f t="shared" si="543"/>
        <v/>
      </c>
      <c r="K2799" s="1671" t="str">
        <f t="shared" si="544"/>
        <v/>
      </c>
      <c r="M2799" s="1670"/>
      <c r="R2799" s="1671" t="s">
        <v>2197</v>
      </c>
    </row>
    <row r="2800" spans="1:20" s="1669" customFormat="1" x14ac:dyDescent="0.25">
      <c r="A2800" s="1673" t="s">
        <v>1386</v>
      </c>
      <c r="B2800" s="1274" t="str">
        <f>IFERROR(_xlfn.CONCAT("D",('Configurable Tab'!$C$37+5)),"")</f>
        <v>D384</v>
      </c>
      <c r="C2800" s="1274" t="str">
        <f>IFERROR(_xlfn.CONCAT("E",('Configurable Tab'!$C$37+5)),"")</f>
        <v>E384</v>
      </c>
      <c r="D2800" s="826" t="s">
        <v>1350</v>
      </c>
      <c r="E2800" s="826" t="s">
        <v>1742</v>
      </c>
      <c r="F2800" s="1671"/>
      <c r="G2800" s="1671"/>
      <c r="H2800" s="1671"/>
      <c r="I2800" s="1274" t="str">
        <f t="shared" si="542"/>
        <v/>
      </c>
      <c r="J2800" s="1671" t="str">
        <f t="shared" si="543"/>
        <v/>
      </c>
      <c r="K2800" s="1671" t="str">
        <f t="shared" si="544"/>
        <v/>
      </c>
      <c r="M2800" s="1670"/>
      <c r="R2800" s="1671" t="s">
        <v>2197</v>
      </c>
    </row>
    <row r="2801" spans="1:20" s="1669" customFormat="1" x14ac:dyDescent="0.25">
      <c r="A2801" s="1673" t="s">
        <v>1396</v>
      </c>
      <c r="B2801" s="1274" t="str">
        <f>IFERROR(_xlfn.CONCAT("G",('Configurable Tab'!$C$37+4)),"")</f>
        <v>G383</v>
      </c>
      <c r="C2801" s="1274" t="str">
        <f>IFERROR(_xlfn.CONCAT("G",('Configurable Tab'!$C$37+5)),"")</f>
        <v>G384</v>
      </c>
      <c r="D2801" s="826" t="s">
        <v>1350</v>
      </c>
      <c r="E2801" s="826" t="s">
        <v>1742</v>
      </c>
      <c r="F2801" s="1671"/>
      <c r="G2801" s="1671"/>
      <c r="H2801" s="1671"/>
      <c r="I2801" s="1274" t="str">
        <f t="shared" si="542"/>
        <v/>
      </c>
      <c r="J2801" s="1671" t="str">
        <f t="shared" si="543"/>
        <v/>
      </c>
      <c r="K2801" s="1671" t="str">
        <f t="shared" si="544"/>
        <v/>
      </c>
      <c r="M2801" s="1670"/>
      <c r="R2801" s="1671" t="s">
        <v>2197</v>
      </c>
    </row>
    <row r="2802" spans="1:20" s="1669" customFormat="1" x14ac:dyDescent="0.25">
      <c r="A2802" s="1673" t="s">
        <v>2005</v>
      </c>
      <c r="B2802" s="1274" t="str">
        <f>IFERROR(_xlfn.CONCAT("G",('Configurable Tab'!$C$37+7)),"")</f>
        <v>G386</v>
      </c>
      <c r="C2802" s="1274" t="str">
        <f>IFERROR(_xlfn.CONCAT("G",('Configurable Tab'!$C$37+8)),"")</f>
        <v>G387</v>
      </c>
      <c r="D2802" s="826" t="s">
        <v>1350</v>
      </c>
      <c r="E2802" s="826" t="s">
        <v>1742</v>
      </c>
      <c r="F2802" s="1671"/>
      <c r="G2802" s="1671"/>
      <c r="H2802" s="1671"/>
      <c r="I2802" s="1274" t="str">
        <f t="shared" si="542"/>
        <v/>
      </c>
      <c r="J2802" s="1671" t="str">
        <f t="shared" si="543"/>
        <v/>
      </c>
      <c r="K2802" s="1671" t="str">
        <f t="shared" si="544"/>
        <v/>
      </c>
      <c r="M2802" s="1670"/>
      <c r="R2802" s="1671" t="s">
        <v>2197</v>
      </c>
    </row>
    <row r="2803" spans="1:20" s="1669" customFormat="1" x14ac:dyDescent="0.25">
      <c r="A2803" s="1673" t="s">
        <v>1482</v>
      </c>
      <c r="B2803" s="1274" t="str">
        <f>IFERROR(_xlfn.CONCAT("K",('Configurable Tab'!$C$37+7)),"")</f>
        <v>K386</v>
      </c>
      <c r="C2803" s="1274" t="str">
        <f>IFERROR(_xlfn.CONCAT("K",('Configurable Tab'!$C$37+8)),"")</f>
        <v>K387</v>
      </c>
      <c r="D2803" s="826" t="s">
        <v>1350</v>
      </c>
      <c r="E2803" s="826" t="s">
        <v>1742</v>
      </c>
      <c r="F2803" s="1671"/>
      <c r="G2803" s="1671"/>
      <c r="H2803" s="1671"/>
      <c r="I2803" s="1274" t="str">
        <f t="shared" si="542"/>
        <v/>
      </c>
      <c r="J2803" s="1671" t="str">
        <f t="shared" si="543"/>
        <v/>
      </c>
      <c r="K2803" s="1671" t="str">
        <f t="shared" si="544"/>
        <v/>
      </c>
      <c r="M2803" s="1670"/>
      <c r="R2803" s="1671" t="s">
        <v>2197</v>
      </c>
    </row>
    <row r="2804" spans="1:20" s="1669" customFormat="1" x14ac:dyDescent="0.25">
      <c r="A2804" s="1673" t="s">
        <v>1397</v>
      </c>
      <c r="B2804" s="1274" t="str">
        <f>IFERROR(_xlfn.CONCAT("K",('Configurable Tab'!$C$37+1)),"")</f>
        <v>K380</v>
      </c>
      <c r="C2804" s="1274" t="str">
        <f>IFERROR(_xlfn.CONCAT("K",('Configurable Tab'!$C$37+2)),"")</f>
        <v>K381</v>
      </c>
      <c r="D2804" s="826" t="s">
        <v>1350</v>
      </c>
      <c r="E2804" s="826" t="s">
        <v>1742</v>
      </c>
      <c r="F2804" s="1671"/>
      <c r="G2804" s="1671"/>
      <c r="H2804" s="1671"/>
      <c r="I2804" s="1274" t="str">
        <f t="shared" si="542"/>
        <v/>
      </c>
      <c r="J2804" s="1671" t="str">
        <f t="shared" si="543"/>
        <v/>
      </c>
      <c r="K2804" s="1671" t="str">
        <f t="shared" si="544"/>
        <v/>
      </c>
      <c r="M2804" s="1670"/>
      <c r="R2804" s="1671" t="s">
        <v>2197</v>
      </c>
    </row>
    <row r="2805" spans="1:20" s="1669" customFormat="1" x14ac:dyDescent="0.25">
      <c r="A2805" s="1673"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1" t="s">
        <v>1496</v>
      </c>
      <c r="G2805" s="1671" t="str">
        <f t="shared" ref="G2805" si="545">IF(T2805&lt;&gt;"","AS","")</f>
        <v/>
      </c>
      <c r="H2805" s="1671" t="s">
        <v>1990</v>
      </c>
      <c r="I2805" s="1274" t="str">
        <f t="shared" si="542"/>
        <v/>
      </c>
      <c r="J2805" s="1671"/>
      <c r="K2805" s="1671" t="str">
        <f t="shared" si="544"/>
        <v/>
      </c>
      <c r="L2805" s="826"/>
      <c r="M2805" s="1672"/>
      <c r="N2805" s="1671"/>
      <c r="R2805" s="1671" t="s">
        <v>2197</v>
      </c>
      <c r="T2805" s="1671" t="str">
        <f>IF(Q$2785="Yes",50,"")</f>
        <v/>
      </c>
    </row>
    <row r="2806" spans="1:20" s="1669" customFormat="1" x14ac:dyDescent="0.25">
      <c r="A2806" s="1674"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1" t="s">
        <v>1495</v>
      </c>
      <c r="G2806" s="1671" t="str">
        <f>IF(T2806&lt;&gt;"","AN","")</f>
        <v/>
      </c>
      <c r="H2806" s="1671" t="s">
        <v>1990</v>
      </c>
      <c r="I2806" s="1274"/>
      <c r="J2806" s="1671"/>
      <c r="K2806" s="1671"/>
      <c r="L2806" s="826"/>
      <c r="M2806" s="1672"/>
      <c r="N2806" s="1671"/>
      <c r="O2806" s="1561"/>
      <c r="P2806" s="603"/>
      <c r="Q2806" s="603"/>
      <c r="R2806" s="1671" t="s">
        <v>2197</v>
      </c>
      <c r="T2806" s="1730" t="str">
        <f t="shared" ref="T2806:T2813" si="546">IF(Q$2785="Yes",50,"")</f>
        <v/>
      </c>
    </row>
    <row r="2807" spans="1:20" s="1669" customFormat="1" x14ac:dyDescent="0.25">
      <c r="A2807" s="1674"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1" t="s">
        <v>1492</v>
      </c>
      <c r="G2807" s="1671" t="str">
        <f>IF(T2807&lt;&gt;"","AL","")</f>
        <v/>
      </c>
      <c r="H2807" s="1671" t="s">
        <v>1990</v>
      </c>
      <c r="I2807" s="1274"/>
      <c r="J2807" s="1671"/>
      <c r="K2807" s="1671"/>
      <c r="L2807" s="826"/>
      <c r="M2807" s="1672"/>
      <c r="N2807" s="1671"/>
      <c r="O2807" s="603"/>
      <c r="P2807" s="603"/>
      <c r="Q2807" s="603"/>
      <c r="R2807" s="1671" t="s">
        <v>2197</v>
      </c>
      <c r="T2807" s="1730" t="str">
        <f t="shared" si="546"/>
        <v/>
      </c>
    </row>
    <row r="2808" spans="1:20" s="1669" customFormat="1" x14ac:dyDescent="0.25">
      <c r="A2808" s="1674"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1" t="s">
        <v>1991</v>
      </c>
      <c r="G2808" s="1671" t="str">
        <f>IF(T2808&lt;&gt;"","E","")</f>
        <v/>
      </c>
      <c r="H2808" s="1671" t="s">
        <v>1990</v>
      </c>
      <c r="I2808" s="1274"/>
      <c r="J2808" s="1671"/>
      <c r="K2808" s="1671"/>
      <c r="L2808" s="826"/>
      <c r="M2808" s="1672"/>
      <c r="N2808" s="1671"/>
      <c r="O2808" s="603"/>
      <c r="P2808" s="603"/>
      <c r="Q2808" s="603"/>
      <c r="R2808" s="1671" t="s">
        <v>2197</v>
      </c>
      <c r="T2808" s="1730" t="str">
        <f t="shared" si="546"/>
        <v/>
      </c>
    </row>
    <row r="2809" spans="1:20" s="1669" customFormat="1" x14ac:dyDescent="0.25">
      <c r="A2809" s="1674"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1" t="s">
        <v>1995</v>
      </c>
      <c r="G2809" s="1671" t="str">
        <f>IF(T2809&lt;&gt;"","G","")</f>
        <v/>
      </c>
      <c r="H2809" s="1671" t="s">
        <v>1990</v>
      </c>
      <c r="I2809" s="1274"/>
      <c r="J2809" s="1671"/>
      <c r="K2809" s="1671"/>
      <c r="L2809" s="826"/>
      <c r="M2809" s="1672"/>
      <c r="N2809" s="1671"/>
      <c r="O2809" s="603"/>
      <c r="P2809" s="603"/>
      <c r="Q2809" s="603"/>
      <c r="R2809" s="1671" t="s">
        <v>2197</v>
      </c>
      <c r="T2809" s="1730" t="str">
        <f t="shared" si="546"/>
        <v/>
      </c>
    </row>
    <row r="2810" spans="1:20" s="1669" customFormat="1" x14ac:dyDescent="0.25">
      <c r="A2810" s="1674"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1" t="str">
        <f>IF(T2810&lt;&gt;"","AW","")</f>
        <v/>
      </c>
      <c r="H2810" s="1671" t="s">
        <v>1990</v>
      </c>
      <c r="I2810" s="1274"/>
      <c r="J2810" s="1671"/>
      <c r="K2810" s="1671"/>
      <c r="L2810" s="826"/>
      <c r="M2810" s="1672"/>
      <c r="N2810" s="1671"/>
      <c r="O2810" s="603"/>
      <c r="P2810" s="603"/>
      <c r="Q2810" s="603"/>
      <c r="R2810" s="1671" t="s">
        <v>2197</v>
      </c>
      <c r="T2810" s="1730" t="str">
        <f t="shared" si="546"/>
        <v/>
      </c>
    </row>
    <row r="2811" spans="1:20" s="1669" customFormat="1" x14ac:dyDescent="0.25">
      <c r="A2811" s="1674"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1" t="s">
        <v>1999</v>
      </c>
      <c r="G2811" s="1671" t="str">
        <f t="shared" ref="G2811" si="547">IF(T2811&lt;&gt;"","AB","")</f>
        <v/>
      </c>
      <c r="H2811" s="1671" t="s">
        <v>1990</v>
      </c>
      <c r="I2811" s="1274"/>
      <c r="J2811" s="1671"/>
      <c r="K2811" s="1671"/>
      <c r="L2811" s="826"/>
      <c r="M2811" s="1672"/>
      <c r="N2811" s="1671"/>
      <c r="O2811" s="603"/>
      <c r="P2811" s="603"/>
      <c r="Q2811" s="603"/>
      <c r="R2811" s="1671" t="s">
        <v>2197</v>
      </c>
      <c r="T2811" s="1730" t="str">
        <f t="shared" si="546"/>
        <v/>
      </c>
    </row>
    <row r="2812" spans="1:20" s="1669" customFormat="1" x14ac:dyDescent="0.25">
      <c r="A2812" s="1674"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1" t="s">
        <v>1604</v>
      </c>
      <c r="G2812" s="1671" t="str">
        <f t="shared" ref="G2812" si="548">IF(T2812&lt;&gt;"","AP","")</f>
        <v/>
      </c>
      <c r="H2812" s="1671" t="s">
        <v>1990</v>
      </c>
      <c r="I2812" s="1274"/>
      <c r="J2812" s="1671"/>
      <c r="K2812" s="1671"/>
      <c r="L2812" s="826"/>
      <c r="M2812" s="1672"/>
      <c r="N2812" s="1671"/>
      <c r="O2812" s="603"/>
      <c r="P2812" s="603"/>
      <c r="Q2812" s="603"/>
      <c r="R2812" s="1671" t="s">
        <v>2197</v>
      </c>
      <c r="T2812" s="1730" t="str">
        <f t="shared" si="546"/>
        <v/>
      </c>
    </row>
    <row r="2813" spans="1:20" s="1669" customFormat="1" x14ac:dyDescent="0.25">
      <c r="A2813" s="1674"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1" t="s">
        <v>2135</v>
      </c>
      <c r="G2813" s="1671" t="str">
        <f>IF(T2813&lt;&gt;"","AZ","")</f>
        <v/>
      </c>
      <c r="H2813" s="1671" t="s">
        <v>1990</v>
      </c>
      <c r="I2813" s="1274"/>
      <c r="J2813" s="1671"/>
      <c r="K2813" s="1671"/>
      <c r="L2813" s="826" t="s">
        <v>2135</v>
      </c>
      <c r="M2813" s="1672">
        <v>1688</v>
      </c>
      <c r="N2813" s="1671"/>
      <c r="O2813" s="603"/>
      <c r="P2813" s="603"/>
      <c r="Q2813" s="603"/>
      <c r="R2813" s="1671" t="s">
        <v>2197</v>
      </c>
      <c r="T2813" s="1730" t="str">
        <f t="shared" si="546"/>
        <v/>
      </c>
    </row>
    <row r="2814" spans="1:20" s="1669"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1" t="str">
        <f>IF(T2814&lt;&gt;"","A","")</f>
        <v/>
      </c>
      <c r="H2814" s="1671" t="s">
        <v>1990</v>
      </c>
      <c r="I2814" s="826"/>
      <c r="J2814" s="826"/>
      <c r="K2814" s="826"/>
      <c r="L2814" s="826" t="s">
        <v>1491</v>
      </c>
      <c r="M2814" s="1332">
        <v>1689</v>
      </c>
      <c r="N2814" s="826"/>
      <c r="O2814" s="1669" t="s">
        <v>725</v>
      </c>
      <c r="R2814" s="1671" t="s">
        <v>2198</v>
      </c>
      <c r="T2814" s="1671" t="str">
        <f>IF(Q$2815="Yes",51,"")</f>
        <v/>
      </c>
    </row>
    <row r="2815" spans="1:20" s="1669"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1"/>
      <c r="H2815" s="1671"/>
      <c r="I2815" s="826"/>
      <c r="J2815" s="826"/>
      <c r="K2815" s="826"/>
      <c r="L2815" s="826" t="s">
        <v>1705</v>
      </c>
      <c r="M2815" s="1332">
        <v>1690</v>
      </c>
      <c r="N2815" s="826"/>
      <c r="O2815" s="1669">
        <f>'Configurable Tab'!H53</f>
        <v>713</v>
      </c>
      <c r="P2815" s="18" t="str">
        <f>'Configurable Tab'!J53</f>
        <v>No</v>
      </c>
      <c r="Q2815" s="1669" t="s">
        <v>648</v>
      </c>
      <c r="R2815" s="1671" t="s">
        <v>2198</v>
      </c>
      <c r="T2815" s="1730" t="str">
        <f t="shared" ref="T2815:T2824" si="549">IF(Q$2815="Yes",51,"")</f>
        <v/>
      </c>
    </row>
    <row r="2816" spans="1:20" s="1669"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1" t="str">
        <f>IF(T2816&lt;&gt;"","B","")</f>
        <v/>
      </c>
      <c r="H2816" s="1671" t="s">
        <v>1990</v>
      </c>
      <c r="I2816" s="826"/>
      <c r="J2816" s="826"/>
      <c r="K2816" s="826"/>
      <c r="L2816" s="826" t="s">
        <v>1383</v>
      </c>
      <c r="M2816" s="1332">
        <v>1691</v>
      </c>
      <c r="N2816" s="826"/>
      <c r="O2816" s="1669" t="s">
        <v>726</v>
      </c>
      <c r="R2816" s="1671" t="s">
        <v>2198</v>
      </c>
      <c r="T2816" s="1730" t="str">
        <f t="shared" si="549"/>
        <v/>
      </c>
    </row>
    <row r="2817" spans="1:20" s="1669"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1" t="str">
        <f>IF(T2817&lt;&gt;"","I","")</f>
        <v/>
      </c>
      <c r="H2817" s="1671" t="s">
        <v>1990</v>
      </c>
      <c r="I2817" s="826"/>
      <c r="J2817" s="826"/>
      <c r="K2817" s="826"/>
      <c r="L2817" s="826" t="s">
        <v>1381</v>
      </c>
      <c r="M2817" s="1332">
        <v>1692</v>
      </c>
      <c r="N2817" s="826"/>
      <c r="O2817" s="1669">
        <f>'Configurable Tab'!I53</f>
        <v>726</v>
      </c>
      <c r="R2817" s="1671" t="s">
        <v>2198</v>
      </c>
      <c r="T2817" s="1730" t="str">
        <f t="shared" si="549"/>
        <v/>
      </c>
    </row>
    <row r="2818" spans="1:20" s="1669"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1" t="str">
        <f>IF(T2818&lt;&gt;"",IF(Q2817="Credit Memo","J",IF(Q2817="Check","K","")),"")</f>
        <v/>
      </c>
      <c r="H2818" s="1671" t="s">
        <v>1990</v>
      </c>
      <c r="I2818" s="826"/>
      <c r="J2818" s="826"/>
      <c r="K2818" s="826"/>
      <c r="L2818" s="826" t="s">
        <v>1382</v>
      </c>
      <c r="M2818" s="1332">
        <v>1693</v>
      </c>
      <c r="N2818" s="826"/>
      <c r="O2818" s="1669" t="s">
        <v>2207</v>
      </c>
      <c r="R2818" s="1671" t="s">
        <v>2198</v>
      </c>
      <c r="T2818" s="1730" t="str">
        <f t="shared" si="549"/>
        <v/>
      </c>
    </row>
    <row r="2819" spans="1:20" s="1669"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1" t="str">
        <f>IF(T2819&lt;&gt;"","C","")</f>
        <v/>
      </c>
      <c r="H2819" s="1671" t="s">
        <v>1990</v>
      </c>
      <c r="I2819" s="826"/>
      <c r="J2819" s="826"/>
      <c r="K2819" s="826"/>
      <c r="L2819" s="826" t="s">
        <v>1385</v>
      </c>
      <c r="M2819" s="1332">
        <v>1694</v>
      </c>
      <c r="N2819" s="826"/>
      <c r="R2819" s="1671" t="s">
        <v>2198</v>
      </c>
      <c r="T2819" s="1730" t="str">
        <f t="shared" si="549"/>
        <v/>
      </c>
    </row>
    <row r="2820" spans="1:20" s="1669"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1" t="str">
        <f>IF(T2820&lt;&gt;"","D","")</f>
        <v/>
      </c>
      <c r="H2820" s="1671" t="s">
        <v>1990</v>
      </c>
      <c r="I2820" s="826"/>
      <c r="J2820" s="826"/>
      <c r="K2820" s="826"/>
      <c r="L2820" s="826" t="s">
        <v>1386</v>
      </c>
      <c r="M2820" s="1332">
        <v>1695</v>
      </c>
      <c r="N2820" s="826"/>
      <c r="R2820" s="1671" t="s">
        <v>2198</v>
      </c>
      <c r="T2820" s="1730" t="str">
        <f t="shared" si="549"/>
        <v/>
      </c>
    </row>
    <row r="2821" spans="1:20" s="1669"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1" t="s">
        <v>1396</v>
      </c>
      <c r="G2821" s="1671" t="str">
        <f>IF(T2821&lt;&gt;"","S","")</f>
        <v/>
      </c>
      <c r="H2821" s="1671" t="s">
        <v>1990</v>
      </c>
      <c r="I2821" s="826"/>
      <c r="J2821" s="826"/>
      <c r="K2821" s="826"/>
      <c r="L2821" s="826" t="s">
        <v>1396</v>
      </c>
      <c r="M2821" s="1332">
        <v>1696</v>
      </c>
      <c r="N2821" s="826"/>
      <c r="R2821" s="1671" t="s">
        <v>2198</v>
      </c>
      <c r="T2821" s="1730" t="str">
        <f t="shared" si="549"/>
        <v/>
      </c>
    </row>
    <row r="2822" spans="1:20" s="1669"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1" t="str">
        <f>IF(T2822&lt;&gt;"","AQ","")</f>
        <v/>
      </c>
      <c r="H2822" s="1671" t="s">
        <v>1990</v>
      </c>
      <c r="I2822" s="826"/>
      <c r="J2822" s="826"/>
      <c r="K2822" s="826"/>
      <c r="L2822" s="826" t="s">
        <v>2005</v>
      </c>
      <c r="M2822" s="1332">
        <v>1697</v>
      </c>
      <c r="N2822" s="826"/>
      <c r="R2822" s="1671" t="s">
        <v>2198</v>
      </c>
      <c r="T2822" s="1730" t="str">
        <f t="shared" si="549"/>
        <v/>
      </c>
    </row>
    <row r="2823" spans="1:20" s="1669"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1" t="str">
        <f>IF(T2823&lt;&gt;"","AA","")</f>
        <v/>
      </c>
      <c r="H2823" s="1671" t="s">
        <v>1990</v>
      </c>
      <c r="I2823" s="826"/>
      <c r="J2823" s="826"/>
      <c r="K2823" s="826"/>
      <c r="L2823" s="826" t="s">
        <v>2006</v>
      </c>
      <c r="M2823" s="1332">
        <v>1698</v>
      </c>
      <c r="N2823" s="826"/>
      <c r="R2823" s="1671" t="s">
        <v>2198</v>
      </c>
      <c r="T2823" s="1730" t="str">
        <f t="shared" si="549"/>
        <v/>
      </c>
    </row>
    <row r="2824" spans="1:20" s="1669"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1" t="str">
        <f>IF(T2824&lt;&gt;"","H","")</f>
        <v/>
      </c>
      <c r="H2824" s="1671" t="s">
        <v>1990</v>
      </c>
      <c r="I2824" s="826"/>
      <c r="J2824" s="826"/>
      <c r="K2824" s="826"/>
      <c r="L2824" s="826" t="s">
        <v>1397</v>
      </c>
      <c r="M2824" s="1332">
        <v>1699</v>
      </c>
      <c r="N2824" s="826"/>
      <c r="R2824" s="1671" t="s">
        <v>2198</v>
      </c>
      <c r="T2824" s="1730" t="str">
        <f t="shared" si="549"/>
        <v/>
      </c>
    </row>
    <row r="2825" spans="1:20" s="1669" customFormat="1" x14ac:dyDescent="0.25">
      <c r="A2825" s="846" t="s">
        <v>1705</v>
      </c>
      <c r="B2825" s="1274" t="str">
        <f>IFERROR(_xlfn.CONCAT("D",('Configurable Tab'!$C$38+1)),"")</f>
        <v>D391</v>
      </c>
      <c r="C2825" s="1274" t="str">
        <f>IFERROR(_xlfn.CONCAT("E",('Configurable Tab'!$C$38+1)),"")</f>
        <v>E391</v>
      </c>
      <c r="D2825" s="826" t="s">
        <v>1350</v>
      </c>
      <c r="E2825" s="826" t="s">
        <v>1742</v>
      </c>
      <c r="F2825" s="1671"/>
      <c r="G2825" s="1671"/>
      <c r="H2825" s="1671"/>
      <c r="I2825" s="1274" t="str">
        <f t="shared" ref="I2825:I2835" si="550">IF(J2825&lt;&gt;"",A2825,"")</f>
        <v/>
      </c>
      <c r="J2825" s="1671" t="str">
        <f t="shared" ref="J2825:J2834" si="551">IFERROR(IF($Q$2815="Yes",Q$1&amp;M2815,""),"")</f>
        <v/>
      </c>
      <c r="K2825" s="1671" t="str">
        <f t="shared" ref="K2825:K2835" si="552">IF(J2825&lt;&gt;"",E2825,"")</f>
        <v/>
      </c>
      <c r="M2825" s="1670"/>
      <c r="Q2825" s="1274" t="str">
        <f>IFERROR(_xlfn.CONCAT("C",('Configurable Tab'!$C38+1)),"")</f>
        <v>C391</v>
      </c>
      <c r="R2825" s="1671" t="s">
        <v>2198</v>
      </c>
    </row>
    <row r="2826" spans="1:20" s="1669" customFormat="1" x14ac:dyDescent="0.25">
      <c r="A2826" s="846" t="s">
        <v>1383</v>
      </c>
      <c r="B2826" s="1274" t="str">
        <f>IFERROR(_xlfn.CONCAT("D",('Configurable Tab'!$C$38+2)),"")</f>
        <v>D392</v>
      </c>
      <c r="C2826" s="1274" t="str">
        <f>IFERROR(_xlfn.CONCAT("E",('Configurable Tab'!$C$38+2)),"")</f>
        <v>E392</v>
      </c>
      <c r="D2826" s="826" t="s">
        <v>1350</v>
      </c>
      <c r="E2826" s="826" t="s">
        <v>1742</v>
      </c>
      <c r="F2826" s="1671"/>
      <c r="G2826" s="1671"/>
      <c r="H2826" s="1671"/>
      <c r="I2826" s="1274" t="str">
        <f t="shared" si="550"/>
        <v/>
      </c>
      <c r="J2826" s="1671" t="str">
        <f t="shared" si="551"/>
        <v/>
      </c>
      <c r="K2826" s="1671" t="str">
        <f t="shared" si="552"/>
        <v/>
      </c>
      <c r="M2826" s="1670"/>
      <c r="R2826" s="1671" t="s">
        <v>2198</v>
      </c>
    </row>
    <row r="2827" spans="1:20" s="1669" customFormat="1" x14ac:dyDescent="0.25">
      <c r="A2827" s="846" t="s">
        <v>1381</v>
      </c>
      <c r="B2827" s="1274" t="str">
        <f>IFERROR(_xlfn.CONCAT("I",('Configurable Tab'!$C$38+1)),"")</f>
        <v>I391</v>
      </c>
      <c r="C2827" s="1274" t="str">
        <f>IFERROR(_xlfn.CONCAT("I",('Configurable Tab'!$C$38+2)),"")</f>
        <v>I392</v>
      </c>
      <c r="D2827" s="826" t="s">
        <v>1350</v>
      </c>
      <c r="E2827" s="826" t="s">
        <v>1742</v>
      </c>
      <c r="F2827" s="1671"/>
      <c r="G2827" s="1671"/>
      <c r="H2827" s="1671"/>
      <c r="I2827" s="1274" t="str">
        <f t="shared" si="550"/>
        <v/>
      </c>
      <c r="J2827" s="1671" t="str">
        <f t="shared" si="551"/>
        <v/>
      </c>
      <c r="K2827" s="1671" t="str">
        <f t="shared" si="552"/>
        <v/>
      </c>
      <c r="M2827" s="1670"/>
      <c r="R2827" s="1671" t="s">
        <v>2198</v>
      </c>
    </row>
    <row r="2828" spans="1:20" s="1669" customFormat="1" x14ac:dyDescent="0.25">
      <c r="A2828" s="846" t="s">
        <v>1382</v>
      </c>
      <c r="B2828" s="1274" t="str">
        <f>IFERROR(_xlfn.CONCAT("M",('Configurable Tab'!$C$38+1)),"")</f>
        <v>M391</v>
      </c>
      <c r="C2828" s="1274" t="str">
        <f>IFERROR(_xlfn.CONCAT("M",('Configurable Tab'!$C$38+2)),"")</f>
        <v>M392</v>
      </c>
      <c r="D2828" s="826" t="s">
        <v>1350</v>
      </c>
      <c r="E2828" s="826" t="s">
        <v>1742</v>
      </c>
      <c r="F2828" s="1671"/>
      <c r="G2828" s="1671"/>
      <c r="H2828" s="1671"/>
      <c r="I2828" s="1274" t="str">
        <f t="shared" si="550"/>
        <v/>
      </c>
      <c r="J2828" s="1671" t="str">
        <f t="shared" si="551"/>
        <v/>
      </c>
      <c r="K2828" s="1671" t="str">
        <f t="shared" si="552"/>
        <v/>
      </c>
      <c r="M2828" s="1670"/>
      <c r="R2828" s="1671" t="s">
        <v>2198</v>
      </c>
    </row>
    <row r="2829" spans="1:20" s="1669" customFormat="1" x14ac:dyDescent="0.25">
      <c r="A2829" s="846" t="s">
        <v>1385</v>
      </c>
      <c r="B2829" s="1274" t="str">
        <f>IFERROR(_xlfn.CONCAT("D",('Configurable Tab'!$C$38+4)),"")</f>
        <v>D394</v>
      </c>
      <c r="C2829" s="1274" t="str">
        <f>IFERROR(_xlfn.CONCAT("E",('Configurable Tab'!$C$38+4)),"")</f>
        <v>E394</v>
      </c>
      <c r="D2829" s="826" t="s">
        <v>1350</v>
      </c>
      <c r="E2829" s="826" t="s">
        <v>1742</v>
      </c>
      <c r="F2829" s="1671"/>
      <c r="G2829" s="1671"/>
      <c r="H2829" s="1671"/>
      <c r="I2829" s="1274" t="str">
        <f t="shared" si="550"/>
        <v/>
      </c>
      <c r="J2829" s="1671" t="str">
        <f t="shared" si="551"/>
        <v/>
      </c>
      <c r="K2829" s="1671" t="str">
        <f t="shared" si="552"/>
        <v/>
      </c>
      <c r="M2829" s="1670"/>
      <c r="R2829" s="1671" t="s">
        <v>2198</v>
      </c>
    </row>
    <row r="2830" spans="1:20" s="1669" customFormat="1" x14ac:dyDescent="0.25">
      <c r="A2830" s="846" t="s">
        <v>1386</v>
      </c>
      <c r="B2830" s="1274" t="str">
        <f>IFERROR(_xlfn.CONCAT("D",('Configurable Tab'!$C$38+5)),"")</f>
        <v>D395</v>
      </c>
      <c r="C2830" s="1274" t="str">
        <f>IFERROR(_xlfn.CONCAT("E",('Configurable Tab'!$C$38+5)),"")</f>
        <v>E395</v>
      </c>
      <c r="D2830" s="826" t="s">
        <v>1350</v>
      </c>
      <c r="E2830" s="826" t="s">
        <v>1742</v>
      </c>
      <c r="F2830" s="1671"/>
      <c r="G2830" s="1671"/>
      <c r="H2830" s="1671"/>
      <c r="I2830" s="1274" t="str">
        <f t="shared" si="550"/>
        <v/>
      </c>
      <c r="J2830" s="1671" t="str">
        <f t="shared" si="551"/>
        <v/>
      </c>
      <c r="K2830" s="1671" t="str">
        <f t="shared" si="552"/>
        <v/>
      </c>
      <c r="M2830" s="1670"/>
      <c r="R2830" s="1671" t="s">
        <v>2198</v>
      </c>
    </row>
    <row r="2831" spans="1:20" s="1669" customFormat="1" x14ac:dyDescent="0.25">
      <c r="A2831" s="846" t="s">
        <v>1396</v>
      </c>
      <c r="B2831" s="1274" t="str">
        <f>IFERROR(_xlfn.CONCAT("G",('Configurable Tab'!$C$38+4)),"")</f>
        <v>G394</v>
      </c>
      <c r="C2831" s="1274" t="str">
        <f>IFERROR(_xlfn.CONCAT("G",('Configurable Tab'!$C$38+5)),"")</f>
        <v>G395</v>
      </c>
      <c r="D2831" s="826" t="s">
        <v>1350</v>
      </c>
      <c r="E2831" s="826" t="s">
        <v>1742</v>
      </c>
      <c r="F2831" s="1671"/>
      <c r="G2831" s="1671"/>
      <c r="H2831" s="1671"/>
      <c r="I2831" s="1274" t="str">
        <f t="shared" si="550"/>
        <v/>
      </c>
      <c r="J2831" s="1671" t="str">
        <f t="shared" si="551"/>
        <v/>
      </c>
      <c r="K2831" s="1671" t="str">
        <f t="shared" si="552"/>
        <v/>
      </c>
      <c r="M2831" s="1670"/>
      <c r="R2831" s="1671" t="s">
        <v>2198</v>
      </c>
    </row>
    <row r="2832" spans="1:20" s="1669" customFormat="1" x14ac:dyDescent="0.25">
      <c r="A2832" s="846" t="s">
        <v>2005</v>
      </c>
      <c r="B2832" s="1274" t="str">
        <f>IFERROR(_xlfn.CONCAT("G",('Configurable Tab'!$C$38+7)),"")</f>
        <v>G397</v>
      </c>
      <c r="C2832" s="1274" t="str">
        <f>IFERROR(_xlfn.CONCAT("G",('Configurable Tab'!$C$38+8)),"")</f>
        <v>G398</v>
      </c>
      <c r="D2832" s="826" t="s">
        <v>1350</v>
      </c>
      <c r="E2832" s="826" t="s">
        <v>1742</v>
      </c>
      <c r="F2832" s="1671"/>
      <c r="G2832" s="1671"/>
      <c r="H2832" s="1671"/>
      <c r="I2832" s="1274" t="str">
        <f t="shared" si="550"/>
        <v/>
      </c>
      <c r="J2832" s="1671" t="str">
        <f t="shared" si="551"/>
        <v/>
      </c>
      <c r="K2832" s="1671" t="str">
        <f t="shared" si="552"/>
        <v/>
      </c>
      <c r="M2832" s="1670"/>
      <c r="R2832" s="1671" t="s">
        <v>2198</v>
      </c>
    </row>
    <row r="2833" spans="1:20" s="1669" customFormat="1" x14ac:dyDescent="0.25">
      <c r="A2833" s="846" t="s">
        <v>1482</v>
      </c>
      <c r="B2833" s="1274" t="str">
        <f>IFERROR(_xlfn.CONCAT("K",('Configurable Tab'!$C$38+7)),"")</f>
        <v>K397</v>
      </c>
      <c r="C2833" s="1274" t="str">
        <f>IFERROR(_xlfn.CONCAT("K",('Configurable Tab'!$C$38+8)),"")</f>
        <v>K398</v>
      </c>
      <c r="D2833" s="826" t="s">
        <v>1350</v>
      </c>
      <c r="E2833" s="826" t="s">
        <v>1742</v>
      </c>
      <c r="F2833" s="1671"/>
      <c r="G2833" s="1671"/>
      <c r="H2833" s="1671"/>
      <c r="I2833" s="1274" t="str">
        <f t="shared" si="550"/>
        <v/>
      </c>
      <c r="J2833" s="1671" t="str">
        <f t="shared" si="551"/>
        <v/>
      </c>
      <c r="K2833" s="1671" t="str">
        <f t="shared" si="552"/>
        <v/>
      </c>
      <c r="M2833" s="1670"/>
      <c r="R2833" s="1671" t="s">
        <v>2198</v>
      </c>
    </row>
    <row r="2834" spans="1:20" s="1669" customFormat="1" x14ac:dyDescent="0.25">
      <c r="A2834" s="846" t="s">
        <v>1397</v>
      </c>
      <c r="B2834" s="1274" t="str">
        <f>IFERROR(_xlfn.CONCAT("K",('Configurable Tab'!$C$38+1)),"")</f>
        <v>K391</v>
      </c>
      <c r="C2834" s="1274" t="str">
        <f>IFERROR(_xlfn.CONCAT("K",('Configurable Tab'!$C$38+2)),"")</f>
        <v>K392</v>
      </c>
      <c r="D2834" s="826" t="s">
        <v>1350</v>
      </c>
      <c r="E2834" s="826" t="s">
        <v>1742</v>
      </c>
      <c r="F2834" s="1671"/>
      <c r="G2834" s="1671"/>
      <c r="H2834" s="1671"/>
      <c r="I2834" s="1274" t="str">
        <f t="shared" si="550"/>
        <v/>
      </c>
      <c r="J2834" s="1671" t="str">
        <f t="shared" si="551"/>
        <v/>
      </c>
      <c r="K2834" s="1671" t="str">
        <f t="shared" si="552"/>
        <v/>
      </c>
      <c r="M2834" s="1670"/>
      <c r="R2834" s="1671" t="s">
        <v>2198</v>
      </c>
    </row>
    <row r="2835" spans="1:20" s="1669"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1" t="s">
        <v>1496</v>
      </c>
      <c r="G2835" s="1671" t="str">
        <f t="shared" ref="G2835" si="553">IF(T2835&lt;&gt;"","AS","")</f>
        <v/>
      </c>
      <c r="H2835" s="1671" t="s">
        <v>1990</v>
      </c>
      <c r="I2835" s="1274" t="str">
        <f t="shared" si="550"/>
        <v/>
      </c>
      <c r="J2835" s="1671"/>
      <c r="K2835" s="1671" t="str">
        <f t="shared" si="552"/>
        <v/>
      </c>
      <c r="L2835" s="826"/>
      <c r="M2835" s="1672"/>
      <c r="N2835" s="1671"/>
      <c r="R2835" s="1671" t="s">
        <v>2198</v>
      </c>
      <c r="T2835" s="1671" t="str">
        <f>IF(Q$2815="Yes",51,"")</f>
        <v/>
      </c>
    </row>
    <row r="2836" spans="1:20" s="1669"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1" t="s">
        <v>1495</v>
      </c>
      <c r="G2836" s="1671" t="str">
        <f>IF(T2836&lt;&gt;"","AN","")</f>
        <v/>
      </c>
      <c r="H2836" s="1671" t="s">
        <v>1990</v>
      </c>
      <c r="I2836" s="1274"/>
      <c r="J2836" s="1671"/>
      <c r="K2836" s="1671"/>
      <c r="L2836" s="826"/>
      <c r="M2836" s="1672"/>
      <c r="N2836" s="1671"/>
      <c r="O2836" s="1561"/>
      <c r="P2836" s="603"/>
      <c r="Q2836" s="603"/>
      <c r="R2836" s="1671" t="s">
        <v>2198</v>
      </c>
      <c r="T2836" s="1730" t="str">
        <f t="shared" ref="T2836:T2843" si="554">IF(Q$2815="Yes",51,"")</f>
        <v/>
      </c>
    </row>
    <row r="2837" spans="1:20" s="1669"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1" t="s">
        <v>1492</v>
      </c>
      <c r="G2837" s="1671" t="str">
        <f>IF(T2837&lt;&gt;"","AL","")</f>
        <v/>
      </c>
      <c r="H2837" s="1671" t="s">
        <v>1990</v>
      </c>
      <c r="I2837" s="1274"/>
      <c r="J2837" s="1671"/>
      <c r="K2837" s="1671"/>
      <c r="L2837" s="826"/>
      <c r="M2837" s="1672"/>
      <c r="N2837" s="1671"/>
      <c r="O2837" s="603"/>
      <c r="P2837" s="603"/>
      <c r="Q2837" s="603"/>
      <c r="R2837" s="1671" t="s">
        <v>2198</v>
      </c>
      <c r="T2837" s="1730" t="str">
        <f t="shared" si="554"/>
        <v/>
      </c>
    </row>
    <row r="2838" spans="1:20" s="1669"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1" t="s">
        <v>1991</v>
      </c>
      <c r="G2838" s="1671" t="str">
        <f>IF(T2838&lt;&gt;"","E","")</f>
        <v/>
      </c>
      <c r="H2838" s="1671" t="s">
        <v>1990</v>
      </c>
      <c r="I2838" s="1274"/>
      <c r="J2838" s="1671"/>
      <c r="K2838" s="1671"/>
      <c r="L2838" s="826"/>
      <c r="M2838" s="1672"/>
      <c r="N2838" s="1671"/>
      <c r="O2838" s="603"/>
      <c r="P2838" s="603"/>
      <c r="Q2838" s="603"/>
      <c r="R2838" s="1671" t="s">
        <v>2198</v>
      </c>
      <c r="T2838" s="1730" t="str">
        <f t="shared" si="554"/>
        <v/>
      </c>
    </row>
    <row r="2839" spans="1:20" s="1669"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1" t="s">
        <v>1995</v>
      </c>
      <c r="G2839" s="1671" t="str">
        <f>IF(T2839&lt;&gt;"","G","")</f>
        <v/>
      </c>
      <c r="H2839" s="1671" t="s">
        <v>1990</v>
      </c>
      <c r="I2839" s="1274"/>
      <c r="J2839" s="1671"/>
      <c r="K2839" s="1671"/>
      <c r="L2839" s="826"/>
      <c r="M2839" s="1672"/>
      <c r="N2839" s="1671"/>
      <c r="O2839" s="603"/>
      <c r="P2839" s="603"/>
      <c r="Q2839" s="603"/>
      <c r="R2839" s="1671" t="s">
        <v>2198</v>
      </c>
      <c r="T2839" s="1730" t="str">
        <f t="shared" si="554"/>
        <v/>
      </c>
    </row>
    <row r="2840" spans="1:20" s="1669"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1" t="str">
        <f>IF(T2840&lt;&gt;"","AW","")</f>
        <v/>
      </c>
      <c r="H2840" s="1671" t="s">
        <v>1990</v>
      </c>
      <c r="I2840" s="1274"/>
      <c r="J2840" s="1671"/>
      <c r="K2840" s="1671"/>
      <c r="L2840" s="826"/>
      <c r="M2840" s="1672"/>
      <c r="N2840" s="1671"/>
      <c r="O2840" s="603"/>
      <c r="P2840" s="603"/>
      <c r="Q2840" s="603"/>
      <c r="R2840" s="1671" t="s">
        <v>2198</v>
      </c>
      <c r="T2840" s="1730" t="str">
        <f t="shared" si="554"/>
        <v/>
      </c>
    </row>
    <row r="2841" spans="1:20" s="1669"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1" t="s">
        <v>1999</v>
      </c>
      <c r="G2841" s="1671" t="str">
        <f t="shared" ref="G2841" si="555">IF(T2841&lt;&gt;"","AB","")</f>
        <v/>
      </c>
      <c r="H2841" s="1671" t="s">
        <v>1990</v>
      </c>
      <c r="I2841" s="1274"/>
      <c r="J2841" s="1671"/>
      <c r="K2841" s="1671"/>
      <c r="L2841" s="826"/>
      <c r="M2841" s="1672"/>
      <c r="N2841" s="1671"/>
      <c r="O2841" s="603"/>
      <c r="P2841" s="603"/>
      <c r="Q2841" s="603"/>
      <c r="R2841" s="1671" t="s">
        <v>2198</v>
      </c>
      <c r="T2841" s="1730" t="str">
        <f t="shared" si="554"/>
        <v/>
      </c>
    </row>
    <row r="2842" spans="1:20" s="1669"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1" t="s">
        <v>1604</v>
      </c>
      <c r="G2842" s="1671" t="str">
        <f t="shared" ref="G2842" si="556">IF(T2842&lt;&gt;"","AP","")</f>
        <v/>
      </c>
      <c r="H2842" s="1671" t="s">
        <v>1990</v>
      </c>
      <c r="I2842" s="1274"/>
      <c r="J2842" s="1671"/>
      <c r="K2842" s="1671"/>
      <c r="L2842" s="826"/>
      <c r="M2842" s="1672"/>
      <c r="N2842" s="1671"/>
      <c r="O2842" s="603"/>
      <c r="P2842" s="603"/>
      <c r="Q2842" s="603"/>
      <c r="R2842" s="1671" t="s">
        <v>2198</v>
      </c>
      <c r="T2842" s="1730" t="str">
        <f t="shared" si="554"/>
        <v/>
      </c>
    </row>
    <row r="2843" spans="1:20" s="1669"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1" t="s">
        <v>2135</v>
      </c>
      <c r="G2843" s="1671" t="str">
        <f>IF(T2843&lt;&gt;"","AZ","")</f>
        <v/>
      </c>
      <c r="H2843" s="1671" t="s">
        <v>1990</v>
      </c>
      <c r="I2843" s="1274"/>
      <c r="J2843" s="1671"/>
      <c r="K2843" s="1671"/>
      <c r="L2843" s="826" t="s">
        <v>2135</v>
      </c>
      <c r="M2843" s="1672">
        <v>1700</v>
      </c>
      <c r="N2843" s="1671"/>
      <c r="O2843" s="603"/>
      <c r="P2843" s="603"/>
      <c r="Q2843" s="603"/>
      <c r="R2843" s="1671" t="s">
        <v>2198</v>
      </c>
      <c r="T2843" s="1730" t="str">
        <f t="shared" si="554"/>
        <v/>
      </c>
    </row>
    <row r="2844" spans="1:20" s="1669" customFormat="1" x14ac:dyDescent="0.25">
      <c r="A2844" s="1673"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1" t="str">
        <f>IF(T2844&lt;&gt;"","A","")</f>
        <v/>
      </c>
      <c r="H2844" s="1671" t="s">
        <v>1990</v>
      </c>
      <c r="I2844" s="826"/>
      <c r="J2844" s="826"/>
      <c r="K2844" s="826"/>
      <c r="L2844" s="826" t="s">
        <v>1491</v>
      </c>
      <c r="M2844" s="1332">
        <v>1701</v>
      </c>
      <c r="N2844" s="826"/>
      <c r="O2844" s="1669" t="s">
        <v>725</v>
      </c>
      <c r="R2844" s="1671" t="s">
        <v>2199</v>
      </c>
      <c r="T2844" s="1671" t="str">
        <f>IF(Q$2845="Yes",52,"")</f>
        <v/>
      </c>
    </row>
    <row r="2845" spans="1:20" s="1669" customFormat="1" x14ac:dyDescent="0.25">
      <c r="A2845" s="1673"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1"/>
      <c r="H2845" s="1671"/>
      <c r="I2845" s="826"/>
      <c r="J2845" s="826"/>
      <c r="K2845" s="826"/>
      <c r="L2845" s="826" t="s">
        <v>1705</v>
      </c>
      <c r="M2845" s="1332">
        <v>1702</v>
      </c>
      <c r="N2845" s="826"/>
      <c r="O2845" s="1669">
        <f>'Configurable Tab'!H54</f>
        <v>727</v>
      </c>
      <c r="P2845" s="18" t="str">
        <f>'Configurable Tab'!J54</f>
        <v>No</v>
      </c>
      <c r="Q2845" s="1669" t="s">
        <v>648</v>
      </c>
      <c r="R2845" s="1671" t="s">
        <v>2199</v>
      </c>
      <c r="T2845" s="1730" t="str">
        <f t="shared" ref="T2845:T2854" si="557">IF(Q$2845="Yes",52,"")</f>
        <v/>
      </c>
    </row>
    <row r="2846" spans="1:20" s="1669" customFormat="1" x14ac:dyDescent="0.25">
      <c r="A2846" s="1673"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1" t="str">
        <f>IF(T2846&lt;&gt;"","B","")</f>
        <v/>
      </c>
      <c r="H2846" s="1671" t="s">
        <v>1990</v>
      </c>
      <c r="I2846" s="826"/>
      <c r="J2846" s="826"/>
      <c r="K2846" s="826"/>
      <c r="L2846" s="826" t="s">
        <v>1383</v>
      </c>
      <c r="M2846" s="1332">
        <v>1703</v>
      </c>
      <c r="N2846" s="826"/>
      <c r="O2846" s="1669" t="s">
        <v>726</v>
      </c>
      <c r="R2846" s="1671" t="s">
        <v>2199</v>
      </c>
      <c r="T2846" s="1730" t="str">
        <f t="shared" si="557"/>
        <v/>
      </c>
    </row>
    <row r="2847" spans="1:20" s="1669" customFormat="1" x14ac:dyDescent="0.25">
      <c r="A2847" s="1673"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1" t="str">
        <f>IF(T2847&lt;&gt;"","I","")</f>
        <v/>
      </c>
      <c r="H2847" s="1671" t="s">
        <v>1990</v>
      </c>
      <c r="I2847" s="826"/>
      <c r="J2847" s="826"/>
      <c r="K2847" s="826"/>
      <c r="L2847" s="826" t="s">
        <v>1381</v>
      </c>
      <c r="M2847" s="1332">
        <v>1704</v>
      </c>
      <c r="N2847" s="826"/>
      <c r="O2847" s="1669">
        <f>'Configurable Tab'!I54</f>
        <v>740</v>
      </c>
      <c r="R2847" s="1671" t="s">
        <v>2199</v>
      </c>
      <c r="T2847" s="1730" t="str">
        <f t="shared" si="557"/>
        <v/>
      </c>
    </row>
    <row r="2848" spans="1:20" s="1669" customFormat="1" x14ac:dyDescent="0.25">
      <c r="A2848" s="1673"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1" t="str">
        <f>IF(T2848&lt;&gt;"",IF(Q2847="Credit Memo","J",IF(Q2847="Check","K","")),"")</f>
        <v/>
      </c>
      <c r="H2848" s="1671" t="s">
        <v>1990</v>
      </c>
      <c r="I2848" s="826"/>
      <c r="J2848" s="826"/>
      <c r="K2848" s="826"/>
      <c r="L2848" s="826" t="s">
        <v>1382</v>
      </c>
      <c r="M2848" s="1332">
        <v>1705</v>
      </c>
      <c r="N2848" s="826"/>
      <c r="O2848" s="1669" t="s">
        <v>2208</v>
      </c>
      <c r="R2848" s="1671" t="s">
        <v>2199</v>
      </c>
      <c r="T2848" s="1730" t="str">
        <f t="shared" si="557"/>
        <v/>
      </c>
    </row>
    <row r="2849" spans="1:20" s="1669" customFormat="1" x14ac:dyDescent="0.25">
      <c r="A2849" s="1673"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1" t="str">
        <f>IF(T2849&lt;&gt;"","C","")</f>
        <v/>
      </c>
      <c r="H2849" s="1671" t="s">
        <v>1990</v>
      </c>
      <c r="I2849" s="826"/>
      <c r="J2849" s="826"/>
      <c r="K2849" s="826"/>
      <c r="L2849" s="826" t="s">
        <v>1385</v>
      </c>
      <c r="M2849" s="1332">
        <v>1706</v>
      </c>
      <c r="N2849" s="826"/>
      <c r="R2849" s="1671" t="s">
        <v>2199</v>
      </c>
      <c r="T2849" s="1730" t="str">
        <f t="shared" si="557"/>
        <v/>
      </c>
    </row>
    <row r="2850" spans="1:20" s="1669" customFormat="1" x14ac:dyDescent="0.25">
      <c r="A2850" s="1673"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1" t="str">
        <f>IF(T2850&lt;&gt;"","D","")</f>
        <v/>
      </c>
      <c r="H2850" s="1671" t="s">
        <v>1990</v>
      </c>
      <c r="I2850" s="826"/>
      <c r="J2850" s="826"/>
      <c r="K2850" s="826"/>
      <c r="L2850" s="826" t="s">
        <v>1386</v>
      </c>
      <c r="M2850" s="1332">
        <v>1707</v>
      </c>
      <c r="N2850" s="826"/>
      <c r="R2850" s="1671" t="s">
        <v>2199</v>
      </c>
      <c r="T2850" s="1730" t="str">
        <f t="shared" si="557"/>
        <v/>
      </c>
    </row>
    <row r="2851" spans="1:20" s="1669" customFormat="1" x14ac:dyDescent="0.25">
      <c r="A2851" s="1673"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1" t="s">
        <v>1396</v>
      </c>
      <c r="G2851" s="1671" t="str">
        <f>IF(T2851&lt;&gt;"","S","")</f>
        <v/>
      </c>
      <c r="H2851" s="1671" t="s">
        <v>1990</v>
      </c>
      <c r="I2851" s="826"/>
      <c r="J2851" s="826"/>
      <c r="K2851" s="826"/>
      <c r="L2851" s="826" t="s">
        <v>1396</v>
      </c>
      <c r="M2851" s="1332">
        <v>1708</v>
      </c>
      <c r="N2851" s="826"/>
      <c r="R2851" s="1671" t="s">
        <v>2199</v>
      </c>
      <c r="T2851" s="1730" t="str">
        <f t="shared" si="557"/>
        <v/>
      </c>
    </row>
    <row r="2852" spans="1:20" s="1669" customFormat="1" x14ac:dyDescent="0.25">
      <c r="A2852" s="1673"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1" t="str">
        <f>IF(T2852&lt;&gt;"","AQ","")</f>
        <v/>
      </c>
      <c r="H2852" s="1671" t="s">
        <v>1990</v>
      </c>
      <c r="I2852" s="826"/>
      <c r="J2852" s="826"/>
      <c r="K2852" s="826"/>
      <c r="L2852" s="826" t="s">
        <v>2005</v>
      </c>
      <c r="M2852" s="1332">
        <v>1709</v>
      </c>
      <c r="N2852" s="826"/>
      <c r="R2852" s="1671" t="s">
        <v>2199</v>
      </c>
      <c r="T2852" s="1730" t="str">
        <f t="shared" si="557"/>
        <v/>
      </c>
    </row>
    <row r="2853" spans="1:20" s="1669" customFormat="1" x14ac:dyDescent="0.25">
      <c r="A2853" s="1673"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1" t="str">
        <f>IF(T2853&lt;&gt;"","AA","")</f>
        <v/>
      </c>
      <c r="H2853" s="1671" t="s">
        <v>1990</v>
      </c>
      <c r="I2853" s="826"/>
      <c r="J2853" s="826"/>
      <c r="K2853" s="826"/>
      <c r="L2853" s="826" t="s">
        <v>2006</v>
      </c>
      <c r="M2853" s="1332">
        <v>1710</v>
      </c>
      <c r="N2853" s="826"/>
      <c r="R2853" s="1671" t="s">
        <v>2199</v>
      </c>
      <c r="T2853" s="1730" t="str">
        <f t="shared" si="557"/>
        <v/>
      </c>
    </row>
    <row r="2854" spans="1:20" s="1669" customFormat="1" x14ac:dyDescent="0.25">
      <c r="A2854" s="1673"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1" t="str">
        <f>IF(T2854&lt;&gt;"","H","")</f>
        <v/>
      </c>
      <c r="H2854" s="1671" t="s">
        <v>1990</v>
      </c>
      <c r="I2854" s="826"/>
      <c r="J2854" s="826"/>
      <c r="K2854" s="826"/>
      <c r="L2854" s="826" t="s">
        <v>1397</v>
      </c>
      <c r="M2854" s="1332">
        <v>1711</v>
      </c>
      <c r="N2854" s="826"/>
      <c r="R2854" s="1671" t="s">
        <v>2199</v>
      </c>
      <c r="T2854" s="1730" t="str">
        <f t="shared" si="557"/>
        <v/>
      </c>
    </row>
    <row r="2855" spans="1:20" s="1669" customFormat="1" x14ac:dyDescent="0.25">
      <c r="A2855" s="1673" t="s">
        <v>1705</v>
      </c>
      <c r="B2855" s="1274" t="str">
        <f>IFERROR(_xlfn.CONCAT("D",('Configurable Tab'!$C$39+1)),"")</f>
        <v>D402</v>
      </c>
      <c r="C2855" s="1274" t="str">
        <f>IFERROR(_xlfn.CONCAT("E",('Configurable Tab'!$C$39+1)),"")</f>
        <v>E402</v>
      </c>
      <c r="D2855" s="826" t="s">
        <v>1350</v>
      </c>
      <c r="E2855" s="826" t="s">
        <v>1742</v>
      </c>
      <c r="F2855" s="1671"/>
      <c r="G2855" s="1671"/>
      <c r="H2855" s="1671"/>
      <c r="I2855" s="1274" t="str">
        <f t="shared" ref="I2855:I2865" si="558">IF(J2855&lt;&gt;"",A2855,"")</f>
        <v/>
      </c>
      <c r="J2855" s="1671" t="str">
        <f t="shared" ref="J2855:J2864" si="559">IFERROR(IF($Q$2845="Yes",Q$1&amp;M2845,""),"")</f>
        <v/>
      </c>
      <c r="K2855" s="1671" t="str">
        <f t="shared" ref="K2855:K2865" si="560">IF(J2855&lt;&gt;"",E2855,"")</f>
        <v/>
      </c>
      <c r="M2855" s="1670"/>
      <c r="Q2855" s="1274" t="str">
        <f>IFERROR(_xlfn.CONCAT("C",('Configurable Tab'!$C39+1)),"")</f>
        <v>C402</v>
      </c>
      <c r="R2855" s="1671" t="s">
        <v>2199</v>
      </c>
    </row>
    <row r="2856" spans="1:20" s="1669" customFormat="1" x14ac:dyDescent="0.25">
      <c r="A2856" s="1673" t="s">
        <v>1383</v>
      </c>
      <c r="B2856" s="1274" t="str">
        <f>IFERROR(_xlfn.CONCAT("D",('Configurable Tab'!$C$39+2)),"")</f>
        <v>D403</v>
      </c>
      <c r="C2856" s="1274" t="str">
        <f>IFERROR(_xlfn.CONCAT("E",('Configurable Tab'!$C$39+2)),"")</f>
        <v>E403</v>
      </c>
      <c r="D2856" s="826" t="s">
        <v>1350</v>
      </c>
      <c r="E2856" s="826" t="s">
        <v>1742</v>
      </c>
      <c r="F2856" s="1671"/>
      <c r="G2856" s="1671"/>
      <c r="H2856" s="1671"/>
      <c r="I2856" s="1274" t="str">
        <f t="shared" si="558"/>
        <v/>
      </c>
      <c r="J2856" s="1671" t="str">
        <f t="shared" si="559"/>
        <v/>
      </c>
      <c r="K2856" s="1671" t="str">
        <f t="shared" si="560"/>
        <v/>
      </c>
      <c r="M2856" s="1670"/>
      <c r="R2856" s="1671" t="s">
        <v>2199</v>
      </c>
    </row>
    <row r="2857" spans="1:20" s="1669" customFormat="1" x14ac:dyDescent="0.25">
      <c r="A2857" s="1673" t="s">
        <v>1381</v>
      </c>
      <c r="B2857" s="1274" t="str">
        <f>IFERROR(_xlfn.CONCAT("I",('Configurable Tab'!$C$39+1)),"")</f>
        <v>I402</v>
      </c>
      <c r="C2857" s="1274" t="str">
        <f>IFERROR(_xlfn.CONCAT("I",('Configurable Tab'!$C$39+2)),"")</f>
        <v>I403</v>
      </c>
      <c r="D2857" s="826" t="s">
        <v>1350</v>
      </c>
      <c r="E2857" s="826" t="s">
        <v>1742</v>
      </c>
      <c r="F2857" s="1671"/>
      <c r="G2857" s="1671"/>
      <c r="H2857" s="1671"/>
      <c r="I2857" s="1274" t="str">
        <f t="shared" si="558"/>
        <v/>
      </c>
      <c r="J2857" s="1671" t="str">
        <f t="shared" si="559"/>
        <v/>
      </c>
      <c r="K2857" s="1671" t="str">
        <f t="shared" si="560"/>
        <v/>
      </c>
      <c r="M2857" s="1670"/>
      <c r="R2857" s="1671" t="s">
        <v>2199</v>
      </c>
    </row>
    <row r="2858" spans="1:20" s="1669" customFormat="1" x14ac:dyDescent="0.25">
      <c r="A2858" s="1673" t="s">
        <v>1382</v>
      </c>
      <c r="B2858" s="1274" t="str">
        <f>IFERROR(_xlfn.CONCAT("M",('Configurable Tab'!$C$39+1)),"")</f>
        <v>M402</v>
      </c>
      <c r="C2858" s="1274" t="str">
        <f>IFERROR(_xlfn.CONCAT("M",('Configurable Tab'!$C$39+2)),"")</f>
        <v>M403</v>
      </c>
      <c r="D2858" s="826" t="s">
        <v>1350</v>
      </c>
      <c r="E2858" s="826" t="s">
        <v>1742</v>
      </c>
      <c r="F2858" s="1671"/>
      <c r="G2858" s="1671"/>
      <c r="H2858" s="1671"/>
      <c r="I2858" s="1274" t="str">
        <f t="shared" si="558"/>
        <v/>
      </c>
      <c r="J2858" s="1671" t="str">
        <f t="shared" si="559"/>
        <v/>
      </c>
      <c r="K2858" s="1671" t="str">
        <f t="shared" si="560"/>
        <v/>
      </c>
      <c r="M2858" s="1670"/>
      <c r="R2858" s="1671" t="s">
        <v>2199</v>
      </c>
    </row>
    <row r="2859" spans="1:20" s="1669" customFormat="1" x14ac:dyDescent="0.25">
      <c r="A2859" s="1673" t="s">
        <v>1385</v>
      </c>
      <c r="B2859" s="1274" t="str">
        <f>IFERROR(_xlfn.CONCAT("D",('Configurable Tab'!$C$39+4)),"")</f>
        <v>D405</v>
      </c>
      <c r="C2859" s="1274" t="str">
        <f>IFERROR(_xlfn.CONCAT("E",('Configurable Tab'!$C$39+4)),"")</f>
        <v>E405</v>
      </c>
      <c r="D2859" s="826" t="s">
        <v>1350</v>
      </c>
      <c r="E2859" s="826" t="s">
        <v>1742</v>
      </c>
      <c r="F2859" s="1671"/>
      <c r="G2859" s="1671"/>
      <c r="H2859" s="1671"/>
      <c r="I2859" s="1274" t="str">
        <f t="shared" si="558"/>
        <v/>
      </c>
      <c r="J2859" s="1671" t="str">
        <f t="shared" si="559"/>
        <v/>
      </c>
      <c r="K2859" s="1671" t="str">
        <f t="shared" si="560"/>
        <v/>
      </c>
      <c r="M2859" s="1670"/>
      <c r="R2859" s="1671" t="s">
        <v>2199</v>
      </c>
    </row>
    <row r="2860" spans="1:20" s="1669" customFormat="1" x14ac:dyDescent="0.25">
      <c r="A2860" s="1673" t="s">
        <v>1386</v>
      </c>
      <c r="B2860" s="1274" t="str">
        <f>IFERROR(_xlfn.CONCAT("D",('Configurable Tab'!$C$39+5)),"")</f>
        <v>D406</v>
      </c>
      <c r="C2860" s="1274" t="str">
        <f>IFERROR(_xlfn.CONCAT("E",('Configurable Tab'!$C$39+5)),"")</f>
        <v>E406</v>
      </c>
      <c r="D2860" s="826" t="s">
        <v>1350</v>
      </c>
      <c r="E2860" s="826" t="s">
        <v>1742</v>
      </c>
      <c r="F2860" s="1671"/>
      <c r="G2860" s="1671"/>
      <c r="H2860" s="1671"/>
      <c r="I2860" s="1274" t="str">
        <f t="shared" si="558"/>
        <v/>
      </c>
      <c r="J2860" s="1671" t="str">
        <f t="shared" si="559"/>
        <v/>
      </c>
      <c r="K2860" s="1671" t="str">
        <f t="shared" si="560"/>
        <v/>
      </c>
      <c r="M2860" s="1670"/>
      <c r="R2860" s="1671" t="s">
        <v>2199</v>
      </c>
    </row>
    <row r="2861" spans="1:20" s="1669" customFormat="1" x14ac:dyDescent="0.25">
      <c r="A2861" s="1673" t="s">
        <v>1396</v>
      </c>
      <c r="B2861" s="1274" t="str">
        <f>IFERROR(_xlfn.CONCAT("G",('Configurable Tab'!$C$39+4)),"")</f>
        <v>G405</v>
      </c>
      <c r="C2861" s="1274" t="str">
        <f>IFERROR(_xlfn.CONCAT("G",('Configurable Tab'!$C$39+5)),"")</f>
        <v>G406</v>
      </c>
      <c r="D2861" s="826" t="s">
        <v>1350</v>
      </c>
      <c r="E2861" s="826" t="s">
        <v>1742</v>
      </c>
      <c r="F2861" s="1671"/>
      <c r="G2861" s="1671"/>
      <c r="H2861" s="1671"/>
      <c r="I2861" s="1274" t="str">
        <f t="shared" si="558"/>
        <v/>
      </c>
      <c r="J2861" s="1671" t="str">
        <f t="shared" si="559"/>
        <v/>
      </c>
      <c r="K2861" s="1671" t="str">
        <f t="shared" si="560"/>
        <v/>
      </c>
      <c r="M2861" s="1670"/>
      <c r="R2861" s="1671" t="s">
        <v>2199</v>
      </c>
    </row>
    <row r="2862" spans="1:20" s="1669" customFormat="1" x14ac:dyDescent="0.25">
      <c r="A2862" s="1673" t="s">
        <v>2005</v>
      </c>
      <c r="B2862" s="1274" t="str">
        <f>IFERROR(_xlfn.CONCAT("G",('Configurable Tab'!$C$39+7)),"")</f>
        <v>G408</v>
      </c>
      <c r="C2862" s="1274" t="str">
        <f>IFERROR(_xlfn.CONCAT("G",('Configurable Tab'!$C$39+8)),"")</f>
        <v>G409</v>
      </c>
      <c r="D2862" s="826" t="s">
        <v>1350</v>
      </c>
      <c r="E2862" s="826" t="s">
        <v>1742</v>
      </c>
      <c r="F2862" s="1671"/>
      <c r="G2862" s="1671"/>
      <c r="H2862" s="1671"/>
      <c r="I2862" s="1274" t="str">
        <f t="shared" si="558"/>
        <v/>
      </c>
      <c r="J2862" s="1671" t="str">
        <f t="shared" si="559"/>
        <v/>
      </c>
      <c r="K2862" s="1671" t="str">
        <f t="shared" si="560"/>
        <v/>
      </c>
      <c r="M2862" s="1670"/>
      <c r="R2862" s="1671" t="s">
        <v>2199</v>
      </c>
    </row>
    <row r="2863" spans="1:20" s="1669" customFormat="1" x14ac:dyDescent="0.25">
      <c r="A2863" s="1673" t="s">
        <v>1482</v>
      </c>
      <c r="B2863" s="1274" t="str">
        <f>IFERROR(_xlfn.CONCAT("K",('Configurable Tab'!$C$39+7)),"")</f>
        <v>K408</v>
      </c>
      <c r="C2863" s="1274" t="str">
        <f>IFERROR(_xlfn.CONCAT("K",('Configurable Tab'!$C$39+8)),"")</f>
        <v>K409</v>
      </c>
      <c r="D2863" s="826" t="s">
        <v>1350</v>
      </c>
      <c r="E2863" s="826" t="s">
        <v>1742</v>
      </c>
      <c r="F2863" s="1671"/>
      <c r="G2863" s="1671"/>
      <c r="H2863" s="1671"/>
      <c r="I2863" s="1274" t="str">
        <f t="shared" si="558"/>
        <v/>
      </c>
      <c r="J2863" s="1671" t="str">
        <f t="shared" si="559"/>
        <v/>
      </c>
      <c r="K2863" s="1671" t="str">
        <f t="shared" si="560"/>
        <v/>
      </c>
      <c r="M2863" s="1670"/>
      <c r="R2863" s="1671" t="s">
        <v>2199</v>
      </c>
    </row>
    <row r="2864" spans="1:20" s="1669" customFormat="1" x14ac:dyDescent="0.25">
      <c r="A2864" s="1673" t="s">
        <v>1397</v>
      </c>
      <c r="B2864" s="1274" t="str">
        <f>IFERROR(_xlfn.CONCAT("K",('Configurable Tab'!$C$39+1)),"")</f>
        <v>K402</v>
      </c>
      <c r="C2864" s="1274" t="str">
        <f>IFERROR(_xlfn.CONCAT("K",('Configurable Tab'!$C$39+2)),"")</f>
        <v>K403</v>
      </c>
      <c r="D2864" s="826" t="s">
        <v>1350</v>
      </c>
      <c r="E2864" s="826" t="s">
        <v>1742</v>
      </c>
      <c r="F2864" s="1671"/>
      <c r="G2864" s="1671"/>
      <c r="H2864" s="1671"/>
      <c r="I2864" s="1274" t="str">
        <f t="shared" si="558"/>
        <v/>
      </c>
      <c r="J2864" s="1671" t="str">
        <f t="shared" si="559"/>
        <v/>
      </c>
      <c r="K2864" s="1671" t="str">
        <f t="shared" si="560"/>
        <v/>
      </c>
      <c r="M2864" s="1670"/>
      <c r="R2864" s="1671" t="s">
        <v>2199</v>
      </c>
    </row>
    <row r="2865" spans="1:20" s="1669" customFormat="1" x14ac:dyDescent="0.25">
      <c r="A2865" s="1673"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1" t="s">
        <v>1496</v>
      </c>
      <c r="G2865" s="1671" t="str">
        <f t="shared" ref="G2865" si="561">IF(T2865&lt;&gt;"","AS","")</f>
        <v/>
      </c>
      <c r="H2865" s="1671" t="s">
        <v>1990</v>
      </c>
      <c r="I2865" s="1274" t="str">
        <f t="shared" si="558"/>
        <v/>
      </c>
      <c r="J2865" s="1671"/>
      <c r="K2865" s="1671" t="str">
        <f t="shared" si="560"/>
        <v/>
      </c>
      <c r="L2865" s="826"/>
      <c r="M2865" s="1672"/>
      <c r="N2865" s="1671"/>
      <c r="R2865" s="1671" t="s">
        <v>2199</v>
      </c>
      <c r="T2865" s="1671" t="str">
        <f>IF(Q$2845="Yes",52,"")</f>
        <v/>
      </c>
    </row>
    <row r="2866" spans="1:20" s="1669" customFormat="1" x14ac:dyDescent="0.25">
      <c r="A2866" s="1674"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1" t="s">
        <v>1495</v>
      </c>
      <c r="G2866" s="1671" t="str">
        <f>IF(T2866&lt;&gt;"","AN","")</f>
        <v/>
      </c>
      <c r="H2866" s="1671" t="s">
        <v>1990</v>
      </c>
      <c r="I2866" s="1274"/>
      <c r="J2866" s="1671"/>
      <c r="K2866" s="1671"/>
      <c r="L2866" s="826"/>
      <c r="M2866" s="1672"/>
      <c r="N2866" s="1671"/>
      <c r="O2866" s="1561"/>
      <c r="P2866" s="603"/>
      <c r="Q2866" s="603"/>
      <c r="R2866" s="1671" t="s">
        <v>2199</v>
      </c>
      <c r="T2866" s="1730" t="str">
        <f t="shared" ref="T2866:T2873" si="562">IF(Q$2845="Yes",52,"")</f>
        <v/>
      </c>
    </row>
    <row r="2867" spans="1:20" s="1669" customFormat="1" x14ac:dyDescent="0.25">
      <c r="A2867" s="1674"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1" t="s">
        <v>1492</v>
      </c>
      <c r="G2867" s="1671" t="str">
        <f>IF(T2867&lt;&gt;"","AL","")</f>
        <v/>
      </c>
      <c r="H2867" s="1671" t="s">
        <v>1990</v>
      </c>
      <c r="I2867" s="1274"/>
      <c r="J2867" s="1671"/>
      <c r="K2867" s="1671"/>
      <c r="L2867" s="826"/>
      <c r="M2867" s="1672"/>
      <c r="N2867" s="1671"/>
      <c r="O2867" s="603"/>
      <c r="P2867" s="603"/>
      <c r="Q2867" s="603"/>
      <c r="R2867" s="1671" t="s">
        <v>2199</v>
      </c>
      <c r="T2867" s="1730" t="str">
        <f t="shared" si="562"/>
        <v/>
      </c>
    </row>
    <row r="2868" spans="1:20" s="1669" customFormat="1" x14ac:dyDescent="0.25">
      <c r="A2868" s="1674"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1" t="s">
        <v>1991</v>
      </c>
      <c r="G2868" s="1671" t="str">
        <f>IF(T2868&lt;&gt;"","E","")</f>
        <v/>
      </c>
      <c r="H2868" s="1671" t="s">
        <v>1990</v>
      </c>
      <c r="I2868" s="1274"/>
      <c r="J2868" s="1671"/>
      <c r="K2868" s="1671"/>
      <c r="L2868" s="826"/>
      <c r="M2868" s="1672"/>
      <c r="N2868" s="1671"/>
      <c r="O2868" s="603"/>
      <c r="P2868" s="603"/>
      <c r="Q2868" s="603"/>
      <c r="R2868" s="1671" t="s">
        <v>2199</v>
      </c>
      <c r="T2868" s="1730" t="str">
        <f t="shared" si="562"/>
        <v/>
      </c>
    </row>
    <row r="2869" spans="1:20" s="1669" customFormat="1" x14ac:dyDescent="0.25">
      <c r="A2869" s="1674"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1" t="s">
        <v>1995</v>
      </c>
      <c r="G2869" s="1671" t="str">
        <f>IF(T2869&lt;&gt;"","G","")</f>
        <v/>
      </c>
      <c r="H2869" s="1671" t="s">
        <v>1990</v>
      </c>
      <c r="I2869" s="1274"/>
      <c r="J2869" s="1671"/>
      <c r="K2869" s="1671"/>
      <c r="L2869" s="826"/>
      <c r="M2869" s="1672"/>
      <c r="N2869" s="1671"/>
      <c r="O2869" s="603"/>
      <c r="P2869" s="603"/>
      <c r="Q2869" s="603"/>
      <c r="R2869" s="1671" t="s">
        <v>2199</v>
      </c>
      <c r="T2869" s="1730" t="str">
        <f t="shared" si="562"/>
        <v/>
      </c>
    </row>
    <row r="2870" spans="1:20" s="1669" customFormat="1" x14ac:dyDescent="0.25">
      <c r="A2870" s="1674"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1" t="str">
        <f>IF(T2870&lt;&gt;"","AW","")</f>
        <v/>
      </c>
      <c r="H2870" s="1671" t="s">
        <v>1990</v>
      </c>
      <c r="I2870" s="1274"/>
      <c r="J2870" s="1671"/>
      <c r="K2870" s="1671"/>
      <c r="L2870" s="826"/>
      <c r="M2870" s="1672"/>
      <c r="N2870" s="1671"/>
      <c r="O2870" s="603"/>
      <c r="P2870" s="603"/>
      <c r="Q2870" s="603"/>
      <c r="R2870" s="1671" t="s">
        <v>2199</v>
      </c>
      <c r="T2870" s="1730" t="str">
        <f t="shared" si="562"/>
        <v/>
      </c>
    </row>
    <row r="2871" spans="1:20" s="1669" customFormat="1" x14ac:dyDescent="0.25">
      <c r="A2871" s="1674"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1" t="s">
        <v>1999</v>
      </c>
      <c r="G2871" s="1671" t="str">
        <f t="shared" ref="G2871" si="563">IF(T2871&lt;&gt;"","AB","")</f>
        <v/>
      </c>
      <c r="H2871" s="1671" t="s">
        <v>1990</v>
      </c>
      <c r="I2871" s="1274"/>
      <c r="J2871" s="1671"/>
      <c r="K2871" s="1671"/>
      <c r="L2871" s="826"/>
      <c r="M2871" s="1672"/>
      <c r="N2871" s="1671"/>
      <c r="O2871" s="603"/>
      <c r="P2871" s="603"/>
      <c r="Q2871" s="603"/>
      <c r="R2871" s="1671" t="s">
        <v>2199</v>
      </c>
      <c r="T2871" s="1730" t="str">
        <f t="shared" si="562"/>
        <v/>
      </c>
    </row>
    <row r="2872" spans="1:20" s="1669" customFormat="1" x14ac:dyDescent="0.25">
      <c r="A2872" s="1674"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1" t="s">
        <v>1604</v>
      </c>
      <c r="G2872" s="1671" t="str">
        <f t="shared" ref="G2872" si="564">IF(T2872&lt;&gt;"","AP","")</f>
        <v/>
      </c>
      <c r="H2872" s="1671" t="s">
        <v>1990</v>
      </c>
      <c r="I2872" s="1274"/>
      <c r="J2872" s="1671"/>
      <c r="K2872" s="1671"/>
      <c r="L2872" s="826"/>
      <c r="M2872" s="1672"/>
      <c r="N2872" s="1671"/>
      <c r="O2872" s="603"/>
      <c r="P2872" s="603"/>
      <c r="Q2872" s="603"/>
      <c r="R2872" s="1671" t="s">
        <v>2199</v>
      </c>
      <c r="T2872" s="1730" t="str">
        <f t="shared" si="562"/>
        <v/>
      </c>
    </row>
    <row r="2873" spans="1:20" s="1669" customFormat="1" x14ac:dyDescent="0.25">
      <c r="A2873" s="1674"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1" t="s">
        <v>2135</v>
      </c>
      <c r="G2873" s="1671" t="str">
        <f>IF(T2873&lt;&gt;"","AZ","")</f>
        <v/>
      </c>
      <c r="H2873" s="1671" t="s">
        <v>1990</v>
      </c>
      <c r="I2873" s="1274"/>
      <c r="J2873" s="1671"/>
      <c r="K2873" s="1671"/>
      <c r="L2873" s="826" t="s">
        <v>2135</v>
      </c>
      <c r="M2873" s="1672">
        <v>1712</v>
      </c>
      <c r="N2873" s="1671"/>
      <c r="O2873" s="603"/>
      <c r="P2873" s="603"/>
      <c r="Q2873" s="603"/>
      <c r="R2873" s="1671" t="s">
        <v>2199</v>
      </c>
      <c r="T2873" s="1730" t="str">
        <f t="shared" si="562"/>
        <v/>
      </c>
    </row>
    <row r="2874" spans="1:20" s="1669"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1" t="str">
        <f>IF(T2874&lt;&gt;"","A","")</f>
        <v/>
      </c>
      <c r="H2874" s="1671" t="s">
        <v>1990</v>
      </c>
      <c r="I2874" s="826"/>
      <c r="J2874" s="826"/>
      <c r="K2874" s="826"/>
      <c r="L2874" s="826" t="s">
        <v>1491</v>
      </c>
      <c r="M2874" s="1332">
        <v>1713</v>
      </c>
      <c r="N2874" s="826"/>
      <c r="O2874" s="1669" t="s">
        <v>725</v>
      </c>
      <c r="R2874" s="1671" t="s">
        <v>2200</v>
      </c>
      <c r="T2874" s="1671" t="str">
        <f>IF(Q$2875="Yes",53,"")</f>
        <v/>
      </c>
    </row>
    <row r="2875" spans="1:20" s="1669"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1"/>
      <c r="H2875" s="1671"/>
      <c r="I2875" s="826"/>
      <c r="J2875" s="826"/>
      <c r="K2875" s="826"/>
      <c r="L2875" s="826" t="s">
        <v>1705</v>
      </c>
      <c r="M2875" s="1332">
        <v>1714</v>
      </c>
      <c r="N2875" s="826"/>
      <c r="O2875" s="1669">
        <f>'Configurable Tab'!H55</f>
        <v>741</v>
      </c>
      <c r="P2875" s="18" t="str">
        <f>'Configurable Tab'!J55</f>
        <v>No</v>
      </c>
      <c r="Q2875" s="1669" t="s">
        <v>648</v>
      </c>
      <c r="R2875" s="1671" t="s">
        <v>2200</v>
      </c>
      <c r="T2875" s="1730" t="str">
        <f t="shared" ref="T2875:T2884" si="565">IF(Q$2875="Yes",53,"")</f>
        <v/>
      </c>
    </row>
    <row r="2876" spans="1:20" s="1669"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1" t="str">
        <f>IF(T2876&lt;&gt;"","B","")</f>
        <v/>
      </c>
      <c r="H2876" s="1671" t="s">
        <v>1990</v>
      </c>
      <c r="I2876" s="826"/>
      <c r="J2876" s="826"/>
      <c r="K2876" s="826"/>
      <c r="L2876" s="826" t="s">
        <v>1383</v>
      </c>
      <c r="M2876" s="1332">
        <v>1715</v>
      </c>
      <c r="N2876" s="826"/>
      <c r="O2876" s="1669" t="s">
        <v>726</v>
      </c>
      <c r="R2876" s="1671" t="s">
        <v>2200</v>
      </c>
      <c r="T2876" s="1730" t="str">
        <f t="shared" si="565"/>
        <v/>
      </c>
    </row>
    <row r="2877" spans="1:20" s="1669"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1" t="str">
        <f>IF(T2877&lt;&gt;"","I","")</f>
        <v/>
      </c>
      <c r="H2877" s="1671" t="s">
        <v>1990</v>
      </c>
      <c r="I2877" s="826"/>
      <c r="J2877" s="826"/>
      <c r="K2877" s="826"/>
      <c r="L2877" s="826" t="s">
        <v>1381</v>
      </c>
      <c r="M2877" s="1332">
        <v>1716</v>
      </c>
      <c r="N2877" s="826"/>
      <c r="O2877" s="1669">
        <f>'Configurable Tab'!I55</f>
        <v>754</v>
      </c>
      <c r="R2877" s="1671" t="s">
        <v>2200</v>
      </c>
      <c r="T2877" s="1730" t="str">
        <f t="shared" si="565"/>
        <v/>
      </c>
    </row>
    <row r="2878" spans="1:20" s="1669"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1" t="str">
        <f>IF(T2878&lt;&gt;"",IF(Q2877="Credit Memo","J",IF(Q2877="Check","K","")),"")</f>
        <v/>
      </c>
      <c r="H2878" s="1671" t="s">
        <v>1990</v>
      </c>
      <c r="I2878" s="826"/>
      <c r="J2878" s="826"/>
      <c r="K2878" s="826"/>
      <c r="L2878" s="826" t="s">
        <v>1382</v>
      </c>
      <c r="M2878" s="1332">
        <v>1717</v>
      </c>
      <c r="N2878" s="826"/>
      <c r="O2878" s="1669" t="s">
        <v>2209</v>
      </c>
      <c r="R2878" s="1671" t="s">
        <v>2200</v>
      </c>
      <c r="T2878" s="1730" t="str">
        <f t="shared" si="565"/>
        <v/>
      </c>
    </row>
    <row r="2879" spans="1:20" s="1669"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1" t="str">
        <f>IF(T2879&lt;&gt;"","C","")</f>
        <v/>
      </c>
      <c r="H2879" s="1671" t="s">
        <v>1990</v>
      </c>
      <c r="I2879" s="826"/>
      <c r="J2879" s="826"/>
      <c r="K2879" s="826"/>
      <c r="L2879" s="826" t="s">
        <v>1385</v>
      </c>
      <c r="M2879" s="1332">
        <v>1718</v>
      </c>
      <c r="N2879" s="826"/>
      <c r="R2879" s="1671" t="s">
        <v>2200</v>
      </c>
      <c r="T2879" s="1730" t="str">
        <f t="shared" si="565"/>
        <v/>
      </c>
    </row>
    <row r="2880" spans="1:20" s="1669"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1" t="str">
        <f>IF(T2880&lt;&gt;"","D","")</f>
        <v/>
      </c>
      <c r="H2880" s="1671" t="s">
        <v>1990</v>
      </c>
      <c r="I2880" s="826"/>
      <c r="J2880" s="826"/>
      <c r="K2880" s="826"/>
      <c r="L2880" s="826" t="s">
        <v>1386</v>
      </c>
      <c r="M2880" s="1332">
        <v>1719</v>
      </c>
      <c r="N2880" s="826"/>
      <c r="R2880" s="1671" t="s">
        <v>2200</v>
      </c>
      <c r="T2880" s="1730" t="str">
        <f t="shared" si="565"/>
        <v/>
      </c>
    </row>
    <row r="2881" spans="1:20" s="1669"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1" t="s">
        <v>1396</v>
      </c>
      <c r="G2881" s="1671" t="str">
        <f>IF(T2881&lt;&gt;"","S","")</f>
        <v/>
      </c>
      <c r="H2881" s="1671" t="s">
        <v>1990</v>
      </c>
      <c r="I2881" s="826"/>
      <c r="J2881" s="826"/>
      <c r="K2881" s="826"/>
      <c r="L2881" s="826" t="s">
        <v>1396</v>
      </c>
      <c r="M2881" s="1332">
        <v>1720</v>
      </c>
      <c r="N2881" s="826"/>
      <c r="R2881" s="1671" t="s">
        <v>2200</v>
      </c>
      <c r="T2881" s="1730" t="str">
        <f t="shared" si="565"/>
        <v/>
      </c>
    </row>
    <row r="2882" spans="1:20" s="1669"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1" t="str">
        <f>IF(T2882&lt;&gt;"","AQ","")</f>
        <v/>
      </c>
      <c r="H2882" s="1671" t="s">
        <v>1990</v>
      </c>
      <c r="I2882" s="826"/>
      <c r="J2882" s="826"/>
      <c r="K2882" s="826"/>
      <c r="L2882" s="826" t="s">
        <v>2005</v>
      </c>
      <c r="M2882" s="1332">
        <v>1721</v>
      </c>
      <c r="N2882" s="826"/>
      <c r="R2882" s="1671" t="s">
        <v>2200</v>
      </c>
      <c r="T2882" s="1730" t="str">
        <f t="shared" si="565"/>
        <v/>
      </c>
    </row>
    <row r="2883" spans="1:20" s="1669"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1" t="str">
        <f>IF(T2883&lt;&gt;"","AA","")</f>
        <v/>
      </c>
      <c r="H2883" s="1671" t="s">
        <v>1990</v>
      </c>
      <c r="I2883" s="826"/>
      <c r="J2883" s="826"/>
      <c r="K2883" s="826"/>
      <c r="L2883" s="826" t="s">
        <v>2006</v>
      </c>
      <c r="M2883" s="1332">
        <v>1722</v>
      </c>
      <c r="N2883" s="826"/>
      <c r="R2883" s="1671" t="s">
        <v>2200</v>
      </c>
      <c r="T2883" s="1730" t="str">
        <f t="shared" si="565"/>
        <v/>
      </c>
    </row>
    <row r="2884" spans="1:20" s="1669"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1" t="str">
        <f>IF(T2884&lt;&gt;"","H","")</f>
        <v/>
      </c>
      <c r="H2884" s="1671" t="s">
        <v>1990</v>
      </c>
      <c r="I2884" s="826"/>
      <c r="J2884" s="826"/>
      <c r="K2884" s="826"/>
      <c r="L2884" s="826" t="s">
        <v>1397</v>
      </c>
      <c r="M2884" s="1332">
        <v>1723</v>
      </c>
      <c r="N2884" s="826"/>
      <c r="R2884" s="1671" t="s">
        <v>2200</v>
      </c>
      <c r="T2884" s="1730" t="str">
        <f t="shared" si="565"/>
        <v/>
      </c>
    </row>
    <row r="2885" spans="1:20" s="1669" customFormat="1" x14ac:dyDescent="0.25">
      <c r="A2885" s="846" t="s">
        <v>1705</v>
      </c>
      <c r="B2885" s="1274" t="str">
        <f>IFERROR(_xlfn.CONCAT("D",('Configurable Tab'!$C$40+1)),"")</f>
        <v>D413</v>
      </c>
      <c r="C2885" s="1274" t="str">
        <f>IFERROR(_xlfn.CONCAT("E",('Configurable Tab'!$C$40+1)),"")</f>
        <v>E413</v>
      </c>
      <c r="D2885" s="826" t="s">
        <v>1350</v>
      </c>
      <c r="E2885" s="826" t="s">
        <v>1742</v>
      </c>
      <c r="F2885" s="1671"/>
      <c r="G2885" s="1671"/>
      <c r="H2885" s="1671"/>
      <c r="I2885" s="1274" t="str">
        <f t="shared" ref="I2885:I2895" si="566">IF(J2885&lt;&gt;"",A2885,"")</f>
        <v/>
      </c>
      <c r="J2885" s="1671" t="str">
        <f t="shared" ref="J2885:J2894" si="567">IFERROR(IF($Q$2875="Yes",Q$1&amp;M2875,""),"")</f>
        <v/>
      </c>
      <c r="K2885" s="1671" t="str">
        <f t="shared" ref="K2885:K2895" si="568">IF(J2885&lt;&gt;"",E2885,"")</f>
        <v/>
      </c>
      <c r="M2885" s="1670"/>
      <c r="Q2885" s="1274" t="str">
        <f>IFERROR(_xlfn.CONCAT("C",('Configurable Tab'!$C40+1)),"")</f>
        <v>C413</v>
      </c>
      <c r="R2885" s="1671" t="s">
        <v>2200</v>
      </c>
    </row>
    <row r="2886" spans="1:20" s="1669" customFormat="1" x14ac:dyDescent="0.25">
      <c r="A2886" s="846" t="s">
        <v>1383</v>
      </c>
      <c r="B2886" s="1274" t="str">
        <f>IFERROR(_xlfn.CONCAT("D",('Configurable Tab'!$C$40+2)),"")</f>
        <v>D414</v>
      </c>
      <c r="C2886" s="1274" t="str">
        <f>IFERROR(_xlfn.CONCAT("E",('Configurable Tab'!$C$40+2)),"")</f>
        <v>E414</v>
      </c>
      <c r="D2886" s="826" t="s">
        <v>1350</v>
      </c>
      <c r="E2886" s="826" t="s">
        <v>1742</v>
      </c>
      <c r="F2886" s="1671"/>
      <c r="G2886" s="1671"/>
      <c r="H2886" s="1671"/>
      <c r="I2886" s="1274" t="str">
        <f t="shared" si="566"/>
        <v/>
      </c>
      <c r="J2886" s="1671" t="str">
        <f t="shared" si="567"/>
        <v/>
      </c>
      <c r="K2886" s="1671" t="str">
        <f t="shared" si="568"/>
        <v/>
      </c>
      <c r="M2886" s="1670"/>
      <c r="R2886" s="1671" t="s">
        <v>2200</v>
      </c>
    </row>
    <row r="2887" spans="1:20" s="1669" customFormat="1" x14ac:dyDescent="0.25">
      <c r="A2887" s="846" t="s">
        <v>1381</v>
      </c>
      <c r="B2887" s="1274" t="str">
        <f>IFERROR(_xlfn.CONCAT("I",('Configurable Tab'!$C$40+1)),"")</f>
        <v>I413</v>
      </c>
      <c r="C2887" s="1274" t="str">
        <f>IFERROR(_xlfn.CONCAT("I",('Configurable Tab'!$C$40+2)),"")</f>
        <v>I414</v>
      </c>
      <c r="D2887" s="826" t="s">
        <v>1350</v>
      </c>
      <c r="E2887" s="826" t="s">
        <v>1742</v>
      </c>
      <c r="F2887" s="1671"/>
      <c r="G2887" s="1671"/>
      <c r="H2887" s="1671"/>
      <c r="I2887" s="1274" t="str">
        <f t="shared" si="566"/>
        <v/>
      </c>
      <c r="J2887" s="1671" t="str">
        <f t="shared" si="567"/>
        <v/>
      </c>
      <c r="K2887" s="1671" t="str">
        <f t="shared" si="568"/>
        <v/>
      </c>
      <c r="M2887" s="1670"/>
      <c r="R2887" s="1671" t="s">
        <v>2200</v>
      </c>
    </row>
    <row r="2888" spans="1:20" s="1669" customFormat="1" x14ac:dyDescent="0.25">
      <c r="A2888" s="846" t="s">
        <v>1382</v>
      </c>
      <c r="B2888" s="1274" t="str">
        <f>IFERROR(_xlfn.CONCAT("M",('Configurable Tab'!$C$40+1)),"")</f>
        <v>M413</v>
      </c>
      <c r="C2888" s="1274" t="str">
        <f>IFERROR(_xlfn.CONCAT("M",('Configurable Tab'!$C$40+2)),"")</f>
        <v>M414</v>
      </c>
      <c r="D2888" s="826" t="s">
        <v>1350</v>
      </c>
      <c r="E2888" s="826" t="s">
        <v>1742</v>
      </c>
      <c r="F2888" s="1671"/>
      <c r="G2888" s="1671"/>
      <c r="H2888" s="1671"/>
      <c r="I2888" s="1274" t="str">
        <f t="shared" si="566"/>
        <v/>
      </c>
      <c r="J2888" s="1671" t="str">
        <f t="shared" si="567"/>
        <v/>
      </c>
      <c r="K2888" s="1671" t="str">
        <f t="shared" si="568"/>
        <v/>
      </c>
      <c r="M2888" s="1670"/>
      <c r="R2888" s="1671" t="s">
        <v>2200</v>
      </c>
    </row>
    <row r="2889" spans="1:20" s="1669" customFormat="1" x14ac:dyDescent="0.25">
      <c r="A2889" s="846" t="s">
        <v>1385</v>
      </c>
      <c r="B2889" s="1274" t="str">
        <f>IFERROR(_xlfn.CONCAT("D",('Configurable Tab'!$C$40+4)),"")</f>
        <v>D416</v>
      </c>
      <c r="C2889" s="1274" t="str">
        <f>IFERROR(_xlfn.CONCAT("E",('Configurable Tab'!$C$40+4)),"")</f>
        <v>E416</v>
      </c>
      <c r="D2889" s="826" t="s">
        <v>1350</v>
      </c>
      <c r="E2889" s="826" t="s">
        <v>1742</v>
      </c>
      <c r="F2889" s="1671"/>
      <c r="G2889" s="1671"/>
      <c r="H2889" s="1671"/>
      <c r="I2889" s="1274" t="str">
        <f t="shared" si="566"/>
        <v/>
      </c>
      <c r="J2889" s="1671" t="str">
        <f t="shared" si="567"/>
        <v/>
      </c>
      <c r="K2889" s="1671" t="str">
        <f t="shared" si="568"/>
        <v/>
      </c>
      <c r="M2889" s="1670"/>
      <c r="R2889" s="1671" t="s">
        <v>2200</v>
      </c>
    </row>
    <row r="2890" spans="1:20" s="1669" customFormat="1" x14ac:dyDescent="0.25">
      <c r="A2890" s="846" t="s">
        <v>1386</v>
      </c>
      <c r="B2890" s="1274" t="str">
        <f>IFERROR(_xlfn.CONCAT("D",('Configurable Tab'!$C$40+5)),"")</f>
        <v>D417</v>
      </c>
      <c r="C2890" s="1274" t="str">
        <f>IFERROR(_xlfn.CONCAT("E",('Configurable Tab'!$C$40+5)),"")</f>
        <v>E417</v>
      </c>
      <c r="D2890" s="826" t="s">
        <v>1350</v>
      </c>
      <c r="E2890" s="826" t="s">
        <v>1742</v>
      </c>
      <c r="F2890" s="1671"/>
      <c r="G2890" s="1671"/>
      <c r="H2890" s="1671"/>
      <c r="I2890" s="1274" t="str">
        <f t="shared" si="566"/>
        <v/>
      </c>
      <c r="J2890" s="1671" t="str">
        <f t="shared" si="567"/>
        <v/>
      </c>
      <c r="K2890" s="1671" t="str">
        <f t="shared" si="568"/>
        <v/>
      </c>
      <c r="M2890" s="1670"/>
      <c r="R2890" s="1671" t="s">
        <v>2200</v>
      </c>
    </row>
    <row r="2891" spans="1:20" s="1669" customFormat="1" x14ac:dyDescent="0.25">
      <c r="A2891" s="846" t="s">
        <v>1396</v>
      </c>
      <c r="B2891" s="1274" t="str">
        <f>IFERROR(_xlfn.CONCAT("G",('Configurable Tab'!$C$40+4)),"")</f>
        <v>G416</v>
      </c>
      <c r="C2891" s="1274" t="str">
        <f>IFERROR(_xlfn.CONCAT("G",('Configurable Tab'!$C$40+5)),"")</f>
        <v>G417</v>
      </c>
      <c r="D2891" s="826" t="s">
        <v>1350</v>
      </c>
      <c r="E2891" s="826" t="s">
        <v>1742</v>
      </c>
      <c r="F2891" s="1671"/>
      <c r="G2891" s="1671"/>
      <c r="H2891" s="1671"/>
      <c r="I2891" s="1274" t="str">
        <f t="shared" si="566"/>
        <v/>
      </c>
      <c r="J2891" s="1671" t="str">
        <f t="shared" si="567"/>
        <v/>
      </c>
      <c r="K2891" s="1671" t="str">
        <f t="shared" si="568"/>
        <v/>
      </c>
      <c r="M2891" s="1670"/>
      <c r="R2891" s="1671" t="s">
        <v>2200</v>
      </c>
    </row>
    <row r="2892" spans="1:20" s="1669" customFormat="1" x14ac:dyDescent="0.25">
      <c r="A2892" s="846" t="s">
        <v>2005</v>
      </c>
      <c r="B2892" s="1274" t="str">
        <f>IFERROR(_xlfn.CONCAT("G",('Configurable Tab'!$C$40+7)),"")</f>
        <v>G419</v>
      </c>
      <c r="C2892" s="1274" t="str">
        <f>IFERROR(_xlfn.CONCAT("G",('Configurable Tab'!$C$40+8)),"")</f>
        <v>G420</v>
      </c>
      <c r="D2892" s="826" t="s">
        <v>1350</v>
      </c>
      <c r="E2892" s="826" t="s">
        <v>1742</v>
      </c>
      <c r="F2892" s="1671"/>
      <c r="G2892" s="1671"/>
      <c r="H2892" s="1671"/>
      <c r="I2892" s="1274" t="str">
        <f t="shared" si="566"/>
        <v/>
      </c>
      <c r="J2892" s="1671" t="str">
        <f t="shared" si="567"/>
        <v/>
      </c>
      <c r="K2892" s="1671" t="str">
        <f t="shared" si="568"/>
        <v/>
      </c>
      <c r="M2892" s="1670"/>
      <c r="R2892" s="1671" t="s">
        <v>2200</v>
      </c>
    </row>
    <row r="2893" spans="1:20" s="1669" customFormat="1" x14ac:dyDescent="0.25">
      <c r="A2893" s="846" t="s">
        <v>1482</v>
      </c>
      <c r="B2893" s="1274" t="str">
        <f>IFERROR(_xlfn.CONCAT("K",('Configurable Tab'!$C$40+7)),"")</f>
        <v>K419</v>
      </c>
      <c r="C2893" s="1274" t="str">
        <f>IFERROR(_xlfn.CONCAT("K",('Configurable Tab'!$C$40+8)),"")</f>
        <v>K420</v>
      </c>
      <c r="D2893" s="826" t="s">
        <v>1350</v>
      </c>
      <c r="E2893" s="826" t="s">
        <v>1742</v>
      </c>
      <c r="F2893" s="1671"/>
      <c r="G2893" s="1671"/>
      <c r="H2893" s="1671"/>
      <c r="I2893" s="1274" t="str">
        <f t="shared" si="566"/>
        <v/>
      </c>
      <c r="J2893" s="1671" t="str">
        <f t="shared" si="567"/>
        <v/>
      </c>
      <c r="K2893" s="1671" t="str">
        <f t="shared" si="568"/>
        <v/>
      </c>
      <c r="M2893" s="1670"/>
      <c r="R2893" s="1671" t="s">
        <v>2200</v>
      </c>
    </row>
    <row r="2894" spans="1:20" s="1669" customFormat="1" x14ac:dyDescent="0.25">
      <c r="A2894" s="846" t="s">
        <v>1397</v>
      </c>
      <c r="B2894" s="1274" t="str">
        <f>IFERROR(_xlfn.CONCAT("K",('Configurable Tab'!$C$40+1)),"")</f>
        <v>K413</v>
      </c>
      <c r="C2894" s="1274" t="str">
        <f>IFERROR(_xlfn.CONCAT("K",('Configurable Tab'!$C$40+2)),"")</f>
        <v>K414</v>
      </c>
      <c r="D2894" s="826" t="s">
        <v>1350</v>
      </c>
      <c r="E2894" s="826" t="s">
        <v>1742</v>
      </c>
      <c r="F2894" s="1671"/>
      <c r="G2894" s="1671"/>
      <c r="H2894" s="1671"/>
      <c r="I2894" s="1274" t="str">
        <f t="shared" si="566"/>
        <v/>
      </c>
      <c r="J2894" s="1671" t="str">
        <f t="shared" si="567"/>
        <v/>
      </c>
      <c r="K2894" s="1671" t="str">
        <f t="shared" si="568"/>
        <v/>
      </c>
      <c r="M2894" s="1670"/>
      <c r="R2894" s="1671" t="s">
        <v>2200</v>
      </c>
    </row>
    <row r="2895" spans="1:20" s="1669"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1" t="s">
        <v>1496</v>
      </c>
      <c r="G2895" s="1671" t="str">
        <f t="shared" ref="G2895" si="569">IF(T2895&lt;&gt;"","AS","")</f>
        <v/>
      </c>
      <c r="H2895" s="1671" t="s">
        <v>1990</v>
      </c>
      <c r="I2895" s="1274" t="str">
        <f t="shared" si="566"/>
        <v/>
      </c>
      <c r="J2895" s="1671"/>
      <c r="K2895" s="1671" t="str">
        <f t="shared" si="568"/>
        <v/>
      </c>
      <c r="L2895" s="826"/>
      <c r="M2895" s="1672"/>
      <c r="N2895" s="1671"/>
      <c r="R2895" s="1671" t="s">
        <v>2200</v>
      </c>
      <c r="T2895" s="1671" t="str">
        <f>IF(Q$2875="Yes",53,"")</f>
        <v/>
      </c>
    </row>
    <row r="2896" spans="1:20" s="1669"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1" t="s">
        <v>1495</v>
      </c>
      <c r="G2896" s="1671" t="str">
        <f>IF(T2896&lt;&gt;"","AN","")</f>
        <v/>
      </c>
      <c r="H2896" s="1671" t="s">
        <v>1990</v>
      </c>
      <c r="I2896" s="1274"/>
      <c r="J2896" s="1671"/>
      <c r="K2896" s="1671"/>
      <c r="L2896" s="826"/>
      <c r="M2896" s="1672"/>
      <c r="N2896" s="1671"/>
      <c r="O2896" s="1561"/>
      <c r="P2896" s="603"/>
      <c r="Q2896" s="603"/>
      <c r="R2896" s="1671" t="s">
        <v>2200</v>
      </c>
      <c r="T2896" s="1730" t="str">
        <f t="shared" ref="T2896:T2903" si="570">IF(Q$2875="Yes",53,"")</f>
        <v/>
      </c>
    </row>
    <row r="2897" spans="1:20" s="1669"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1" t="s">
        <v>1492</v>
      </c>
      <c r="G2897" s="1671" t="str">
        <f>IF(T2897&lt;&gt;"","AL","")</f>
        <v/>
      </c>
      <c r="H2897" s="1671" t="s">
        <v>1990</v>
      </c>
      <c r="I2897" s="1274"/>
      <c r="J2897" s="1671"/>
      <c r="K2897" s="1671"/>
      <c r="L2897" s="826"/>
      <c r="M2897" s="1672"/>
      <c r="N2897" s="1671"/>
      <c r="O2897" s="603"/>
      <c r="P2897" s="603"/>
      <c r="Q2897" s="603"/>
      <c r="R2897" s="1671" t="s">
        <v>2200</v>
      </c>
      <c r="T2897" s="1730" t="str">
        <f t="shared" si="570"/>
        <v/>
      </c>
    </row>
    <row r="2898" spans="1:20" s="1669"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1" t="s">
        <v>1991</v>
      </c>
      <c r="G2898" s="1671" t="str">
        <f>IF(T2898&lt;&gt;"","E","")</f>
        <v/>
      </c>
      <c r="H2898" s="1671" t="s">
        <v>1990</v>
      </c>
      <c r="I2898" s="1274"/>
      <c r="J2898" s="1671"/>
      <c r="K2898" s="1671"/>
      <c r="L2898" s="826"/>
      <c r="M2898" s="1672"/>
      <c r="N2898" s="1671"/>
      <c r="O2898" s="603"/>
      <c r="P2898" s="603"/>
      <c r="Q2898" s="603"/>
      <c r="R2898" s="1671" t="s">
        <v>2200</v>
      </c>
      <c r="T2898" s="1730" t="str">
        <f t="shared" si="570"/>
        <v/>
      </c>
    </row>
    <row r="2899" spans="1:20" s="1669"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1" t="s">
        <v>1995</v>
      </c>
      <c r="G2899" s="1671" t="str">
        <f>IF(T2899&lt;&gt;"","G","")</f>
        <v/>
      </c>
      <c r="H2899" s="1671" t="s">
        <v>1990</v>
      </c>
      <c r="I2899" s="1274"/>
      <c r="J2899" s="1671"/>
      <c r="K2899" s="1671"/>
      <c r="L2899" s="826"/>
      <c r="M2899" s="1672"/>
      <c r="N2899" s="1671"/>
      <c r="O2899" s="603"/>
      <c r="P2899" s="603"/>
      <c r="Q2899" s="603"/>
      <c r="R2899" s="1671" t="s">
        <v>2200</v>
      </c>
      <c r="T2899" s="1730" t="str">
        <f t="shared" si="570"/>
        <v/>
      </c>
    </row>
    <row r="2900" spans="1:20" s="1669"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1" t="str">
        <f>IF(T2900&lt;&gt;"","AW","")</f>
        <v/>
      </c>
      <c r="H2900" s="1671" t="s">
        <v>1990</v>
      </c>
      <c r="I2900" s="1274"/>
      <c r="J2900" s="1671"/>
      <c r="K2900" s="1671"/>
      <c r="L2900" s="826"/>
      <c r="M2900" s="1672"/>
      <c r="N2900" s="1671"/>
      <c r="O2900" s="603"/>
      <c r="P2900" s="603"/>
      <c r="Q2900" s="603"/>
      <c r="R2900" s="1671" t="s">
        <v>2200</v>
      </c>
      <c r="T2900" s="1730" t="str">
        <f t="shared" si="570"/>
        <v/>
      </c>
    </row>
    <row r="2901" spans="1:20" s="1669"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1" t="s">
        <v>1999</v>
      </c>
      <c r="G2901" s="1671" t="str">
        <f t="shared" ref="G2901" si="571">IF(T2901&lt;&gt;"","AB","")</f>
        <v/>
      </c>
      <c r="H2901" s="1671" t="s">
        <v>1990</v>
      </c>
      <c r="I2901" s="1274"/>
      <c r="J2901" s="1671"/>
      <c r="K2901" s="1671"/>
      <c r="L2901" s="826"/>
      <c r="M2901" s="1672"/>
      <c r="N2901" s="1671"/>
      <c r="O2901" s="603"/>
      <c r="P2901" s="603"/>
      <c r="Q2901" s="603"/>
      <c r="R2901" s="1671" t="s">
        <v>2200</v>
      </c>
      <c r="T2901" s="1730" t="str">
        <f t="shared" si="570"/>
        <v/>
      </c>
    </row>
    <row r="2902" spans="1:20" s="1669"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1" t="s">
        <v>1604</v>
      </c>
      <c r="G2902" s="1671" t="str">
        <f t="shared" ref="G2902" si="572">IF(T2902&lt;&gt;"","AP","")</f>
        <v/>
      </c>
      <c r="H2902" s="1671" t="s">
        <v>1990</v>
      </c>
      <c r="I2902" s="1274"/>
      <c r="J2902" s="1671"/>
      <c r="K2902" s="1671"/>
      <c r="L2902" s="826"/>
      <c r="M2902" s="1672"/>
      <c r="N2902" s="1671"/>
      <c r="O2902" s="603"/>
      <c r="P2902" s="603"/>
      <c r="Q2902" s="603"/>
      <c r="R2902" s="1671" t="s">
        <v>2200</v>
      </c>
      <c r="T2902" s="1730" t="str">
        <f t="shared" si="570"/>
        <v/>
      </c>
    </row>
    <row r="2903" spans="1:20" s="1669"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1" t="s">
        <v>2135</v>
      </c>
      <c r="G2903" s="1671" t="str">
        <f>IF(T2903&lt;&gt;"","AZ","")</f>
        <v/>
      </c>
      <c r="H2903" s="1671" t="s">
        <v>1990</v>
      </c>
      <c r="I2903" s="1274"/>
      <c r="J2903" s="1671"/>
      <c r="K2903" s="1671"/>
      <c r="L2903" s="826" t="s">
        <v>2135</v>
      </c>
      <c r="M2903" s="1672">
        <v>1724</v>
      </c>
      <c r="N2903" s="1671"/>
      <c r="O2903" s="603"/>
      <c r="P2903" s="603"/>
      <c r="Q2903" s="603"/>
      <c r="R2903" s="1671" t="s">
        <v>2200</v>
      </c>
      <c r="T2903" s="1730" t="str">
        <f t="shared" si="570"/>
        <v/>
      </c>
    </row>
    <row r="2904" spans="1:20" s="1669" customFormat="1" x14ac:dyDescent="0.25">
      <c r="A2904" s="1673"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1" t="str">
        <f>IF(T2904&lt;&gt;"","A","")</f>
        <v/>
      </c>
      <c r="H2904" s="1671" t="s">
        <v>1990</v>
      </c>
      <c r="I2904" s="826"/>
      <c r="J2904" s="826"/>
      <c r="K2904" s="826"/>
      <c r="L2904" s="826" t="s">
        <v>1491</v>
      </c>
      <c r="M2904" s="1332">
        <v>1725</v>
      </c>
      <c r="N2904" s="826"/>
      <c r="O2904" s="1669" t="s">
        <v>725</v>
      </c>
      <c r="R2904" s="1671" t="s">
        <v>2201</v>
      </c>
      <c r="T2904" s="1671" t="str">
        <f>IF(Q$2905="Yes",54,"")</f>
        <v/>
      </c>
    </row>
    <row r="2905" spans="1:20" s="1669" customFormat="1" x14ac:dyDescent="0.25">
      <c r="A2905" s="1673"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1"/>
      <c r="H2905" s="1671"/>
      <c r="I2905" s="826"/>
      <c r="J2905" s="826"/>
      <c r="K2905" s="826"/>
      <c r="L2905" s="826" t="s">
        <v>1705</v>
      </c>
      <c r="M2905" s="1332">
        <v>1726</v>
      </c>
      <c r="N2905" s="826"/>
      <c r="O2905" s="1669">
        <f>'Configurable Tab'!H56</f>
        <v>755</v>
      </c>
      <c r="P2905" s="18" t="str">
        <f>'Configurable Tab'!J56</f>
        <v>No</v>
      </c>
      <c r="Q2905" s="1669" t="s">
        <v>648</v>
      </c>
      <c r="R2905" s="1671" t="s">
        <v>2201</v>
      </c>
      <c r="T2905" s="1730" t="str">
        <f t="shared" ref="T2905:T2914" si="573">IF(Q$2905="Yes",54,"")</f>
        <v/>
      </c>
    </row>
    <row r="2906" spans="1:20" s="1669" customFormat="1" x14ac:dyDescent="0.25">
      <c r="A2906" s="1673"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1" t="str">
        <f>IF(T2906&lt;&gt;"","B","")</f>
        <v/>
      </c>
      <c r="H2906" s="1671" t="s">
        <v>1990</v>
      </c>
      <c r="I2906" s="826"/>
      <c r="J2906" s="826"/>
      <c r="K2906" s="826"/>
      <c r="L2906" s="826" t="s">
        <v>1383</v>
      </c>
      <c r="M2906" s="1332">
        <v>1727</v>
      </c>
      <c r="N2906" s="826"/>
      <c r="O2906" s="1669" t="s">
        <v>726</v>
      </c>
      <c r="R2906" s="1671" t="s">
        <v>2201</v>
      </c>
      <c r="T2906" s="1730" t="str">
        <f t="shared" si="573"/>
        <v/>
      </c>
    </row>
    <row r="2907" spans="1:20" s="1669" customFormat="1" x14ac:dyDescent="0.25">
      <c r="A2907" s="1673"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1" t="str">
        <f>IF(T2907&lt;&gt;"","I","")</f>
        <v/>
      </c>
      <c r="H2907" s="1671" t="s">
        <v>1990</v>
      </c>
      <c r="I2907" s="826"/>
      <c r="J2907" s="826"/>
      <c r="K2907" s="826"/>
      <c r="L2907" s="826" t="s">
        <v>1381</v>
      </c>
      <c r="M2907" s="1332">
        <v>1728</v>
      </c>
      <c r="N2907" s="826"/>
      <c r="O2907" s="1669">
        <f>'Configurable Tab'!I56</f>
        <v>768</v>
      </c>
      <c r="R2907" s="1671" t="s">
        <v>2201</v>
      </c>
      <c r="T2907" s="1730" t="str">
        <f t="shared" si="573"/>
        <v/>
      </c>
    </row>
    <row r="2908" spans="1:20" s="1669" customFormat="1" x14ac:dyDescent="0.25">
      <c r="A2908" s="1673"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1" t="str">
        <f>IF(T2908&lt;&gt;"",IF(Q2907="Credit Memo","J",IF(Q2907="Check","K","")),"")</f>
        <v/>
      </c>
      <c r="H2908" s="1671" t="s">
        <v>1990</v>
      </c>
      <c r="I2908" s="826"/>
      <c r="J2908" s="826"/>
      <c r="K2908" s="826"/>
      <c r="L2908" s="826" t="s">
        <v>1382</v>
      </c>
      <c r="M2908" s="1332">
        <v>1729</v>
      </c>
      <c r="N2908" s="826"/>
      <c r="O2908" s="1669" t="s">
        <v>2210</v>
      </c>
      <c r="R2908" s="1671" t="s">
        <v>2201</v>
      </c>
      <c r="T2908" s="1730" t="str">
        <f t="shared" si="573"/>
        <v/>
      </c>
    </row>
    <row r="2909" spans="1:20" s="1669" customFormat="1" x14ac:dyDescent="0.25">
      <c r="A2909" s="1673"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1" t="str">
        <f>IF(T2909&lt;&gt;"","C","")</f>
        <v/>
      </c>
      <c r="H2909" s="1671" t="s">
        <v>1990</v>
      </c>
      <c r="I2909" s="826"/>
      <c r="J2909" s="826"/>
      <c r="K2909" s="826"/>
      <c r="L2909" s="826" t="s">
        <v>1385</v>
      </c>
      <c r="M2909" s="1332">
        <v>1730</v>
      </c>
      <c r="N2909" s="826"/>
      <c r="R2909" s="1671" t="s">
        <v>2201</v>
      </c>
      <c r="T2909" s="1730" t="str">
        <f t="shared" si="573"/>
        <v/>
      </c>
    </row>
    <row r="2910" spans="1:20" s="1669" customFormat="1" x14ac:dyDescent="0.25">
      <c r="A2910" s="1673"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1" t="str">
        <f>IF(T2910&lt;&gt;"","D","")</f>
        <v/>
      </c>
      <c r="H2910" s="1671" t="s">
        <v>1990</v>
      </c>
      <c r="I2910" s="826"/>
      <c r="J2910" s="826"/>
      <c r="K2910" s="826"/>
      <c r="L2910" s="826" t="s">
        <v>1386</v>
      </c>
      <c r="M2910" s="1332">
        <v>1731</v>
      </c>
      <c r="N2910" s="826"/>
      <c r="R2910" s="1671" t="s">
        <v>2201</v>
      </c>
      <c r="T2910" s="1730" t="str">
        <f t="shared" si="573"/>
        <v/>
      </c>
    </row>
    <row r="2911" spans="1:20" s="1669" customFormat="1" x14ac:dyDescent="0.25">
      <c r="A2911" s="1673"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1" t="s">
        <v>1396</v>
      </c>
      <c r="G2911" s="1671" t="str">
        <f>IF(T2911&lt;&gt;"","S","")</f>
        <v/>
      </c>
      <c r="H2911" s="1671" t="s">
        <v>1990</v>
      </c>
      <c r="I2911" s="826"/>
      <c r="J2911" s="826"/>
      <c r="K2911" s="826"/>
      <c r="L2911" s="826" t="s">
        <v>1396</v>
      </c>
      <c r="M2911" s="1332">
        <v>1732</v>
      </c>
      <c r="N2911" s="826"/>
      <c r="R2911" s="1671" t="s">
        <v>2201</v>
      </c>
      <c r="T2911" s="1730" t="str">
        <f t="shared" si="573"/>
        <v/>
      </c>
    </row>
    <row r="2912" spans="1:20" s="1669" customFormat="1" x14ac:dyDescent="0.25">
      <c r="A2912" s="1673"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1" t="str">
        <f>IF(T2912&lt;&gt;"","AQ","")</f>
        <v/>
      </c>
      <c r="H2912" s="1671" t="s">
        <v>1990</v>
      </c>
      <c r="I2912" s="826"/>
      <c r="J2912" s="826"/>
      <c r="K2912" s="826"/>
      <c r="L2912" s="826" t="s">
        <v>2005</v>
      </c>
      <c r="M2912" s="1332">
        <v>1733</v>
      </c>
      <c r="N2912" s="826"/>
      <c r="R2912" s="1671" t="s">
        <v>2201</v>
      </c>
      <c r="T2912" s="1730" t="str">
        <f t="shared" si="573"/>
        <v/>
      </c>
    </row>
    <row r="2913" spans="1:20" s="1669" customFormat="1" x14ac:dyDescent="0.25">
      <c r="A2913" s="1673"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1" t="str">
        <f>IF(T2913&lt;&gt;"","AA","")</f>
        <v/>
      </c>
      <c r="H2913" s="1671" t="s">
        <v>1990</v>
      </c>
      <c r="I2913" s="826"/>
      <c r="J2913" s="826"/>
      <c r="K2913" s="826"/>
      <c r="L2913" s="826" t="s">
        <v>2006</v>
      </c>
      <c r="M2913" s="1332">
        <v>1734</v>
      </c>
      <c r="N2913" s="826"/>
      <c r="R2913" s="1671" t="s">
        <v>2201</v>
      </c>
      <c r="T2913" s="1730" t="str">
        <f t="shared" si="573"/>
        <v/>
      </c>
    </row>
    <row r="2914" spans="1:20" s="1669" customFormat="1" x14ac:dyDescent="0.25">
      <c r="A2914" s="1673"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1" t="str">
        <f>IF(T2914&lt;&gt;"","H","")</f>
        <v/>
      </c>
      <c r="H2914" s="1671" t="s">
        <v>1990</v>
      </c>
      <c r="I2914" s="826"/>
      <c r="J2914" s="826"/>
      <c r="K2914" s="826"/>
      <c r="L2914" s="826" t="s">
        <v>1397</v>
      </c>
      <c r="M2914" s="1332">
        <v>1735</v>
      </c>
      <c r="N2914" s="826"/>
      <c r="R2914" s="1671" t="s">
        <v>2201</v>
      </c>
      <c r="T2914" s="1730" t="str">
        <f t="shared" si="573"/>
        <v/>
      </c>
    </row>
    <row r="2915" spans="1:20" s="1669" customFormat="1" x14ac:dyDescent="0.25">
      <c r="A2915" s="1673" t="s">
        <v>1705</v>
      </c>
      <c r="B2915" s="1274" t="str">
        <f>IFERROR(_xlfn.CONCAT("D",('Configurable Tab'!$C$41+1)),"")</f>
        <v>D424</v>
      </c>
      <c r="C2915" s="1274" t="str">
        <f>IFERROR(_xlfn.CONCAT("E",('Configurable Tab'!$C$41+1)),"")</f>
        <v>E424</v>
      </c>
      <c r="D2915" s="826" t="s">
        <v>1350</v>
      </c>
      <c r="E2915" s="826" t="s">
        <v>1742</v>
      </c>
      <c r="F2915" s="1671"/>
      <c r="G2915" s="1671"/>
      <c r="H2915" s="1671"/>
      <c r="I2915" s="1274" t="str">
        <f t="shared" ref="I2915:I2925" si="574">IF(J2915&lt;&gt;"",A2915,"")</f>
        <v/>
      </c>
      <c r="J2915" s="1671" t="str">
        <f t="shared" ref="J2915:J2924" si="575">IFERROR(IF($Q$2905="Yes",Q$1&amp;M2905,""),"")</f>
        <v/>
      </c>
      <c r="K2915" s="1671" t="str">
        <f t="shared" ref="K2915:K2925" si="576">IF(J2915&lt;&gt;"",E2915,"")</f>
        <v/>
      </c>
      <c r="M2915" s="1670"/>
      <c r="Q2915" s="1274" t="str">
        <f>IFERROR(_xlfn.CONCAT("C",('Configurable Tab'!$C41+1)),"")</f>
        <v>C424</v>
      </c>
      <c r="R2915" s="1671" t="s">
        <v>2201</v>
      </c>
    </row>
    <row r="2916" spans="1:20" s="1669" customFormat="1" x14ac:dyDescent="0.25">
      <c r="A2916" s="1673" t="s">
        <v>1383</v>
      </c>
      <c r="B2916" s="1274" t="str">
        <f>IFERROR(_xlfn.CONCAT("D",('Configurable Tab'!$C$41+2)),"")</f>
        <v>D425</v>
      </c>
      <c r="C2916" s="1274" t="str">
        <f>IFERROR(_xlfn.CONCAT("E",('Configurable Tab'!$C$41+2)),"")</f>
        <v>E425</v>
      </c>
      <c r="D2916" s="826" t="s">
        <v>1350</v>
      </c>
      <c r="E2916" s="826" t="s">
        <v>1742</v>
      </c>
      <c r="F2916" s="1671"/>
      <c r="G2916" s="1671"/>
      <c r="H2916" s="1671"/>
      <c r="I2916" s="1274" t="str">
        <f t="shared" si="574"/>
        <v/>
      </c>
      <c r="J2916" s="1671" t="str">
        <f t="shared" si="575"/>
        <v/>
      </c>
      <c r="K2916" s="1671" t="str">
        <f t="shared" si="576"/>
        <v/>
      </c>
      <c r="M2916" s="1670"/>
      <c r="R2916" s="1671" t="s">
        <v>2201</v>
      </c>
    </row>
    <row r="2917" spans="1:20" s="1669" customFormat="1" x14ac:dyDescent="0.25">
      <c r="A2917" s="1673" t="s">
        <v>1381</v>
      </c>
      <c r="B2917" s="1274" t="str">
        <f>IFERROR(_xlfn.CONCAT("I",('Configurable Tab'!$C$41+1)),"")</f>
        <v>I424</v>
      </c>
      <c r="C2917" s="1274" t="str">
        <f>IFERROR(_xlfn.CONCAT("I",('Configurable Tab'!$C$41+2)),"")</f>
        <v>I425</v>
      </c>
      <c r="D2917" s="826" t="s">
        <v>1350</v>
      </c>
      <c r="E2917" s="826" t="s">
        <v>1742</v>
      </c>
      <c r="F2917" s="1671"/>
      <c r="G2917" s="1671"/>
      <c r="H2917" s="1671"/>
      <c r="I2917" s="1274" t="str">
        <f t="shared" si="574"/>
        <v/>
      </c>
      <c r="J2917" s="1671" t="str">
        <f t="shared" si="575"/>
        <v/>
      </c>
      <c r="K2917" s="1671" t="str">
        <f t="shared" si="576"/>
        <v/>
      </c>
      <c r="M2917" s="1670"/>
      <c r="R2917" s="1671" t="s">
        <v>2201</v>
      </c>
    </row>
    <row r="2918" spans="1:20" s="1669" customFormat="1" x14ac:dyDescent="0.25">
      <c r="A2918" s="1673" t="s">
        <v>1382</v>
      </c>
      <c r="B2918" s="1274" t="str">
        <f>IFERROR(_xlfn.CONCAT("M",('Configurable Tab'!$C$41+1)),"")</f>
        <v>M424</v>
      </c>
      <c r="C2918" s="1274" t="str">
        <f>IFERROR(_xlfn.CONCAT("M",('Configurable Tab'!$C$41+2)),"")</f>
        <v>M425</v>
      </c>
      <c r="D2918" s="826" t="s">
        <v>1350</v>
      </c>
      <c r="E2918" s="826" t="s">
        <v>1742</v>
      </c>
      <c r="F2918" s="1671"/>
      <c r="G2918" s="1671"/>
      <c r="H2918" s="1671"/>
      <c r="I2918" s="1274" t="str">
        <f t="shared" si="574"/>
        <v/>
      </c>
      <c r="J2918" s="1671" t="str">
        <f t="shared" si="575"/>
        <v/>
      </c>
      <c r="K2918" s="1671" t="str">
        <f t="shared" si="576"/>
        <v/>
      </c>
      <c r="M2918" s="1670"/>
      <c r="R2918" s="1671" t="s">
        <v>2201</v>
      </c>
    </row>
    <row r="2919" spans="1:20" s="1669" customFormat="1" x14ac:dyDescent="0.25">
      <c r="A2919" s="1673" t="s">
        <v>1385</v>
      </c>
      <c r="B2919" s="1274" t="str">
        <f>IFERROR(_xlfn.CONCAT("D",('Configurable Tab'!$C$41+4)),"")</f>
        <v>D427</v>
      </c>
      <c r="C2919" s="1274" t="str">
        <f>IFERROR(_xlfn.CONCAT("E",('Configurable Tab'!$C$41+4)),"")</f>
        <v>E427</v>
      </c>
      <c r="D2919" s="826" t="s">
        <v>1350</v>
      </c>
      <c r="E2919" s="826" t="s">
        <v>1742</v>
      </c>
      <c r="F2919" s="1671"/>
      <c r="G2919" s="1671"/>
      <c r="H2919" s="1671"/>
      <c r="I2919" s="1274" t="str">
        <f t="shared" si="574"/>
        <v/>
      </c>
      <c r="J2919" s="1671" t="str">
        <f t="shared" si="575"/>
        <v/>
      </c>
      <c r="K2919" s="1671" t="str">
        <f t="shared" si="576"/>
        <v/>
      </c>
      <c r="M2919" s="1670"/>
      <c r="R2919" s="1671" t="s">
        <v>2201</v>
      </c>
    </row>
    <row r="2920" spans="1:20" s="1669" customFormat="1" x14ac:dyDescent="0.25">
      <c r="A2920" s="1673" t="s">
        <v>1386</v>
      </c>
      <c r="B2920" s="1274" t="str">
        <f>IFERROR(_xlfn.CONCAT("D",('Configurable Tab'!$C$41+5)),"")</f>
        <v>D428</v>
      </c>
      <c r="C2920" s="1274" t="str">
        <f>IFERROR(_xlfn.CONCAT("E",('Configurable Tab'!$C$41+5)),"")</f>
        <v>E428</v>
      </c>
      <c r="D2920" s="826" t="s">
        <v>1350</v>
      </c>
      <c r="E2920" s="826" t="s">
        <v>1742</v>
      </c>
      <c r="F2920" s="1671"/>
      <c r="G2920" s="1671"/>
      <c r="H2920" s="1671"/>
      <c r="I2920" s="1274" t="str">
        <f t="shared" si="574"/>
        <v/>
      </c>
      <c r="J2920" s="1671" t="str">
        <f t="shared" si="575"/>
        <v/>
      </c>
      <c r="K2920" s="1671" t="str">
        <f t="shared" si="576"/>
        <v/>
      </c>
      <c r="M2920" s="1670"/>
      <c r="R2920" s="1671" t="s">
        <v>2201</v>
      </c>
    </row>
    <row r="2921" spans="1:20" s="1669" customFormat="1" x14ac:dyDescent="0.25">
      <c r="A2921" s="1673" t="s">
        <v>1396</v>
      </c>
      <c r="B2921" s="1274" t="str">
        <f>IFERROR(_xlfn.CONCAT("G",('Configurable Tab'!$C$41+4)),"")</f>
        <v>G427</v>
      </c>
      <c r="C2921" s="1274" t="str">
        <f>IFERROR(_xlfn.CONCAT("G",('Configurable Tab'!$C$41+5)),"")</f>
        <v>G428</v>
      </c>
      <c r="D2921" s="826" t="s">
        <v>1350</v>
      </c>
      <c r="E2921" s="826" t="s">
        <v>1742</v>
      </c>
      <c r="F2921" s="1671"/>
      <c r="G2921" s="1671"/>
      <c r="H2921" s="1671"/>
      <c r="I2921" s="1274" t="str">
        <f t="shared" si="574"/>
        <v/>
      </c>
      <c r="J2921" s="1671" t="str">
        <f t="shared" si="575"/>
        <v/>
      </c>
      <c r="K2921" s="1671" t="str">
        <f t="shared" si="576"/>
        <v/>
      </c>
      <c r="M2921" s="1670"/>
      <c r="R2921" s="1671" t="s">
        <v>2201</v>
      </c>
    </row>
    <row r="2922" spans="1:20" s="1669" customFormat="1" x14ac:dyDescent="0.25">
      <c r="A2922" s="1673" t="s">
        <v>2005</v>
      </c>
      <c r="B2922" s="1274" t="str">
        <f>IFERROR(_xlfn.CONCAT("G",('Configurable Tab'!$C$41+7)),"")</f>
        <v>G430</v>
      </c>
      <c r="C2922" s="1274" t="str">
        <f>IFERROR(_xlfn.CONCAT("G",('Configurable Tab'!$C$41+8)),"")</f>
        <v>G431</v>
      </c>
      <c r="D2922" s="826" t="s">
        <v>1350</v>
      </c>
      <c r="E2922" s="826" t="s">
        <v>1742</v>
      </c>
      <c r="F2922" s="1671"/>
      <c r="G2922" s="1671"/>
      <c r="H2922" s="1671"/>
      <c r="I2922" s="1274" t="str">
        <f t="shared" si="574"/>
        <v/>
      </c>
      <c r="J2922" s="1671" t="str">
        <f t="shared" si="575"/>
        <v/>
      </c>
      <c r="K2922" s="1671" t="str">
        <f t="shared" si="576"/>
        <v/>
      </c>
      <c r="M2922" s="1670"/>
      <c r="R2922" s="1671" t="s">
        <v>2201</v>
      </c>
    </row>
    <row r="2923" spans="1:20" s="1669" customFormat="1" x14ac:dyDescent="0.25">
      <c r="A2923" s="1673" t="s">
        <v>1482</v>
      </c>
      <c r="B2923" s="1274" t="str">
        <f>IFERROR(_xlfn.CONCAT("K",('Configurable Tab'!$C$41+7)),"")</f>
        <v>K430</v>
      </c>
      <c r="C2923" s="1274" t="str">
        <f>IFERROR(_xlfn.CONCAT("K",('Configurable Tab'!$C$41+8)),"")</f>
        <v>K431</v>
      </c>
      <c r="D2923" s="826" t="s">
        <v>1350</v>
      </c>
      <c r="E2923" s="826" t="s">
        <v>1742</v>
      </c>
      <c r="F2923" s="1671"/>
      <c r="G2923" s="1671"/>
      <c r="H2923" s="1671"/>
      <c r="I2923" s="1274" t="str">
        <f t="shared" si="574"/>
        <v/>
      </c>
      <c r="J2923" s="1671" t="str">
        <f t="shared" si="575"/>
        <v/>
      </c>
      <c r="K2923" s="1671" t="str">
        <f t="shared" si="576"/>
        <v/>
      </c>
      <c r="M2923" s="1670"/>
      <c r="R2923" s="1671" t="s">
        <v>2201</v>
      </c>
    </row>
    <row r="2924" spans="1:20" s="1669" customFormat="1" x14ac:dyDescent="0.25">
      <c r="A2924" s="1673" t="s">
        <v>1397</v>
      </c>
      <c r="B2924" s="1274" t="str">
        <f>IFERROR(_xlfn.CONCAT("K",('Configurable Tab'!$C$41+1)),"")</f>
        <v>K424</v>
      </c>
      <c r="C2924" s="1274" t="str">
        <f>IFERROR(_xlfn.CONCAT("K",('Configurable Tab'!$C$41+2)),"")</f>
        <v>K425</v>
      </c>
      <c r="D2924" s="826" t="s">
        <v>1350</v>
      </c>
      <c r="E2924" s="826" t="s">
        <v>1742</v>
      </c>
      <c r="F2924" s="1671"/>
      <c r="G2924" s="1671"/>
      <c r="H2924" s="1671"/>
      <c r="I2924" s="1274" t="str">
        <f t="shared" si="574"/>
        <v/>
      </c>
      <c r="J2924" s="1671" t="str">
        <f t="shared" si="575"/>
        <v/>
      </c>
      <c r="K2924" s="1671" t="str">
        <f t="shared" si="576"/>
        <v/>
      </c>
      <c r="M2924" s="1670"/>
      <c r="R2924" s="1671" t="s">
        <v>2201</v>
      </c>
    </row>
    <row r="2925" spans="1:20" s="1669" customFormat="1" x14ac:dyDescent="0.25">
      <c r="A2925" s="1673"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1" t="s">
        <v>1496</v>
      </c>
      <c r="G2925" s="1671" t="str">
        <f t="shared" ref="G2925" si="577">IF(T2925&lt;&gt;"","AS","")</f>
        <v/>
      </c>
      <c r="H2925" s="1671" t="s">
        <v>1990</v>
      </c>
      <c r="I2925" s="1274" t="str">
        <f t="shared" si="574"/>
        <v/>
      </c>
      <c r="J2925" s="1671"/>
      <c r="K2925" s="1671" t="str">
        <f t="shared" si="576"/>
        <v/>
      </c>
      <c r="L2925" s="826"/>
      <c r="M2925" s="1672"/>
      <c r="N2925" s="1671"/>
      <c r="R2925" s="1671" t="s">
        <v>2201</v>
      </c>
      <c r="T2925" s="1671" t="str">
        <f>IF(Q$2905="Yes",54,"")</f>
        <v/>
      </c>
    </row>
    <row r="2926" spans="1:20" s="1669" customFormat="1" x14ac:dyDescent="0.25">
      <c r="A2926" s="1674"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1" t="s">
        <v>1495</v>
      </c>
      <c r="G2926" s="1671" t="str">
        <f>IF(T2926&lt;&gt;"","AN","")</f>
        <v/>
      </c>
      <c r="H2926" s="1671" t="s">
        <v>1990</v>
      </c>
      <c r="I2926" s="1274"/>
      <c r="J2926" s="1671"/>
      <c r="K2926" s="1671"/>
      <c r="L2926" s="826"/>
      <c r="M2926" s="1672"/>
      <c r="N2926" s="1671"/>
      <c r="O2926" s="1561"/>
      <c r="P2926" s="603"/>
      <c r="Q2926" s="603"/>
      <c r="R2926" s="1671" t="s">
        <v>2201</v>
      </c>
      <c r="T2926" s="1730" t="str">
        <f t="shared" ref="T2926:T2933" si="578">IF(Q$2905="Yes",54,"")</f>
        <v/>
      </c>
    </row>
    <row r="2927" spans="1:20" s="1669" customFormat="1" x14ac:dyDescent="0.25">
      <c r="A2927" s="1674"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1" t="s">
        <v>1492</v>
      </c>
      <c r="G2927" s="1671" t="str">
        <f>IF(T2927&lt;&gt;"","AL","")</f>
        <v/>
      </c>
      <c r="H2927" s="1671" t="s">
        <v>1990</v>
      </c>
      <c r="I2927" s="1274"/>
      <c r="J2927" s="1671"/>
      <c r="K2927" s="1671"/>
      <c r="L2927" s="826"/>
      <c r="M2927" s="1672"/>
      <c r="N2927" s="1671"/>
      <c r="O2927" s="603"/>
      <c r="P2927" s="603"/>
      <c r="Q2927" s="603"/>
      <c r="R2927" s="1671" t="s">
        <v>2201</v>
      </c>
      <c r="T2927" s="1730" t="str">
        <f t="shared" si="578"/>
        <v/>
      </c>
    </row>
    <row r="2928" spans="1:20" s="1669" customFormat="1" x14ac:dyDescent="0.25">
      <c r="A2928" s="1674"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1" t="s">
        <v>1991</v>
      </c>
      <c r="G2928" s="1671" t="str">
        <f>IF(T2928&lt;&gt;"","E","")</f>
        <v/>
      </c>
      <c r="H2928" s="1671" t="s">
        <v>1990</v>
      </c>
      <c r="I2928" s="1274"/>
      <c r="J2928" s="1671"/>
      <c r="K2928" s="1671"/>
      <c r="L2928" s="826"/>
      <c r="M2928" s="1672"/>
      <c r="N2928" s="1671"/>
      <c r="O2928" s="603"/>
      <c r="P2928" s="603"/>
      <c r="Q2928" s="603"/>
      <c r="R2928" s="1671" t="s">
        <v>2201</v>
      </c>
      <c r="T2928" s="1730" t="str">
        <f t="shared" si="578"/>
        <v/>
      </c>
    </row>
    <row r="2929" spans="1:20" s="1669" customFormat="1" x14ac:dyDescent="0.25">
      <c r="A2929" s="1674"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1" t="s">
        <v>1995</v>
      </c>
      <c r="G2929" s="1671" t="str">
        <f>IF(T2929&lt;&gt;"","G","")</f>
        <v/>
      </c>
      <c r="H2929" s="1671" t="s">
        <v>1990</v>
      </c>
      <c r="I2929" s="1274"/>
      <c r="J2929" s="1671"/>
      <c r="K2929" s="1671"/>
      <c r="L2929" s="826"/>
      <c r="M2929" s="1672"/>
      <c r="N2929" s="1671"/>
      <c r="O2929" s="603"/>
      <c r="P2929" s="603"/>
      <c r="Q2929" s="603"/>
      <c r="R2929" s="1671" t="s">
        <v>2201</v>
      </c>
      <c r="T2929" s="1730" t="str">
        <f t="shared" si="578"/>
        <v/>
      </c>
    </row>
    <row r="2930" spans="1:20" s="1669" customFormat="1" x14ac:dyDescent="0.25">
      <c r="A2930" s="1674"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1" t="str">
        <f>IF(T2930&lt;&gt;"","AW","")</f>
        <v/>
      </c>
      <c r="H2930" s="1671" t="s">
        <v>1990</v>
      </c>
      <c r="I2930" s="1274"/>
      <c r="J2930" s="1671"/>
      <c r="K2930" s="1671"/>
      <c r="L2930" s="826"/>
      <c r="M2930" s="1672"/>
      <c r="N2930" s="1671"/>
      <c r="O2930" s="603"/>
      <c r="P2930" s="603"/>
      <c r="Q2930" s="603"/>
      <c r="R2930" s="1671" t="s">
        <v>2201</v>
      </c>
      <c r="T2930" s="1730" t="str">
        <f t="shared" si="578"/>
        <v/>
      </c>
    </row>
    <row r="2931" spans="1:20" s="1669" customFormat="1" x14ac:dyDescent="0.25">
      <c r="A2931" s="1674"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1" t="s">
        <v>1999</v>
      </c>
      <c r="G2931" s="1671" t="str">
        <f t="shared" ref="G2931" si="579">IF(T2931&lt;&gt;"","AB","")</f>
        <v/>
      </c>
      <c r="H2931" s="1671" t="s">
        <v>1990</v>
      </c>
      <c r="I2931" s="1274"/>
      <c r="J2931" s="1671"/>
      <c r="K2931" s="1671"/>
      <c r="L2931" s="826"/>
      <c r="M2931" s="1672"/>
      <c r="N2931" s="1671"/>
      <c r="O2931" s="603"/>
      <c r="P2931" s="603"/>
      <c r="Q2931" s="603"/>
      <c r="R2931" s="1671" t="s">
        <v>2201</v>
      </c>
      <c r="T2931" s="1730" t="str">
        <f t="shared" si="578"/>
        <v/>
      </c>
    </row>
    <row r="2932" spans="1:20" s="1669" customFormat="1" x14ac:dyDescent="0.25">
      <c r="A2932" s="1674"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1" t="s">
        <v>1604</v>
      </c>
      <c r="G2932" s="1671" t="str">
        <f t="shared" ref="G2932" si="580">IF(T2932&lt;&gt;"","AP","")</f>
        <v/>
      </c>
      <c r="H2932" s="1671" t="s">
        <v>1990</v>
      </c>
      <c r="I2932" s="1274"/>
      <c r="J2932" s="1671"/>
      <c r="K2932" s="1671"/>
      <c r="L2932" s="826"/>
      <c r="M2932" s="1672"/>
      <c r="N2932" s="1671"/>
      <c r="O2932" s="603"/>
      <c r="P2932" s="603"/>
      <c r="Q2932" s="603"/>
      <c r="R2932" s="1671" t="s">
        <v>2201</v>
      </c>
      <c r="T2932" s="1730" t="str">
        <f t="shared" si="578"/>
        <v/>
      </c>
    </row>
    <row r="2933" spans="1:20" s="1669" customFormat="1" x14ac:dyDescent="0.25">
      <c r="A2933" s="1674"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1" t="s">
        <v>2135</v>
      </c>
      <c r="G2933" s="1671" t="str">
        <f>IF(T2933&lt;&gt;"","AZ","")</f>
        <v/>
      </c>
      <c r="H2933" s="1671" t="s">
        <v>1990</v>
      </c>
      <c r="I2933" s="1274"/>
      <c r="J2933" s="1671"/>
      <c r="K2933" s="1671"/>
      <c r="L2933" s="826" t="s">
        <v>2135</v>
      </c>
      <c r="M2933" s="1672">
        <v>1736</v>
      </c>
      <c r="N2933" s="1671"/>
      <c r="O2933" s="603"/>
      <c r="P2933" s="603"/>
      <c r="Q2933" s="603"/>
      <c r="R2933" s="1671" t="s">
        <v>2201</v>
      </c>
      <c r="T2933" s="1730"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topLeftCell="H1" workbookViewId="0">
      <selection activeCell="O31" sqref="O3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25" style="1739" customWidth="1"/>
    <col min="16" max="16" width="27.28515625" style="1036" customWidth="1"/>
    <col min="17" max="17" width="27.85546875" style="1036" customWidth="1"/>
    <col min="18" max="18" width="17" style="1036" customWidth="1"/>
    <col min="19" max="16384" width="9.140625" style="1036"/>
  </cols>
  <sheetData>
    <row r="1" spans="1:18" ht="30.75" thickBot="1" x14ac:dyDescent="0.3">
      <c r="A1" s="2159" t="s">
        <v>1728</v>
      </c>
      <c r="B1" s="2160"/>
      <c r="C1" s="2160"/>
      <c r="D1" s="2160"/>
      <c r="E1" s="2161"/>
      <c r="F1" s="2162" t="s">
        <v>1729</v>
      </c>
      <c r="G1" s="2163"/>
      <c r="H1" s="2163"/>
      <c r="I1" s="2163"/>
      <c r="J1" s="2163"/>
      <c r="K1" s="2163"/>
      <c r="L1" s="2163"/>
      <c r="M1" s="2164"/>
      <c r="N1" s="1664"/>
      <c r="O1" s="1736"/>
      <c r="P1" s="1667"/>
      <c r="Q1" s="1665" t="s">
        <v>2170</v>
      </c>
      <c r="R1" s="1734" t="s">
        <v>2105</v>
      </c>
    </row>
    <row r="2" spans="1:18"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737" t="s">
        <v>2228</v>
      </c>
      <c r="P2" s="1668"/>
      <c r="Q2" s="1666">
        <f>MAX('Customer Inputs'!C:C)</f>
        <v>20</v>
      </c>
      <c r="R2" s="1735">
        <v>4.2</v>
      </c>
    </row>
    <row r="3" spans="1:18"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c r="O3" s="1738"/>
    </row>
    <row r="4" spans="1:18"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c r="O4" s="1738"/>
    </row>
    <row r="5" spans="1:18"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c r="O5" s="1738"/>
    </row>
    <row r="6" spans="1:18"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c r="O6" s="1738"/>
    </row>
    <row r="7" spans="1:18"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c r="O7" s="1738"/>
    </row>
    <row r="8" spans="1:18"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c r="O8" s="1738"/>
    </row>
    <row r="9" spans="1:18"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c r="O9" s="1738"/>
    </row>
    <row r="10" spans="1:18"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c r="O10" s="1738"/>
    </row>
    <row r="11" spans="1:18"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c r="O11" s="1738"/>
    </row>
    <row r="12" spans="1:18"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c r="O12" s="1738"/>
    </row>
    <row r="13" spans="1:18"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c r="O13" s="1738"/>
    </row>
    <row r="14" spans="1:18"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c r="O14" s="1738"/>
    </row>
    <row r="15" spans="1:18"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c r="O15" s="1738"/>
    </row>
    <row r="16" spans="1:18"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c r="O16" s="1738"/>
    </row>
    <row r="17" spans="1:15"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c r="O17" s="1738"/>
    </row>
    <row r="18" spans="1:15"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c r="O18" s="1738"/>
    </row>
    <row r="19" spans="1:15"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c r="O19" s="1738"/>
    </row>
    <row r="20" spans="1:15"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c r="O20" s="1738"/>
    </row>
    <row r="21" spans="1:15"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c r="O21" s="1738"/>
    </row>
    <row r="22" spans="1:15"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c r="O22" s="1738"/>
    </row>
    <row r="23" spans="1:15"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c r="O23" s="1738" t="str">
        <f>Incentives!E232</f>
        <v/>
      </c>
    </row>
    <row r="24" spans="1:15"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c r="O24" s="1738" t="str">
        <f>Incentives!E243</f>
        <v/>
      </c>
    </row>
    <row r="25" spans="1:15"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c r="O25" s="1738" t="str">
        <f>Incentives!E254</f>
        <v/>
      </c>
    </row>
    <row r="26" spans="1:15"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c r="O26" s="1738" t="str">
        <f>Incentives!E265</f>
        <v/>
      </c>
    </row>
    <row r="27" spans="1:15"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c r="O27" s="1738" t="str">
        <f>Incentives!E276</f>
        <v/>
      </c>
    </row>
    <row r="28" spans="1:15"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c r="O28" s="1738" t="str">
        <f>Incentives!E287</f>
        <v/>
      </c>
    </row>
    <row r="29" spans="1:15"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c r="O29" s="1738" t="str">
        <f>Incentives!E298</f>
        <v/>
      </c>
    </row>
    <row r="30" spans="1:15"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c r="O30" s="1738" t="str">
        <f>Incentives!E309</f>
        <v/>
      </c>
    </row>
    <row r="31" spans="1:15"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c r="O31" s="1738" t="str">
        <f>Incentives!E320</f>
        <v/>
      </c>
    </row>
    <row r="32" spans="1:15"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c r="O32" s="1738" t="str">
        <f>Incentives!E331</f>
        <v/>
      </c>
    </row>
    <row r="33" spans="1:15"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c r="O33" s="1738" t="str">
        <f>Incentives!E342</f>
        <v/>
      </c>
    </row>
    <row r="34" spans="1:15"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c r="O34" s="1738" t="str">
        <f>Incentives!E353</f>
        <v/>
      </c>
    </row>
    <row r="35" spans="1:15"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c r="O35" s="1738" t="str">
        <f>Incentives!E364</f>
        <v/>
      </c>
    </row>
    <row r="36" spans="1:15"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c r="O36" s="1738" t="str">
        <f>Incentives!E375</f>
        <v/>
      </c>
    </row>
    <row r="37" spans="1:15"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c r="O37" s="1738" t="str">
        <f>Incentives!E386</f>
        <v/>
      </c>
    </row>
    <row r="38" spans="1:15"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c r="O38" s="1738" t="str">
        <f>Incentives!E397</f>
        <v/>
      </c>
    </row>
    <row r="39" spans="1:15"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c r="O39" s="1738" t="str">
        <f>Incentives!E408</f>
        <v/>
      </c>
    </row>
    <row r="40" spans="1:15"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c r="O40" s="1738" t="str">
        <f>Incentives!E419</f>
        <v/>
      </c>
    </row>
    <row r="41" spans="1:15"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c r="O41" s="1738" t="str">
        <f>Incentives!E430</f>
        <v/>
      </c>
    </row>
    <row r="42" spans="1:15"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c r="O42" s="1738"/>
    </row>
    <row r="43" spans="1:15"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c r="O43" s="1738"/>
    </row>
    <row r="44" spans="1:15"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c r="O44" s="1738"/>
    </row>
    <row r="45" spans="1:15"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c r="O45" s="1738"/>
    </row>
    <row r="46" spans="1:15"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c r="O46" s="1738"/>
    </row>
    <row r="47" spans="1:15"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5"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1739"/>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1739"/>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1739"/>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plVEaSdJrPuBlL6FsCJdxWm9o+A0ZPHNp0y0OMiEOYYa33hI2NP8ns7xwYiURsVPRW3aPK66jF8mdqcOn1VnqQ==" saltValue="NdcGJeZQXpaRhmcTZ7HGH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Carve Out</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2022-11-02T11:09:28Z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175cf7cb-fd10-4fdf-90d5-39f4d6adc6a9</vt:lpwstr>
  </property>
  <property fmtid="{D5CDD505-2E9C-101B-9397-08002B2CF9AE}" pid="4" name="Classification">
    <vt:lpwstr>LV_R3STR1CT3D</vt:lpwstr>
  </property>
  <property fmtid="{D5CDD505-2E9C-101B-9397-08002B2CF9AE}" pid="5" name="ContainsPII">
    <vt:lpwstr>No</vt:lpwstr>
  </property>
</Properties>
</file>