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CCCCBBA-70B6-4C6B-9E10-B50ED2DD34AB}" xr6:coauthVersionLast="47" xr6:coauthVersionMax="47" xr10:uidLastSave="{00000000-0000-0000-0000-000000000000}"/>
  <workbookProtection workbookAlgorithmName="SHA-512" workbookHashValue="b9wlp2heQRmW8MaiIKOcMT2A2s6wfY0Us9gbumgcUr9J0OA/7wiNgGzaxI/t/MmbbBu1XrcgV9LrhnEUyGI4TA==" workbookSaltValue="o0q+CIND9308trW8CmUdw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202" i="100"/>
  <c r="B2198" i="100"/>
  <c r="B2190" i="100"/>
  <c r="C2198" i="100"/>
  <c r="B2212" i="100"/>
  <c r="B2208" i="100"/>
  <c r="C2191" i="100"/>
  <c r="B2195" i="100"/>
  <c r="B2203" i="100"/>
  <c r="C2204" i="100"/>
  <c r="B2211" i="100"/>
  <c r="C2205" i="100"/>
  <c r="C2199" i="100"/>
  <c r="B2206" i="100"/>
  <c r="C2192" i="100"/>
  <c r="C2195" i="100"/>
  <c r="B2209" i="100"/>
  <c r="C2209" i="100"/>
  <c r="C2206" i="100"/>
  <c r="C2208" i="100"/>
  <c r="B2207" i="100"/>
  <c r="B2199" i="100"/>
  <c r="C2190" i="100"/>
  <c r="C2203" i="100"/>
  <c r="B2200" i="100"/>
  <c r="B2192" i="100"/>
  <c r="C2200" i="100"/>
  <c r="B2197" i="100"/>
  <c r="B2201" i="100"/>
  <c r="C2211" i="100"/>
  <c r="C2189" i="100"/>
  <c r="B2196" i="100"/>
  <c r="B2205" i="100"/>
  <c r="C2210" i="100"/>
  <c r="C2202" i="100"/>
  <c r="C2207" i="100"/>
  <c r="B2204" i="100"/>
  <c r="B2191" i="100"/>
  <c r="B2189" i="100"/>
  <c r="C2197" i="100"/>
  <c r="C2196" i="100"/>
  <c r="C2212" i="100"/>
  <c r="B2210" i="100"/>
  <c r="C2201"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Y57" i="94"/>
  <c r="AD57"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G30" i="74"/>
  <c r="T2188" i="100"/>
  <c r="G2188" i="100" s="1"/>
  <c r="T2187" i="100"/>
  <c r="G2187" i="100" s="1"/>
  <c r="F17" i="57"/>
  <c r="R17" i="57"/>
  <c r="B2188" i="100"/>
  <c r="C2188" i="100"/>
  <c r="C2187" i="100"/>
  <c r="B2187" i="100"/>
  <c r="AC3" i="94" l="1"/>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AB16" i="94" s="1"/>
  <c r="K48" i="100" l="1"/>
  <c r="V1389" i="100"/>
  <c r="U1389" i="100"/>
  <c r="V1299" i="100"/>
  <c r="U1299" i="100"/>
  <c r="B1238" i="100"/>
  <c r="B1231" i="100"/>
  <c r="B1237" i="100"/>
  <c r="B1233" i="100"/>
  <c r="B1239" i="100"/>
  <c r="B1232" i="100"/>
  <c r="B1234" i="100"/>
  <c r="B1236"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196" i="99" a="1"/>
  <c r="E120" i="99" a="1"/>
  <c r="X94" i="99" a="1"/>
  <c r="W170" i="99" a="1"/>
  <c r="E199" i="99" a="1"/>
  <c r="W122" i="99" a="1"/>
  <c r="F119" i="99" a="1"/>
  <c r="F94" i="99" a="1"/>
  <c r="V65" i="99" a="1"/>
  <c r="W121" i="99" a="1"/>
  <c r="F122" i="99" a="1"/>
  <c r="D120" i="99" a="1"/>
  <c r="E94" i="99" a="1"/>
  <c r="W65" i="99" a="1"/>
  <c r="F199" i="99" a="1"/>
  <c r="X195" i="99" a="1"/>
  <c r="X67" i="99" a="1"/>
  <c r="E118" i="99"/>
  <c r="F68" i="99" a="1"/>
  <c r="D195" i="99" a="1"/>
  <c r="V67" i="99" a="1"/>
  <c r="W120" i="99" a="1"/>
  <c r="F123" i="99" a="1"/>
  <c r="E197" i="99" a="1"/>
  <c r="W195" i="99" a="1"/>
  <c r="W67" i="99" a="1"/>
  <c r="X121" i="99" a="1"/>
  <c r="D69" i="99" a="1"/>
  <c r="V198" i="99" a="1"/>
  <c r="F170" i="99" a="1"/>
  <c r="W197" i="99" a="1"/>
  <c r="X199" i="99" a="1"/>
  <c r="D199" i="99" a="1"/>
  <c r="F198" i="99" a="1"/>
  <c r="X170" i="99" a="1"/>
  <c r="E68" i="99" a="1"/>
  <c r="X40" i="99" a="1"/>
  <c r="W40" i="99" a="1"/>
  <c r="V120" i="99" a="1"/>
  <c r="V170" i="99" a="1"/>
  <c r="W196" i="99" a="1"/>
  <c r="D65" i="99" a="1"/>
  <c r="F66" i="99" a="1"/>
  <c r="V123" i="99" a="1"/>
  <c r="E194" i="99"/>
  <c r="W68" i="99" a="1"/>
  <c r="W194" i="99"/>
  <c r="E64" i="99"/>
  <c r="X122" i="99" a="1"/>
  <c r="V66" i="99" a="1"/>
  <c r="E40" i="99" a="1"/>
  <c r="D197" i="99" a="1"/>
  <c r="V197" i="99" a="1"/>
  <c r="V196" i="99" a="1"/>
  <c r="F121" i="99" a="1"/>
  <c r="F196" i="99" a="1"/>
  <c r="W199" i="99" a="1"/>
  <c r="X123" i="99" a="1"/>
  <c r="X119" i="99" a="1"/>
  <c r="D66" i="99" a="1"/>
  <c r="D123" i="99" a="1"/>
  <c r="W94" i="99" a="1"/>
  <c r="X65" i="99" a="1"/>
  <c r="X120" i="99" a="1"/>
  <c r="D121" i="99" a="1"/>
  <c r="F69" i="99" a="1"/>
  <c r="V199" i="99" a="1"/>
  <c r="X66" i="99" a="1"/>
  <c r="E198" i="99" a="1"/>
  <c r="D198" i="99" a="1"/>
  <c r="F197" i="99" a="1"/>
  <c r="E66" i="99" a="1"/>
  <c r="D68" i="99" a="1"/>
  <c r="D94" i="99" a="1"/>
  <c r="D40" i="99" a="1"/>
  <c r="W64" i="99"/>
  <c r="X198" i="99" a="1"/>
  <c r="X196" i="99" a="1"/>
  <c r="E123" i="99" a="1"/>
  <c r="E195" i="99" a="1"/>
  <c r="W123" i="99" a="1"/>
  <c r="W198" i="99" a="1"/>
  <c r="D170" i="99" a="1"/>
  <c r="E121" i="99" a="1"/>
  <c r="F40" i="99" a="1"/>
  <c r="E119" i="99" a="1"/>
  <c r="E67" i="99" a="1"/>
  <c r="W69" i="99" a="1"/>
  <c r="F195" i="99" a="1"/>
  <c r="F67" i="99" a="1"/>
  <c r="E65" i="99" a="1"/>
  <c r="V121" i="99" a="1"/>
  <c r="W66" i="99" a="1"/>
  <c r="X69" i="99" a="1"/>
  <c r="V119" i="99" a="1"/>
  <c r="W118" i="99"/>
  <c r="V94" i="99" a="1"/>
  <c r="E170" i="99" a="1"/>
  <c r="F65" i="99" a="1"/>
  <c r="D122" i="99" a="1"/>
  <c r="V69" i="99" a="1"/>
  <c r="X68" i="99" a="1"/>
  <c r="F120" i="99" a="1"/>
  <c r="V40" i="99" a="1"/>
  <c r="W119" i="99" a="1"/>
  <c r="E69" i="99" a="1"/>
  <c r="E122" i="99" a="1"/>
  <c r="V68" i="99" a="1"/>
  <c r="X197" i="99" a="1"/>
  <c r="V195" i="99" a="1"/>
  <c r="D67" i="99" a="1"/>
  <c r="V122" i="99" a="1"/>
  <c r="E196" i="99" a="1"/>
  <c r="D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154" i="100"/>
  <c r="C403" i="99" a="1"/>
  <c r="U404" i="99" a="1"/>
  <c r="U401" i="99" a="1"/>
  <c r="C402" i="99" a="1"/>
  <c r="B154" i="100"/>
  <c r="C401" i="99" a="1"/>
  <c r="U403" i="99" a="1"/>
  <c r="C404" i="99" a="1"/>
  <c r="C400" i="99" a="1"/>
  <c r="U402" i="99" a="1"/>
  <c r="U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55" i="100"/>
  <c r="C2050" i="100"/>
  <c r="C2027" i="100"/>
  <c r="B2079" i="100"/>
  <c r="B2033" i="100"/>
  <c r="C2077" i="100"/>
  <c r="C2057" i="100"/>
  <c r="C2036" i="100"/>
  <c r="B1991" i="100"/>
  <c r="B2057" i="100"/>
  <c r="B2024" i="100"/>
  <c r="C2041" i="100"/>
  <c r="C2078" i="100"/>
  <c r="B2000" i="100"/>
  <c r="C2088" i="100"/>
  <c r="B2080" i="100"/>
  <c r="B2070" i="100"/>
  <c r="B2050" i="100"/>
  <c r="B2035" i="100"/>
  <c r="C2063" i="100"/>
  <c r="B2016" i="100"/>
  <c r="C2046" i="100"/>
  <c r="C1990" i="100"/>
  <c r="C2058" i="100"/>
  <c r="C2084" i="100"/>
  <c r="B2002" i="100"/>
  <c r="B1995" i="100"/>
  <c r="C2024" i="100"/>
  <c r="C2029" i="100"/>
  <c r="B1997" i="100"/>
  <c r="B2022" i="100"/>
  <c r="C2066" i="100"/>
  <c r="B1992" i="100"/>
  <c r="B2066" i="100"/>
  <c r="C1993" i="100"/>
  <c r="B2060" i="100"/>
  <c r="C2005" i="100"/>
  <c r="C2080" i="100"/>
  <c r="B2077" i="100"/>
  <c r="B2046" i="100"/>
  <c r="B1996" i="100"/>
  <c r="B2047" i="100"/>
  <c r="C2025" i="100"/>
  <c r="B2056" i="100"/>
  <c r="B2038" i="100"/>
  <c r="B2019" i="100"/>
  <c r="B2029" i="100"/>
  <c r="B2028" i="100"/>
  <c r="B2067" i="100"/>
  <c r="C2007" i="100"/>
  <c r="C2052" i="100"/>
  <c r="B2003" i="100"/>
  <c r="B2052" i="100"/>
  <c r="B2034" i="100"/>
  <c r="C2017" i="100"/>
  <c r="B2069" i="100"/>
  <c r="C2081" i="100"/>
  <c r="C2059" i="100"/>
  <c r="C2049" i="100"/>
  <c r="C2070" i="100"/>
  <c r="C2044" i="100"/>
  <c r="C2034" i="100"/>
  <c r="C2037" i="100"/>
  <c r="C2030" i="100"/>
  <c r="B2085" i="100"/>
  <c r="C2003" i="100"/>
  <c r="B2061" i="100"/>
  <c r="B2044" i="100"/>
  <c r="C2039" i="100"/>
  <c r="C2079" i="100"/>
  <c r="C2026" i="100"/>
  <c r="C2008" i="100"/>
  <c r="C2013" i="100"/>
  <c r="B2084" i="100"/>
  <c r="B2081" i="100"/>
  <c r="B1994" i="100"/>
  <c r="B2011" i="100"/>
  <c r="C2001" i="100"/>
  <c r="C2002" i="100"/>
  <c r="C2011" i="100"/>
  <c r="C2023" i="100"/>
  <c r="B2040" i="100"/>
  <c r="B2018" i="100"/>
  <c r="C1997" i="100"/>
  <c r="C2038" i="100"/>
  <c r="B2023" i="100"/>
  <c r="C2022" i="100"/>
  <c r="B2071" i="100"/>
  <c r="B2030" i="100"/>
  <c r="C2045" i="100"/>
  <c r="B2041" i="100"/>
  <c r="B2068" i="100"/>
  <c r="B2006" i="100"/>
  <c r="B2062" i="100"/>
  <c r="C2016" i="100"/>
  <c r="C2062" i="100"/>
  <c r="C2073" i="100"/>
  <c r="C2006" i="100"/>
  <c r="C2051" i="100"/>
  <c r="B1990" i="100"/>
  <c r="C2047" i="100"/>
  <c r="B2045" i="100"/>
  <c r="B2063" i="100"/>
  <c r="C1992" i="100"/>
  <c r="C2018" i="100"/>
  <c r="B2072" i="100"/>
  <c r="B2051" i="100"/>
  <c r="C1995" i="100"/>
  <c r="C2019" i="100"/>
  <c r="C2061" i="100"/>
  <c r="B2004" i="100"/>
  <c r="B2074" i="100"/>
  <c r="B2017" i="100"/>
  <c r="B2026" i="100"/>
  <c r="B2037" i="100"/>
  <c r="B2005" i="100"/>
  <c r="B2001" i="100"/>
  <c r="B2073" i="100"/>
  <c r="C2082" i="100"/>
  <c r="C2068" i="100"/>
  <c r="C2012" i="100"/>
  <c r="C2048" i="100"/>
  <c r="B2027" i="100"/>
  <c r="B2055" i="100"/>
  <c r="B2048" i="100"/>
  <c r="C2040" i="100"/>
  <c r="B2039" i="100"/>
  <c r="B2008" i="100"/>
  <c r="C2060" i="100"/>
  <c r="C2035" i="100"/>
  <c r="B2014" i="100"/>
  <c r="B2049" i="100"/>
  <c r="C1994" i="100"/>
  <c r="C2067" i="100"/>
  <c r="C2056" i="100"/>
  <c r="C2069" i="100"/>
  <c r="B2013" i="100"/>
  <c r="B1993" i="100"/>
  <c r="C2074" i="100"/>
  <c r="C2085" i="100"/>
  <c r="C2083" i="100"/>
  <c r="B2083" i="100"/>
  <c r="B2036" i="100"/>
  <c r="B2082" i="100"/>
  <c r="C2014" i="100"/>
  <c r="B2025" i="100"/>
  <c r="B2015" i="100"/>
  <c r="C2004" i="100"/>
  <c r="B2058" i="100"/>
  <c r="B2012" i="100"/>
  <c r="B2088" i="100"/>
  <c r="B2059" i="100"/>
  <c r="C2000" i="100"/>
  <c r="C2071" i="100"/>
  <c r="C2028" i="100"/>
  <c r="B2007" i="100"/>
  <c r="C2033" i="100"/>
  <c r="C2015" i="100"/>
  <c r="C1996" i="100"/>
  <c r="C2072" i="100"/>
  <c r="C1991" i="100"/>
  <c r="B2078" i="100"/>
  <c r="C226" i="94" l="1"/>
  <c r="E163" i="94"/>
  <c r="E178" i="94"/>
  <c r="E162" i="94"/>
  <c r="C197" i="94" a="1"/>
  <c r="C86" i="94" a="1"/>
  <c r="C72" i="94" a="1"/>
  <c r="C44" i="94" a="1"/>
  <c r="C30" i="94" a="1"/>
  <c r="C146" i="94" a="1"/>
  <c r="C154" i="94" a="1"/>
  <c r="C16" i="94" a="1"/>
  <c r="C130" i="94" a="1"/>
  <c r="C178" i="94" a="1"/>
  <c r="C138" i="94" a="1"/>
  <c r="C122" i="94" a="1"/>
  <c r="C58" i="94" a="1"/>
  <c r="C209" i="94" a="1"/>
  <c r="C100"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0" i="100"/>
  <c r="B2076" i="100"/>
  <c r="B2053" i="100"/>
  <c r="B2009" i="100"/>
  <c r="C2087" i="100"/>
  <c r="B2032" i="100"/>
  <c r="C2020" i="100"/>
  <c r="C2075" i="100"/>
  <c r="C2054" i="100"/>
  <c r="B2042" i="100"/>
  <c r="B2087" i="100"/>
  <c r="C2021" i="100"/>
  <c r="C2043" i="100"/>
  <c r="C2053" i="100"/>
  <c r="B2064" i="100"/>
  <c r="C2010" i="100"/>
  <c r="B2043" i="100"/>
  <c r="B2031" i="100"/>
  <c r="B2075" i="100"/>
  <c r="C2064" i="100"/>
  <c r="C2065" i="100"/>
  <c r="C2042" i="100"/>
  <c r="B2054" i="100"/>
  <c r="B2065" i="100"/>
  <c r="C2031" i="100"/>
  <c r="C2009" i="100"/>
  <c r="C2076" i="100"/>
  <c r="C2086" i="100"/>
  <c r="B2021" i="100"/>
  <c r="B2010" i="100"/>
  <c r="C2032" i="100"/>
  <c r="B208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89" i="100"/>
  <c r="C1998" i="100"/>
  <c r="B1998" i="100"/>
  <c r="C1989" i="100"/>
  <c r="B1999"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4" i="100"/>
  <c r="C2181" i="100"/>
  <c r="B2181" i="100"/>
  <c r="C2180" i="100"/>
  <c r="B2183" i="100"/>
  <c r="C2182" i="100"/>
  <c r="B2180" i="100"/>
  <c r="B2184" i="100"/>
  <c r="B2182" i="100"/>
  <c r="C2183"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64" i="99"/>
  <c r="D194" i="99"/>
  <c r="V64" i="99"/>
  <c r="X194" i="99"/>
  <c r="V19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F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C2193" i="100"/>
  <c r="B2193" i="100"/>
  <c r="B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284" i="100"/>
  <c r="B82" i="100"/>
  <c r="N244" i="99" a="1"/>
  <c r="B901" i="100"/>
  <c r="C992" i="100"/>
  <c r="C1237" i="100"/>
  <c r="B499" i="100"/>
  <c r="B682" i="100"/>
  <c r="B119" i="100"/>
  <c r="C979" i="100"/>
  <c r="C54" i="100"/>
  <c r="B656" i="100"/>
  <c r="C762" i="100"/>
  <c r="C1218" i="100"/>
  <c r="C6" i="100"/>
  <c r="C1927" i="100"/>
  <c r="C504" i="100"/>
  <c r="Q165" i="99" a="1"/>
  <c r="C1248" i="100"/>
  <c r="B625" i="100"/>
  <c r="BV223" i="99" a="1"/>
  <c r="B230" i="100"/>
  <c r="B441" i="100"/>
  <c r="C634" i="100"/>
  <c r="B45" i="100"/>
  <c r="C1665" i="100"/>
  <c r="C896" i="100"/>
  <c r="B446" i="100"/>
  <c r="BH219" i="99" a="1"/>
  <c r="C674" i="100"/>
  <c r="C327" i="100"/>
  <c r="B646" i="100"/>
  <c r="AD114" i="99" a="1"/>
  <c r="C421" i="100"/>
  <c r="B241" i="100"/>
  <c r="B1267" i="100"/>
  <c r="C1209" i="100"/>
  <c r="C88" i="100"/>
  <c r="K190" i="99" a="1"/>
  <c r="B1248" i="100"/>
  <c r="B1564" i="100"/>
  <c r="B530" i="100"/>
  <c r="B952" i="100"/>
  <c r="B603" i="100"/>
  <c r="B824" i="100"/>
  <c r="C1590" i="100"/>
  <c r="E398" i="99" a="1"/>
  <c r="B55" i="100"/>
  <c r="B978" i="100"/>
  <c r="C234" i="100"/>
  <c r="B823" i="100"/>
  <c r="C1865" i="100"/>
  <c r="Z89" i="99" a="1"/>
  <c r="C1203" i="100"/>
  <c r="V116" i="99" a="1"/>
  <c r="C710" i="100"/>
  <c r="G398" i="99" a="1"/>
  <c r="AB37" i="99" a="1"/>
  <c r="C812" i="100"/>
  <c r="B300" i="100"/>
  <c r="C1962" i="100"/>
  <c r="C304" i="100"/>
  <c r="B1588" i="100"/>
  <c r="B1980" i="100"/>
  <c r="C1258" i="100"/>
  <c r="B107" i="100"/>
  <c r="C1679" i="100"/>
  <c r="J398" i="99" a="1"/>
  <c r="C916" i="100"/>
  <c r="C485" i="100"/>
  <c r="C897" i="100"/>
  <c r="B370" i="100"/>
  <c r="C1224" i="100"/>
  <c r="W223" i="99" a="1"/>
  <c r="C957" i="100"/>
  <c r="C1153" i="100"/>
  <c r="C264" i="100"/>
  <c r="C1749" i="100"/>
  <c r="C1210" i="100"/>
  <c r="C1256" i="100"/>
  <c r="C1860" i="100"/>
  <c r="B155" i="100"/>
  <c r="B490" i="100"/>
  <c r="AP223" i="99" a="1"/>
  <c r="C78" i="100"/>
  <c r="C1261" i="100"/>
  <c r="C505" i="100"/>
  <c r="C201" i="100"/>
  <c r="B393" i="100"/>
  <c r="B1149" i="100"/>
  <c r="B1715" i="100"/>
  <c r="G190" i="99" a="1"/>
  <c r="C336" i="100"/>
  <c r="C1000" i="100"/>
  <c r="B1732" i="100"/>
  <c r="C1867" i="100"/>
  <c r="C692" i="100"/>
  <c r="C1009" i="100"/>
  <c r="C1075" i="100"/>
  <c r="B882" i="100"/>
  <c r="B273" i="100"/>
  <c r="B531" i="100"/>
  <c r="B634" i="100"/>
  <c r="B422" i="100"/>
  <c r="AI35" i="99" a="1"/>
  <c r="BV221" i="99" a="1"/>
  <c r="B1678" i="100"/>
  <c r="B709" i="100"/>
  <c r="C1174" i="100"/>
  <c r="AD89" i="99" a="1"/>
  <c r="C1828" i="100"/>
  <c r="C1862" i="100"/>
  <c r="B925" i="100"/>
  <c r="B1746" i="100"/>
  <c r="B24" i="100"/>
  <c r="C679" i="100"/>
  <c r="B643" i="100"/>
  <c r="B1076" i="100"/>
  <c r="B1888" i="100"/>
  <c r="B879" i="100"/>
  <c r="B201" i="100"/>
  <c r="C1758" i="100"/>
  <c r="P60" i="99" a="1"/>
  <c r="C1794" i="100"/>
  <c r="C1844" i="100"/>
  <c r="C1583" i="100"/>
  <c r="B712" i="100"/>
  <c r="B996" i="100"/>
  <c r="B1277" i="100"/>
  <c r="B325" i="100"/>
  <c r="C267" i="100"/>
  <c r="B1259" i="100"/>
  <c r="B79" i="100"/>
  <c r="C1812" i="100"/>
  <c r="B274" i="100"/>
  <c r="C1023" i="100"/>
  <c r="C1678" i="100"/>
  <c r="C510" i="100"/>
  <c r="C1829" i="100"/>
  <c r="C1104" i="100"/>
  <c r="C1851" i="100"/>
  <c r="C285" i="100"/>
  <c r="B184" i="100"/>
  <c r="I165" i="99" a="1"/>
  <c r="B219" i="100"/>
  <c r="C576" i="100"/>
  <c r="BM219" i="99" a="1"/>
  <c r="B590" i="100"/>
  <c r="C868" i="100"/>
  <c r="B641" i="100"/>
  <c r="B295" i="100"/>
  <c r="C1902" i="100"/>
  <c r="B141" i="100"/>
  <c r="C1560" i="100"/>
  <c r="C245" i="100"/>
  <c r="C1113" i="100"/>
  <c r="C83" i="100"/>
  <c r="B68" i="100"/>
  <c r="C1693" i="100"/>
  <c r="B469" i="100"/>
  <c r="B272" i="100"/>
  <c r="B621" i="100"/>
  <c r="B888" i="100"/>
  <c r="B289" i="100"/>
  <c r="B1191" i="100"/>
  <c r="BX224" i="99" a="1"/>
  <c r="C1266" i="100"/>
  <c r="C300" i="100"/>
  <c r="C1216" i="100"/>
  <c r="B350" i="100"/>
  <c r="B176" i="100"/>
  <c r="C1236" i="100"/>
  <c r="B410" i="100"/>
  <c r="B1275" i="100"/>
  <c r="C337" i="99" a="1"/>
  <c r="C1734" i="100"/>
  <c r="B27" i="100"/>
  <c r="C147" i="100"/>
  <c r="B428" i="100"/>
  <c r="C589" i="100"/>
  <c r="C622" i="100"/>
  <c r="C1942" i="100"/>
  <c r="C26" i="100"/>
  <c r="B1014" i="100"/>
  <c r="B1071" i="100"/>
  <c r="B254" i="100"/>
  <c r="Y35" i="99" a="1"/>
  <c r="B647" i="100"/>
  <c r="C1040" i="100"/>
  <c r="B1172" i="100"/>
  <c r="J62" i="99" a="1"/>
  <c r="B1717" i="100"/>
  <c r="B1938" i="100"/>
  <c r="H271" i="99" a="1"/>
  <c r="V403" i="99" a="1"/>
  <c r="C87" i="100"/>
  <c r="B475" i="100"/>
  <c r="B532" i="100"/>
  <c r="C1905" i="100"/>
  <c r="B1103" i="100"/>
  <c r="C937" i="100"/>
  <c r="C1101" i="100"/>
  <c r="B89" i="100"/>
  <c r="B983" i="100"/>
  <c r="B142" i="100"/>
  <c r="C609" i="100"/>
  <c r="C627" i="100"/>
  <c r="C1564" i="100"/>
  <c r="C987" i="100"/>
  <c r="B816" i="100"/>
  <c r="AA35" i="99" a="1"/>
  <c r="B174" i="100"/>
  <c r="B534" i="100"/>
  <c r="B1141" i="100"/>
  <c r="C801" i="100"/>
  <c r="BE223" i="99" a="1"/>
  <c r="AG271" i="99" a="1"/>
  <c r="B343" i="100"/>
  <c r="V362" i="99" a="1"/>
  <c r="C330" i="100"/>
  <c r="J244" i="99" a="1"/>
  <c r="B1670" i="100"/>
  <c r="C1601" i="100"/>
  <c r="B850" i="100"/>
  <c r="B1240" i="100"/>
  <c r="C1834" i="100"/>
  <c r="B748" i="100"/>
  <c r="C938" i="100"/>
  <c r="B252" i="100"/>
  <c r="O114" i="99" a="1"/>
  <c r="BE221" i="99" a="1"/>
  <c r="C981" i="100"/>
  <c r="C1191" i="100"/>
  <c r="C59" i="100"/>
  <c r="C1728" i="100"/>
  <c r="C1861" i="100"/>
  <c r="C213" i="100"/>
  <c r="M35" i="99" a="1"/>
  <c r="C146" i="100"/>
  <c r="B347" i="100"/>
  <c r="C664" i="100"/>
  <c r="B1179" i="100"/>
  <c r="B529" i="100"/>
  <c r="C1788" i="100"/>
  <c r="C178" i="100"/>
  <c r="C428" i="100"/>
  <c r="C369" i="100"/>
  <c r="C73" i="100"/>
  <c r="C1874" i="100"/>
  <c r="C444" i="100"/>
  <c r="D307" i="99" a="1"/>
  <c r="C1850" i="100"/>
  <c r="B1020" i="100"/>
  <c r="C205" i="100"/>
  <c r="AP221" i="99" a="1"/>
  <c r="Z114" i="99" a="1"/>
  <c r="C451" i="100"/>
  <c r="C114" i="100"/>
  <c r="B379" i="100"/>
  <c r="BG223" i="99" a="1"/>
  <c r="M89" i="99" a="1"/>
  <c r="B60" i="100"/>
  <c r="C1132" i="100"/>
  <c r="C819" i="100"/>
  <c r="C1915" i="100"/>
  <c r="C1762" i="100"/>
  <c r="C741" i="100"/>
  <c r="B1916" i="100"/>
  <c r="C464" i="100"/>
  <c r="B1038" i="100"/>
  <c r="C419" i="100"/>
  <c r="C5" i="100"/>
  <c r="V39" i="99" a="1"/>
  <c r="O219" i="99" a="1"/>
  <c r="B1815" i="100"/>
  <c r="W221" i="99" a="1"/>
  <c r="C976" i="100"/>
  <c r="N6" i="99" a="1"/>
  <c r="B1709" i="100"/>
  <c r="C347" i="100"/>
  <c r="B483" i="100"/>
  <c r="B927" i="100"/>
  <c r="C860" i="100"/>
  <c r="C1044" i="100"/>
  <c r="D362" i="99" a="1"/>
  <c r="C660" i="100"/>
  <c r="B856" i="100"/>
  <c r="B506" i="100"/>
  <c r="B1744" i="100"/>
  <c r="C329" i="100"/>
  <c r="C842" i="100"/>
  <c r="C1609" i="100"/>
  <c r="B1926" i="100"/>
  <c r="C80" i="100"/>
  <c r="B417" i="100"/>
  <c r="AC271" i="99" a="1"/>
  <c r="C722" i="100"/>
  <c r="B1591" i="100"/>
  <c r="C1616" i="100"/>
  <c r="B344" i="100"/>
  <c r="C927" i="100"/>
  <c r="CI219" i="99" a="1"/>
  <c r="H35" i="99" a="1"/>
  <c r="B84" i="100"/>
  <c r="C1724" i="100"/>
  <c r="B71" i="100"/>
  <c r="B1557" i="100"/>
  <c r="C1605" i="100"/>
  <c r="B1688" i="100"/>
  <c r="B1040" i="100"/>
  <c r="B248" i="100"/>
  <c r="C396" i="100"/>
  <c r="B23" i="100"/>
  <c r="C1230" i="100"/>
  <c r="B265" i="100"/>
  <c r="B832" i="100"/>
  <c r="B674" i="100"/>
  <c r="B450" i="100"/>
  <c r="C1754" i="100"/>
  <c r="C910" i="100"/>
  <c r="Y221" i="99" a="1"/>
  <c r="C1087" i="100"/>
  <c r="B1819" i="100"/>
  <c r="C848" i="100"/>
  <c r="C940" i="100"/>
  <c r="C1035" i="100"/>
  <c r="B935" i="100"/>
  <c r="K221" i="99" a="1"/>
  <c r="C1054" i="100"/>
  <c r="B267" i="100"/>
  <c r="C1835" i="100"/>
  <c r="C308" i="100"/>
  <c r="C995" i="100"/>
  <c r="B1693" i="100"/>
  <c r="C404" i="100"/>
  <c r="C1148" i="100"/>
  <c r="C1211" i="100"/>
  <c r="B1897" i="100"/>
  <c r="C1263" i="100"/>
  <c r="C1228" i="100"/>
  <c r="B1941" i="100"/>
  <c r="B53" i="100"/>
  <c r="C547" i="100"/>
  <c r="B555" i="100"/>
  <c r="C703" i="100"/>
  <c r="O190" i="99" a="1"/>
  <c r="B1134" i="100"/>
  <c r="G62" i="99"/>
  <c r="D403" i="99" a="1"/>
  <c r="C183" i="100"/>
  <c r="B956" i="100"/>
  <c r="B312" i="100"/>
  <c r="B1173" i="100"/>
  <c r="AI165" i="99" a="1"/>
  <c r="B970" i="100"/>
  <c r="B1908" i="100"/>
  <c r="B249" i="100"/>
  <c r="C1988" i="100"/>
  <c r="B1262" i="100"/>
  <c r="BH221" i="99" a="1"/>
  <c r="B1157" i="100"/>
  <c r="B1948" i="100"/>
  <c r="B80" i="100"/>
  <c r="C986" i="100"/>
  <c r="B383" i="100"/>
  <c r="C534" i="100"/>
  <c r="B67" i="100"/>
  <c r="B1880" i="100"/>
  <c r="B617" i="100"/>
  <c r="C321" i="100"/>
  <c r="B908" i="100"/>
  <c r="B1774" i="100"/>
  <c r="B1203" i="100"/>
  <c r="B979" i="100"/>
  <c r="Y192" i="99" a="1"/>
  <c r="B1805" i="100"/>
  <c r="X223" i="99" a="1"/>
  <c r="B342" i="100"/>
  <c r="CG219" i="99" a="1"/>
  <c r="N9" i="99" a="1"/>
  <c r="B359" i="100"/>
  <c r="AA398" i="99" a="1"/>
  <c r="C1869" i="100"/>
  <c r="J322" i="99" a="1"/>
  <c r="C1841" i="100"/>
  <c r="C1175" i="100"/>
  <c r="B1927" i="100"/>
  <c r="AC360" i="99" a="1"/>
  <c r="C898" i="100"/>
  <c r="C292" i="100"/>
  <c r="C367" i="100"/>
  <c r="AI60" i="99" a="1"/>
  <c r="B724" i="100"/>
  <c r="C549" i="100"/>
  <c r="C768" i="100"/>
  <c r="B385" i="100"/>
  <c r="C1150" i="100"/>
  <c r="C124" i="100"/>
  <c r="C1760" i="100"/>
  <c r="B751" i="100"/>
  <c r="C1155" i="100"/>
  <c r="C1026" i="100"/>
  <c r="C1866" i="100"/>
  <c r="C900" i="100"/>
  <c r="C1683" i="100"/>
  <c r="B681" i="100"/>
  <c r="D337" i="99" a="1"/>
  <c r="AF60" i="99" a="1"/>
  <c r="B19" i="100"/>
  <c r="B200" i="100"/>
  <c r="C1676" i="100"/>
  <c r="B584" i="100"/>
  <c r="B926" i="100"/>
  <c r="C651" i="100"/>
  <c r="C641" i="100"/>
  <c r="C1766" i="100"/>
  <c r="C474" i="100"/>
  <c r="B686" i="100"/>
  <c r="C932" i="100"/>
  <c r="C1668" i="100"/>
  <c r="B324" i="100"/>
  <c r="B1982" i="100"/>
  <c r="C997" i="100"/>
  <c r="B1822" i="100"/>
  <c r="C343" i="100"/>
  <c r="B77" i="100"/>
  <c r="B569" i="100"/>
  <c r="AD398" i="99" a="1"/>
  <c r="C74" i="100"/>
  <c r="B521" i="100"/>
  <c r="B1168" i="100"/>
  <c r="C783" i="100"/>
  <c r="C500" i="100"/>
  <c r="B973" i="100"/>
  <c r="X192" i="99"/>
  <c r="B775" i="100"/>
  <c r="G219" i="99" a="1"/>
  <c r="B12" i="100"/>
  <c r="B280" i="100"/>
  <c r="B1704" i="100"/>
  <c r="C27" i="100"/>
  <c r="B961" i="100"/>
  <c r="B1922" i="100"/>
  <c r="C1066" i="100"/>
  <c r="AC89" i="99" a="1"/>
  <c r="C754" i="100"/>
  <c r="BZ219" i="99" a="1"/>
  <c r="B804" i="100"/>
  <c r="B771" i="100"/>
  <c r="C314" i="100"/>
  <c r="C454" i="100"/>
  <c r="C355" i="100"/>
  <c r="B845" i="100"/>
  <c r="C291" i="100"/>
  <c r="C1890" i="100"/>
  <c r="C552" i="100"/>
  <c r="B858" i="100"/>
  <c r="D383" i="99" a="1"/>
  <c r="C249" i="100"/>
  <c r="C150" i="100"/>
  <c r="C1671" i="100"/>
  <c r="C372" i="100"/>
  <c r="C475" i="100"/>
  <c r="B685" i="100"/>
  <c r="F249" i="99" a="1"/>
  <c r="C704" i="100"/>
  <c r="C1221" i="100"/>
  <c r="B1748" i="100"/>
  <c r="C665" i="100"/>
  <c r="C655" i="100"/>
  <c r="B1090" i="100"/>
  <c r="C1061" i="100"/>
  <c r="B1863" i="100"/>
  <c r="C359" i="100"/>
  <c r="B318" i="100"/>
  <c r="B271" i="100"/>
  <c r="B1077" i="100"/>
  <c r="B1125" i="100"/>
  <c r="B1698" i="100"/>
  <c r="C777" i="100"/>
  <c r="Y360" i="99" a="1"/>
  <c r="C258" i="100"/>
  <c r="AO221" i="99" a="1"/>
  <c r="B353" i="100"/>
  <c r="C1239" i="100"/>
  <c r="I219" i="99" a="1"/>
  <c r="B1272" i="100"/>
  <c r="B1807" i="100"/>
  <c r="AB377" i="99" a="1"/>
  <c r="C275" i="100"/>
  <c r="L219" i="99" a="1"/>
  <c r="AC13" i="99" a="1"/>
  <c r="C176" i="100"/>
  <c r="B117" i="100"/>
  <c r="B443" i="100"/>
  <c r="C363" i="100"/>
  <c r="C1870" i="100"/>
  <c r="J114" i="99" a="1"/>
  <c r="B933" i="100"/>
  <c r="C835" i="100"/>
  <c r="L322" i="99" a="1"/>
  <c r="C1144" i="100"/>
  <c r="B1874" i="100"/>
  <c r="B115" i="100"/>
  <c r="C1824" i="100"/>
  <c r="B29" i="100"/>
  <c r="C131" i="100"/>
  <c r="C506" i="100"/>
  <c r="C1017" i="100"/>
  <c r="C1162" i="100"/>
  <c r="B1279" i="100"/>
  <c r="AC398" i="99" a="1"/>
  <c r="C1699" i="100"/>
  <c r="C1597" i="100"/>
  <c r="H165" i="99" a="1"/>
  <c r="C548" i="100"/>
  <c r="C1820" i="100"/>
  <c r="B1840" i="100"/>
  <c r="C250" i="100"/>
  <c r="C1051" i="100"/>
  <c r="B232" i="100"/>
  <c r="B542" i="100"/>
  <c r="B1250" i="100"/>
  <c r="C1831" i="100"/>
  <c r="B1810" i="100"/>
  <c r="B843" i="100"/>
  <c r="C1670" i="100"/>
  <c r="AG165" i="99" a="1"/>
  <c r="B1610" i="100"/>
  <c r="B821" i="100"/>
  <c r="C513" i="100"/>
  <c r="B1200" i="100"/>
  <c r="C290" i="99" a="1"/>
  <c r="B1031" i="100"/>
  <c r="C109" i="100"/>
  <c r="C1817" i="100"/>
  <c r="B398" i="100"/>
  <c r="B1201" i="100"/>
  <c r="C539" i="100"/>
  <c r="C1836" i="100"/>
  <c r="C279" i="100"/>
  <c r="B579" i="100"/>
  <c r="C947" i="100"/>
  <c r="C135" i="100"/>
  <c r="B1857" i="100"/>
  <c r="B372" i="100"/>
  <c r="B470" i="100"/>
  <c r="B1210" i="100"/>
  <c r="C924" i="100"/>
  <c r="C1907" i="100"/>
  <c r="C946" i="100"/>
  <c r="B1751" i="100"/>
  <c r="C620" i="100"/>
  <c r="B78" i="100"/>
  <c r="H244" i="99" a="1"/>
  <c r="C335" i="100"/>
  <c r="B1562" i="100"/>
  <c r="B1121" i="100"/>
  <c r="C780" i="100"/>
  <c r="B394" i="100"/>
  <c r="B819" i="100"/>
  <c r="C252" i="100"/>
  <c r="CB219" i="99" a="1"/>
  <c r="B1758" i="100"/>
  <c r="BO219" i="99" a="1"/>
  <c r="C148" i="100"/>
  <c r="B1759" i="100"/>
  <c r="H89" i="99" a="1"/>
  <c r="B1795" i="100"/>
  <c r="Z271" i="99" a="1"/>
  <c r="C936" i="100"/>
  <c r="C920" i="100"/>
  <c r="E356" i="99" a="1"/>
  <c r="B1026" i="100"/>
  <c r="AI89" i="99" a="1"/>
  <c r="C721" i="100"/>
  <c r="C1146" i="100"/>
  <c r="C886" i="100"/>
  <c r="C503" i="100"/>
  <c r="C1111" i="100"/>
  <c r="B906" i="100"/>
  <c r="C1918" i="100"/>
  <c r="C814" i="100"/>
  <c r="B1702" i="100"/>
  <c r="C1803" i="100"/>
  <c r="C450" i="100"/>
  <c r="C1043" i="100"/>
  <c r="B459" i="100"/>
  <c r="B963" i="100"/>
  <c r="C928" i="100"/>
  <c r="C1198" i="100"/>
  <c r="C494" i="100"/>
  <c r="C759" i="100"/>
  <c r="C68" i="100"/>
  <c r="C1692" i="100"/>
  <c r="B1918" i="100"/>
  <c r="B179" i="100"/>
  <c r="C1778" i="100"/>
  <c r="B1050" i="100"/>
  <c r="B967" i="100"/>
  <c r="B308" i="100"/>
  <c r="F224" i="99" a="1"/>
  <c r="B1703" i="100"/>
  <c r="J165" i="99" a="1"/>
  <c r="B1069" i="100"/>
  <c r="BL219" i="99" a="1"/>
  <c r="B566" i="100"/>
  <c r="B454" i="100"/>
  <c r="B516" i="100"/>
  <c r="AB114" i="99" a="1"/>
  <c r="C1262" i="100"/>
  <c r="C712" i="100"/>
  <c r="B912" i="100"/>
  <c r="C580" i="100"/>
  <c r="C702" i="100"/>
  <c r="B85" i="100"/>
  <c r="C1739" i="100"/>
  <c r="B546" i="100"/>
  <c r="C1143" i="100"/>
  <c r="C273" i="100"/>
  <c r="B297" i="100"/>
  <c r="B1117" i="100"/>
  <c r="C639" i="100"/>
  <c r="C1947" i="100"/>
  <c r="C983" i="100"/>
  <c r="C455" i="100"/>
  <c r="C864" i="100"/>
  <c r="B95" i="100"/>
  <c r="B404" i="100"/>
  <c r="B536" i="100"/>
  <c r="C1053" i="100"/>
  <c r="C1849" i="100"/>
  <c r="AF271" i="99" a="1"/>
  <c r="C1094" i="100"/>
  <c r="C1700" i="100"/>
  <c r="P165" i="99" a="1"/>
  <c r="C1213" i="100"/>
  <c r="C1753" i="100"/>
  <c r="B898" i="100"/>
  <c r="B1196" i="100"/>
  <c r="B1252" i="100"/>
  <c r="B1188" i="100"/>
  <c r="BX223" i="99" a="1"/>
  <c r="B1023" i="100"/>
  <c r="C1167" i="100"/>
  <c r="B378" i="100"/>
  <c r="C905" i="100"/>
  <c r="B145" i="100"/>
  <c r="B1126" i="100"/>
  <c r="B1273" i="100"/>
  <c r="B278" i="100"/>
  <c r="C998" i="100"/>
  <c r="D324" i="99" a="1"/>
  <c r="B688" i="100"/>
  <c r="B1931" i="100"/>
  <c r="V37" i="99" a="1"/>
  <c r="N5" i="99" a="1"/>
  <c r="B1777" i="100"/>
  <c r="B92" i="100"/>
  <c r="B430" i="100"/>
  <c r="C1802" i="100"/>
  <c r="C172" i="100"/>
  <c r="B1148" i="100"/>
  <c r="AB89" i="99" a="1"/>
  <c r="C56" i="100"/>
  <c r="B827" i="100"/>
  <c r="B1601" i="100"/>
  <c r="B1213" i="100"/>
  <c r="B1782" i="100"/>
  <c r="B733" i="100"/>
  <c r="N8" i="99" a="1"/>
  <c r="C511" i="100"/>
  <c r="AA165" i="99" a="1"/>
  <c r="B1122" i="100"/>
  <c r="B1737" i="100"/>
  <c r="C1771" i="100"/>
  <c r="C581" i="100"/>
  <c r="B189" i="100"/>
  <c r="B275" i="100"/>
  <c r="K398" i="99" a="1"/>
  <c r="C1149" i="100"/>
  <c r="C1212" i="100"/>
  <c r="C1987" i="100"/>
  <c r="B887" i="100"/>
  <c r="C391" i="100"/>
  <c r="B1000" i="100"/>
  <c r="B551" i="100"/>
  <c r="C1845" i="100"/>
  <c r="B1586" i="100"/>
  <c r="B571" i="100"/>
  <c r="C118" i="100"/>
  <c r="C563" i="100"/>
  <c r="B1781" i="100"/>
  <c r="D39" i="99" a="1"/>
  <c r="AA377" i="99" a="1"/>
  <c r="B787" i="100"/>
  <c r="C381" i="100"/>
  <c r="B896" i="100"/>
  <c r="J37" i="99" a="1"/>
  <c r="C1280" i="100"/>
  <c r="I419" i="99" a="1"/>
  <c r="C1227" i="100"/>
  <c r="F223" i="99" a="1"/>
  <c r="C157" i="100"/>
  <c r="C34" i="100"/>
  <c r="B891" i="100"/>
  <c r="B1086" i="100"/>
  <c r="C1030" i="100"/>
  <c r="C60" i="100"/>
  <c r="C923" i="100"/>
  <c r="B64" i="100"/>
  <c r="B1845" i="100"/>
  <c r="C1254" i="100"/>
  <c r="B133" i="100"/>
  <c r="B1705" i="100"/>
  <c r="C76" i="100"/>
  <c r="B522" i="100"/>
  <c r="B815" i="100"/>
  <c r="B380" i="100"/>
  <c r="C1981" i="100"/>
  <c r="B560" i="100"/>
  <c r="B805" i="100"/>
  <c r="AC60" i="99" a="1"/>
  <c r="C1805" i="100"/>
  <c r="C1079" i="100"/>
  <c r="C10" i="100"/>
  <c r="C1058" i="100"/>
  <c r="B485" i="100"/>
  <c r="B70" i="100"/>
  <c r="C1827" i="100"/>
  <c r="B1970" i="100"/>
  <c r="B1955" i="100"/>
  <c r="B1001" i="100"/>
  <c r="B1039" i="100"/>
  <c r="C854" i="100"/>
  <c r="C1121" i="100"/>
  <c r="C1837" i="100"/>
  <c r="B877" i="100"/>
  <c r="C1116" i="100"/>
  <c r="B1065" i="100"/>
  <c r="B894" i="100"/>
  <c r="C1781" i="100"/>
  <c r="C1949" i="100"/>
  <c r="C1922" i="100"/>
  <c r="B1124" i="100"/>
  <c r="AD60" i="99" a="1"/>
  <c r="C1880" i="100"/>
  <c r="C1219" i="100"/>
  <c r="C1767" i="100"/>
  <c r="B710" i="100"/>
  <c r="B945" i="100"/>
  <c r="AP224" i="99" a="1"/>
  <c r="C1711" i="100"/>
  <c r="C1675" i="100"/>
  <c r="C100" i="100"/>
  <c r="B493" i="100"/>
  <c r="B1787" i="100"/>
  <c r="B1029" i="100"/>
  <c r="B597" i="100"/>
  <c r="B1560" i="100"/>
  <c r="C1081" i="100"/>
  <c r="C732" i="100"/>
  <c r="E167" i="99" a="1"/>
  <c r="D356" i="99" a="1"/>
  <c r="B1694" i="100"/>
  <c r="C373" i="100"/>
  <c r="B299" i="100"/>
  <c r="U382" i="99" a="1"/>
  <c r="B993" i="100"/>
  <c r="B180" i="100"/>
  <c r="BL221" i="99" a="1"/>
  <c r="B855" i="100"/>
  <c r="B484" i="100"/>
  <c r="B651" i="100"/>
  <c r="D93" i="99" a="1"/>
  <c r="B448" i="100"/>
  <c r="C1696" i="100"/>
  <c r="B168" i="100"/>
  <c r="B287" i="100"/>
  <c r="B991" i="100"/>
  <c r="C796" i="100"/>
  <c r="B618" i="100"/>
  <c r="C612" i="100"/>
  <c r="C993" i="100"/>
  <c r="C739" i="100"/>
  <c r="C92" i="100"/>
  <c r="B471" i="100"/>
  <c r="Z165" i="99" a="1"/>
  <c r="C642" i="100"/>
  <c r="B1950" i="100"/>
  <c r="Y398" i="99" a="1"/>
  <c r="B497" i="100"/>
  <c r="C1007" i="100"/>
  <c r="B1939" i="100"/>
  <c r="B1900" i="100"/>
  <c r="B371" i="100"/>
  <c r="B801" i="100"/>
  <c r="B366" i="100"/>
  <c r="G356" i="99" a="1"/>
  <c r="C307" i="100"/>
  <c r="C1859" i="100"/>
  <c r="B172" i="100"/>
  <c r="B671" i="100"/>
  <c r="B43" i="100"/>
  <c r="C1165" i="100"/>
  <c r="C1685" i="100"/>
  <c r="X93" i="99" a="1"/>
  <c r="C907" i="100"/>
  <c r="C1966" i="100"/>
  <c r="B96" i="100"/>
  <c r="B351" i="100"/>
  <c r="B1163" i="100"/>
  <c r="C509" i="100"/>
  <c r="H341" i="99" a="1"/>
  <c r="B607" i="100"/>
  <c r="B1683" i="100"/>
  <c r="AC35" i="99" a="1"/>
  <c r="L398" i="99" a="1"/>
  <c r="M271" i="99" a="1"/>
  <c r="B1185" i="100"/>
  <c r="B976" i="100"/>
  <c r="B1175" i="100"/>
  <c r="K360" i="99" a="1"/>
  <c r="CC221" i="99" a="1"/>
  <c r="B247" i="100"/>
  <c r="B1733" i="100"/>
  <c r="B982" i="100"/>
  <c r="C1891" i="100"/>
  <c r="C1031" i="100"/>
  <c r="B1044" i="100"/>
  <c r="B884" i="100"/>
  <c r="C497" i="100"/>
  <c r="B128" i="100"/>
  <c r="B1816" i="100"/>
  <c r="B1793" i="100"/>
  <c r="C430" i="100"/>
  <c r="C1858" i="100"/>
  <c r="B1226" i="100"/>
  <c r="C362" i="99" a="1"/>
  <c r="E37" i="99" a="1"/>
  <c r="B951" i="100"/>
  <c r="C1706" i="100"/>
  <c r="B1053" i="100"/>
  <c r="B844" i="100"/>
  <c r="C388" i="100"/>
  <c r="B752" i="100"/>
  <c r="B114" i="100"/>
  <c r="B628" i="100"/>
  <c r="C130" i="100"/>
  <c r="B576" i="100"/>
  <c r="C903" i="100"/>
  <c r="B348" i="100"/>
  <c r="C394" i="100"/>
  <c r="B407" i="100"/>
  <c r="B1142" i="100"/>
  <c r="C348" i="100"/>
  <c r="V62" i="99" a="1"/>
  <c r="C1686" i="100"/>
  <c r="B648" i="100"/>
  <c r="C720" i="100"/>
  <c r="C685" i="100"/>
  <c r="C774" i="100"/>
  <c r="B354" i="100"/>
  <c r="C37" i="100"/>
  <c r="B1825" i="100"/>
  <c r="B81" i="100"/>
  <c r="C1786" i="100"/>
  <c r="C1937" i="100"/>
  <c r="C656" i="100"/>
  <c r="C912" i="100"/>
  <c r="B7" i="100"/>
  <c r="C875" i="100"/>
  <c r="C878" i="100"/>
  <c r="B758" i="100"/>
  <c r="B1066" i="100"/>
  <c r="C1687" i="100"/>
  <c r="C1187" i="100"/>
  <c r="B478" i="100"/>
  <c r="C556" i="100"/>
  <c r="C493" i="100"/>
  <c r="C753" i="100"/>
  <c r="B739" i="100"/>
  <c r="B357" i="100"/>
  <c r="B66" i="100"/>
  <c r="AV219" i="99" a="1"/>
  <c r="B1928" i="100"/>
  <c r="C435" i="100"/>
  <c r="C322" i="100"/>
  <c r="C199" i="100"/>
  <c r="B298" i="100"/>
  <c r="C341" i="100"/>
  <c r="C443" i="100"/>
  <c r="B539" i="100"/>
  <c r="C287" i="100"/>
  <c r="C1599" i="100"/>
  <c r="B778" i="100"/>
  <c r="B1826" i="100"/>
  <c r="AF219" i="99" a="1"/>
  <c r="AA60" i="99" a="1"/>
  <c r="B1268" i="100"/>
  <c r="B649" i="100"/>
  <c r="B663" i="100"/>
  <c r="B507" i="100"/>
  <c r="B593" i="100"/>
  <c r="J341" i="99" a="1"/>
  <c r="B269" i="100"/>
  <c r="B1743" i="100"/>
  <c r="B697" i="100"/>
  <c r="B666" i="100"/>
  <c r="B1978" i="100"/>
  <c r="C1082" i="100"/>
  <c r="C1669" i="100"/>
  <c r="C1909" i="100"/>
  <c r="AA190" i="99" a="1"/>
  <c r="C1701" i="100"/>
  <c r="G337" i="99" a="1"/>
  <c r="AH60" i="99" a="1"/>
  <c r="B568" i="100"/>
  <c r="C1647" i="100"/>
  <c r="V381" i="99" a="1"/>
  <c r="B1613" i="100"/>
  <c r="AD35" i="99" a="1"/>
  <c r="C1779" i="100"/>
  <c r="B1070" i="100"/>
  <c r="C149" i="100"/>
  <c r="C317" i="100"/>
  <c r="C1193" i="100"/>
  <c r="AH114" i="99" a="1"/>
  <c r="B738" i="100"/>
  <c r="C623" i="100"/>
  <c r="C757" i="100"/>
  <c r="B609" i="100"/>
  <c r="P143" i="99" a="1"/>
  <c r="C1977" i="100"/>
  <c r="C913" i="100"/>
  <c r="C382" i="99" a="1"/>
  <c r="C911" i="100"/>
  <c r="B1600" i="100"/>
  <c r="B1189" i="100"/>
  <c r="B1270" i="100"/>
  <c r="C1029" i="100"/>
  <c r="C1182" i="100"/>
  <c r="B1776" i="100"/>
  <c r="B1554" i="100"/>
  <c r="C214" i="100"/>
  <c r="C408" i="100"/>
  <c r="Y13" i="99" a="1"/>
  <c r="C1264" i="100"/>
  <c r="B895" i="100"/>
  <c r="C1120" i="100"/>
  <c r="C441" i="100"/>
  <c r="D221" i="99" a="1"/>
  <c r="B998" i="100"/>
  <c r="B451" i="100"/>
  <c r="C1684" i="100"/>
  <c r="C565" i="100"/>
  <c r="B1895" i="100"/>
  <c r="AB165" i="99" a="1"/>
  <c r="C356" i="100"/>
  <c r="F398" i="99" a="1"/>
  <c r="C888" i="100"/>
  <c r="C1702" i="100"/>
  <c r="C606" i="100"/>
  <c r="B701" i="100"/>
  <c r="C1964" i="100"/>
  <c r="C1784" i="100"/>
  <c r="C85" i="100"/>
  <c r="AN221" i="99" a="1"/>
  <c r="B1720" i="100"/>
  <c r="B1696" i="100"/>
  <c r="C1014" i="100"/>
  <c r="C1197" i="100"/>
  <c r="B127" i="100"/>
  <c r="B98" i="100"/>
  <c r="C346" i="100"/>
  <c r="P219" i="99" a="1"/>
  <c r="B620" i="100"/>
  <c r="C956" i="100"/>
  <c r="C11" i="100"/>
  <c r="B76" i="100"/>
  <c r="B796" i="100"/>
  <c r="B871" i="100"/>
  <c r="C1886" i="100"/>
  <c r="C144" i="100"/>
  <c r="C226" i="100"/>
  <c r="B519" i="100"/>
  <c r="C1986" i="100"/>
  <c r="C1234" i="100"/>
  <c r="B355" i="100"/>
  <c r="C1863" i="100"/>
  <c r="I341" i="99" a="1"/>
  <c r="C824" i="100"/>
  <c r="M13" i="99" a="1"/>
  <c r="B436" i="100"/>
  <c r="C472" i="100"/>
  <c r="B1251" i="100"/>
  <c r="B1271" i="100"/>
  <c r="C558" i="100"/>
  <c r="C695" i="100"/>
  <c r="B936" i="100"/>
  <c r="B14" i="100"/>
  <c r="C482" i="100"/>
  <c r="B1770" i="100"/>
  <c r="C1250" i="100"/>
  <c r="C439" i="100"/>
  <c r="C954" i="100"/>
  <c r="C725" i="100"/>
  <c r="AD143" i="99" a="1"/>
  <c r="B296" i="100"/>
  <c r="M60" i="99" a="1"/>
  <c r="B708" i="100"/>
  <c r="B437" i="100"/>
  <c r="C462" i="100"/>
  <c r="B1834" i="100"/>
  <c r="V169" i="99" a="1"/>
  <c r="B1084" i="100"/>
  <c r="C559" i="100"/>
  <c r="C125" i="100"/>
  <c r="B369" i="100"/>
  <c r="C1925" i="100"/>
  <c r="C228" i="100"/>
  <c r="B892" i="100"/>
  <c r="B761" i="100"/>
  <c r="W167" i="99" a="1"/>
  <c r="B931" i="100"/>
  <c r="C1608" i="100"/>
  <c r="C855" i="100"/>
  <c r="B772" i="100"/>
  <c r="AC377" i="99" a="1"/>
  <c r="K35" i="99" a="1"/>
  <c r="C1093" i="100"/>
  <c r="B1108" i="100"/>
  <c r="C1585" i="100"/>
  <c r="B182" i="100"/>
  <c r="B204" i="100"/>
  <c r="O271" i="99" a="1"/>
  <c r="C550" i="100"/>
  <c r="C368" i="100"/>
  <c r="B349" i="100"/>
  <c r="B243" i="100"/>
  <c r="C48" i="100"/>
  <c r="P13" i="99" a="1"/>
  <c r="C187" i="100"/>
  <c r="E62" i="99" a="1"/>
  <c r="B103" i="100"/>
  <c r="B36" i="100"/>
  <c r="C1569" i="100"/>
  <c r="B1668" i="100"/>
  <c r="C1160" i="100"/>
  <c r="C1793" i="100"/>
  <c r="B837" i="100"/>
  <c r="C344" i="100"/>
  <c r="G377" i="99" a="1"/>
  <c r="V273" i="99" a="1"/>
  <c r="C1126" i="100"/>
  <c r="B286" i="100"/>
  <c r="AU219" i="99" a="1"/>
  <c r="C1018" i="100"/>
  <c r="B240" i="100"/>
  <c r="Q244" i="99" a="1"/>
  <c r="B1022" i="100"/>
  <c r="C132" i="100"/>
  <c r="C831" i="100"/>
  <c r="B387" i="100"/>
  <c r="C1077" i="100"/>
  <c r="C406" i="100"/>
  <c r="B1940" i="100"/>
  <c r="C687" i="100"/>
  <c r="B1969" i="100"/>
  <c r="B1566" i="100"/>
  <c r="M244" i="99" a="1"/>
  <c r="B1671" i="100"/>
  <c r="B1007" i="100"/>
  <c r="C101" i="100"/>
  <c r="C901" i="100"/>
  <c r="B33" i="100"/>
  <c r="B612" i="100"/>
  <c r="B233" i="100"/>
  <c r="C944" i="100"/>
  <c r="C259" i="100"/>
  <c r="B1137" i="100"/>
  <c r="B1195" i="100"/>
  <c r="B1593" i="100"/>
  <c r="F337" i="99" a="1"/>
  <c r="B1009" i="100"/>
  <c r="B440" i="100"/>
  <c r="C318" i="100"/>
  <c r="I377" i="99" a="1"/>
  <c r="C516" i="100"/>
  <c r="C941" i="100"/>
  <c r="C473" i="100"/>
  <c r="C533" i="100"/>
  <c r="C1172" i="100"/>
  <c r="B1587" i="100"/>
  <c r="B1669" i="100"/>
  <c r="B1078" i="100"/>
  <c r="B1021" i="100"/>
  <c r="C884" i="100"/>
  <c r="C1606" i="100"/>
  <c r="B622" i="100"/>
  <c r="B915" i="100"/>
  <c r="C244" i="100"/>
  <c r="B317" i="100"/>
  <c r="C1737" i="100"/>
  <c r="B1861" i="100"/>
  <c r="BR219" i="99" a="1"/>
  <c r="B784" i="100"/>
  <c r="B1227" i="100"/>
  <c r="H398" i="99" a="1"/>
  <c r="AY219" i="99" a="1"/>
  <c r="C1065" i="100"/>
  <c r="B1255" i="100"/>
  <c r="B755" i="100"/>
  <c r="B1838" i="100"/>
  <c r="B1004" i="100"/>
  <c r="C1768" i="100"/>
  <c r="B1797" i="100"/>
  <c r="C1970" i="100"/>
  <c r="C1041" i="100"/>
  <c r="B585" i="100"/>
  <c r="C519" i="100"/>
  <c r="M305" i="99" a="1"/>
  <c r="B1043" i="100"/>
  <c r="B135" i="100"/>
  <c r="C290" i="100"/>
  <c r="B1080" i="100"/>
  <c r="C1080" i="100"/>
  <c r="C1976" i="100"/>
  <c r="C470" i="100"/>
  <c r="B1555" i="100"/>
  <c r="N7" i="99" a="1"/>
  <c r="AA219" i="99" a="1"/>
  <c r="C1695" i="100"/>
  <c r="B314" i="100"/>
  <c r="B588" i="100"/>
  <c r="B907" i="100"/>
  <c r="B462" i="100"/>
  <c r="C381" i="99" a="1"/>
  <c r="B781" i="100"/>
  <c r="C53" i="100"/>
  <c r="C980" i="100"/>
  <c r="AF165" i="99" a="1"/>
  <c r="B1261" i="100"/>
  <c r="C1747" i="100"/>
  <c r="Y143" i="99" a="1"/>
  <c r="C323" i="100"/>
  <c r="C529" i="100"/>
  <c r="B396" i="100"/>
  <c r="C592" i="100"/>
  <c r="C1709" i="100"/>
  <c r="X398" i="99" a="1"/>
  <c r="C1698" i="100"/>
  <c r="B760" i="100"/>
  <c r="C1154" i="100"/>
  <c r="B946" i="100"/>
  <c r="P7" i="99" a="1"/>
  <c r="C1808" i="100"/>
  <c r="C827" i="100"/>
  <c r="C337" i="100"/>
  <c r="B1804" i="100"/>
  <c r="B1098" i="100"/>
  <c r="B975" i="100"/>
  <c r="B228" i="100"/>
  <c r="C1928" i="100"/>
  <c r="C1614" i="100"/>
  <c r="C371" i="100"/>
  <c r="C1934" i="100"/>
  <c r="B457" i="100"/>
  <c r="B185" i="100"/>
  <c r="C209" i="100"/>
  <c r="C177" i="100"/>
  <c r="B405" i="100"/>
  <c r="C389" i="100"/>
  <c r="C1207" i="100"/>
  <c r="B373" i="100"/>
  <c r="H419" i="99" a="1"/>
  <c r="B1202" i="100"/>
  <c r="M165" i="99" a="1"/>
  <c r="C1941" i="100"/>
  <c r="C1056" i="100"/>
  <c r="C115" i="100"/>
  <c r="C1112" i="100"/>
  <c r="C1804" i="100"/>
  <c r="B921" i="100"/>
  <c r="C36" i="100"/>
  <c r="C3" i="100"/>
  <c r="C122" i="100"/>
  <c r="B1209" i="100"/>
  <c r="B1055" i="100"/>
  <c r="B1177" i="100"/>
  <c r="B424" i="100"/>
  <c r="B1013" i="100"/>
  <c r="B865" i="100"/>
  <c r="D246" i="99" a="1"/>
  <c r="C498" i="100"/>
  <c r="E381" i="99" a="1"/>
  <c r="B1714" i="100"/>
  <c r="AW219" i="99" a="1"/>
  <c r="C727" i="100"/>
  <c r="B814" i="100"/>
  <c r="B458" i="100"/>
  <c r="C1156" i="100"/>
  <c r="B644" i="100"/>
  <c r="E377" i="99" a="1"/>
  <c r="C1806" i="100"/>
  <c r="B337" i="100"/>
  <c r="B377" i="100"/>
  <c r="C1073" i="100"/>
  <c r="B47" i="100"/>
  <c r="C1085" i="100"/>
  <c r="B1074" i="100"/>
  <c r="C55" i="100"/>
  <c r="B358" i="100"/>
  <c r="B1806" i="100"/>
  <c r="B598" i="100"/>
  <c r="AZ219" i="99" a="1"/>
  <c r="C1168" i="100"/>
  <c r="D62" i="99" a="1"/>
  <c r="B501" i="100"/>
  <c r="C1703" i="100"/>
  <c r="B759" i="100"/>
  <c r="B429" i="100"/>
  <c r="J360" i="99" a="1"/>
  <c r="B812" i="100"/>
  <c r="C1960" i="100"/>
  <c r="C343" i="99" a="1"/>
  <c r="C1270" i="100"/>
  <c r="B1276" i="100"/>
  <c r="C1853" i="100"/>
  <c r="C69" i="100"/>
  <c r="C1047" i="100"/>
  <c r="C1666" i="100"/>
  <c r="B1932" i="100"/>
  <c r="B924" i="100"/>
  <c r="B1726" i="100"/>
  <c r="B808" i="100"/>
  <c r="B1690" i="100"/>
  <c r="C737" i="100"/>
  <c r="B1844" i="100"/>
  <c r="C1708" i="100"/>
  <c r="AG143" i="99" a="1"/>
  <c r="J219" i="99" a="1"/>
  <c r="B953" i="100"/>
  <c r="C1067" i="100"/>
  <c r="F221" i="99" a="1"/>
  <c r="C1006" i="100"/>
  <c r="B1695" i="100"/>
  <c r="C541" i="100"/>
  <c r="C1115" i="100"/>
  <c r="C681" i="100"/>
  <c r="W192" i="99" a="1"/>
  <c r="B169" i="100"/>
  <c r="B1115" i="100"/>
  <c r="B290" i="100"/>
  <c r="C1170" i="100"/>
  <c r="V91" i="99" a="1"/>
  <c r="C1600" i="100"/>
  <c r="B9" i="100"/>
  <c r="C62" i="100"/>
  <c r="B101" i="100"/>
  <c r="C1178" i="100"/>
  <c r="B1721" i="100"/>
  <c r="AB62" i="99" a="1"/>
  <c r="P6" i="99" a="1"/>
  <c r="B329" i="100"/>
  <c r="W362" i="99" a="1"/>
  <c r="C597" i="100"/>
  <c r="C931" i="100"/>
  <c r="N165" i="99" a="1"/>
  <c r="B1865" i="100"/>
  <c r="B1842" i="100"/>
  <c r="B698" i="100"/>
  <c r="B1112" i="100"/>
  <c r="C313" i="100"/>
  <c r="AG60" i="99" a="1"/>
  <c r="C673" i="100"/>
  <c r="K271" i="99" a="1"/>
  <c r="C669" i="100"/>
  <c r="B431" i="100"/>
  <c r="B1691" i="100"/>
  <c r="C263" i="100"/>
  <c r="C629" i="100"/>
  <c r="B510" i="100"/>
  <c r="C1710" i="100"/>
  <c r="H377" i="99" a="1"/>
  <c r="B680" i="100"/>
  <c r="C9" i="100"/>
  <c r="Y219" i="99" a="1"/>
  <c r="C380" i="100"/>
  <c r="C586" i="100"/>
  <c r="C520" i="100"/>
  <c r="X39" i="99" a="1"/>
  <c r="C29" i="100"/>
  <c r="C990" i="100"/>
  <c r="C387" i="100"/>
  <c r="X169" i="99" a="1"/>
  <c r="B489" i="100"/>
  <c r="C1944" i="100"/>
  <c r="C1046" i="100"/>
  <c r="BF223" i="99" a="1"/>
  <c r="B614" i="100"/>
  <c r="B702" i="100"/>
  <c r="C274" i="100"/>
  <c r="AB271" i="99" a="1"/>
  <c r="B1138" i="100"/>
  <c r="C218" i="100"/>
  <c r="C1721" i="100"/>
  <c r="C1001" i="100"/>
  <c r="C227" i="100"/>
  <c r="B134" i="100"/>
  <c r="C846" i="100"/>
  <c r="C843" i="100"/>
  <c r="C1690" i="100"/>
  <c r="AA271" i="99" a="1"/>
  <c r="B1186" i="100"/>
  <c r="C1717" i="100"/>
  <c r="AF190" i="99" a="1"/>
  <c r="B1584" i="100"/>
  <c r="C1147" i="100"/>
  <c r="B1128" i="100"/>
  <c r="B8" i="100"/>
  <c r="C153" i="100"/>
  <c r="C1010" i="100"/>
  <c r="B1116" i="100"/>
  <c r="B1821" i="100"/>
  <c r="C542" i="100"/>
  <c r="B1786" i="100"/>
  <c r="C933" i="100"/>
  <c r="C458" i="100"/>
  <c r="C975" i="100"/>
  <c r="C1610" i="100"/>
  <c r="B737" i="100"/>
  <c r="C908" i="100"/>
  <c r="B567" i="100"/>
  <c r="C447" i="100"/>
  <c r="C1131" i="100"/>
  <c r="C1208" i="100"/>
  <c r="C332" i="100"/>
  <c r="B1850" i="100"/>
  <c r="B491" i="100"/>
  <c r="C1072" i="100"/>
  <c r="B113" i="100"/>
  <c r="C803" i="100"/>
  <c r="C225" i="100"/>
  <c r="C273" i="99" a="1"/>
  <c r="B20" i="100"/>
  <c r="B1241" i="100"/>
  <c r="B276" i="100"/>
  <c r="C876" i="100"/>
  <c r="C635" i="100"/>
  <c r="B557" i="100"/>
  <c r="C543" i="100"/>
  <c r="C1103" i="100"/>
  <c r="C193" i="100"/>
  <c r="C638" i="100"/>
  <c r="BI219" i="99" a="1"/>
  <c r="B1879" i="100"/>
  <c r="C311" i="100"/>
  <c r="C1979" i="100"/>
  <c r="B1961" i="100"/>
  <c r="C1946" i="100"/>
  <c r="B1567" i="100"/>
  <c r="C1896" i="100"/>
  <c r="B1147" i="100"/>
  <c r="B611" i="100"/>
  <c r="J60" i="99" a="1"/>
  <c r="C171" i="100"/>
  <c r="C1823" i="100"/>
  <c r="C1774" i="100"/>
  <c r="C966" i="100"/>
  <c r="B21" i="100"/>
  <c r="B87" i="100"/>
  <c r="B239" i="100"/>
  <c r="B767" i="100"/>
  <c r="B58" i="100"/>
  <c r="C832" i="100"/>
  <c r="N143" i="99" a="1"/>
  <c r="C813" i="100"/>
  <c r="C1948" i="100"/>
  <c r="C1089" i="100"/>
  <c r="B237" i="100"/>
  <c r="B550" i="100"/>
  <c r="P190" i="99" a="1"/>
  <c r="C91" i="100"/>
  <c r="C862" i="100"/>
  <c r="C761" i="100"/>
  <c r="AH219" i="99" a="1"/>
  <c r="B302" i="100"/>
  <c r="C1095" i="100"/>
  <c r="C672" i="100"/>
  <c r="B533" i="100"/>
  <c r="E192" i="99" a="1"/>
  <c r="C1070" i="100"/>
  <c r="Y116" i="99" a="1"/>
  <c r="B139" i="100"/>
  <c r="B1858" i="100"/>
  <c r="AQ219" i="99" a="1"/>
  <c r="B397" i="100"/>
  <c r="B309" i="100"/>
  <c r="C107" i="100"/>
  <c r="C296" i="100"/>
  <c r="B1017" i="100"/>
  <c r="C480" i="100"/>
  <c r="C191" i="100"/>
  <c r="C1184" i="100"/>
  <c r="C584" i="100"/>
  <c r="C281" i="100"/>
  <c r="B1716" i="100"/>
  <c r="B1968" i="100"/>
  <c r="B1741" i="100"/>
  <c r="O13" i="99" a="1"/>
  <c r="B345" i="100"/>
  <c r="C66" i="100"/>
  <c r="C1596" i="100"/>
  <c r="C1810" i="100"/>
  <c r="C1691" i="100"/>
  <c r="B670" i="100"/>
  <c r="C247" i="100"/>
  <c r="C1141" i="100"/>
  <c r="C567" i="100"/>
  <c r="C1939" i="100"/>
  <c r="B488" i="100"/>
  <c r="C501" i="100"/>
  <c r="C1974" i="100"/>
  <c r="W39" i="99" a="1"/>
  <c r="B1604" i="100"/>
  <c r="B1878" i="100"/>
  <c r="C599" i="100"/>
  <c r="B1966" i="100"/>
  <c r="B1901" i="100"/>
  <c r="C1090" i="100"/>
  <c r="C424" i="100"/>
  <c r="BY219" i="99" a="1"/>
  <c r="B340" i="100"/>
  <c r="C566" i="100"/>
  <c r="C698" i="100"/>
  <c r="B288" i="100"/>
  <c r="B234" i="100"/>
  <c r="B786" i="100"/>
  <c r="C518" i="100"/>
  <c r="B654" i="100"/>
  <c r="C1096" i="100"/>
  <c r="C212" i="100"/>
  <c r="BW223" i="99" a="1"/>
  <c r="AE190" i="99" a="1"/>
  <c r="H114" i="99" a="1"/>
  <c r="C1983" i="100"/>
  <c r="C417" i="100"/>
  <c r="C395" i="100"/>
  <c r="B923" i="100"/>
  <c r="B1868" i="100"/>
  <c r="C811" i="100"/>
  <c r="C760" i="100"/>
  <c r="B1281" i="100"/>
  <c r="C1265" i="100"/>
  <c r="C1276" i="100"/>
  <c r="U381" i="99" a="1"/>
  <c r="B495" i="100"/>
  <c r="C763" i="100"/>
  <c r="B449" i="100"/>
  <c r="C340" i="100"/>
  <c r="C1102" i="100"/>
  <c r="C858" i="100"/>
  <c r="B867" i="100"/>
  <c r="C113" i="100"/>
  <c r="C411" i="100"/>
  <c r="Y62" i="99"/>
  <c r="B1170" i="100"/>
  <c r="C1714" i="100"/>
  <c r="B731" i="100"/>
  <c r="C985" i="100"/>
  <c r="B236" i="100"/>
  <c r="C595" i="100"/>
  <c r="B1091" i="100"/>
  <c r="P244" i="99" a="1"/>
  <c r="C545" i="100"/>
  <c r="O244" i="99" a="1"/>
  <c r="B1596" i="100"/>
  <c r="B328" i="100"/>
  <c r="B361" i="100"/>
  <c r="C1945" i="100"/>
  <c r="B512" i="100"/>
  <c r="B409" i="100"/>
  <c r="C233" i="100"/>
  <c r="C798" i="100"/>
  <c r="B1642" i="100"/>
  <c r="B1877" i="100"/>
  <c r="Q89" i="99" a="1"/>
  <c r="C456" i="100"/>
  <c r="B950" i="100"/>
  <c r="B509" i="100"/>
  <c r="V221" i="99" a="1"/>
  <c r="C557" i="100"/>
  <c r="C809" i="100"/>
  <c r="B268" i="100"/>
  <c r="B1882" i="100"/>
  <c r="AF377" i="99" a="1"/>
  <c r="B849" i="100"/>
  <c r="B365" i="100"/>
  <c r="B226" i="100"/>
  <c r="B863" i="100"/>
  <c r="B1216" i="100"/>
  <c r="B1046" i="100"/>
  <c r="B575" i="100"/>
  <c r="B1971" i="100"/>
  <c r="B311" i="100"/>
  <c r="C1750" i="100"/>
  <c r="B427" i="100"/>
  <c r="B1730" i="100"/>
  <c r="C729" i="100"/>
  <c r="Y190" i="99" a="1"/>
  <c r="B1812" i="100"/>
  <c r="B414" i="100"/>
  <c r="C731" i="100"/>
  <c r="C713" i="100"/>
  <c r="B1160" i="100"/>
  <c r="C667" i="100"/>
  <c r="C605" i="100"/>
  <c r="C257" i="100"/>
  <c r="C461" i="100"/>
  <c r="L190" i="99" a="1"/>
  <c r="C1188" i="100"/>
  <c r="B432" i="100"/>
  <c r="B732" i="100"/>
  <c r="AB35" i="99" a="1"/>
  <c r="B173" i="100"/>
  <c r="C22" i="100"/>
  <c r="B211" i="100"/>
  <c r="B1745" i="100"/>
  <c r="B1740" i="100"/>
  <c r="L341" i="99" a="1"/>
  <c r="B623" i="100"/>
  <c r="B726" i="100"/>
  <c r="B1792" i="100"/>
  <c r="B1146" i="100"/>
  <c r="I322" i="99" a="1"/>
  <c r="C7" i="100"/>
  <c r="B1734" i="100"/>
  <c r="B561" i="100"/>
  <c r="C578" i="100"/>
  <c r="C1689" i="100"/>
  <c r="C1069" i="100"/>
  <c r="C1613" i="100"/>
  <c r="B100" i="100"/>
  <c r="C1185" i="100"/>
  <c r="B1762" i="100"/>
  <c r="C1873" i="100"/>
  <c r="C345" i="100"/>
  <c r="B1680" i="100"/>
  <c r="B899" i="100"/>
  <c r="C82" i="100"/>
  <c r="C572" i="100"/>
  <c r="AO224" i="99" a="1"/>
  <c r="C25" i="100"/>
  <c r="B937" i="100"/>
  <c r="E39" i="99" a="1"/>
  <c r="B1898" i="100"/>
  <c r="C1567" i="100"/>
  <c r="B1609" i="100"/>
  <c r="B456" i="100"/>
  <c r="F192" i="99"/>
  <c r="C1565" i="100"/>
  <c r="C64" i="100"/>
  <c r="B573" i="100"/>
  <c r="B198" i="100"/>
  <c r="C994" i="100"/>
  <c r="C852" i="100"/>
  <c r="B1102" i="100"/>
  <c r="C953" i="100"/>
  <c r="C1965" i="100"/>
  <c r="C1152" i="100"/>
  <c r="L114" i="99" a="1"/>
  <c r="U379" i="99" a="1"/>
  <c r="B1197" i="100"/>
  <c r="C1137" i="100"/>
  <c r="C1881" i="100"/>
  <c r="B1729" i="100"/>
  <c r="B934" i="100"/>
  <c r="M190" i="99" a="1"/>
  <c r="C192" i="100"/>
  <c r="C1789" i="100"/>
  <c r="B1569" i="100"/>
  <c r="B1150" i="100"/>
  <c r="AC114" i="99" a="1"/>
  <c r="B494" i="100"/>
  <c r="N271" i="99" a="1"/>
  <c r="B1002" i="100"/>
  <c r="C1057" i="100"/>
  <c r="C392" i="100"/>
  <c r="B548" i="100"/>
  <c r="B412" i="100"/>
  <c r="C288" i="100"/>
  <c r="B1973" i="100"/>
  <c r="B1194" i="100"/>
  <c r="C1568" i="100"/>
  <c r="C600" i="100"/>
  <c r="C925" i="100"/>
  <c r="B562" i="100"/>
  <c r="B938" i="100"/>
  <c r="B1558" i="100"/>
  <c r="BP219" i="99" a="1"/>
  <c r="C632" i="100"/>
  <c r="B1739" i="100"/>
  <c r="B229" i="100"/>
  <c r="C1963" i="100"/>
  <c r="B183" i="100"/>
  <c r="B1859" i="100"/>
  <c r="I288" i="99" a="1"/>
  <c r="B764" i="100"/>
  <c r="C508" i="100"/>
  <c r="C748" i="100"/>
  <c r="B1789" i="100"/>
  <c r="B1667" i="100"/>
  <c r="B1813" i="100"/>
  <c r="C530" i="100"/>
  <c r="C271" i="100"/>
  <c r="C1895" i="100"/>
  <c r="C821" i="100"/>
  <c r="C717" i="100"/>
  <c r="B613" i="100"/>
  <c r="B806" i="100"/>
  <c r="C294" i="100"/>
  <c r="C137" i="100"/>
  <c r="C282" i="100"/>
  <c r="B655" i="100"/>
  <c r="M288" i="99" a="1"/>
  <c r="C460" i="100"/>
  <c r="AC221" i="99" a="1"/>
  <c r="B995" i="100"/>
  <c r="C221" i="100"/>
  <c r="B334" i="100"/>
  <c r="C797" i="100"/>
  <c r="B640" i="100"/>
  <c r="C200" i="100"/>
  <c r="B116" i="100"/>
  <c r="H356" i="99" a="1"/>
  <c r="AH13" i="99" a="1"/>
  <c r="J377" i="99" a="1"/>
  <c r="B890" i="100"/>
  <c r="C1593" i="100"/>
  <c r="B389" i="100"/>
  <c r="C838" i="100"/>
  <c r="B1875" i="100"/>
  <c r="G35" i="99" a="1"/>
  <c r="C1773" i="100"/>
  <c r="B954" i="100"/>
  <c r="C98" i="100"/>
  <c r="BF221" i="99" a="1"/>
  <c r="B1033" i="100"/>
  <c r="B35" i="100"/>
  <c r="C65" i="100"/>
  <c r="Z221" i="99" a="1"/>
  <c r="B473" i="100"/>
  <c r="B1837" i="100"/>
  <c r="C893" i="100"/>
  <c r="C1118" i="100"/>
  <c r="B830" i="100"/>
  <c r="B1085" i="100"/>
  <c r="B1245" i="100"/>
  <c r="C570" i="100"/>
  <c r="B1801" i="100"/>
  <c r="C676" i="100"/>
  <c r="C951" i="100"/>
  <c r="C758" i="100"/>
  <c r="B313" i="100"/>
  <c r="B1953" i="100"/>
  <c r="B1594" i="100"/>
  <c r="B202" i="100"/>
  <c r="C305" i="100"/>
  <c r="C935" i="100"/>
  <c r="B1884" i="100"/>
  <c r="G288" i="99" a="1"/>
  <c r="C328" i="100"/>
  <c r="C744" i="100"/>
  <c r="C788" i="100"/>
  <c r="G271" i="99" a="1"/>
  <c r="C301" i="100"/>
  <c r="C1612" i="100"/>
  <c r="B381" i="100"/>
  <c r="B1559" i="100"/>
  <c r="B615" i="100"/>
  <c r="B1045" i="100"/>
  <c r="C1982" i="100"/>
  <c r="C217" i="100"/>
  <c r="C984" i="100"/>
  <c r="B957" i="100"/>
  <c r="B1871" i="100"/>
  <c r="B798" i="100"/>
  <c r="B1907" i="100"/>
  <c r="B50" i="100"/>
  <c r="C1743" i="100"/>
  <c r="C1759" i="100"/>
  <c r="B1181" i="100"/>
  <c r="B32" i="100"/>
  <c r="B390" i="100"/>
  <c r="B1755" i="100"/>
  <c r="C407" i="100"/>
  <c r="C1830" i="100"/>
  <c r="C1984" i="100"/>
  <c r="C398" i="100"/>
  <c r="C269" i="100"/>
  <c r="C859" i="100"/>
  <c r="B1848" i="100"/>
  <c r="C1985" i="100"/>
  <c r="C590" i="100"/>
  <c r="C142" i="100"/>
  <c r="K114" i="99" a="1"/>
  <c r="C111" i="100"/>
  <c r="C358" i="100"/>
  <c r="B1089" i="100"/>
  <c r="C1246" i="100"/>
  <c r="B910" i="100"/>
  <c r="B1677" i="100"/>
  <c r="B1719" i="100"/>
  <c r="B964" i="100"/>
  <c r="B873" i="100"/>
  <c r="C16" i="100"/>
  <c r="C412" i="100"/>
  <c r="C787" i="100"/>
  <c r="C423" i="100"/>
  <c r="B30" i="100"/>
  <c r="B245" i="100"/>
  <c r="C515" i="100"/>
  <c r="CA219" i="99" a="1"/>
  <c r="C1166" i="100"/>
  <c r="B1607" i="100"/>
  <c r="B425" i="100"/>
  <c r="D223" i="99" a="1"/>
  <c r="E379" i="99" a="1"/>
  <c r="C319" i="100"/>
  <c r="C1274" i="100"/>
  <c r="M341" i="99" a="1"/>
  <c r="B386" i="100"/>
  <c r="C418" i="100"/>
  <c r="W379" i="99" a="1"/>
  <c r="C889" i="100"/>
  <c r="X62" i="99" a="1"/>
  <c r="W224" i="99" a="1"/>
  <c r="F419" i="99" a="1"/>
  <c r="B660" i="100"/>
  <c r="BN219" i="99" a="1"/>
  <c r="C564" i="100"/>
  <c r="B1674" i="100"/>
  <c r="B543" i="100"/>
  <c r="B994" i="100"/>
  <c r="C1919" i="100"/>
  <c r="C1731" i="100"/>
  <c r="B16" i="100"/>
  <c r="B918" i="100"/>
  <c r="C718" i="100"/>
  <c r="C1002" i="100"/>
  <c r="C806" i="100"/>
  <c r="B151" i="100"/>
  <c r="B1951" i="100"/>
  <c r="B905" i="100"/>
  <c r="B811" i="100"/>
  <c r="C654" i="100"/>
  <c r="B1258" i="100"/>
  <c r="B137" i="100"/>
  <c r="B476" i="100"/>
  <c r="C647" i="100"/>
  <c r="B1963" i="100"/>
  <c r="B433" i="100"/>
  <c r="B594" i="100"/>
  <c r="C930" i="100"/>
  <c r="C1879" i="100"/>
  <c r="B1788" i="100"/>
  <c r="C863" i="100"/>
  <c r="C128" i="100"/>
  <c r="B1145" i="100"/>
  <c r="C1201" i="100"/>
  <c r="P89" i="99" a="1"/>
  <c r="C1707" i="100"/>
  <c r="C974" i="100"/>
  <c r="C215" i="100"/>
  <c r="B610" i="100"/>
  <c r="B1605" i="100"/>
  <c r="W383" i="99" a="1"/>
  <c r="C466" i="100"/>
  <c r="C594" i="100"/>
  <c r="B37" i="100"/>
  <c r="AG190" i="99" a="1"/>
  <c r="B1154" i="100"/>
  <c r="C18" i="100"/>
  <c r="C969" i="100"/>
  <c r="C366" i="100"/>
  <c r="B992" i="100"/>
  <c r="C738" i="100"/>
  <c r="B1036" i="100"/>
  <c r="B524" i="100"/>
  <c r="C991" i="100"/>
  <c r="Z219" i="99" a="1"/>
  <c r="C383" i="100"/>
  <c r="C615" i="100"/>
  <c r="B696" i="100"/>
  <c r="B1682" i="100"/>
  <c r="B392" i="100"/>
  <c r="B1835" i="100"/>
  <c r="B479" i="100"/>
  <c r="B735" i="100"/>
  <c r="J419" i="99" a="1"/>
  <c r="E362" i="99" a="1"/>
  <c r="C867" i="100"/>
  <c r="B1244" i="100"/>
  <c r="C1272" i="100"/>
  <c r="B591" i="100"/>
  <c r="C1052" i="100"/>
  <c r="L271" i="99" a="1"/>
  <c r="D15" i="99" a="1"/>
  <c r="C431" i="100"/>
  <c r="B1041" i="100"/>
  <c r="C1892" i="100"/>
  <c r="C1129" i="100"/>
  <c r="C1967" i="100"/>
  <c r="C1049" i="100"/>
  <c r="B61" i="100"/>
  <c r="B650" i="100"/>
  <c r="C730" i="100"/>
  <c r="C1856" i="100"/>
  <c r="B900" i="100"/>
  <c r="C1214" i="100"/>
  <c r="C420" i="100"/>
  <c r="B1608" i="100"/>
  <c r="B1750" i="100"/>
  <c r="C1074" i="100"/>
  <c r="D116" i="99" a="1"/>
  <c r="C971" i="100"/>
  <c r="U91" i="99" a="1"/>
  <c r="B227" i="100"/>
  <c r="B73" i="100"/>
  <c r="B472" i="100"/>
  <c r="C188" i="100"/>
  <c r="B1904" i="100"/>
  <c r="B374" i="100"/>
  <c r="B1056" i="100"/>
  <c r="C1756" i="100"/>
  <c r="Q190" i="99" a="1"/>
  <c r="B186" i="100"/>
  <c r="C652" i="100"/>
  <c r="C1787" i="100"/>
  <c r="C486" i="100"/>
  <c r="C1157" i="100"/>
  <c r="B238" i="100"/>
  <c r="H337" i="99" a="1"/>
  <c r="B1881" i="100"/>
  <c r="B1263" i="100"/>
  <c r="B831" i="100"/>
  <c r="B508" i="100"/>
  <c r="B177" i="100"/>
  <c r="C1117" i="100"/>
  <c r="B190" i="100"/>
  <c r="C524" i="100"/>
  <c r="C437" i="100"/>
  <c r="C834" i="100"/>
  <c r="B1742" i="100"/>
  <c r="C445" i="100"/>
  <c r="B56" i="100"/>
  <c r="B57" i="100"/>
  <c r="B554" i="100"/>
  <c r="B665" i="100"/>
  <c r="B170" i="100"/>
  <c r="C1133" i="100"/>
  <c r="B1230" i="100"/>
  <c r="C1807" i="100"/>
  <c r="AF143" i="99" a="1"/>
  <c r="B1008" i="100"/>
  <c r="B852" i="100"/>
  <c r="B285" i="100"/>
  <c r="C1938" i="100"/>
  <c r="B791" i="100"/>
  <c r="K305" i="99" a="1"/>
  <c r="B1773" i="100"/>
  <c r="B327" i="100"/>
  <c r="C1169" i="100"/>
  <c r="B876" i="100"/>
  <c r="B875" i="100"/>
  <c r="B1923" i="100"/>
  <c r="V145" i="99" a="1"/>
  <c r="B1697" i="100"/>
  <c r="B1606" i="100"/>
  <c r="B1803" i="100"/>
  <c r="C77" i="100"/>
  <c r="B403" i="100"/>
  <c r="C742" i="100"/>
  <c r="C633" i="100"/>
  <c r="C568" i="100"/>
  <c r="C894" i="100"/>
  <c r="B990" i="100"/>
  <c r="W381" i="99" a="1"/>
  <c r="B514" i="100"/>
  <c r="X224" i="99" a="1"/>
  <c r="C690" i="100"/>
  <c r="C362" i="100"/>
  <c r="B673" i="100"/>
  <c r="B727" i="100"/>
  <c r="C945" i="100"/>
  <c r="C152" i="100"/>
  <c r="B332" i="100"/>
  <c r="Q219" i="99" a="1"/>
  <c r="C1559" i="100"/>
  <c r="K219" i="99" a="1"/>
  <c r="U380" i="99" a="1"/>
  <c r="C1202" i="100"/>
  <c r="BA219" i="99" a="1"/>
  <c r="G305" i="99" a="1"/>
  <c r="B570" i="100"/>
  <c r="C1822" i="100"/>
  <c r="C28" i="100"/>
  <c r="C81" i="100"/>
  <c r="C771" i="100"/>
  <c r="C790" i="100"/>
  <c r="N288" i="99" a="1"/>
  <c r="B1589" i="100"/>
  <c r="C1249" i="100"/>
  <c r="AE398" i="99" a="1"/>
  <c r="B391" i="100"/>
  <c r="C167" i="100"/>
  <c r="C873" i="100"/>
  <c r="B719" i="100"/>
  <c r="C1795" i="100"/>
  <c r="C1064" i="100"/>
  <c r="C316" i="100"/>
  <c r="C775" i="100"/>
  <c r="L288" i="99" a="1"/>
  <c r="C677" i="100"/>
  <c r="C106" i="100"/>
  <c r="C397" i="100"/>
  <c r="B1118" i="100"/>
  <c r="C689" i="100"/>
  <c r="C1135" i="100"/>
  <c r="B785" i="100"/>
  <c r="C1840" i="100"/>
  <c r="C46" i="100"/>
  <c r="B518" i="100"/>
  <c r="C736" i="100"/>
  <c r="B1106" i="100"/>
  <c r="B1790" i="100"/>
  <c r="B1839" i="100"/>
  <c r="C1059" i="100"/>
  <c r="AF13" i="99" a="1"/>
  <c r="B1913" i="100"/>
  <c r="D379" i="99" a="1"/>
  <c r="B1229" i="100"/>
  <c r="C1259" i="100"/>
  <c r="C400" i="100"/>
  <c r="B574" i="100"/>
  <c r="C856" i="100"/>
  <c r="C1952" i="100"/>
  <c r="C899" i="100"/>
  <c r="B1808" i="100"/>
  <c r="B684" i="100"/>
  <c r="C836" i="100"/>
  <c r="V401" i="99" a="1"/>
  <c r="B1794" i="100"/>
  <c r="B1152" i="100"/>
  <c r="C375" i="100"/>
  <c r="C1196" i="100"/>
  <c r="B1057" i="100"/>
  <c r="E116" i="99"/>
  <c r="B1766" i="100"/>
  <c r="B438" i="100"/>
  <c r="C393" i="100"/>
  <c r="C657" i="100"/>
  <c r="B1841" i="100"/>
  <c r="B1140" i="100"/>
  <c r="B818" i="100"/>
  <c r="B1012" i="100"/>
  <c r="C496" i="100"/>
  <c r="B652" i="100"/>
  <c r="C479" i="100"/>
  <c r="E249" i="99" a="1"/>
  <c r="B1169" i="100"/>
  <c r="C1764" i="100"/>
  <c r="J143" i="99" a="1"/>
  <c r="M398" i="99" a="1"/>
  <c r="B1887" i="100"/>
  <c r="B1563" i="100"/>
  <c r="C1100" i="100"/>
  <c r="B3" i="100"/>
  <c r="V383" i="99" a="1"/>
  <c r="C781" i="100"/>
  <c r="C1930" i="100"/>
  <c r="B1208" i="100"/>
  <c r="C591" i="100"/>
  <c r="C1955" i="100"/>
  <c r="B261" i="100"/>
  <c r="B90" i="100"/>
  <c r="C1719" i="100"/>
  <c r="B1853" i="100"/>
  <c r="C1012" i="100"/>
  <c r="B1035" i="100"/>
  <c r="C1554" i="100"/>
  <c r="B54" i="100"/>
  <c r="B401" i="100"/>
  <c r="B1120" i="100"/>
  <c r="C628" i="100"/>
  <c r="B52" i="100"/>
  <c r="C364" i="100"/>
  <c r="C293" i="100"/>
  <c r="C919" i="100"/>
  <c r="B1192" i="100"/>
  <c r="C265" i="100"/>
  <c r="B1757" i="100"/>
  <c r="C776" i="100"/>
  <c r="B1025" i="100"/>
  <c r="C536" i="100"/>
  <c r="C929" i="100"/>
  <c r="G419" i="99" a="1"/>
  <c r="B1672" i="100"/>
  <c r="B1924" i="100"/>
  <c r="C1055" i="100"/>
  <c r="C921" i="100"/>
  <c r="C604" i="100"/>
  <c r="W116" i="99"/>
  <c r="G341" i="99" a="1"/>
  <c r="B187" i="100"/>
  <c r="C818" i="100"/>
  <c r="B1725" i="100"/>
  <c r="B813" i="100"/>
  <c r="AD190" i="99" a="1"/>
  <c r="C926" i="100"/>
  <c r="C661" i="100"/>
  <c r="C278" i="100"/>
  <c r="C1752" i="100"/>
  <c r="C560" i="100"/>
  <c r="C789" i="100"/>
  <c r="B157" i="100"/>
  <c r="C425" i="100"/>
  <c r="B406" i="100"/>
  <c r="C967" i="100"/>
  <c r="C709" i="100"/>
  <c r="C229" i="100"/>
  <c r="B362" i="100"/>
  <c r="C1251" i="100"/>
  <c r="C636" i="100"/>
  <c r="F169" i="99" a="1"/>
  <c r="H13" i="99" a="1"/>
  <c r="C1959" i="100"/>
  <c r="C1140" i="100"/>
  <c r="C468" i="100"/>
  <c r="C728" i="100"/>
  <c r="C663" i="100"/>
  <c r="C621" i="100"/>
  <c r="C442" i="100"/>
  <c r="C1815" i="100"/>
  <c r="C1935" i="100"/>
  <c r="B246" i="100"/>
  <c r="B1068" i="100"/>
  <c r="C646" i="100"/>
  <c r="C1776" i="100"/>
  <c r="C643" i="100"/>
  <c r="C1229" i="100"/>
  <c r="C770" i="100"/>
  <c r="C1832" i="100"/>
  <c r="B629" i="100"/>
  <c r="W398" i="99" a="1"/>
  <c r="AH143" i="99" a="1"/>
  <c r="B989" i="100"/>
  <c r="B1921" i="100"/>
  <c r="B402" i="100"/>
  <c r="G165" i="99" a="1"/>
  <c r="C1910" i="100"/>
  <c r="B839" i="100"/>
  <c r="C694" i="100"/>
  <c r="B564" i="100"/>
  <c r="C587" i="100"/>
  <c r="B783" i="100"/>
  <c r="C1704" i="100"/>
  <c r="AS219" i="99" a="1"/>
  <c r="C168" i="100"/>
  <c r="C1799" i="100"/>
  <c r="C8" i="100"/>
  <c r="C688" i="100"/>
  <c r="B559" i="100"/>
  <c r="C1761" i="100"/>
  <c r="C699" i="100"/>
  <c r="C683" i="100"/>
  <c r="C845" i="100"/>
  <c r="B467" i="100"/>
  <c r="C1195" i="100"/>
  <c r="C521" i="100"/>
  <c r="C711" i="100"/>
  <c r="C202" i="100"/>
  <c r="B1946" i="100"/>
  <c r="B421" i="100"/>
  <c r="B789" i="100"/>
  <c r="B1222" i="100"/>
  <c r="C33" i="100"/>
  <c r="B881" i="100"/>
  <c r="B1735" i="100"/>
  <c r="C1562" i="100"/>
  <c r="C120" i="100"/>
  <c r="C1857" i="100"/>
  <c r="C453" i="100"/>
  <c r="C861" i="100"/>
  <c r="B960" i="100"/>
  <c r="B335" i="100"/>
  <c r="B1104" i="100"/>
  <c r="B911" i="100"/>
  <c r="B156" i="100"/>
  <c r="B356" i="100"/>
  <c r="C697" i="100"/>
  <c r="B1684" i="100"/>
  <c r="C880" i="100"/>
  <c r="AA89" i="99" a="1"/>
  <c r="C619" i="100"/>
  <c r="B1165" i="100"/>
  <c r="C1932" i="100"/>
  <c r="C799" i="100"/>
  <c r="AC219" i="99" a="1"/>
  <c r="C1961" i="100"/>
  <c r="B788" i="100"/>
  <c r="J271" i="99" a="1"/>
  <c r="D382" i="99" a="1"/>
  <c r="B626" i="100"/>
  <c r="B693" i="100"/>
  <c r="C1898" i="100"/>
  <c r="C210" i="100"/>
  <c r="C1108" i="100"/>
  <c r="C94" i="100"/>
  <c r="C960" i="100"/>
  <c r="C579" i="100"/>
  <c r="C211" i="100"/>
  <c r="C825" i="100"/>
  <c r="C1114" i="100"/>
  <c r="B1699" i="100"/>
  <c r="K4" i="99" a="1"/>
  <c r="B913" i="100"/>
  <c r="B218" i="100"/>
  <c r="W62" i="99" a="1"/>
  <c r="B367" i="100"/>
  <c r="AG219" i="99" a="1"/>
  <c r="C436" i="100"/>
  <c r="B677" i="100"/>
  <c r="B1037" i="100"/>
  <c r="C1783" i="100"/>
  <c r="B661" i="100"/>
  <c r="C1790" i="100"/>
  <c r="B75" i="100"/>
  <c r="D248" i="99" a="1"/>
  <c r="C1765" i="100"/>
  <c r="B420" i="100"/>
  <c r="B903" i="100"/>
  <c r="AB190" i="99" a="1"/>
  <c r="C1796" i="100"/>
  <c r="C382" i="100"/>
  <c r="C830" i="100"/>
  <c r="B718" i="100"/>
  <c r="C949" i="100"/>
  <c r="B1724" i="100"/>
  <c r="C1084" i="100"/>
  <c r="B1583" i="100"/>
  <c r="B765" i="100"/>
  <c r="B1896" i="100"/>
  <c r="X221" i="99" a="1"/>
  <c r="B848" i="100"/>
  <c r="B330" i="100"/>
  <c r="B699" i="100"/>
  <c r="C1871" i="100"/>
  <c r="Y89" i="99" a="1"/>
  <c r="B558" i="100"/>
  <c r="C256" i="100"/>
  <c r="B255" i="100"/>
  <c r="B723" i="100"/>
  <c r="B346" i="100"/>
  <c r="C141" i="100"/>
  <c r="B418" i="100"/>
  <c r="C84" i="100"/>
  <c r="C1852" i="100"/>
  <c r="B949" i="100"/>
  <c r="C310" i="100"/>
  <c r="C1811" i="100"/>
  <c r="F62" i="99" a="1"/>
  <c r="B965" i="100"/>
  <c r="C1107" i="100"/>
  <c r="C1225" i="100"/>
  <c r="C1161" i="100"/>
  <c r="C1872" i="100"/>
  <c r="B523" i="100"/>
  <c r="G89" i="99" a="1"/>
  <c r="C1809" i="100"/>
  <c r="C108" i="100"/>
  <c r="B258" i="100"/>
  <c r="C350" i="100"/>
  <c r="B281" i="100"/>
  <c r="C1028" i="100"/>
  <c r="B1096" i="100"/>
  <c r="B1005" i="100"/>
  <c r="B323" i="100"/>
  <c r="W380" i="99" a="1"/>
  <c r="C1914" i="100"/>
  <c r="AE60" i="99" a="1"/>
  <c r="C833" i="100"/>
  <c r="C1792" i="100"/>
  <c r="B746" i="100"/>
  <c r="C571" i="100"/>
  <c r="C379" i="99" a="1"/>
  <c r="B565" i="100"/>
  <c r="B153" i="100"/>
  <c r="C784" i="100"/>
  <c r="B400" i="100"/>
  <c r="L305" i="99" a="1"/>
  <c r="C1204" i="100"/>
  <c r="C795" i="100"/>
  <c r="B1019" i="100"/>
  <c r="B687" i="100"/>
  <c r="C1838" i="100"/>
  <c r="C525" i="100"/>
  <c r="C902" i="100"/>
  <c r="B794" i="100"/>
  <c r="C19" i="100"/>
  <c r="B868" i="100"/>
  <c r="C877" i="100"/>
  <c r="B1280" i="100"/>
  <c r="Q60" i="99" a="1"/>
  <c r="B207" i="100"/>
  <c r="F93" i="99" a="1"/>
  <c r="B589" i="100"/>
  <c r="C1900" i="100"/>
  <c r="B223" i="100"/>
  <c r="C1586" i="100"/>
  <c r="B382" i="100"/>
  <c r="C751" i="100"/>
  <c r="B1083" i="100"/>
  <c r="B1052" i="100"/>
  <c r="CD219" i="99" a="1"/>
  <c r="C514" i="100"/>
  <c r="D381" i="99" a="1"/>
  <c r="C871" i="100"/>
  <c r="L89" i="99" a="1"/>
  <c r="C140" i="100"/>
  <c r="B1820" i="100"/>
  <c r="C857" i="100"/>
  <c r="E248" i="99" a="1"/>
  <c r="B221" i="100"/>
  <c r="B1647" i="100"/>
  <c r="B520" i="100"/>
  <c r="BG221" i="99" a="1"/>
  <c r="AT219" i="99" a="1"/>
  <c r="AB398" i="99" a="1"/>
  <c r="C1973" i="100"/>
  <c r="C1847" i="100"/>
  <c r="B178" i="100"/>
  <c r="C724" i="100"/>
  <c r="K165" i="99" a="1"/>
  <c r="AG13" i="99" a="1"/>
  <c r="C766" i="100"/>
  <c r="K341" i="99" a="1"/>
  <c r="B209" i="100"/>
  <c r="C105" i="100"/>
  <c r="B111" i="100"/>
  <c r="B1260" i="100"/>
  <c r="M322" i="99" a="1"/>
  <c r="B841" i="100"/>
  <c r="C1738" i="100"/>
  <c r="P4" i="99" a="1"/>
  <c r="C575" i="100"/>
  <c r="C955" i="100"/>
  <c r="C1247" i="100"/>
  <c r="C409" i="100"/>
  <c r="C1021" i="100"/>
  <c r="B864" i="100"/>
  <c r="C446" i="100"/>
  <c r="B511" i="100"/>
  <c r="C230" i="100"/>
  <c r="C1159" i="100"/>
  <c r="E382" i="99" a="1"/>
  <c r="B1796" i="100"/>
  <c r="B1082" i="100"/>
  <c r="B1067" i="100"/>
  <c r="C295" i="100"/>
  <c r="B1764" i="100"/>
  <c r="C1034" i="100"/>
  <c r="C822" i="100"/>
  <c r="B862" i="100"/>
  <c r="C964" i="100"/>
  <c r="B1265" i="100"/>
  <c r="D404" i="99" a="1"/>
  <c r="C1233" i="100"/>
  <c r="B188" i="100"/>
  <c r="B838" i="100"/>
  <c r="B721" i="100"/>
  <c r="B880" i="100"/>
  <c r="C24" i="100"/>
  <c r="C254" i="100"/>
  <c r="C684" i="100"/>
  <c r="L244" i="99" a="1"/>
  <c r="B1092" i="100"/>
  <c r="C1194" i="100"/>
  <c r="B1862" i="100"/>
  <c r="C15" i="100"/>
  <c r="C1926" i="100"/>
  <c r="N4" i="99" a="1"/>
  <c r="B707" i="100"/>
  <c r="V93" i="99" a="1"/>
  <c r="AQ221" i="99" a="1"/>
  <c r="B1902" i="100"/>
  <c r="C1848" i="100"/>
  <c r="B453" i="100"/>
  <c r="C1011" i="100"/>
  <c r="B257" i="100"/>
  <c r="C1142" i="100"/>
  <c r="E380" i="99" a="1"/>
  <c r="B860" i="100"/>
  <c r="B1765" i="100"/>
  <c r="B1028" i="100"/>
  <c r="C405" i="100"/>
  <c r="C204" i="100"/>
  <c r="G143" i="99" a="1"/>
  <c r="B122" i="100"/>
  <c r="C1245" i="100"/>
  <c r="B1113" i="100"/>
  <c r="C170" i="100"/>
  <c r="J305" i="99" a="1"/>
  <c r="B1095" i="100"/>
  <c r="BY221" i="99" a="1"/>
  <c r="C90" i="100"/>
  <c r="C1176" i="100"/>
  <c r="B947" i="100"/>
  <c r="I190" i="99" a="1"/>
  <c r="B596" i="100"/>
  <c r="C1192" i="100"/>
  <c r="C1736" i="100"/>
  <c r="C1127" i="100"/>
  <c r="B776" i="100"/>
  <c r="C958" i="100"/>
  <c r="C463" i="100"/>
  <c r="B713" i="100"/>
  <c r="O288" i="99" a="1"/>
  <c r="C241" i="100"/>
  <c r="C174" i="100"/>
  <c r="C658" i="100"/>
  <c r="C1200" i="100"/>
  <c r="C693" i="100"/>
  <c r="C1163" i="100"/>
  <c r="C298" i="100"/>
  <c r="B662" i="100"/>
  <c r="B1159" i="100"/>
  <c r="C531" i="100"/>
  <c r="I143" i="99" a="1"/>
  <c r="B795" i="100"/>
  <c r="C883" i="100"/>
  <c r="C374" i="100"/>
  <c r="B1954" i="100"/>
  <c r="C23" i="100"/>
  <c r="C686" i="100"/>
  <c r="C678" i="100"/>
  <c r="G192" i="99" a="1"/>
  <c r="C1024" i="100"/>
  <c r="C452" i="100"/>
  <c r="C1277" i="100"/>
  <c r="M360" i="99" a="1"/>
  <c r="C70" i="100"/>
  <c r="C86" i="100"/>
  <c r="B147" i="100"/>
  <c r="C483" i="100"/>
  <c r="B793" i="100"/>
  <c r="B1802" i="100"/>
  <c r="B131" i="100"/>
  <c r="C239" i="100"/>
  <c r="C752" i="100"/>
  <c r="B513" i="100"/>
  <c r="C426" i="100"/>
  <c r="H360" i="99" a="1"/>
  <c r="B1246" i="100"/>
  <c r="B282" i="100"/>
  <c r="C481" i="100"/>
  <c r="B1193" i="100"/>
  <c r="B1958" i="100"/>
  <c r="B262" i="100"/>
  <c r="I305" i="99" a="1"/>
  <c r="C537" i="100"/>
  <c r="B1854" i="100"/>
  <c r="C240" i="100"/>
  <c r="C1226" i="100"/>
  <c r="B977" i="100"/>
  <c r="C526" i="100"/>
  <c r="C613" i="100"/>
  <c r="B1753" i="100"/>
  <c r="B659" i="100"/>
  <c r="B59" i="100"/>
  <c r="Y37" i="99" a="1"/>
  <c r="B1164" i="100"/>
  <c r="C745" i="100"/>
  <c r="B1099" i="100"/>
  <c r="C1139" i="100"/>
  <c r="C502" i="100"/>
  <c r="C723" i="100"/>
  <c r="B69" i="100"/>
  <c r="V404" i="99" a="1"/>
  <c r="C523" i="100"/>
  <c r="B1944" i="100"/>
  <c r="C384" i="100"/>
  <c r="B1257" i="100"/>
  <c r="B528" i="100"/>
  <c r="E419" i="99" a="1"/>
  <c r="B104" i="100"/>
  <c r="B790" i="100"/>
  <c r="Z35" i="99" a="1"/>
  <c r="B1176" i="100"/>
  <c r="B1909" i="100"/>
  <c r="B1929" i="100"/>
  <c r="B639" i="100"/>
  <c r="B1886" i="100"/>
  <c r="C1206" i="100"/>
  <c r="B859" i="100"/>
  <c r="B720" i="100"/>
  <c r="C915" i="100"/>
  <c r="B768" i="100"/>
  <c r="C917" i="100"/>
  <c r="AD219" i="99" a="1"/>
  <c r="B1988" i="100"/>
  <c r="B928" i="100"/>
  <c r="B825" i="100"/>
  <c r="B1738" i="100"/>
  <c r="B305" i="100"/>
  <c r="C1558" i="100"/>
  <c r="O89" i="99" a="1"/>
  <c r="B463" i="100"/>
  <c r="C765" i="100"/>
  <c r="B817" i="100"/>
  <c r="B452" i="100"/>
  <c r="C1842" i="100"/>
  <c r="C869" i="100"/>
  <c r="B193" i="100"/>
  <c r="C879" i="100"/>
  <c r="B1893" i="100"/>
  <c r="B1156" i="100"/>
  <c r="B1180" i="100"/>
  <c r="C750" i="100"/>
  <c r="B1860" i="100"/>
  <c r="B222" i="100"/>
  <c r="C850" i="100"/>
  <c r="AH89" i="99" a="1"/>
  <c r="B800" i="100"/>
  <c r="B1049" i="100"/>
  <c r="C895" i="100"/>
  <c r="C356" i="99" a="1"/>
  <c r="C1078" i="100"/>
  <c r="C297" i="100"/>
  <c r="B1611" i="100"/>
  <c r="B722" i="100"/>
  <c r="B1204" i="100"/>
  <c r="B792" i="100"/>
  <c r="B1873" i="100"/>
  <c r="B1256" i="100"/>
  <c r="B1111" i="100"/>
  <c r="B637" i="100"/>
  <c r="C449" i="100"/>
  <c r="B1747" i="100"/>
  <c r="C1271" i="100"/>
  <c r="B705" i="100"/>
  <c r="B966" i="100"/>
  <c r="B828" i="100"/>
  <c r="B941" i="100"/>
  <c r="B700" i="100"/>
  <c r="B753" i="100"/>
  <c r="B549" i="100"/>
  <c r="B1042" i="100"/>
  <c r="Z13" i="99" a="1"/>
  <c r="B981" i="100"/>
  <c r="C1883" i="100"/>
  <c r="G13" i="99" a="1"/>
  <c r="C334" i="100"/>
  <c r="C104" i="100"/>
  <c r="B423" i="100"/>
  <c r="C535" i="100"/>
  <c r="C1800" i="100"/>
  <c r="B1184" i="100"/>
  <c r="C705" i="100"/>
  <c r="B1131" i="100"/>
  <c r="F246" i="99" a="1"/>
  <c r="B1711" i="100"/>
  <c r="C185" i="100"/>
  <c r="Y167" i="99" a="1"/>
  <c r="B1985" i="100"/>
  <c r="AR219" i="99" a="1"/>
  <c r="B807" i="100"/>
  <c r="B411" i="100"/>
  <c r="C1968" i="100"/>
  <c r="AE165" i="99" a="1"/>
  <c r="B1602" i="100"/>
  <c r="L35" i="99" a="1"/>
  <c r="B1088" i="100"/>
  <c r="C829" i="100"/>
  <c r="B1752" i="100"/>
  <c r="C196" i="100"/>
  <c r="B1199" i="100"/>
  <c r="B1899" i="100"/>
  <c r="C208" i="100"/>
  <c r="B1855" i="100"/>
  <c r="B1830" i="100"/>
  <c r="C1797" i="100"/>
  <c r="C1205" i="100"/>
  <c r="B857" i="100"/>
  <c r="C52" i="100"/>
  <c r="B916" i="100"/>
  <c r="B1867" i="100"/>
  <c r="CC219" i="99" a="1"/>
  <c r="B121" i="100"/>
  <c r="C1255" i="100"/>
  <c r="C1231" i="100"/>
  <c r="B632" i="100"/>
  <c r="B769" i="100"/>
  <c r="C1604" i="100"/>
  <c r="B130" i="100"/>
  <c r="B1032" i="100"/>
  <c r="C179" i="100"/>
  <c r="D192" i="99" a="1"/>
  <c r="C1846" i="100"/>
  <c r="B260" i="100"/>
  <c r="B854" i="100"/>
  <c r="AE13" i="99" a="1"/>
  <c r="C596" i="100"/>
  <c r="C103" i="100"/>
  <c r="V223" i="99" a="1"/>
  <c r="C1826" i="100"/>
  <c r="B474" i="100"/>
  <c r="C303" i="100"/>
  <c r="B672" i="100"/>
  <c r="B503" i="100"/>
  <c r="C1076" i="100"/>
  <c r="C637" i="100"/>
  <c r="Q114" i="99" a="1"/>
  <c r="B959" i="100"/>
  <c r="B932" i="100"/>
  <c r="B627" i="100"/>
  <c r="B750" i="100"/>
  <c r="B780" i="100"/>
  <c r="B586" i="100"/>
  <c r="E221" i="99" a="1"/>
  <c r="B1568" i="100"/>
  <c r="C487" i="100"/>
  <c r="C1943" i="100"/>
  <c r="V379" i="99" a="1"/>
  <c r="C562" i="100"/>
  <c r="C30" i="100"/>
  <c r="G167" i="99" a="1"/>
  <c r="C203" i="100"/>
  <c r="B1614" i="100"/>
  <c r="B802" i="100"/>
  <c r="C361" i="100"/>
  <c r="C1929" i="100"/>
  <c r="B955" i="100"/>
  <c r="B1976" i="100"/>
  <c r="C616" i="100"/>
  <c r="B1833" i="100"/>
  <c r="C1720" i="100"/>
  <c r="C403" i="100"/>
  <c r="C448" i="100"/>
  <c r="B140" i="100"/>
  <c r="B125" i="100"/>
  <c r="B987" i="100"/>
  <c r="C808" i="100"/>
  <c r="B974" i="100"/>
  <c r="AI190" i="99" a="1"/>
  <c r="B1676" i="100"/>
  <c r="C662" i="100"/>
  <c r="C1587" i="100"/>
  <c r="B1006" i="100"/>
  <c r="C186" i="100"/>
  <c r="C151" i="100"/>
  <c r="B1561" i="100"/>
  <c r="C1933" i="100"/>
  <c r="C99" i="100"/>
  <c r="O305" i="99" a="1"/>
  <c r="C816" i="100"/>
  <c r="B633" i="100"/>
  <c r="B692" i="100"/>
  <c r="B1957" i="100"/>
  <c r="B419" i="100"/>
  <c r="B1700" i="100"/>
  <c r="B6" i="100"/>
  <c r="B1247" i="100"/>
  <c r="C1611" i="100"/>
  <c r="C890" i="100"/>
  <c r="B146" i="100"/>
  <c r="B1107" i="100"/>
  <c r="C961" i="100"/>
  <c r="C1733" i="100"/>
  <c r="B1207" i="100"/>
  <c r="B601" i="100"/>
  <c r="B1870" i="100"/>
  <c r="C1819" i="100"/>
  <c r="B72" i="100"/>
  <c r="G114" i="99" a="1"/>
  <c r="C573" i="100"/>
  <c r="C1956" i="100"/>
  <c r="AD360" i="99" a="1"/>
  <c r="C989" i="100"/>
  <c r="B1681" i="100"/>
  <c r="B883" i="100"/>
  <c r="C1772" i="100"/>
  <c r="B1254" i="100"/>
  <c r="B1818" i="100"/>
  <c r="N13" i="99" a="1"/>
  <c r="B445" i="100"/>
  <c r="C1775" i="100"/>
  <c r="B885" i="100"/>
  <c r="C1843" i="100"/>
  <c r="C488" i="100"/>
  <c r="C429" i="100"/>
  <c r="B110" i="100"/>
  <c r="C370" i="100"/>
  <c r="B291" i="100"/>
  <c r="C1279" i="100"/>
  <c r="C909" i="100"/>
  <c r="B263" i="100"/>
  <c r="B48" i="100"/>
  <c r="C963" i="100"/>
  <c r="B455" i="100"/>
  <c r="B578" i="100"/>
  <c r="C45" i="100"/>
  <c r="AB60" i="99" a="1"/>
  <c r="B1846" i="100"/>
  <c r="B504" i="100"/>
  <c r="C1123" i="100"/>
  <c r="B1243" i="100"/>
  <c r="BW224" i="99" a="1"/>
  <c r="B1062" i="100"/>
  <c r="C885" i="100"/>
  <c r="AR221" i="99" a="1"/>
  <c r="B1974" i="100"/>
  <c r="B1814" i="100"/>
  <c r="B1864" i="100"/>
  <c r="C977" i="100"/>
  <c r="B1190" i="100"/>
  <c r="B196" i="100"/>
  <c r="B1224" i="100"/>
  <c r="D380" i="99" a="1"/>
  <c r="B1132" i="100"/>
  <c r="AA13" i="99" a="1"/>
  <c r="B310" i="100"/>
  <c r="C1223" i="100"/>
  <c r="AF89" i="99" a="1"/>
  <c r="C289" i="100"/>
  <c r="B1949" i="100"/>
  <c r="B572" i="100"/>
  <c r="B1206" i="100"/>
  <c r="B1616" i="100"/>
  <c r="B1585" i="100"/>
  <c r="B756" i="100"/>
  <c r="B251" i="100"/>
  <c r="C1911" i="100"/>
  <c r="C1643" i="100"/>
  <c r="C272" i="100"/>
  <c r="C733" i="100"/>
  <c r="E273" i="99" a="1"/>
  <c r="B897" i="100"/>
  <c r="C21" i="100"/>
  <c r="C624" i="100"/>
  <c r="B492" i="100"/>
  <c r="C91" i="99" a="1"/>
  <c r="C540" i="100"/>
  <c r="B889" i="100"/>
  <c r="C773" i="100"/>
  <c r="C1105" i="100"/>
  <c r="C413" i="100"/>
  <c r="C593" i="100"/>
  <c r="K377" i="99" a="1"/>
  <c r="B1217" i="100"/>
  <c r="B22" i="100"/>
  <c r="C376" i="100"/>
  <c r="B132" i="100"/>
  <c r="B1643" i="100"/>
  <c r="B1869" i="100"/>
  <c r="B667" i="100"/>
  <c r="C284" i="100"/>
  <c r="AH35" i="99" a="1"/>
  <c r="B922" i="100"/>
  <c r="B171" i="100"/>
  <c r="B715" i="100"/>
  <c r="C1877" i="100"/>
  <c r="B999" i="100"/>
  <c r="C1005" i="100"/>
  <c r="C891" i="100"/>
  <c r="B679" i="100"/>
  <c r="B1905" i="100"/>
  <c r="C339" i="100"/>
  <c r="D91" i="99" a="1"/>
  <c r="C1019" i="100"/>
  <c r="B487" i="100"/>
  <c r="B49" i="100"/>
  <c r="B606" i="100"/>
  <c r="C123" i="100"/>
  <c r="AX219" i="99" a="1"/>
  <c r="B259" i="100"/>
  <c r="B914" i="100"/>
  <c r="B1212" i="100"/>
  <c r="C1816" i="100"/>
  <c r="C881" i="100"/>
  <c r="B1221" i="100"/>
  <c r="C1763" i="100"/>
  <c r="B1945" i="100"/>
  <c r="B1187" i="100"/>
  <c r="Z60" i="99" a="1"/>
  <c r="BZ221" i="99" a="1"/>
  <c r="B112" i="100"/>
  <c r="B1775" i="100"/>
  <c r="B63" i="100"/>
  <c r="AD377" i="99" a="1"/>
  <c r="C467" i="100"/>
  <c r="C112" i="100"/>
  <c r="C847" i="100"/>
  <c r="V192" i="99" a="1"/>
  <c r="B97" i="100"/>
  <c r="B1800" i="100"/>
  <c r="B152" i="100"/>
  <c r="C1088" i="100"/>
  <c r="C823" i="100"/>
  <c r="C1268" i="100"/>
  <c r="N114" i="99" a="1"/>
  <c r="B306" i="100"/>
  <c r="B515" i="100"/>
  <c r="C1086" i="100"/>
  <c r="B1785" i="100"/>
  <c r="C1950" i="100"/>
  <c r="E337" i="99" a="1"/>
  <c r="C312" i="100"/>
  <c r="J288" i="99" a="1"/>
  <c r="AE143" i="99" a="1"/>
  <c r="C1780" i="100"/>
  <c r="AF114" i="99" a="1"/>
  <c r="C943" i="100"/>
  <c r="F37" i="99" a="1"/>
  <c r="C554" i="100"/>
  <c r="B1959" i="100"/>
  <c r="N377" i="99" a="1"/>
  <c r="C1923" i="100"/>
  <c r="B919" i="100"/>
  <c r="C906" i="100"/>
  <c r="B447" i="100"/>
  <c r="C934" i="100"/>
  <c r="C1712" i="100"/>
  <c r="C189" i="100"/>
  <c r="B669" i="100"/>
  <c r="B822" i="100"/>
  <c r="B1778" i="100"/>
  <c r="E91" i="99" a="1"/>
  <c r="C175" i="100"/>
  <c r="C1682" i="100"/>
  <c r="C507" i="100"/>
  <c r="C143" i="100"/>
  <c r="AA360" i="99" a="1"/>
  <c r="B602" i="100"/>
  <c r="I13" i="99" a="1"/>
  <c r="BE224" i="99" a="1"/>
  <c r="C978" i="100"/>
  <c r="B129" i="100"/>
  <c r="B592" i="100"/>
  <c r="C1980" i="100"/>
  <c r="B1666" i="100"/>
  <c r="B439" i="100"/>
  <c r="C631" i="100"/>
  <c r="C904" i="100"/>
  <c r="B225" i="100"/>
  <c r="B1081" i="100"/>
  <c r="B1673" i="100"/>
  <c r="C129" i="100"/>
  <c r="B1811" i="100"/>
  <c r="B545" i="100"/>
  <c r="B766" i="100"/>
  <c r="B944" i="100"/>
  <c r="B624" i="100"/>
  <c r="G360" i="99" a="1"/>
  <c r="B544" i="100"/>
  <c r="B711" i="100"/>
  <c r="B1772" i="100"/>
  <c r="C1591" i="100"/>
  <c r="C1746" i="100"/>
  <c r="B486" i="100"/>
  <c r="C887" i="100"/>
  <c r="C224" i="100"/>
  <c r="B1984" i="100"/>
  <c r="AE35" i="99" a="1"/>
  <c r="B577" i="100"/>
  <c r="C1674" i="100"/>
  <c r="C680" i="100"/>
  <c r="F377" i="99" a="1"/>
  <c r="C569" i="100"/>
  <c r="AG89" i="99" a="1"/>
  <c r="C561" i="100"/>
  <c r="C532" i="100"/>
  <c r="B703" i="100"/>
  <c r="J13" i="99" a="1"/>
  <c r="X377" i="99" a="1"/>
  <c r="C588" i="100"/>
  <c r="B1167" i="100"/>
  <c r="B1687" i="100"/>
  <c r="C968" i="100"/>
  <c r="C1888" i="100"/>
  <c r="C1748" i="100"/>
  <c r="BF224" i="99" a="1"/>
  <c r="C574" i="100"/>
  <c r="B1665" i="100"/>
  <c r="B25" i="100"/>
  <c r="K89" i="99" a="1"/>
  <c r="B540" i="100"/>
  <c r="B1143" i="100"/>
  <c r="B150" i="100"/>
  <c r="D169" i="99" a="1"/>
  <c r="C1138" i="100"/>
  <c r="B15" i="100"/>
  <c r="C1814" i="100"/>
  <c r="E169" i="99" a="1"/>
  <c r="C715" i="100"/>
  <c r="B878" i="100"/>
  <c r="C1718" i="100"/>
  <c r="C870" i="100"/>
  <c r="C1595" i="100"/>
  <c r="AE271" i="99" a="1"/>
  <c r="B525" i="100"/>
  <c r="B195" i="100"/>
  <c r="C1181" i="100"/>
  <c r="C58" i="100"/>
  <c r="B1891" i="100"/>
  <c r="B1133" i="100"/>
  <c r="B106" i="100"/>
  <c r="B1072" i="100"/>
  <c r="BK219" i="99" a="1"/>
  <c r="C952" i="100"/>
  <c r="B1679" i="100"/>
  <c r="B631" i="100"/>
  <c r="Z398" i="99" a="1"/>
  <c r="B1024" i="100"/>
  <c r="B1942" i="100"/>
  <c r="AH165" i="99" a="1"/>
  <c r="B1087" i="100"/>
  <c r="Z190" i="99" a="1"/>
  <c r="B102" i="100"/>
  <c r="B1831" i="100"/>
  <c r="C1904" i="100"/>
  <c r="B1763" i="100"/>
  <c r="B1836" i="100"/>
  <c r="B1058" i="100"/>
  <c r="C1957" i="100"/>
  <c r="C390" i="100"/>
  <c r="B1615" i="100"/>
  <c r="B1174" i="100"/>
  <c r="C1742" i="100"/>
  <c r="B1979" i="100"/>
  <c r="B500" i="100"/>
  <c r="C1008" i="100"/>
  <c r="C1563" i="100"/>
  <c r="B1761" i="100"/>
  <c r="BJ219" i="99" a="1"/>
  <c r="C206" i="100"/>
  <c r="B893" i="100"/>
  <c r="C422" i="100"/>
  <c r="B630" i="100"/>
  <c r="C610" i="100"/>
  <c r="C1128" i="100"/>
  <c r="C645" i="100"/>
  <c r="AB360" i="99" a="1"/>
  <c r="AE377" i="99" a="1"/>
  <c r="B940" i="100"/>
  <c r="C119" i="100"/>
  <c r="C182" i="100"/>
  <c r="C1063" i="100"/>
  <c r="C126" i="100"/>
  <c r="N305" i="99" a="1"/>
  <c r="C764" i="100"/>
  <c r="C383" i="99" a="1"/>
  <c r="C491" i="100"/>
  <c r="H288" i="99" a="1"/>
  <c r="C734" i="100"/>
  <c r="B1736" i="100"/>
  <c r="B65" i="100"/>
  <c r="B416" i="100"/>
  <c r="C747" i="100"/>
  <c r="C469" i="100"/>
  <c r="C1722" i="100"/>
  <c r="B1603" i="100"/>
  <c r="B909" i="100"/>
  <c r="C315" i="100"/>
  <c r="B294" i="100"/>
  <c r="C401" i="100"/>
  <c r="B426" i="100"/>
  <c r="C805" i="100"/>
  <c r="E223" i="99" a="1"/>
  <c r="C1801" i="100"/>
  <c r="B704" i="100"/>
  <c r="C708" i="100"/>
  <c r="C577" i="100"/>
  <c r="B303" i="100"/>
  <c r="B315" i="100"/>
  <c r="B870" i="100"/>
  <c r="B167" i="100"/>
  <c r="C1864" i="100"/>
  <c r="B46" i="100"/>
  <c r="B1264" i="100"/>
  <c r="B253" i="100"/>
  <c r="B728" i="100"/>
  <c r="B1225" i="100"/>
  <c r="B678" i="100"/>
  <c r="G221" i="99" a="1"/>
  <c r="C973" i="100"/>
  <c r="N60" i="99" a="1"/>
  <c r="D249" i="99" a="1"/>
  <c r="C1278" i="100"/>
  <c r="B1011" i="100"/>
  <c r="I244" i="99" a="1"/>
  <c r="B874" i="100"/>
  <c r="B1155" i="100"/>
  <c r="C804" i="100"/>
  <c r="C1189" i="100"/>
  <c r="C716" i="100"/>
  <c r="C251" i="100"/>
  <c r="B1144" i="100"/>
  <c r="C338" i="100"/>
  <c r="BV224" i="99" a="1"/>
  <c r="B192" i="100"/>
  <c r="B341" i="100"/>
  <c r="C1071" i="100"/>
  <c r="C476" i="100"/>
  <c r="B1151" i="100"/>
  <c r="B616" i="100"/>
  <c r="C841" i="100"/>
  <c r="B1130" i="100"/>
  <c r="B861" i="100"/>
  <c r="B1047" i="100"/>
  <c r="C1109" i="100"/>
  <c r="B1723" i="100"/>
  <c r="B123" i="100"/>
  <c r="B326" i="100"/>
  <c r="C603" i="100"/>
  <c r="C701" i="100"/>
  <c r="B1883" i="100"/>
  <c r="H143" i="99" a="1"/>
  <c r="B481" i="100"/>
  <c r="B1094" i="100"/>
  <c r="B1903" i="100"/>
  <c r="C707" i="100"/>
  <c r="I60" i="99" a="1"/>
  <c r="C1190" i="100"/>
  <c r="B28" i="100"/>
  <c r="B716" i="100"/>
  <c r="B1166" i="100"/>
  <c r="C471" i="100"/>
  <c r="B1780" i="100"/>
  <c r="U273" i="99" a="1"/>
  <c r="C1777" i="100"/>
  <c r="C1003" i="100"/>
  <c r="B1214" i="100"/>
  <c r="C155" i="100"/>
  <c r="AU221" i="99" a="1"/>
  <c r="C1785" i="100"/>
  <c r="C1602" i="100"/>
  <c r="C810" i="100"/>
  <c r="B1823" i="100"/>
  <c r="B461" i="100"/>
  <c r="C96" i="100"/>
  <c r="B834" i="100"/>
  <c r="C1240" i="100"/>
  <c r="C1705" i="100"/>
  <c r="B388" i="100"/>
  <c r="C1855" i="100"/>
  <c r="C47" i="100"/>
  <c r="C197" i="100"/>
  <c r="Z377" i="99" a="1"/>
  <c r="C309" i="100"/>
  <c r="C283" i="100"/>
  <c r="C782" i="100"/>
  <c r="B604" i="100"/>
  <c r="B206" i="100"/>
  <c r="C1099" i="100"/>
  <c r="B1064" i="100"/>
  <c r="E93" i="99" a="1"/>
  <c r="C1183" i="100"/>
  <c r="C1145" i="100"/>
  <c r="B695" i="100"/>
  <c r="W377" i="99" a="1"/>
  <c r="C349" i="100"/>
  <c r="C1908" i="100"/>
  <c r="C602" i="100"/>
  <c r="B197" i="100"/>
  <c r="C522" i="100"/>
  <c r="CF219" i="99" a="1"/>
  <c r="B1182" i="100"/>
  <c r="B872" i="100"/>
  <c r="C1875" i="100"/>
  <c r="C528" i="100"/>
  <c r="B270" i="100"/>
  <c r="B1211" i="100"/>
  <c r="B1783" i="100"/>
  <c r="P35" i="99" a="1"/>
  <c r="B1061" i="100"/>
  <c r="C792" i="100"/>
  <c r="B658" i="100"/>
  <c r="B1718" i="100"/>
  <c r="B988" i="100"/>
  <c r="B1964" i="100"/>
  <c r="C1833" i="100"/>
  <c r="C333" i="100"/>
  <c r="C1022" i="100"/>
  <c r="C1589" i="100"/>
  <c r="B1253" i="100"/>
  <c r="C1027" i="100"/>
  <c r="G116" i="99" a="1"/>
  <c r="D273" i="99" a="1"/>
  <c r="C169" i="100"/>
  <c r="F39" i="99" a="1"/>
  <c r="N190" i="99" a="1"/>
  <c r="B773" i="100"/>
  <c r="B840" i="100"/>
  <c r="C402" i="100"/>
  <c r="C726" i="100"/>
  <c r="O35" i="99" a="1"/>
  <c r="C117" i="100"/>
  <c r="C299" i="100"/>
  <c r="C110" i="100"/>
  <c r="C1068" i="100"/>
  <c r="C826" i="100"/>
  <c r="B943" i="100"/>
  <c r="C427" i="100"/>
  <c r="C735" i="100"/>
  <c r="B725" i="100"/>
  <c r="Z360" i="99" a="1"/>
  <c r="AN224" i="99" a="1"/>
  <c r="Y114" i="99" a="1"/>
  <c r="C351" i="100"/>
  <c r="C1725" i="100"/>
  <c r="B1727" i="100"/>
  <c r="B5" i="100"/>
  <c r="C459" i="100"/>
  <c r="D167" i="99" a="1"/>
  <c r="C1594" i="100"/>
  <c r="B1710" i="100"/>
  <c r="B986" i="100"/>
  <c r="C675" i="100"/>
  <c r="C1885" i="100"/>
  <c r="C1252" i="100"/>
  <c r="C546" i="100"/>
  <c r="B293" i="100"/>
  <c r="C1106" i="100"/>
  <c r="B1595" i="100"/>
  <c r="C1020" i="100"/>
  <c r="B653" i="100"/>
  <c r="B322" i="100"/>
  <c r="B1728" i="100"/>
  <c r="B264" i="100"/>
  <c r="AC165" i="99" a="1"/>
  <c r="B1769" i="100"/>
  <c r="C440" i="100"/>
  <c r="V382" i="99" a="1"/>
  <c r="C1740" i="100"/>
  <c r="C1222" i="100"/>
  <c r="B468" i="100"/>
  <c r="B1701" i="100"/>
  <c r="B527" i="100"/>
  <c r="C626" i="100"/>
  <c r="C324" i="99" a="1"/>
  <c r="C982" i="100"/>
  <c r="H221" i="99" a="1"/>
  <c r="C538" i="100"/>
  <c r="C706" i="100"/>
  <c r="C682" i="100"/>
  <c r="C1917" i="100"/>
  <c r="B803" i="100"/>
  <c r="C800" i="100"/>
  <c r="AB13" i="99" a="1"/>
  <c r="C1813" i="100"/>
  <c r="C1092" i="100"/>
  <c r="C399" i="100"/>
  <c r="Z143" i="99" a="1"/>
  <c r="B1027" i="100"/>
  <c r="B235" i="100"/>
  <c r="K244" i="99" a="1"/>
  <c r="B144" i="100"/>
  <c r="B62" i="100"/>
  <c r="C360" i="100"/>
  <c r="C457" i="100"/>
  <c r="B1935" i="100"/>
  <c r="AC143" i="99" a="1"/>
  <c r="C1556" i="100"/>
  <c r="C1037" i="100"/>
  <c r="C640" i="100"/>
  <c r="C849" i="100"/>
  <c r="C965" i="100"/>
  <c r="C1244" i="100"/>
  <c r="C410" i="100"/>
  <c r="C939" i="100"/>
  <c r="C1598" i="100"/>
  <c r="C1269" i="100"/>
  <c r="C872" i="100"/>
  <c r="B1692" i="100"/>
  <c r="C1235" i="100"/>
  <c r="C1769" i="100"/>
  <c r="B109" i="100"/>
  <c r="C1894" i="100"/>
  <c r="B1018" i="100"/>
  <c r="B1030" i="100"/>
  <c r="C465" i="100"/>
  <c r="B886" i="100"/>
  <c r="B444" i="100"/>
  <c r="B853" i="100"/>
  <c r="B730" i="100"/>
  <c r="B1934" i="100"/>
  <c r="AG114" i="99" a="1"/>
  <c r="K13" i="99" a="1"/>
  <c r="C1672" i="100"/>
  <c r="B1731" i="100"/>
  <c r="B799" i="100"/>
  <c r="B496" i="100"/>
  <c r="B250" i="100"/>
  <c r="B1136" i="100"/>
  <c r="C914" i="100"/>
  <c r="C95" i="100"/>
  <c r="C778" i="100"/>
  <c r="B1269" i="100"/>
  <c r="C1267" i="100"/>
  <c r="B1919" i="100"/>
  <c r="U362" i="99" a="1"/>
  <c r="C1275" i="100"/>
  <c r="L60" i="99" a="1"/>
  <c r="B1943" i="100"/>
  <c r="C1730" i="100"/>
  <c r="C1913" i="100"/>
  <c r="B244" i="100"/>
  <c r="B1565" i="100"/>
  <c r="B1828" i="100"/>
  <c r="AF35" i="99" a="1"/>
  <c r="C1124" i="100"/>
  <c r="B26" i="100"/>
  <c r="B94" i="100"/>
  <c r="B4" i="100"/>
  <c r="B645" i="100"/>
  <c r="B212" i="100"/>
  <c r="B216" i="100"/>
  <c r="C942" i="100"/>
  <c r="B635" i="100"/>
  <c r="B744" i="100"/>
  <c r="C618" i="100"/>
  <c r="B714" i="100"/>
  <c r="B1127" i="100"/>
  <c r="B930" i="100"/>
  <c r="B1977" i="100"/>
  <c r="C1013" i="100"/>
  <c r="C1697" i="100"/>
  <c r="C585" i="100"/>
  <c r="C1186" i="100"/>
  <c r="C261" i="100"/>
  <c r="E246" i="99" a="1"/>
  <c r="B1829" i="100"/>
  <c r="C791" i="100"/>
  <c r="B866" i="100"/>
  <c r="B148" i="100"/>
  <c r="B1114" i="100"/>
  <c r="B742" i="100"/>
  <c r="B971" i="100"/>
  <c r="B1034" i="100"/>
  <c r="F248" i="99" a="1"/>
  <c r="B691" i="100"/>
  <c r="D402" i="99" a="1"/>
  <c r="O60" i="99" a="1"/>
  <c r="B535" i="100"/>
  <c r="B1967" i="100"/>
  <c r="C253" i="100"/>
  <c r="B1760" i="100"/>
  <c r="C866" i="100"/>
  <c r="B743" i="100"/>
  <c r="B619" i="100"/>
  <c r="B599" i="100"/>
  <c r="C1897" i="100"/>
  <c r="E383" i="99" a="1"/>
  <c r="C1868" i="100"/>
  <c r="B1749" i="100"/>
  <c r="B138" i="100"/>
  <c r="C1882" i="100"/>
  <c r="B810" i="100"/>
  <c r="B93" i="100"/>
  <c r="C512" i="100"/>
  <c r="B1722" i="100"/>
  <c r="B1832" i="100"/>
  <c r="B745" i="100"/>
  <c r="C1716" i="100"/>
  <c r="B1771" i="100"/>
  <c r="C820" i="100"/>
  <c r="W273" i="99" a="1"/>
  <c r="B642" i="100"/>
  <c r="C1899" i="100"/>
  <c r="BQ219" i="99" a="1"/>
  <c r="C194" i="100"/>
  <c r="B399" i="100"/>
  <c r="C79" i="100"/>
  <c r="B847" i="100"/>
  <c r="B636" i="100"/>
  <c r="C1215" i="100"/>
  <c r="C1931" i="100"/>
  <c r="C1110" i="100"/>
  <c r="C1878" i="100"/>
  <c r="B797" i="100"/>
  <c r="C614" i="100"/>
  <c r="C948" i="100"/>
  <c r="C1025" i="100"/>
  <c r="B1983" i="100"/>
  <c r="C1241" i="100"/>
  <c r="B1791" i="100"/>
  <c r="C1732" i="100"/>
  <c r="C1680" i="100"/>
  <c r="C1715" i="100"/>
  <c r="G37" i="99" a="1"/>
  <c r="B1889" i="100"/>
  <c r="B984" i="100"/>
  <c r="C544" i="100"/>
  <c r="C1042" i="100"/>
  <c r="B279" i="100"/>
  <c r="C280" i="100"/>
  <c r="C184" i="100"/>
  <c r="W37" i="99" a="1"/>
  <c r="G244" i="99" a="1"/>
  <c r="B1073" i="100"/>
  <c r="C286" i="100"/>
  <c r="B126" i="100"/>
  <c r="X167" i="99" a="1"/>
  <c r="C598" i="100"/>
  <c r="C190" i="100"/>
  <c r="B1952" i="100"/>
  <c r="C1243" i="100"/>
  <c r="B962" i="100"/>
  <c r="C1060" i="100"/>
  <c r="C499" i="100"/>
  <c r="B10" i="100"/>
  <c r="C700" i="100"/>
  <c r="B1205" i="100"/>
  <c r="B1851" i="100"/>
  <c r="B552" i="100"/>
  <c r="C1744" i="100"/>
  <c r="B1158" i="100"/>
  <c r="C1770" i="100"/>
  <c r="C490" i="100"/>
  <c r="C415" i="100"/>
  <c r="B526" i="100"/>
  <c r="C1039" i="100"/>
  <c r="B1965" i="100"/>
  <c r="B338" i="100"/>
  <c r="C1130" i="100"/>
  <c r="B1060" i="100"/>
  <c r="C1281" i="100"/>
  <c r="M219" i="99" a="1"/>
  <c r="B1917" i="100"/>
  <c r="C75" i="100"/>
  <c r="B74" i="100"/>
  <c r="B376" i="100"/>
  <c r="C302" i="100"/>
  <c r="C837" i="100"/>
  <c r="W169" i="99" a="1"/>
  <c r="K60" i="99" a="1"/>
  <c r="C495" i="100"/>
  <c r="C1260" i="100"/>
  <c r="C222" i="100"/>
  <c r="C57" i="100"/>
  <c r="B969" i="100"/>
  <c r="B736" i="100"/>
  <c r="C1557" i="100"/>
  <c r="C527" i="100"/>
  <c r="C1062" i="100"/>
  <c r="B668" i="100"/>
  <c r="C746" i="100"/>
  <c r="C962" i="100"/>
  <c r="C1555" i="100"/>
  <c r="B537" i="100"/>
  <c r="C14" i="100"/>
  <c r="B1282" i="100"/>
  <c r="C386" i="100"/>
  <c r="B1135" i="100"/>
  <c r="C324" i="100"/>
  <c r="C61" i="100"/>
  <c r="C1180" i="100"/>
  <c r="C1825" i="100"/>
  <c r="C817" i="100"/>
  <c r="B1079" i="100"/>
  <c r="B149" i="100"/>
  <c r="B676" i="100"/>
  <c r="B203" i="100"/>
  <c r="C625" i="100"/>
  <c r="B83" i="100"/>
  <c r="J35" i="99" a="1"/>
  <c r="B1219" i="100"/>
  <c r="C270" i="100"/>
  <c r="C1735" i="100"/>
  <c r="B136" i="100"/>
  <c r="K288" i="99" a="1"/>
  <c r="C644" i="100"/>
  <c r="B1890" i="100"/>
  <c r="B757" i="100"/>
  <c r="L377" i="99" a="1"/>
  <c r="B563" i="100"/>
  <c r="B1707" i="100"/>
  <c r="C12" i="100"/>
  <c r="B1100" i="100"/>
  <c r="B44" i="100"/>
  <c r="C892" i="100"/>
  <c r="L360" i="99" a="1"/>
  <c r="AO223" i="99" a="1"/>
  <c r="C1164" i="100"/>
  <c r="C1978" i="100"/>
  <c r="B1015" i="100"/>
  <c r="C484" i="100"/>
  <c r="B638" i="100"/>
  <c r="C1004" i="100"/>
  <c r="B580" i="100"/>
  <c r="B541" i="100"/>
  <c r="B1178" i="100"/>
  <c r="AH190" i="99" a="1"/>
  <c r="C198" i="100"/>
  <c r="B99" i="100"/>
  <c r="AB219" i="99" a="1"/>
  <c r="B1218" i="100"/>
  <c r="C89" i="100"/>
  <c r="C1158" i="100"/>
  <c r="C180" i="100"/>
  <c r="B464" i="100"/>
  <c r="C260" i="100"/>
  <c r="C793" i="100"/>
  <c r="C246" i="100"/>
  <c r="B1110" i="100"/>
  <c r="B690" i="100"/>
  <c r="C134" i="100"/>
  <c r="AD271" i="99" a="1"/>
  <c r="AE219" i="99" a="1"/>
  <c r="B1215" i="100"/>
  <c r="C1729" i="100"/>
  <c r="B820" i="100"/>
  <c r="C1887" i="100"/>
  <c r="B1051" i="100"/>
  <c r="B1779" i="100"/>
  <c r="B581" i="100"/>
  <c r="B1906" i="100"/>
  <c r="B762" i="100"/>
  <c r="C236" i="100"/>
  <c r="B1162" i="100"/>
  <c r="C1016" i="100"/>
  <c r="K322" i="99" a="1"/>
  <c r="C617" i="100"/>
  <c r="V15" i="99" a="1"/>
  <c r="B517" i="100"/>
  <c r="B1892" i="100"/>
  <c r="V224" i="99" a="1"/>
  <c r="C1603" i="100"/>
  <c r="C1953" i="100"/>
  <c r="V402" i="99" a="1"/>
  <c r="O165" i="99" a="1"/>
  <c r="AI219" i="99" a="1"/>
  <c r="C1122" i="100"/>
  <c r="B1712" i="100"/>
  <c r="B763" i="100"/>
  <c r="B1937" i="100"/>
  <c r="D224" i="99" a="1"/>
  <c r="B1016" i="100"/>
  <c r="C1791" i="100"/>
  <c r="B208" i="100"/>
  <c r="L165" i="99" a="1"/>
  <c r="C1015" i="100"/>
  <c r="C1745" i="100"/>
  <c r="C1751" i="100"/>
  <c r="C1238" i="100"/>
  <c r="B717" i="100"/>
  <c r="B395" i="100"/>
  <c r="C1033" i="100"/>
  <c r="M143" i="99" a="1"/>
  <c r="V380" i="99" a="1"/>
  <c r="B683" i="100"/>
  <c r="B384" i="100"/>
  <c r="AA114" i="99" a="1"/>
  <c r="B217" i="100"/>
  <c r="C1136" i="100"/>
  <c r="B1685" i="100"/>
  <c r="B1059" i="100"/>
  <c r="C653" i="100"/>
  <c r="C378" i="100"/>
  <c r="C970" i="100"/>
  <c r="C1912" i="100"/>
  <c r="C1134" i="100"/>
  <c r="M377" i="99" a="1"/>
  <c r="B1975" i="100"/>
  <c r="B1093" i="100"/>
  <c r="BX221" i="99" a="1"/>
  <c r="D343" i="99" a="1"/>
  <c r="P114" i="99" a="1"/>
  <c r="C1045" i="100"/>
  <c r="B304" i="100"/>
  <c r="C882" i="100"/>
  <c r="B1872" i="100"/>
  <c r="G322" i="99" a="1"/>
  <c r="C49" i="100"/>
  <c r="C379" i="100"/>
  <c r="E224" i="99" a="1"/>
  <c r="C365" i="100"/>
  <c r="B1912" i="100"/>
  <c r="B375" i="100"/>
  <c r="B1754" i="100"/>
  <c r="C380" i="99" a="1"/>
  <c r="C35" i="100"/>
  <c r="C232" i="100"/>
  <c r="C601" i="100"/>
  <c r="C815" i="100"/>
  <c r="AA143" i="99" a="1"/>
  <c r="L13" i="99" a="1"/>
  <c r="C354" i="100"/>
  <c r="CH219" i="99" a="1"/>
  <c r="B1809" i="100"/>
  <c r="C551" i="100"/>
  <c r="C1667" i="100"/>
  <c r="C1036" i="100"/>
  <c r="C1821" i="100"/>
  <c r="C1242" i="100"/>
  <c r="C97" i="100"/>
  <c r="C489" i="100"/>
  <c r="C492" i="100"/>
  <c r="I89" i="99" a="1"/>
  <c r="C607" i="100"/>
  <c r="C414" i="100"/>
  <c r="B205" i="100"/>
  <c r="C1893" i="100"/>
  <c r="C670" i="100"/>
  <c r="C851" i="100"/>
  <c r="C767" i="100"/>
  <c r="C1091" i="100"/>
  <c r="C416" i="100"/>
  <c r="B968" i="100"/>
  <c r="C51" i="100"/>
  <c r="CE219" i="99" a="1"/>
  <c r="B1824" i="100"/>
  <c r="B220" i="100"/>
  <c r="B1798" i="100"/>
  <c r="B434" i="100"/>
  <c r="C714" i="100"/>
  <c r="B939" i="100"/>
  <c r="B352" i="100"/>
  <c r="C1854" i="100"/>
  <c r="C306" i="100"/>
  <c r="BW221" i="99" a="1"/>
  <c r="B1910" i="100"/>
  <c r="B364" i="100"/>
  <c r="B1986" i="100"/>
  <c r="B754" i="100"/>
  <c r="B199" i="100"/>
  <c r="B1852" i="100"/>
  <c r="C1199" i="100"/>
  <c r="M114" i="99" a="1"/>
  <c r="C865" i="100"/>
  <c r="C794" i="100"/>
  <c r="C840" i="100"/>
  <c r="C1615" i="100"/>
  <c r="B18" i="100"/>
  <c r="C173" i="100"/>
  <c r="B363" i="100"/>
  <c r="C1876" i="100"/>
  <c r="E343" i="99" a="1"/>
  <c r="B1161" i="100"/>
  <c r="B1915" i="100"/>
  <c r="B498" i="100"/>
  <c r="B11" i="100"/>
  <c r="B1947" i="100"/>
  <c r="B292" i="100"/>
  <c r="C786" i="100"/>
  <c r="C231" i="100"/>
  <c r="C1173" i="100"/>
  <c r="B1784" i="100"/>
  <c r="C1694" i="100"/>
  <c r="B505" i="100"/>
  <c r="C517" i="100"/>
  <c r="BG224" i="99" a="1"/>
  <c r="C922" i="100"/>
  <c r="B408" i="100"/>
  <c r="B1599" i="100"/>
  <c r="B1925" i="100"/>
  <c r="B664" i="100"/>
  <c r="B1767" i="100"/>
  <c r="C1798" i="100"/>
  <c r="B118" i="100"/>
  <c r="C93" i="100"/>
  <c r="H305" i="99" a="1"/>
  <c r="D37" i="99" a="1"/>
  <c r="B442" i="100"/>
  <c r="AG35" i="99" a="1"/>
  <c r="C1125" i="100"/>
  <c r="B747" i="100"/>
  <c r="B556" i="100"/>
  <c r="C385" i="100"/>
  <c r="B266" i="100"/>
  <c r="G91" i="99" a="1"/>
  <c r="B124" i="100"/>
  <c r="B836" i="100"/>
  <c r="B1129" i="100"/>
  <c r="C1677" i="100"/>
  <c r="B502" i="100"/>
  <c r="C1903" i="100"/>
  <c r="B846" i="100"/>
  <c r="C268" i="100"/>
  <c r="B231" i="100"/>
  <c r="B88" i="100"/>
  <c r="B734" i="100"/>
  <c r="B958" i="100"/>
  <c r="C145" i="100"/>
  <c r="B86" i="100"/>
  <c r="I360" i="99" a="1"/>
  <c r="C1940" i="100"/>
  <c r="C156" i="100"/>
  <c r="B339" i="100"/>
  <c r="B1768" i="100"/>
  <c r="C136" i="100"/>
  <c r="C1954" i="100"/>
  <c r="C1920" i="100"/>
  <c r="C1757" i="100"/>
  <c r="B368" i="100"/>
  <c r="C1273" i="100"/>
  <c r="C1713" i="100"/>
  <c r="C116" i="100"/>
  <c r="B301" i="100"/>
  <c r="B1249" i="100"/>
  <c r="B1799" i="100"/>
  <c r="C320" i="100"/>
  <c r="B1956" i="100"/>
  <c r="C1958" i="100"/>
  <c r="B835" i="100"/>
  <c r="B770" i="100"/>
  <c r="AD13" i="99" a="1"/>
  <c r="I35" i="99" a="1"/>
  <c r="H322" i="99" a="1"/>
  <c r="C1688" i="100"/>
  <c r="B210" i="100"/>
  <c r="B829" i="100"/>
  <c r="B1101" i="100"/>
  <c r="B1914" i="100"/>
  <c r="B460" i="100"/>
  <c r="B1827" i="100"/>
  <c r="C237" i="100"/>
  <c r="B904" i="100"/>
  <c r="B1849" i="100"/>
  <c r="B1063" i="100"/>
  <c r="C266" i="100"/>
  <c r="C235" i="100"/>
  <c r="B1987" i="100"/>
  <c r="AN223" i="99" a="1"/>
  <c r="C50" i="100"/>
  <c r="B1894" i="100"/>
  <c r="C807" i="100"/>
  <c r="C950" i="100"/>
  <c r="B1920" i="100"/>
  <c r="Y165" i="99" a="1"/>
  <c r="B1242" i="100"/>
  <c r="C1741" i="100"/>
  <c r="C1253" i="100"/>
  <c r="C207" i="100"/>
  <c r="B215" i="100"/>
  <c r="B1876" i="100"/>
  <c r="Y271" i="99" a="1"/>
  <c r="B1123" i="100"/>
  <c r="B608" i="100"/>
  <c r="C32" i="100"/>
  <c r="C357" i="100"/>
  <c r="I398" i="99" a="1"/>
  <c r="C127" i="100"/>
  <c r="B689" i="100"/>
  <c r="C1179" i="100"/>
  <c r="C1727" i="100"/>
  <c r="B1960" i="100"/>
  <c r="B706" i="100"/>
  <c r="V167" i="99" a="1"/>
  <c r="W382" i="99" a="1"/>
  <c r="B809" i="100"/>
  <c r="O143" i="99" a="1"/>
  <c r="C772" i="100"/>
  <c r="C649" i="100"/>
  <c r="C1975" i="100"/>
  <c r="B1930" i="100"/>
  <c r="AC190" i="99" a="1"/>
  <c r="B480" i="100"/>
  <c r="C839" i="100"/>
  <c r="C553" i="100"/>
  <c r="I114" i="99" a="1"/>
  <c r="C828" i="100"/>
  <c r="B91" i="100"/>
  <c r="B851" i="100"/>
  <c r="B175" i="100"/>
  <c r="B1713" i="100"/>
  <c r="N89" i="99" a="1"/>
  <c r="C1906" i="100"/>
  <c r="F356" i="99" a="1"/>
  <c r="B1003" i="100"/>
  <c r="C20" i="100"/>
  <c r="B972" i="100"/>
  <c r="C996" i="100"/>
  <c r="B826" i="100"/>
  <c r="C44" i="100"/>
  <c r="B1597" i="100"/>
  <c r="B465" i="100"/>
  <c r="AE114" i="99" a="1"/>
  <c r="B108" i="100"/>
  <c r="C608" i="100"/>
  <c r="B1153" i="100"/>
  <c r="C611" i="100"/>
  <c r="C719" i="100"/>
  <c r="F167" i="99" a="1"/>
  <c r="B729" i="100"/>
  <c r="C238" i="100"/>
  <c r="C352" i="100"/>
  <c r="B194" i="100"/>
  <c r="C1924" i="100"/>
  <c r="C1038" i="100"/>
  <c r="C220" i="100"/>
  <c r="C243" i="100"/>
  <c r="C1971" i="100"/>
  <c r="C1177" i="100"/>
  <c r="B1048" i="100"/>
  <c r="B1228" i="100"/>
  <c r="AI114" i="99" a="1"/>
  <c r="C1098" i="100"/>
  <c r="B942" i="100"/>
  <c r="B1010" i="100"/>
  <c r="C326" i="100"/>
  <c r="B242" i="100"/>
  <c r="C1901" i="100"/>
  <c r="B1266" i="100"/>
  <c r="C1584" i="100"/>
  <c r="N341" i="99" a="1"/>
  <c r="C1171" i="100"/>
  <c r="B1223" i="100"/>
  <c r="B34" i="100"/>
  <c r="C1588" i="100"/>
  <c r="B869" i="100"/>
  <c r="B920" i="100"/>
  <c r="AE360" i="99" a="1"/>
  <c r="N219" i="99" a="1"/>
  <c r="N35" i="99" a="1"/>
  <c r="C1217" i="100"/>
  <c r="C438" i="100"/>
  <c r="B1933" i="100"/>
  <c r="B1856" i="100"/>
  <c r="B779" i="100"/>
  <c r="BI221" i="99" a="1"/>
  <c r="C248" i="100"/>
  <c r="B1866" i="100"/>
  <c r="B553" i="100"/>
  <c r="D145" i="99" a="1"/>
  <c r="C1151" i="100"/>
  <c r="C696" i="100"/>
  <c r="C433" i="100"/>
  <c r="B283" i="100"/>
  <c r="B1139" i="100"/>
  <c r="C1951" i="100"/>
  <c r="C219" i="100"/>
  <c r="E324" i="99" a="1"/>
  <c r="B675" i="100"/>
  <c r="C353" i="100"/>
  <c r="C276" i="100"/>
  <c r="C691" i="100"/>
  <c r="C769" i="100"/>
  <c r="B1598" i="100"/>
  <c r="C342" i="100"/>
  <c r="C1889" i="100"/>
  <c r="B331" i="100"/>
  <c r="B777" i="100"/>
  <c r="B1981" i="100"/>
  <c r="Q35" i="99" a="1"/>
  <c r="C668" i="100"/>
  <c r="C67" i="100"/>
  <c r="B997" i="100"/>
  <c r="C972" i="100"/>
  <c r="B1936" i="100"/>
  <c r="B833" i="100"/>
  <c r="C1972" i="100"/>
  <c r="B1119" i="100"/>
  <c r="B214" i="100"/>
  <c r="B482" i="100"/>
  <c r="C434" i="100"/>
  <c r="C138" i="100"/>
  <c r="C331" i="100"/>
  <c r="C262" i="100"/>
  <c r="C139" i="100"/>
  <c r="C740" i="100"/>
  <c r="B1109" i="100"/>
  <c r="B1278" i="100"/>
  <c r="C255" i="100"/>
  <c r="C1936" i="100"/>
  <c r="C478" i="100"/>
  <c r="C918" i="100"/>
  <c r="B466" i="100"/>
  <c r="C749" i="100"/>
  <c r="B120" i="100"/>
  <c r="B1972" i="100"/>
  <c r="C743" i="100"/>
  <c r="B1885" i="100"/>
  <c r="C1782" i="100"/>
  <c r="C999" i="100"/>
  <c r="B1105" i="100"/>
  <c r="B1171" i="100"/>
  <c r="C1050" i="100"/>
  <c r="B749" i="100"/>
  <c r="C1083" i="100"/>
  <c r="C1818" i="100"/>
  <c r="B1054" i="100"/>
  <c r="B1708" i="100"/>
  <c r="C755" i="100"/>
  <c r="B694" i="100"/>
  <c r="C1607" i="100"/>
  <c r="B321" i="100"/>
  <c r="H190" i="99" a="1"/>
  <c r="C1282" i="100"/>
  <c r="B320" i="100"/>
  <c r="C1839" i="100"/>
  <c r="B181" i="100"/>
  <c r="H60" i="99" a="1"/>
  <c r="B547" i="100"/>
  <c r="B224" i="100"/>
  <c r="B774" i="100"/>
  <c r="C666" i="100"/>
  <c r="C477" i="100"/>
  <c r="C43" i="100"/>
  <c r="E290" i="99" a="1"/>
  <c r="C72" i="100"/>
  <c r="B1556" i="100"/>
  <c r="B902" i="100"/>
  <c r="B1843" i="100"/>
  <c r="B600" i="100"/>
  <c r="Y60" i="99" a="1"/>
  <c r="B1756" i="100"/>
  <c r="B51" i="100"/>
  <c r="B1274" i="100"/>
  <c r="B1097" i="100"/>
  <c r="C1916" i="100"/>
  <c r="B1612" i="100"/>
  <c r="B256" i="100"/>
  <c r="C844" i="100"/>
  <c r="W93" i="99" a="1"/>
  <c r="N322" i="99" a="1"/>
  <c r="C4" i="100"/>
  <c r="B360" i="100"/>
  <c r="C1032" i="100"/>
  <c r="C630" i="100"/>
  <c r="C63" i="100"/>
  <c r="C1681" i="100"/>
  <c r="B1675" i="100"/>
  <c r="C959" i="100"/>
  <c r="B929" i="100"/>
  <c r="B1847" i="100"/>
  <c r="H219" i="99" a="1"/>
  <c r="C121" i="100"/>
  <c r="B842" i="100"/>
  <c r="P305" i="99" a="1"/>
  <c r="W91" i="99" a="1"/>
  <c r="I271" i="99" a="1"/>
  <c r="B105" i="100"/>
  <c r="B413" i="100"/>
  <c r="C1884" i="100"/>
  <c r="B1686" i="100"/>
  <c r="B782" i="100"/>
  <c r="Y377" i="99" a="1"/>
  <c r="B1962" i="100"/>
  <c r="C648" i="100"/>
  <c r="B1198" i="100"/>
  <c r="C242" i="100"/>
  <c r="B948" i="100"/>
  <c r="C1119" i="100"/>
  <c r="B319" i="100"/>
  <c r="B657" i="100"/>
  <c r="K143" i="99" a="1"/>
  <c r="B435" i="100"/>
  <c r="B1183" i="100"/>
  <c r="B741" i="100"/>
  <c r="C650" i="100"/>
  <c r="C71" i="100"/>
  <c r="C102" i="100"/>
  <c r="B336" i="100"/>
  <c r="C988" i="100"/>
  <c r="B587" i="100"/>
  <c r="L143" i="99" a="1"/>
  <c r="AB143" i="99" a="1"/>
  <c r="B1590" i="100"/>
  <c r="C432" i="100"/>
  <c r="B1689" i="100"/>
  <c r="C1566" i="100"/>
  <c r="B191" i="100"/>
  <c r="C555" i="100"/>
  <c r="C853" i="100"/>
  <c r="C223" i="100"/>
  <c r="C1969" i="100"/>
  <c r="C133" i="100"/>
  <c r="B477" i="100"/>
  <c r="C1673" i="100"/>
  <c r="C1232" i="100"/>
  <c r="C1921" i="100"/>
  <c r="D401" i="99" a="1"/>
  <c r="J89" i="99" a="1"/>
  <c r="C181" i="100"/>
  <c r="G246" i="99" a="1"/>
  <c r="P5" i="99" a="1"/>
  <c r="J190" i="99" a="1"/>
  <c r="C1755" i="100"/>
  <c r="C1726" i="100"/>
  <c r="AD165" i="99" a="1"/>
  <c r="C659" i="100"/>
  <c r="C756" i="100"/>
  <c r="U383" i="99" a="1"/>
  <c r="B985" i="100"/>
  <c r="C325" i="100"/>
  <c r="B595" i="100"/>
  <c r="B1817" i="100"/>
  <c r="C785" i="100"/>
  <c r="C1642" i="100"/>
  <c r="C1561" i="100"/>
  <c r="C874" i="100"/>
  <c r="C802" i="100"/>
  <c r="B213" i="100"/>
  <c r="B538" i="100"/>
  <c r="B605" i="100"/>
  <c r="X37" i="99" a="1"/>
  <c r="B980" i="100"/>
  <c r="G60" i="99" a="1"/>
  <c r="AE89" i="99" a="1"/>
  <c r="C779" i="100"/>
  <c r="C195" i="100"/>
  <c r="C377" i="100"/>
  <c r="D290" i="99" a="1"/>
  <c r="B1706" i="100"/>
  <c r="Y91" i="99" a="1"/>
  <c r="B316" i="100"/>
  <c r="B1075" i="100"/>
  <c r="C216" i="100"/>
  <c r="B917" i="100"/>
  <c r="C1723" i="100"/>
  <c r="C671" i="100"/>
  <c r="B415" i="100"/>
  <c r="B1911" i="100"/>
  <c r="B307" i="100"/>
  <c r="C1097" i="100"/>
  <c r="B333" i="100"/>
  <c r="C1048" i="100"/>
  <c r="B143" i="100"/>
  <c r="B740" i="100"/>
  <c r="C1257" i="100"/>
  <c r="Y91" i="99" l="1"/>
  <c r="D290" i="99"/>
  <c r="AE89" i="99"/>
  <c r="G60" i="99"/>
  <c r="X37" i="99"/>
  <c r="U383" i="99"/>
  <c r="AD165" i="99"/>
  <c r="J190" i="99"/>
  <c r="P5" i="99"/>
  <c r="G246" i="99"/>
  <c r="J89" i="99"/>
  <c r="D401" i="99"/>
  <c r="E401" i="99" s="1"/>
  <c r="AB143" i="99"/>
  <c r="L143" i="99"/>
  <c r="K143" i="99"/>
  <c r="Y377" i="99"/>
  <c r="I271" i="99"/>
  <c r="W91" i="99"/>
  <c r="P305" i="99"/>
  <c r="H219" i="99"/>
  <c r="N322" i="99"/>
  <c r="W93" i="99"/>
  <c r="Y60" i="99"/>
  <c r="E290" i="99"/>
  <c r="H60" i="99"/>
  <c r="H190" i="99"/>
  <c r="Q35" i="99"/>
  <c r="E324" i="99"/>
  <c r="D145" i="99"/>
  <c r="BI221" i="99"/>
  <c r="N35" i="99"/>
  <c r="N219" i="99"/>
  <c r="AE360" i="99"/>
  <c r="N341" i="99"/>
  <c r="AI114" i="99"/>
  <c r="F167" i="99"/>
  <c r="AE114" i="99"/>
  <c r="F356" i="99"/>
  <c r="N89" i="99"/>
  <c r="I114" i="99"/>
  <c r="AC190" i="99"/>
  <c r="O143" i="99"/>
  <c r="W382" i="99"/>
  <c r="V167" i="99"/>
  <c r="I398" i="99"/>
  <c r="Y271" i="99"/>
  <c r="Y165" i="99"/>
  <c r="AN223" i="99"/>
  <c r="H322" i="99"/>
  <c r="I35" i="99"/>
  <c r="AD13" i="99"/>
  <c r="I360" i="99"/>
  <c r="G91" i="99"/>
  <c r="AG35" i="99"/>
  <c r="D37" i="99"/>
  <c r="H305" i="99"/>
  <c r="BG224" i="99"/>
  <c r="E343" i="99"/>
  <c r="M114" i="99"/>
  <c r="BW221" i="99"/>
  <c r="CE219" i="99"/>
  <c r="I89" i="99"/>
  <c r="CH219" i="99"/>
  <c r="L13" i="99"/>
  <c r="AA143" i="99"/>
  <c r="C380" i="99"/>
  <c r="E224" i="99"/>
  <c r="G322" i="99"/>
  <c r="P114" i="99"/>
  <c r="D343" i="99"/>
  <c r="BX221" i="99"/>
  <c r="M377" i="99"/>
  <c r="AA114" i="99"/>
  <c r="V380" i="99"/>
  <c r="M143" i="99"/>
  <c r="L165" i="99"/>
  <c r="D224" i="99"/>
  <c r="AI219" i="99"/>
  <c r="O165" i="99"/>
  <c r="V402" i="99"/>
  <c r="W402" i="99" s="1"/>
  <c r="V224" i="99"/>
  <c r="V15" i="99"/>
  <c r="K322" i="99"/>
  <c r="AE219" i="99"/>
  <c r="AD271" i="99"/>
  <c r="AB219" i="99"/>
  <c r="AH190" i="99"/>
  <c r="AO223" i="99"/>
  <c r="L360" i="99"/>
  <c r="L377" i="99"/>
  <c r="K288" i="99"/>
  <c r="J35" i="99"/>
  <c r="K60" i="99"/>
  <c r="W169" i="99"/>
  <c r="M219" i="99"/>
  <c r="X167" i="99"/>
  <c r="G244" i="99"/>
  <c r="W37" i="99"/>
  <c r="G37" i="99"/>
  <c r="BQ219" i="99"/>
  <c r="W273" i="99"/>
  <c r="E383" i="99"/>
  <c r="O60" i="99"/>
  <c r="D402" i="99"/>
  <c r="E402" i="99" s="1"/>
  <c r="F248" i="99"/>
  <c r="E246" i="99"/>
  <c r="AF35" i="99"/>
  <c r="L60" i="99"/>
  <c r="U362" i="99"/>
  <c r="K13" i="99"/>
  <c r="AG114" i="99"/>
  <c r="AC143" i="99"/>
  <c r="K244" i="99"/>
  <c r="Z143" i="99"/>
  <c r="AB13" i="99"/>
  <c r="H221" i="99"/>
  <c r="C324" i="99"/>
  <c r="V382" i="99"/>
  <c r="AC165" i="99"/>
  <c r="D167" i="99"/>
  <c r="Y114" i="99"/>
  <c r="AN224" i="99"/>
  <c r="Z360" i="99"/>
  <c r="O35" i="99"/>
  <c r="N190" i="99"/>
  <c r="F39" i="99"/>
  <c r="D273" i="99"/>
  <c r="G116" i="99"/>
  <c r="P35" i="99"/>
  <c r="CF219" i="99"/>
  <c r="W377" i="99"/>
  <c r="E93" i="99"/>
  <c r="Z377" i="99"/>
  <c r="AU221" i="99"/>
  <c r="U273" i="99"/>
  <c r="I60" i="99"/>
  <c r="H143" i="99"/>
  <c r="BV224" i="99"/>
  <c r="I244" i="99"/>
  <c r="D249" i="99"/>
  <c r="N60" i="99"/>
  <c r="G221" i="99"/>
  <c r="E223" i="99"/>
  <c r="H288" i="99"/>
  <c r="C383" i="99"/>
  <c r="N305" i="99"/>
  <c r="AE377" i="99"/>
  <c r="AB360" i="99"/>
  <c r="BJ219" i="99"/>
  <c r="Z190" i="99"/>
  <c r="AH165" i="99"/>
  <c r="Z398" i="99"/>
  <c r="BK219" i="99"/>
  <c r="AE271" i="99"/>
  <c r="E169" i="99"/>
  <c r="D169" i="99"/>
  <c r="K89" i="99"/>
  <c r="BF224" i="99"/>
  <c r="X377" i="99"/>
  <c r="J13" i="99"/>
  <c r="AG89" i="99"/>
  <c r="F377" i="99"/>
  <c r="AE35" i="99"/>
  <c r="G360" i="99"/>
  <c r="BE224" i="99"/>
  <c r="I13" i="99"/>
  <c r="AA360" i="99"/>
  <c r="E91" i="99"/>
  <c r="N377" i="99"/>
  <c r="F37" i="99"/>
  <c r="AF114" i="99"/>
  <c r="AE143" i="99"/>
  <c r="J288" i="99"/>
  <c r="E337" i="99"/>
  <c r="N114" i="99"/>
  <c r="V192" i="99"/>
  <c r="AD377" i="99"/>
  <c r="BZ221" i="99"/>
  <c r="Z60" i="99"/>
  <c r="AX219" i="99"/>
  <c r="D91" i="99"/>
  <c r="AH35" i="99"/>
  <c r="K377" i="99"/>
  <c r="C91" i="99"/>
  <c r="E273" i="99"/>
  <c r="AF89" i="99"/>
  <c r="AA13" i="99"/>
  <c r="D380" i="99"/>
  <c r="AR221" i="99"/>
  <c r="BW224" i="99"/>
  <c r="AB60" i="99"/>
  <c r="N13" i="99"/>
  <c r="AD360" i="99"/>
  <c r="G114" i="99"/>
  <c r="O305" i="99"/>
  <c r="AI190" i="99"/>
  <c r="G167" i="99"/>
  <c r="V379" i="99"/>
  <c r="E221" i="99"/>
  <c r="Q114" i="99"/>
  <c r="V223" i="99"/>
  <c r="AE13" i="99"/>
  <c r="D192" i="99"/>
  <c r="CC219" i="99"/>
  <c r="L35" i="99"/>
  <c r="AE165" i="99"/>
  <c r="AR219" i="99"/>
  <c r="Y167" i="99"/>
  <c r="F246" i="99"/>
  <c r="G13" i="99"/>
  <c r="Z13" i="99"/>
  <c r="C356" i="99"/>
  <c r="AH89" i="99"/>
  <c r="O89" i="99"/>
  <c r="AD219" i="99"/>
  <c r="Z35" i="99"/>
  <c r="E419" i="99"/>
  <c r="V404" i="99"/>
  <c r="W404" i="99" s="1"/>
  <c r="Y37" i="99"/>
  <c r="I305" i="99"/>
  <c r="H360" i="99"/>
  <c r="M360" i="99"/>
  <c r="G192" i="99"/>
  <c r="I143" i="99"/>
  <c r="O288" i="99"/>
  <c r="I190" i="99"/>
  <c r="BY221" i="99"/>
  <c r="J305" i="99"/>
  <c r="G143" i="99"/>
  <c r="E380" i="99"/>
  <c r="AQ221" i="99"/>
  <c r="V93" i="99"/>
  <c r="N4" i="99"/>
  <c r="L244" i="99"/>
  <c r="D404" i="99"/>
  <c r="E404" i="99" s="1"/>
  <c r="E382" i="99"/>
  <c r="P4" i="99"/>
  <c r="M322" i="99"/>
  <c r="K341" i="99"/>
  <c r="AG13" i="99"/>
  <c r="K165" i="99"/>
  <c r="AB398" i="99"/>
  <c r="AT219" i="99"/>
  <c r="BG221" i="99"/>
  <c r="E248" i="99"/>
  <c r="L89" i="99"/>
  <c r="D381" i="99"/>
  <c r="CD219" i="99"/>
  <c r="F93" i="99"/>
  <c r="Q60" i="99"/>
  <c r="L305" i="99"/>
  <c r="C379" i="99"/>
  <c r="AE60" i="99"/>
  <c r="W380" i="99"/>
  <c r="G89" i="99"/>
  <c r="F62" i="99"/>
  <c r="Y89" i="99"/>
  <c r="X221" i="99"/>
  <c r="AB190" i="99"/>
  <c r="D248" i="99"/>
  <c r="AG219" i="99"/>
  <c r="W62" i="99"/>
  <c r="K4" i="99"/>
  <c r="D382" i="99"/>
  <c r="J271" i="99"/>
  <c r="AC219" i="99"/>
  <c r="AA89" i="99"/>
  <c r="AS219" i="99"/>
  <c r="G165" i="99"/>
  <c r="AH143" i="99"/>
  <c r="W398" i="99"/>
  <c r="H13" i="99"/>
  <c r="F169" i="99"/>
  <c r="AD190" i="99"/>
  <c r="G341" i="99"/>
  <c r="G419" i="99"/>
  <c r="V383" i="99"/>
  <c r="M398" i="99"/>
  <c r="J143" i="99"/>
  <c r="E249" i="99"/>
  <c r="V401" i="99"/>
  <c r="W401" i="99" s="1"/>
  <c r="D379" i="99"/>
  <c r="AF13" i="99"/>
  <c r="L288" i="99"/>
  <c r="AE398" i="99"/>
  <c r="N288" i="99"/>
  <c r="G305" i="99"/>
  <c r="BA219" i="99"/>
  <c r="U380" i="99"/>
  <c r="K219" i="99"/>
  <c r="Q219" i="99"/>
  <c r="X224" i="99"/>
  <c r="W381" i="99"/>
  <c r="V145" i="99"/>
  <c r="K305" i="99"/>
  <c r="AF143" i="99"/>
  <c r="H337" i="99"/>
  <c r="Q190" i="99"/>
  <c r="U91" i="99"/>
  <c r="D116" i="99"/>
  <c r="D15" i="99"/>
  <c r="L271" i="99"/>
  <c r="E362" i="99"/>
  <c r="J419" i="99"/>
  <c r="Z219" i="99"/>
  <c r="AG190" i="99"/>
  <c r="W383" i="99"/>
  <c r="P89" i="99"/>
  <c r="BN219" i="99"/>
  <c r="F419" i="99"/>
  <c r="W224" i="99"/>
  <c r="X62" i="99"/>
  <c r="W379" i="99"/>
  <c r="M341" i="99"/>
  <c r="E379" i="99"/>
  <c r="D223" i="99"/>
  <c r="CA219" i="99"/>
  <c r="K114" i="99"/>
  <c r="G271" i="99"/>
  <c r="G288" i="99"/>
  <c r="Z221" i="99"/>
  <c r="BF221" i="99"/>
  <c r="G35" i="99"/>
  <c r="J377" i="99"/>
  <c r="AH13" i="99"/>
  <c r="H356" i="99"/>
  <c r="AC221" i="99"/>
  <c r="M288" i="99"/>
  <c r="I288" i="99"/>
  <c r="BP219" i="99"/>
  <c r="N271" i="99"/>
  <c r="AC114" i="99"/>
  <c r="M190" i="99"/>
  <c r="U379" i="99"/>
  <c r="L114" i="99"/>
  <c r="E39" i="99"/>
  <c r="AO224" i="99"/>
  <c r="I322" i="99"/>
  <c r="L341" i="99"/>
  <c r="AB35" i="99"/>
  <c r="L190" i="99"/>
  <c r="Y190" i="99"/>
  <c r="AF377" i="99"/>
  <c r="V221" i="99"/>
  <c r="Q89" i="99"/>
  <c r="O244" i="99"/>
  <c r="P244" i="99"/>
  <c r="U381" i="99"/>
  <c r="H114" i="99"/>
  <c r="AE190" i="99"/>
  <c r="BW223" i="99"/>
  <c r="BY219" i="99"/>
  <c r="W39" i="99"/>
  <c r="O13" i="99"/>
  <c r="AQ219" i="99"/>
  <c r="Y116" i="99"/>
  <c r="E192" i="99"/>
  <c r="AH219" i="99"/>
  <c r="P190" i="99"/>
  <c r="N143" i="99"/>
  <c r="J60" i="99"/>
  <c r="BI219" i="99"/>
  <c r="C273" i="99"/>
  <c r="AF190" i="99"/>
  <c r="AA271" i="99"/>
  <c r="AB271" i="99"/>
  <c r="BF223" i="99"/>
  <c r="X169" i="99"/>
  <c r="X39" i="99"/>
  <c r="Y219" i="99"/>
  <c r="H377" i="99"/>
  <c r="K271" i="99"/>
  <c r="AG60" i="99"/>
  <c r="N165" i="99"/>
  <c r="W362" i="99"/>
  <c r="P6" i="99"/>
  <c r="AB62" i="99"/>
  <c r="V91" i="99"/>
  <c r="W192" i="99"/>
  <c r="F221" i="99"/>
  <c r="J219" i="99"/>
  <c r="AG143" i="99"/>
  <c r="C343" i="99"/>
  <c r="J360" i="99"/>
  <c r="D62" i="99"/>
  <c r="AZ219" i="99"/>
  <c r="E377" i="99"/>
  <c r="AW219" i="99"/>
  <c r="E381" i="99"/>
  <c r="D246" i="99"/>
  <c r="M165" i="99"/>
  <c r="H419" i="99"/>
  <c r="P7" i="99"/>
  <c r="X398" i="99"/>
  <c r="Y143" i="99"/>
  <c r="AF165" i="99"/>
  <c r="C381" i="99"/>
  <c r="AA219" i="99"/>
  <c r="N7" i="99"/>
  <c r="M305" i="99"/>
  <c r="AY219" i="99"/>
  <c r="H398" i="99"/>
  <c r="BR219" i="99"/>
  <c r="I377" i="99"/>
  <c r="F337" i="99"/>
  <c r="M244" i="99"/>
  <c r="Q244" i="99"/>
  <c r="AU219" i="99"/>
  <c r="V273" i="99"/>
  <c r="G377" i="99"/>
  <c r="E62" i="99"/>
  <c r="P13" i="99"/>
  <c r="O271" i="99"/>
  <c r="K35" i="99"/>
  <c r="AC377" i="99"/>
  <c r="W167" i="99"/>
  <c r="V169" i="99"/>
  <c r="M60" i="99"/>
  <c r="AD143" i="99"/>
  <c r="M13" i="99"/>
  <c r="I341" i="99"/>
  <c r="P219" i="99"/>
  <c r="AN221" i="99"/>
  <c r="F398" i="99"/>
  <c r="AB165" i="99"/>
  <c r="D221" i="99"/>
  <c r="Y13" i="99"/>
  <c r="C382" i="99"/>
  <c r="P143" i="99"/>
  <c r="AH114" i="99"/>
  <c r="AD35" i="99"/>
  <c r="V381" i="99"/>
  <c r="AH60" i="99"/>
  <c r="G337" i="99"/>
  <c r="AA190" i="99"/>
  <c r="J341" i="99"/>
  <c r="AA60" i="99"/>
  <c r="AF219" i="99"/>
  <c r="AV219" i="99"/>
  <c r="V62" i="99"/>
  <c r="E37" i="99"/>
  <c r="C362" i="99"/>
  <c r="CC221" i="99"/>
  <c r="K360" i="99"/>
  <c r="M271" i="99"/>
  <c r="L398" i="99"/>
  <c r="AC35" i="99"/>
  <c r="H341" i="99"/>
  <c r="X93" i="99"/>
  <c r="G356" i="99"/>
  <c r="Y398" i="99"/>
  <c r="Z165" i="99"/>
  <c r="D93" i="99"/>
  <c r="BL221" i="99"/>
  <c r="U382" i="99"/>
  <c r="D356" i="99"/>
  <c r="E167" i="99"/>
  <c r="AP224" i="99"/>
  <c r="AD60" i="99"/>
  <c r="AC60" i="99"/>
  <c r="F223" i="99"/>
  <c r="I419" i="99"/>
  <c r="J37" i="99"/>
  <c r="AA377" i="99"/>
  <c r="D39" i="99"/>
  <c r="K398" i="99"/>
  <c r="AA165" i="99"/>
  <c r="N8" i="99"/>
  <c r="AB89" i="99"/>
  <c r="N5" i="99"/>
  <c r="V37" i="99"/>
  <c r="D324" i="99"/>
  <c r="BX223" i="99"/>
  <c r="P165" i="99"/>
  <c r="AF271" i="99"/>
  <c r="AB114" i="99"/>
  <c r="BL219" i="99"/>
  <c r="J165" i="99"/>
  <c r="F224" i="99"/>
  <c r="AI89" i="99"/>
  <c r="E356" i="99"/>
  <c r="Z271" i="99"/>
  <c r="H89" i="99"/>
  <c r="BO219" i="99"/>
  <c r="CB219" i="99"/>
  <c r="H244" i="99"/>
  <c r="C290" i="99"/>
  <c r="AG165" i="99"/>
  <c r="H165" i="99"/>
  <c r="AC398" i="99"/>
  <c r="L322" i="99"/>
  <c r="J114" i="99"/>
  <c r="AC13" i="99"/>
  <c r="L219" i="99"/>
  <c r="AB377" i="99"/>
  <c r="I219" i="99"/>
  <c r="AO221" i="99"/>
  <c r="Y360" i="99"/>
  <c r="F249" i="99"/>
  <c r="D383" i="99"/>
  <c r="BZ219" i="99"/>
  <c r="AC89" i="99"/>
  <c r="G219" i="99"/>
  <c r="AD398" i="99"/>
  <c r="AF60" i="99"/>
  <c r="D337" i="99"/>
  <c r="AI60" i="99"/>
  <c r="AC360" i="99"/>
  <c r="J322" i="99"/>
  <c r="AA398" i="99"/>
  <c r="N9" i="99"/>
  <c r="CG219" i="99"/>
  <c r="X223" i="99"/>
  <c r="Y192" i="99"/>
  <c r="BH221" i="99"/>
  <c r="AI165" i="99"/>
  <c r="D403" i="99"/>
  <c r="E403" i="99" s="1"/>
  <c r="O190" i="99"/>
  <c r="K221" i="99"/>
  <c r="Y221" i="99"/>
  <c r="H35" i="99"/>
  <c r="CI219" i="99"/>
  <c r="AC271" i="99"/>
  <c r="D362" i="99"/>
  <c r="N6" i="99"/>
  <c r="W221" i="99"/>
  <c r="O219" i="99"/>
  <c r="V39" i="99"/>
  <c r="M89" i="99"/>
  <c r="BG223" i="99"/>
  <c r="Z114" i="99"/>
  <c r="AP221" i="99"/>
  <c r="D307" i="99"/>
  <c r="M35" i="99"/>
  <c r="BE221" i="99"/>
  <c r="O114" i="99"/>
  <c r="J244" i="99"/>
  <c r="V362" i="99"/>
  <c r="AG271" i="99"/>
  <c r="BE223" i="99"/>
  <c r="AA35" i="99"/>
  <c r="V403" i="99"/>
  <c r="W403" i="99" s="1"/>
  <c r="H271" i="99"/>
  <c r="J62" i="99"/>
  <c r="Y35" i="99"/>
  <c r="C337" i="99"/>
  <c r="BX224" i="99"/>
  <c r="BM219" i="99"/>
  <c r="I165" i="99"/>
  <c r="P60" i="99"/>
  <c r="AD89" i="99"/>
  <c r="BV221" i="99"/>
  <c r="AI35" i="99"/>
  <c r="G190" i="99"/>
  <c r="AP223" i="99"/>
  <c r="W223" i="99"/>
  <c r="J398" i="99"/>
  <c r="AB37" i="99"/>
  <c r="G398" i="99"/>
  <c r="V116" i="99"/>
  <c r="Z89" i="99"/>
  <c r="E398" i="99"/>
  <c r="K190" i="99"/>
  <c r="AD114" i="99"/>
  <c r="BH219" i="99"/>
  <c r="BV223" i="99"/>
  <c r="Q165" i="99"/>
  <c r="N244" i="99"/>
  <c r="Q1048" i="100" a="1"/>
  <c r="Q650" i="100" a="1"/>
  <c r="P1048" i="100" a="1"/>
  <c r="P581" i="100" a="1"/>
  <c r="P825" i="100" a="1"/>
  <c r="Q960" i="100" a="1"/>
  <c r="P873" i="100" a="1"/>
  <c r="P1194" i="100" a="1"/>
  <c r="P551" i="100" a="1"/>
  <c r="P566" i="100" a="1"/>
  <c r="Q777" i="100" a="1"/>
  <c r="P1075" i="100" a="1"/>
  <c r="Q922" i="100" a="1"/>
  <c r="Q551" i="100" a="1"/>
  <c r="P1034" i="100" a="1"/>
  <c r="P1058" i="100" a="1"/>
  <c r="P1143" i="100" a="1"/>
  <c r="P903" i="100" a="1"/>
  <c r="Q1012" i="100" a="1"/>
  <c r="Q1058" i="100" a="1"/>
  <c r="Q998" i="100" a="1"/>
  <c r="P681" i="100" a="1"/>
  <c r="P1101" i="100" a="1"/>
  <c r="Q699" i="100" a="1"/>
  <c r="P600" i="100" a="1"/>
  <c r="P1114" i="100" a="1"/>
  <c r="Q792" i="100" a="1"/>
  <c r="Q747" i="100" a="1"/>
  <c r="P1091" i="100" a="1"/>
  <c r="Q581" i="100" a="1"/>
  <c r="P1023" i="100" a="1"/>
  <c r="P979" i="100" a="1"/>
  <c r="Q1091" i="100" a="1"/>
  <c r="Q825" i="100" a="1"/>
  <c r="Q600" i="100" a="1"/>
  <c r="P1218" i="100" a="1"/>
  <c r="P922" i="100" a="1"/>
  <c r="P941" i="100" a="1"/>
  <c r="Q1218" i="100" a="1"/>
  <c r="Q979" i="100" a="1"/>
  <c r="Q1023" i="100" a="1"/>
  <c r="P792" i="100" a="1"/>
  <c r="Q1194" i="100" a="1"/>
  <c r="Q619" i="100" a="1"/>
  <c r="Q873" i="100" a="1"/>
  <c r="Q717" i="100" a="1"/>
  <c r="Q1075" i="100" a="1"/>
  <c r="P717" i="100" a="1"/>
  <c r="Q1034" i="100" a="1"/>
  <c r="Q807" i="100" a="1"/>
  <c r="P747" i="100" a="1"/>
  <c r="P619" i="100" a="1"/>
  <c r="P807" i="100" a="1"/>
  <c r="P1169" i="100" a="1"/>
  <c r="Q681" i="100" a="1"/>
  <c r="P998" i="100" a="1"/>
  <c r="Q903" i="100" a="1"/>
  <c r="P843" i="100" a="1"/>
  <c r="P777" i="100" a="1"/>
  <c r="Q1169" i="100" a="1"/>
  <c r="P699" i="100" a="1"/>
  <c r="Q1114" i="100" a="1"/>
  <c r="P960" i="100" a="1"/>
  <c r="P650" i="100" a="1"/>
  <c r="Q843" i="100" a="1"/>
  <c r="Q941" i="100" a="1"/>
  <c r="Q1143" i="100" a="1"/>
  <c r="Q1101" i="100" a="1"/>
  <c r="P1012" i="100" a="1"/>
  <c r="Q566" i="100" a="1"/>
  <c r="Q566" i="100" l="1"/>
  <c r="P1012" i="100"/>
  <c r="Q1101" i="100"/>
  <c r="Q1143" i="100"/>
  <c r="Q941" i="100"/>
  <c r="Q843" i="100"/>
  <c r="P650" i="100"/>
  <c r="P960" i="100"/>
  <c r="Q1114" i="100"/>
  <c r="P699" i="100"/>
  <c r="Q1169" i="100"/>
  <c r="P777" i="100"/>
  <c r="P843" i="100"/>
  <c r="Q903" i="100"/>
  <c r="P998" i="100"/>
  <c r="Q681" i="100"/>
  <c r="P1169" i="100"/>
  <c r="P807" i="100"/>
  <c r="P619" i="100"/>
  <c r="P747" i="100"/>
  <c r="Q807" i="100"/>
  <c r="Q1034" i="100"/>
  <c r="P717" i="100"/>
  <c r="Q1075" i="100"/>
  <c r="Q717" i="100"/>
  <c r="Q873" i="100"/>
  <c r="Q619" i="100"/>
  <c r="Q1194" i="100"/>
  <c r="P792" i="100"/>
  <c r="Q1023" i="100"/>
  <c r="Q979" i="100"/>
  <c r="Q1218" i="100"/>
  <c r="P941" i="100"/>
  <c r="P922" i="100"/>
  <c r="P1218" i="100"/>
  <c r="Q600" i="100"/>
  <c r="Q825" i="100"/>
  <c r="Q1091" i="100"/>
  <c r="P979" i="100"/>
  <c r="P1023" i="100"/>
  <c r="Q581" i="100"/>
  <c r="P1091" i="100"/>
  <c r="Q747" i="100"/>
  <c r="Q792" i="100"/>
  <c r="P1114" i="100"/>
  <c r="P600" i="100"/>
  <c r="Q699" i="100"/>
  <c r="P1101" i="100"/>
  <c r="P681" i="100"/>
  <c r="Q998" i="100"/>
  <c r="Q1058" i="100"/>
  <c r="Q1012" i="100"/>
  <c r="P903" i="100"/>
  <c r="P1143" i="100"/>
  <c r="P1058" i="100"/>
  <c r="P1034" i="100"/>
  <c r="Q551" i="100"/>
  <c r="Q922" i="100"/>
  <c r="P1075" i="100"/>
  <c r="Q777" i="100"/>
  <c r="P566" i="100"/>
  <c r="P551" i="100"/>
  <c r="P1194" i="100"/>
  <c r="P873" i="100"/>
  <c r="Q960" i="100"/>
  <c r="P825" i="100"/>
  <c r="P581" i="100"/>
  <c r="P1048" i="100"/>
  <c r="Q650" i="100"/>
  <c r="Q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<sst xmlns="http://schemas.openxmlformats.org/spreadsheetml/2006/main" count="26992" uniqueCount="2137">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</sst>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130969</xdr:colOff>
      <xdr:row>225</xdr:row>
      <xdr:rowOff>0</xdr:rowOff>
    </xdr:from>
    <xdr:to>
      <xdr:col>1</xdr:col>
      <xdr:colOff>2000251</xdr:colOff>
      <xdr:row>226</xdr:row>
      <xdr:rowOff>321467</xdr:rowOff>
    </xdr:to>
    <xdr:sp macro="[0]!Revman_New_Customer_Amendment_Button" textlink="">
      <xdr:nvSpPr>
        <xdr:cNvPr id="21" name="Rectangle 20">
          <a:extLst>
            <a:ext uri="{FF2B5EF4-FFF2-40B4-BE49-F238E27FC236}">
              <a16:creationId xmlns:a16="http://schemas.microsoft.com/office/drawing/2014/main" id="{FE0C1552-E6FF-4FB4-80DA-E23E7B23903F}"/>
            </a:ext>
          </a:extLst>
        </xdr:cNvPr>
        <xdr:cNvSpPr>
          <a:spLocks noChangeArrowheads="1"/>
        </xdr:cNvSpPr>
      </xdr:nvSpPr>
      <xdr:spPr bwMode="auto">
        <a:xfrm>
          <a:off x="369094" y="31468219"/>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4" t="s">
        <v>731</v>
      </c>
      <c r="B1" s="1644"/>
      <c r="C1" s="1644"/>
      <c r="D1" s="1644"/>
      <c r="E1" s="1644"/>
    </row>
    <row r="2" spans="1:5" x14ac:dyDescent="0.25">
      <c r="A2" s="1644" t="s">
        <v>732</v>
      </c>
      <c r="B2" s="1644"/>
      <c r="C2" s="1644"/>
      <c r="D2" s="1644"/>
      <c r="E2" s="1644"/>
    </row>
    <row r="3" spans="1:5" x14ac:dyDescent="0.25">
      <c r="A3" s="71"/>
    </row>
    <row r="4" spans="1:5" ht="78" customHeight="1" x14ac:dyDescent="0.25">
      <c r="A4" s="1662" t="s">
        <v>733</v>
      </c>
      <c r="B4" s="1662"/>
      <c r="C4" s="1662"/>
      <c r="D4" s="1662"/>
      <c r="E4" s="1662"/>
    </row>
    <row r="5" spans="1:5" x14ac:dyDescent="0.25">
      <c r="A5" s="71"/>
    </row>
    <row r="6" spans="1:5" ht="31.5" customHeight="1" x14ac:dyDescent="0.25">
      <c r="A6" s="1661" t="s">
        <v>734</v>
      </c>
      <c r="B6" s="1661"/>
      <c r="C6" s="1661"/>
      <c r="D6" s="1661"/>
      <c r="E6" s="1661"/>
    </row>
    <row r="7" spans="1:5" ht="15.75" thickBot="1" x14ac:dyDescent="0.3">
      <c r="A7" s="72"/>
    </row>
    <row r="8" spans="1:5" ht="15" customHeight="1" x14ac:dyDescent="0.25">
      <c r="A8" s="1655" t="s">
        <v>735</v>
      </c>
      <c r="B8" s="1656"/>
      <c r="C8" s="1656"/>
      <c r="D8" s="1656"/>
      <c r="E8" s="1657"/>
    </row>
    <row r="9" spans="1:5" ht="15" customHeight="1" thickBot="1" x14ac:dyDescent="0.3">
      <c r="A9" s="1658" t="s">
        <v>736</v>
      </c>
      <c r="B9" s="1659"/>
      <c r="C9" s="1659"/>
      <c r="D9" s="1659"/>
      <c r="E9" s="1660"/>
    </row>
    <row r="10" spans="1:5" x14ac:dyDescent="0.25">
      <c r="A10" s="73"/>
      <c r="B10" s="1652"/>
      <c r="C10" s="1652"/>
      <c r="D10" s="77"/>
    </row>
    <row r="11" spans="1:5" ht="31.5" customHeight="1" thickBot="1" x14ac:dyDescent="0.3">
      <c r="A11" s="75" t="s">
        <v>737</v>
      </c>
      <c r="B11" s="1653" t="s">
        <v>738</v>
      </c>
      <c r="C11" s="1653"/>
      <c r="D11" s="77">
        <f>Welcome!$D$4</f>
        <v>0</v>
      </c>
    </row>
    <row r="12" spans="1:5" ht="15.75" thickBot="1" x14ac:dyDescent="0.3">
      <c r="A12" s="75" t="s">
        <v>739</v>
      </c>
      <c r="B12" s="1654">
        <f>'MDA Worksheet'!$R$18</f>
        <v>0</v>
      </c>
      <c r="C12" s="165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51"/>
      <c r="C17" s="1651"/>
      <c r="D17" s="1651"/>
      <c r="E17" s="1651"/>
    </row>
    <row r="18" spans="1:5" x14ac:dyDescent="0.25">
      <c r="A18" s="73"/>
      <c r="B18" s="116"/>
      <c r="C18" s="73"/>
      <c r="D18" s="116"/>
    </row>
    <row r="19" spans="1:5" ht="15.75" thickBot="1" x14ac:dyDescent="0.3">
      <c r="A19" s="75" t="s">
        <v>808</v>
      </c>
      <c r="B19" s="1651" t="str">
        <f>Welcome!$D$10</f>
        <v>Please Select</v>
      </c>
      <c r="C19" s="1651"/>
      <c r="D19" s="1651"/>
      <c r="E19" s="165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3" t="s">
        <v>1147</v>
      </c>
      <c r="B42" s="1664"/>
      <c r="C42" s="1664"/>
      <c r="D42" s="1664"/>
      <c r="E42" s="1665"/>
    </row>
    <row r="43" spans="1:5" s="663" customFormat="1" x14ac:dyDescent="0.25">
      <c r="A43" s="1632"/>
      <c r="B43" s="1633"/>
      <c r="C43" s="1633"/>
      <c r="D43" s="1633"/>
      <c r="E43" s="1634"/>
    </row>
    <row r="44" spans="1:5" s="663" customFormat="1" ht="15.75" thickBot="1" x14ac:dyDescent="0.3">
      <c r="A44" s="1635"/>
      <c r="B44" s="1636"/>
      <c r="C44" s="1636"/>
      <c r="D44" s="1636"/>
      <c r="E44" s="1637"/>
    </row>
    <row r="45" spans="1:5" s="663" customFormat="1" ht="15.75" thickBot="1" x14ac:dyDescent="0.3">
      <c r="A45" s="669"/>
    </row>
    <row r="46" spans="1:5" s="663" customFormat="1" ht="15.75" thickBot="1" x14ac:dyDescent="0.3">
      <c r="A46" s="1663" t="s">
        <v>1136</v>
      </c>
      <c r="B46" s="1664"/>
      <c r="C46" s="1664"/>
      <c r="D46" s="1664"/>
      <c r="E46" s="166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6"/>
      <c r="B53" s="1667"/>
      <c r="C53" s="1667"/>
      <c r="D53" s="1667"/>
      <c r="E53" s="1668"/>
    </row>
    <row r="54" spans="1:5" s="663" customFormat="1" ht="15.75" thickBot="1" x14ac:dyDescent="0.3">
      <c r="A54" s="1669"/>
      <c r="B54" s="1670"/>
      <c r="C54" s="1670"/>
      <c r="D54" s="1670"/>
      <c r="E54" s="1671"/>
    </row>
    <row r="55" spans="1:5" ht="15.75" thickBot="1" x14ac:dyDescent="0.3">
      <c r="A55" s="669"/>
      <c r="B55" s="663"/>
      <c r="C55" s="663"/>
      <c r="D55" s="663"/>
      <c r="E55" s="663"/>
    </row>
    <row r="56" spans="1:5" ht="30.75" customHeight="1" thickBot="1" x14ac:dyDescent="0.3">
      <c r="A56" s="1645" t="s">
        <v>747</v>
      </c>
      <c r="B56" s="1646"/>
      <c r="C56" s="1646"/>
      <c r="D56" s="1646"/>
      <c r="E56" s="164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48" t="s">
        <v>759</v>
      </c>
      <c r="B67" s="1649"/>
      <c r="C67" s="1649"/>
      <c r="D67" s="1649"/>
      <c r="E67" s="165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8" t="s">
        <v>1148</v>
      </c>
      <c r="B74" s="1639"/>
      <c r="C74" s="1639"/>
      <c r="D74" s="1639"/>
      <c r="E74" s="1640"/>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41" t="s">
        <v>762</v>
      </c>
      <c r="B78" s="1642"/>
      <c r="C78" s="1642"/>
      <c r="D78" s="1642"/>
      <c r="E78" s="164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41" t="s">
        <v>764</v>
      </c>
      <c r="B83" s="1642"/>
      <c r="C83" s="1642"/>
      <c r="D83" s="1642"/>
      <c r="E83" s="164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1772</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1990</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1991</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2101</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1773</v>
      </c>
      <c r="D8" s="1509"/>
      <c r="E8" s="141"/>
      <c r="F8" s="1122" t="s">
        <v>1774</v>
      </c>
      <c r="G8" s="1689" t="s">
        <v>1991</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2"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72"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1775</v>
      </c>
      <c r="D12" s="1510"/>
      <c r="E12" s="141"/>
      <c r="F12" s="1123" t="s">
        <v>1776</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6">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twhVUcF7lD7H2rPTQDnvqxr6U1bu2fj00Wmy3YAvv1HgiPu6nYs40KLWsEjuCEI2RXbxWjjpefkocUBaIsYg==" saltValue="ysEW27bMMIG2CHODbjH6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7"/>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8"/>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9"/>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2085</v>
      </c>
      <c r="AT4" s="1691"/>
      <c r="AU4" s="1691"/>
      <c r="AV4" s="1554" t="s">
        <v>2086</v>
      </c>
      <c r="AW4" s="134"/>
      <c r="AX4" s="134"/>
      <c r="AY4" s="134"/>
      <c r="AZ4" s="134"/>
      <c r="BA4" s="1692" t="s">
        <v>2087</v>
      </c>
      <c r="BB4" s="1693"/>
      <c r="BC4" s="134"/>
      <c r="BD4" s="134"/>
    </row>
    <row r="5" spans="1:56" ht="49.5" customHeight="1" thickBot="1" x14ac:dyDescent="0.3">
      <c r="E5" s="1438"/>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8" t="s">
        <v>1310</v>
      </c>
      <c r="BD5" s="1558" t="s">
        <v>1311</v>
      </c>
    </row>
    <row r="6" spans="1:56" x14ac:dyDescent="0.25">
      <c r="A6" t="str">
        <f t="shared" ref="A6:A15" si="0">IFERROR(RANK($AF6,$AF$6:$AF$15,1),"")</f>
        <v/>
      </c>
      <c r="B6">
        <f t="shared" ref="B6:B15" si="1">IF($G6="New Store",$G6&amp;" "&amp;$AD6,$G6)</f>
        <v>0</v>
      </c>
      <c r="C6" s="141">
        <v>1</v>
      </c>
      <c r="D6" s="141"/>
      <c r="E6" s="1439"/>
      <c r="F6" s="1323" t="str">
        <f>IF(BE6&lt;&gt;"Yes",IF(Welcome!$D$18="Select # of Locations","",IF($C6&lt;=Welcome!$D$18,$C6,"")),$C6)</f>
        <v/>
      </c>
      <c r="G6" s="1411"/>
      <c r="H6" s="1412"/>
      <c r="I6" s="1325"/>
      <c r="J6" s="1326"/>
      <c r="K6" s="156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3" t="str">
        <f>IF(BE6&lt;&gt;"Yes",IF($F6="","",'Multi-Customer'!$BK49),'Multi-Customer'!$BK49)</f>
        <v/>
      </c>
      <c r="M6" s="1413" t="str">
        <f>IF(BE6&lt;&gt;"Yes",IF($F6="","",IFERROR(VLOOKUP($G6,'Existing Customers'!$A:$AD,30,FALSE),"Enter Menu Type&gt;&gt;")),IFERROR(VLOOKUP($G6,'Existing Customers'!$A:$AD,30,FALSE),"Enter Menu Type&gt;&gt;"))</f>
        <v/>
      </c>
      <c r="N6" s="1413" t="str">
        <f>IF(BE6&lt;&gt;"Yes",IFERROR(IF($C$4&gt;=$C6,VLOOKUP($G6,'Existing Customers'!$A:$J,10,FALSE),""),"Enter Zip Code &gt;"),IFERROR(VLOOKUP($G6,'Existing Customers'!$A:$J,10,FALSE),"Enter Zip Code &gt;"))</f>
        <v/>
      </c>
      <c r="O6" s="1537" t="str">
        <f>IF(BE6&lt;&gt;"Yes",IF($F6="","",'Multi-Customer'!$BK50),'Multi-Customer'!$BK50)</f>
        <v/>
      </c>
      <c r="P6" s="1414"/>
      <c r="Q6" s="1415"/>
      <c r="R6" s="1416"/>
      <c r="S6" s="1417"/>
      <c r="T6" s="1418"/>
      <c r="U6" s="1419"/>
      <c r="V6" s="1129" t="s">
        <v>648</v>
      </c>
      <c r="W6" s="1132"/>
      <c r="X6" s="1020"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9"/>
      <c r="F7" s="1323" t="str">
        <f>IF(BE7&lt;&gt;"Yes",IF(Welcome!$D$18="Select # of Locations","",IF($C7&lt;=Welcome!$D$18,$C7,"")),$C7)</f>
        <v/>
      </c>
      <c r="G7" s="1420"/>
      <c r="H7" s="1421"/>
      <c r="I7" s="1327"/>
      <c r="J7" s="1328"/>
      <c r="K7" s="156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3" t="str">
        <f>IF(BE7&lt;&gt;"Yes",IF($F7="","",'Multi-Customer'!$CH49),'Multi-Customer'!$CH49)</f>
        <v/>
      </c>
      <c r="M7" s="1413" t="str">
        <f>IF(BE7&lt;&gt;"Yes",IF($F7="","",IFERROR(VLOOKUP($G7,'Existing Customers'!$A:$AD,30,FALSE),"Enter Menu Type&gt;&gt;")),IFERROR(VLOOKUP($G7,'Existing Customers'!$A:$AD,30,FALSE),"Enter Menu Type&gt;&gt;"))</f>
        <v/>
      </c>
      <c r="N7" s="1413" t="str">
        <f>IF(BE7&lt;&gt;"Yes",IFERROR(IF($C$4&gt;=$C7,VLOOKUP($G7,'Existing Customers'!$A:$J,10,FALSE),""),"Enter Zip Code &gt;"),IFERROR(VLOOKUP($G7,'Existing Customers'!$A:$J,10,FALSE),"Enter Zip Code &gt;"))</f>
        <v/>
      </c>
      <c r="O7" s="1537" t="str">
        <f>IF(BE7&lt;&gt;"Yes",IF($F7="","",'Multi-Customer'!$CH50),'Multi-Customer'!$CH50)</f>
        <v/>
      </c>
      <c r="P7" s="1422"/>
      <c r="Q7" s="1423"/>
      <c r="R7" s="1424"/>
      <c r="S7" s="1419"/>
      <c r="T7" s="1425"/>
      <c r="U7" s="1419"/>
      <c r="V7" s="1130" t="s">
        <v>648</v>
      </c>
      <c r="W7" s="1133"/>
      <c r="X7" s="1020"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9"/>
      <c r="F8" s="1323" t="str">
        <f>IF(BE8&lt;&gt;"Yes",IF(Welcome!$D$18="Select # of Locations","",IF($C8&lt;=Welcome!$D$18,$C8,"")),$C8)</f>
        <v/>
      </c>
      <c r="G8" s="1420"/>
      <c r="H8" s="1421"/>
      <c r="I8" s="1327"/>
      <c r="J8" s="1328"/>
      <c r="K8" s="156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3" t="str">
        <f>IF(BE8&lt;&gt;"Yes",IF($F8="","",'Multi-Customer'!$DE49),'Multi-Customer'!$DE49)</f>
        <v/>
      </c>
      <c r="M8" s="1413" t="str">
        <f>IF(BE8&lt;&gt;"Yes",IF($F8="","",IFERROR(VLOOKUP($G8,'Existing Customers'!$A:$AD,30,FALSE),"Enter Menu Type&gt;&gt;")),IFERROR(VLOOKUP($G8,'Existing Customers'!$A:$AD,30,FALSE),"Enter Menu Type&gt;&gt;"))</f>
        <v/>
      </c>
      <c r="N8" s="1413" t="str">
        <f>IF(BE8&lt;&gt;"Yes",IFERROR(IF($C$4&gt;=$C8,VLOOKUP($G8,'Existing Customers'!$A:$J,10,FALSE),""),"Enter Zip Code &gt;"),IFERROR(VLOOKUP($G8,'Existing Customers'!$A:$J,10,FALSE),"Enter Zip Code &gt;"))</f>
        <v/>
      </c>
      <c r="O8" s="1537" t="str">
        <f>IF(BE8&lt;&gt;"Yes",IF($F8="","",'Multi-Customer'!$DE50),'Multi-Customer'!$DE50)</f>
        <v/>
      </c>
      <c r="P8" s="1422"/>
      <c r="Q8" s="1423"/>
      <c r="R8" s="1424"/>
      <c r="S8" s="1419"/>
      <c r="T8" s="1425"/>
      <c r="U8" s="1419"/>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9"/>
      <c r="F9" s="1323" t="str">
        <f>IF(BE9&lt;&gt;"Yes",IF(Welcome!$D$18="Select # of Locations","",IF($C9&lt;=Welcome!$D$18,$C9,"")),$C9)</f>
        <v/>
      </c>
      <c r="G9" s="1420"/>
      <c r="H9" s="1421"/>
      <c r="I9" s="1327"/>
      <c r="J9" s="1328"/>
      <c r="K9" s="156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3" t="str">
        <f>IF(BE9&lt;&gt;"Yes",IF($F9="","",'Multi-Customer'!$EB49),'Multi-Customer'!$EB49)</f>
        <v/>
      </c>
      <c r="M9" s="1413" t="str">
        <f>IF(BE9&lt;&gt;"Yes",IF($F9="","",IFERROR(VLOOKUP($G9,'Existing Customers'!$A:$AD,30,FALSE),"Enter Menu Type&gt;&gt;")),IFERROR(VLOOKUP($G9,'Existing Customers'!$A:$AD,30,FALSE),"Enter Menu Type&gt;&gt;"))</f>
        <v/>
      </c>
      <c r="N9" s="1413" t="str">
        <f>IF(BE9&lt;&gt;"Yes",IFERROR(IF($C$4&gt;=$C9,VLOOKUP($G9,'Existing Customers'!$A:$J,10,FALSE),""),"Enter Zip Code &gt;"),IFERROR(VLOOKUP($G9,'Existing Customers'!$A:$J,10,FALSE),"Enter Zip Code &gt;"))</f>
        <v/>
      </c>
      <c r="O9" s="1537" t="str">
        <f>IF(BE9&lt;&gt;"Yes",IF($F9="","",'Multi-Customer'!$EB50),'Multi-Customer'!$EB50)</f>
        <v/>
      </c>
      <c r="P9" s="1422"/>
      <c r="Q9" s="1423"/>
      <c r="R9" s="1424"/>
      <c r="S9" s="1419"/>
      <c r="T9" s="1425"/>
      <c r="U9" s="1419"/>
      <c r="V9" s="1130" t="s">
        <v>648</v>
      </c>
      <c r="W9" s="1133"/>
      <c r="X9" s="1020"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9"/>
      <c r="F10" s="1323" t="str">
        <f>IF(BE10&lt;&gt;"Yes",IF(Welcome!$D$18="Select # of Locations","",IF($C10&lt;=Welcome!$D$18,$C10,"")),$C10)</f>
        <v/>
      </c>
      <c r="G10" s="1420"/>
      <c r="H10" s="1421"/>
      <c r="I10" s="1327"/>
      <c r="J10" s="1328"/>
      <c r="K10" s="156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3" t="str">
        <f>IF(BE10&lt;&gt;"Yes",IF($F10="","",'Multi-Customer'!$EY49),'Multi-Customer'!$EY49)</f>
        <v/>
      </c>
      <c r="M10" s="1413" t="str">
        <f>IF(BE10&lt;&gt;"Yes",IF($F10="","",IFERROR(VLOOKUP($G10,'Existing Customers'!$A:$AD,30,FALSE),"Enter Menu Type&gt;&gt;")),IFERROR(VLOOKUP($G10,'Existing Customers'!$A:$AD,30,FALSE),"Enter Menu Type&gt;&gt;"))</f>
        <v/>
      </c>
      <c r="N10" s="1413" t="str">
        <f>IF(BE10&lt;&gt;"Yes",IFERROR(IF($C$4&gt;=$C10,VLOOKUP($G10,'Existing Customers'!$A:$J,10,FALSE),""),"Enter Zip Code &gt;"),IFERROR(VLOOKUP($G10,'Existing Customers'!$A:$J,10,FALSE),"Enter Zip Code &gt;"))</f>
        <v/>
      </c>
      <c r="O10" s="1537" t="str">
        <f>IF(BE10&lt;&gt;"Yes",IF($F10="","",'Multi-Customer'!$EY50),'Multi-Customer'!$EY50)</f>
        <v/>
      </c>
      <c r="P10" s="1422"/>
      <c r="Q10" s="1423"/>
      <c r="R10" s="1424"/>
      <c r="S10" s="1419"/>
      <c r="T10" s="1425"/>
      <c r="U10" s="1419"/>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9"/>
      <c r="F11" s="1323" t="str">
        <f>IF(BE11&lt;&gt;"Yes",IF(Welcome!$D$18="Select # of Locations","",IF($C11&lt;=Welcome!$D$18,$C11,"")),$C11)</f>
        <v/>
      </c>
      <c r="G11" s="1420"/>
      <c r="H11" s="1421"/>
      <c r="I11" s="1327"/>
      <c r="J11" s="1328"/>
      <c r="K11" s="156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3" t="str">
        <f>IF(BE11&lt;&gt;"Yes",IF($F11="","",'Multi-Customer'!$FV49),'Multi-Customer'!$FV49)</f>
        <v/>
      </c>
      <c r="M11" s="1413" t="str">
        <f>IF(BE11&lt;&gt;"Yes",IF($F11="","",IFERROR(VLOOKUP($G11,'Existing Customers'!$A:$AD,30,FALSE),"Enter Menu Type&gt;&gt;")),IFERROR(VLOOKUP($G11,'Existing Customers'!$A:$AD,30,FALSE),"Enter Menu Type&gt;&gt;"))</f>
        <v/>
      </c>
      <c r="N11" s="1413" t="str">
        <f>IF(BE11&lt;&gt;"Yes",IFERROR(IF($C$4&gt;=$C11,VLOOKUP($G11,'Existing Customers'!$A:$J,10,FALSE),""),"Enter Zip Code &gt;"),IFERROR(VLOOKUP($G11,'Existing Customers'!$A:$J,10,FALSE),"Enter Zip Code &gt;"))</f>
        <v/>
      </c>
      <c r="O11" s="1537" t="str">
        <f>IF(BE11&lt;&gt;"Yes",IF($F11="","",'Multi-Customer'!$FV50),'Multi-Customer'!$FV50)</f>
        <v/>
      </c>
      <c r="P11" s="1422"/>
      <c r="Q11" s="1423"/>
      <c r="R11" s="1424"/>
      <c r="S11" s="1419"/>
      <c r="T11" s="1425"/>
      <c r="U11" s="1419"/>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9"/>
      <c r="F12" s="1323" t="str">
        <f>IF(BE12&lt;&gt;"Yes",IF(Welcome!$D$18="Select # of Locations","",IF($C12&lt;=Welcome!$D$18,$C12,"")),$C12)</f>
        <v/>
      </c>
      <c r="G12" s="1420"/>
      <c r="H12" s="1421"/>
      <c r="I12" s="1327"/>
      <c r="J12" s="1328"/>
      <c r="K12" s="156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3" t="str">
        <f>IF(BE12&lt;&gt;"Yes",IF($F12="","",'Multi-Customer'!$GS49),'Multi-Customer'!$GS49)</f>
        <v/>
      </c>
      <c r="M12" s="1413" t="str">
        <f>IF(BE12&lt;&gt;"Yes",IF($F12="","",IFERROR(VLOOKUP($G12,'Existing Customers'!$A:$AD,30,FALSE),"Enter Menu Type&gt;&gt;")),IFERROR(VLOOKUP($G12,'Existing Customers'!$A:$AD,30,FALSE),"Enter Menu Type&gt;&gt;"))</f>
        <v/>
      </c>
      <c r="N12" s="1413" t="str">
        <f>IF(BE12&lt;&gt;"Yes",IFERROR(IF($C$4&gt;=$C12,VLOOKUP($G12,'Existing Customers'!$A:$J,10,FALSE),""),"Enter Zip Code &gt;"),IFERROR(VLOOKUP($G12,'Existing Customers'!$A:$J,10,FALSE),"Enter Zip Code &gt;"))</f>
        <v/>
      </c>
      <c r="O12" s="1537" t="str">
        <f>IF(BE12&lt;&gt;"Yes",IF($F12="","",'Multi-Customer'!$GS50),'Multi-Customer'!$GS50)</f>
        <v/>
      </c>
      <c r="P12" s="1422"/>
      <c r="Q12" s="1423"/>
      <c r="R12" s="1424"/>
      <c r="S12" s="1419"/>
      <c r="T12" s="1425"/>
      <c r="U12" s="1419"/>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9"/>
      <c r="F13" s="1323" t="str">
        <f>IF(BE13&lt;&gt;"Yes",IF(Welcome!$D$18="Select # of Locations","",IF($C13&lt;=Welcome!$D$18,$C13,"")),$C13)</f>
        <v/>
      </c>
      <c r="G13" s="1420"/>
      <c r="H13" s="1421"/>
      <c r="I13" s="1327"/>
      <c r="J13" s="1328"/>
      <c r="K13" s="156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3" t="str">
        <f>IF(BE13&lt;&gt;"Yes",IF($F13="","",'Multi-Customer'!$HP49),'Multi-Customer'!$HP49)</f>
        <v/>
      </c>
      <c r="M13" s="1413" t="str">
        <f>IF(BE13&lt;&gt;"Yes",IF($F13="","",IFERROR(VLOOKUP($G13,'Existing Customers'!$A:$AD,30,FALSE),"Enter Menu Type&gt;&gt;")),IFERROR(VLOOKUP($G13,'Existing Customers'!$A:$AD,30,FALSE),"Enter Menu Type&gt;&gt;"))</f>
        <v/>
      </c>
      <c r="N13" s="1413" t="str">
        <f>IF(BE13&lt;&gt;"Yes",IFERROR(IF($C$4&gt;=$C13,VLOOKUP($G13,'Existing Customers'!$A:$J,10,FALSE),""),"Enter Zip Code &gt;"),IFERROR(VLOOKUP($G13,'Existing Customers'!$A:$J,10,FALSE),"Enter Zip Code &gt;"))</f>
        <v/>
      </c>
      <c r="O13" s="1537" t="str">
        <f>IF(BE13&lt;&gt;"Yes",IF($F13="","",'Multi-Customer'!$HP50),'Multi-Customer'!$HP50)</f>
        <v/>
      </c>
      <c r="P13" s="1422"/>
      <c r="Q13" s="1423"/>
      <c r="R13" s="1424"/>
      <c r="S13" s="1419"/>
      <c r="T13" s="1425"/>
      <c r="U13" s="1419"/>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9"/>
      <c r="F14" s="1323" t="str">
        <f>IF(BE14&lt;&gt;"Yes",IF(Welcome!$D$18="Select # of Locations","",IF($C14&lt;=Welcome!$D$18,$C14,"")),$C14)</f>
        <v/>
      </c>
      <c r="G14" s="1420"/>
      <c r="H14" s="1421"/>
      <c r="I14" s="1327"/>
      <c r="J14" s="1328"/>
      <c r="K14" s="156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3" t="str">
        <f>IF(BE14&lt;&gt;"Yes",IF($F14="","",'Multi-Customer'!$IM49),'Multi-Customer'!$IM49)</f>
        <v/>
      </c>
      <c r="M14" s="1413" t="str">
        <f>IF(BE14&lt;&gt;"Yes",IF($F14="","",IFERROR(VLOOKUP($G14,'Existing Customers'!$A:$AD,30,FALSE),"Enter Menu Type&gt;&gt;")),IFERROR(VLOOKUP($G14,'Existing Customers'!$A:$AD,30,FALSE),"Enter Menu Type&gt;&gt;"))</f>
        <v/>
      </c>
      <c r="N14" s="1413" t="str">
        <f>IF(BE14&lt;&gt;"Yes",IFERROR(IF($C$4&gt;=$C14,VLOOKUP($G14,'Existing Customers'!$A:$J,10,FALSE),""),"Enter Zip Code &gt;"),IFERROR(VLOOKUP($G14,'Existing Customers'!$A:$J,10,FALSE),"Enter Zip Code &gt;"))</f>
        <v/>
      </c>
      <c r="O14" s="1537" t="str">
        <f>IF(BE14&lt;&gt;"Yes",IF($F14="","",'Multi-Customer'!$IM50),'Multi-Customer'!$IM50)</f>
        <v/>
      </c>
      <c r="P14" s="1422"/>
      <c r="Q14" s="1423"/>
      <c r="R14" s="1424"/>
      <c r="S14" s="1419"/>
      <c r="T14" s="1425"/>
      <c r="U14" s="1419"/>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9"/>
      <c r="F15" s="1324" t="str">
        <f>IF(BE15&lt;&gt;"Yes",IF(Welcome!$D$18="Select # of Locations","",IF($C15&lt;=Welcome!$D$18,$C15,"")),$C15)</f>
        <v/>
      </c>
      <c r="G15" s="1426"/>
      <c r="H15" s="1427"/>
      <c r="I15" s="1329"/>
      <c r="J15" s="1330"/>
      <c r="K15" s="15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8" t="str">
        <f>IF(BE15&lt;&gt;"Yes",IF($F15="","",'Multi-Customer'!$JJ49),'Multi-Customer'!$JJ49)</f>
        <v/>
      </c>
      <c r="M15" s="1428" t="str">
        <f>IF(BE15&lt;&gt;"Yes",IF($F15="","",IFERROR(VLOOKUP($G15,'Existing Customers'!$A:$AD,30,FALSE),"Enter Menu Type&gt;&gt;")),IFERROR(VLOOKUP($G15,'Existing Customers'!$A:$AD,30,FALSE),"Enter Menu Type&gt;&gt;"))</f>
        <v/>
      </c>
      <c r="N15" s="1428" t="str">
        <f>IF(BE15&lt;&gt;"Yes",IFERROR(IF($C$4&gt;=$C15,VLOOKUP($G15,'Existing Customers'!$A:$J,10,FALSE),""),"Enter Zip Code &gt;"),IFERROR(VLOOKUP($G15,'Existing Customers'!$A:$J,10,FALSE),"Enter Zip Code &gt;"))</f>
        <v/>
      </c>
      <c r="O15" s="1538" t="str">
        <f>IF(BE15&lt;&gt;"Yes",IF($F15="","",'Multi-Customer'!$JJ50),'Multi-Customer'!$JJ50)</f>
        <v/>
      </c>
      <c r="P15" s="1429"/>
      <c r="Q15" s="1430"/>
      <c r="R15" s="1431"/>
      <c r="S15" s="1432"/>
      <c r="T15" s="1433"/>
      <c r="U15" s="1432"/>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8"/>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2082</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8"/>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2083</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8"/>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2084</v>
      </c>
      <c r="AW18" s="52">
        <f>IF(AW16&lt;AW17,AY17,AX17)</f>
        <v>0</v>
      </c>
      <c r="AX18" s="1559"/>
      <c r="AY18" s="1560"/>
      <c r="AZ18" s="134"/>
      <c r="BA18" s="134"/>
      <c r="BB18" s="134"/>
      <c r="BC18" s="134"/>
      <c r="BD18" s="134"/>
    </row>
    <row r="19" spans="5:56" ht="19.149999999999999" customHeight="1" thickBot="1" x14ac:dyDescent="0.3">
      <c r="E19" s="1440"/>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5" t="str">
        <f>IFERROR(VLOOKUP($H$4,'Market Geography'!$D:$G,4,FALSE),"Select Market")</f>
        <v>Select Market</v>
      </c>
      <c r="I3" s="1716"/>
      <c r="J3" s="1716"/>
      <c r="K3" s="17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2">
        <f>Welcome!$D$4</f>
        <v>0</v>
      </c>
      <c r="I4" s="1713"/>
      <c r="J4" s="1713"/>
      <c r="K4" s="17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2" t="str">
        <f>'Multi-Customer'!$S$49</f>
        <v>Enter Customer(s)</v>
      </c>
      <c r="I5" s="1713"/>
      <c r="J5" s="1713"/>
      <c r="K5" s="17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2" t="str">
        <f>'Multi-Customer'!$AH$40</f>
        <v>MULTIPLE TYPES</v>
      </c>
      <c r="I6" s="1713"/>
      <c r="J6" s="1713"/>
      <c r="K6" s="17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8" t="s">
        <v>206</v>
      </c>
      <c r="I7" s="1719"/>
      <c r="J7" s="1719"/>
      <c r="K7" s="1720"/>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9" t="s">
        <v>119</v>
      </c>
      <c r="H33" s="1710"/>
      <c r="I33" s="390">
        <f>IF($E$3="MDA",'PIM Ranges'!$AZ$7,'PIM Ranges'!$BL$7)</f>
        <v>8.8999999999999996E-2</v>
      </c>
      <c r="J33" s="134"/>
      <c r="K33" s="1711" t="str">
        <f>IF(COUNTIF($AB$10:$AB$30,"ERROR")&lt;1,"",IF(COUNTIF($AB$10:$AB$30,"ERROR")&lt;2,(COUNTIF($AB$10:$AB$30,"ERROR")&amp;" Margin Missing Above"),(COUNTIF($AB$10:$AB$30,"ERROR")&amp;" Margins Missing Above")))</f>
        <v/>
      </c>
      <c r="L33" s="171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4" t="s">
        <v>488</v>
      </c>
      <c r="H34" s="1705"/>
      <c r="I34" s="386">
        <f>J31</f>
        <v>0</v>
      </c>
      <c r="J34" s="134"/>
      <c r="K34" s="1711" t="str">
        <f>IF(COUNTIFS($L$10:$L$30,"X",$AF$10:$AF$30,"BELOW")&lt;1,"",IF(COUNTIFS($L$10:$L$30,"X",$AF$10:$AF$30,"BELOW")&lt;2,(COUNTIFS($L$10:$L$30,"X",$AF$10:$AF$30,"BELOW")&amp;" Margin Below Minimum"),(COUNTIFS($L$10:$L$30,"X",$AF$10:$AF$30,"BELOW")&amp;" Margins Below Minimum")))</f>
        <v/>
      </c>
      <c r="L34" s="17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4" t="s">
        <v>1249</v>
      </c>
      <c r="H35" s="1705"/>
      <c r="I35" s="1565" t="str">
        <f>IFERROR(I34/G31,"")</f>
        <v/>
      </c>
      <c r="K35" s="1711" t="str">
        <f>IF(COUNTIFS($L$10:$L$30,"X",$AF$10:$AF$30,"ABOVE")&lt;1,"",IF(COUNTIFS($L$10:$L$30,"X",$AF$10:$AF$30,"ABOVE")&lt;2,(COUNTIFS($L$10:$L$30,"X",$AF$10:$AF$30,"ABOVE")&amp;" Margin Above Maximum"),(COUNTIFS($L$10:$L$30,"X",$AF$10:$AF$30,"ABOVE")&amp;" Margins Above Maximum")))</f>
        <v/>
      </c>
      <c r="L35" s="17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4"/>
      <c r="H36" s="170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4" t="str">
        <f>IFERROR(IF(I35&gt;I33,"","Below Recommended TAGP: "),"")</f>
        <v/>
      </c>
      <c r="H37" s="170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4"/>
      <c r="H38" s="170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4" t="s">
        <v>1250</v>
      </c>
      <c r="H39" s="170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6" t="s">
        <v>489</v>
      </c>
      <c r="H40" s="1707"/>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8"/>
      <c r="G52" s="17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8"/>
      <c r="G53" s="17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8"/>
      <c r="G54" s="17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4"/>
      <c r="C2" s="1385"/>
      <c r="D2" s="933" t="s">
        <v>1379</v>
      </c>
      <c r="E2" s="824"/>
      <c r="F2" s="173"/>
      <c r="G2" s="174"/>
      <c r="H2" s="824"/>
      <c r="I2" s="1444"/>
      <c r="J2" s="824"/>
      <c r="K2" s="824"/>
      <c r="L2" s="824"/>
      <c r="M2" s="824"/>
      <c r="N2" s="824"/>
      <c r="O2" s="824"/>
      <c r="P2" s="824"/>
      <c r="Q2" s="1103"/>
      <c r="R2" s="972">
        <v>0</v>
      </c>
      <c r="S2" s="176"/>
      <c r="T2" s="177"/>
      <c r="U2" s="177" t="s">
        <v>1686</v>
      </c>
      <c r="V2" s="177">
        <v>12</v>
      </c>
      <c r="W2" s="999" t="s">
        <v>2102</v>
      </c>
      <c r="X2" s="999" t="s">
        <v>1383</v>
      </c>
      <c r="Y2" s="999" t="s">
        <v>1380</v>
      </c>
      <c r="Z2" s="999" t="s">
        <v>1381</v>
      </c>
      <c r="AA2" s="999" t="s">
        <v>1397</v>
      </c>
      <c r="AB2" s="999" t="s">
        <v>2103</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2007</v>
      </c>
    </row>
    <row r="3" spans="1:41" s="822" customFormat="1" ht="18" customHeight="1" thickBot="1" x14ac:dyDescent="0.3">
      <c r="C3" s="1386"/>
      <c r="D3" s="455"/>
      <c r="G3" s="906" t="s">
        <v>1156</v>
      </c>
      <c r="H3" s="1754" t="str">
        <f>Welcome!$D$10</f>
        <v>Please Select</v>
      </c>
      <c r="I3" s="1755"/>
      <c r="J3" s="821"/>
      <c r="K3" s="906" t="s">
        <v>110</v>
      </c>
      <c r="L3" s="1756" t="str">
        <f>IFERROR(VLOOKUP($L$4,'Market Geography'!$D:$G,4,FALSE),"Select Market")</f>
        <v>Select Market</v>
      </c>
      <c r="M3" s="1757"/>
      <c r="N3" s="620"/>
      <c r="O3" s="620"/>
      <c r="P3" s="620"/>
      <c r="Q3" s="179"/>
      <c r="R3" s="971">
        <v>0</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58" t="str">
        <f>Welcome!$D$16</f>
        <v>Select Term</v>
      </c>
      <c r="I4" s="1759"/>
      <c r="J4" s="181"/>
      <c r="K4" s="907" t="s">
        <v>840</v>
      </c>
      <c r="L4" s="1760">
        <f>Welcome!$D$4</f>
        <v>0</v>
      </c>
      <c r="M4" s="1761"/>
      <c r="N4" s="620"/>
      <c r="O4" s="620"/>
      <c r="P4" s="620"/>
      <c r="Q4" s="179"/>
      <c r="R4" s="971">
        <v>0</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62">
        <f>'PIM Model'!$G$31</f>
        <v>0</v>
      </c>
      <c r="I5" s="1763"/>
      <c r="J5" s="821"/>
      <c r="K5" s="907" t="s">
        <v>107</v>
      </c>
      <c r="L5" s="1760" t="str">
        <f>'Multi-Customer'!$S$49</f>
        <v>Enter Customer(s)</v>
      </c>
      <c r="M5" s="1761"/>
      <c r="N5" s="620"/>
      <c r="O5" s="620"/>
      <c r="P5" s="620"/>
      <c r="Q5" s="179"/>
      <c r="R5" s="971">
        <v>0</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2037</v>
      </c>
      <c r="E6" s="847" t="s">
        <v>648</v>
      </c>
      <c r="G6" s="907" t="s">
        <v>1163</v>
      </c>
      <c r="H6" s="1764">
        <f>'Variable Costs (Back)'!$K$26</f>
        <v>0</v>
      </c>
      <c r="I6" s="1765"/>
      <c r="J6" s="821"/>
      <c r="K6" s="907" t="s">
        <v>1170</v>
      </c>
      <c r="L6" s="1760" t="str">
        <f>'Multi-Customer'!$AH$40</f>
        <v>MULTIPLE TYPES</v>
      </c>
      <c r="M6" s="1761"/>
      <c r="N6" s="620"/>
      <c r="O6" s="620"/>
      <c r="P6" s="620"/>
      <c r="Q6" s="179"/>
      <c r="R6" s="971">
        <v>0</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66">
        <f>IFERROR('PIM Ranges'!$AW$3,0)</f>
        <v>0</v>
      </c>
      <c r="I7" s="1767"/>
      <c r="J7" s="821"/>
      <c r="K7" s="908" t="s">
        <v>1165</v>
      </c>
      <c r="L7" s="1768" t="s">
        <v>206</v>
      </c>
      <c r="M7" s="1769"/>
      <c r="N7" s="828"/>
      <c r="O7" s="828"/>
      <c r="P7" s="828"/>
      <c r="Q7" s="179"/>
      <c r="R7" s="971">
        <v>0</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72" t="s">
        <v>1778</v>
      </c>
      <c r="E8" s="1774" t="str">
        <f>IF('Incentive Helper'!E2="Yes",'Incentive Helper'!F2,"")</f>
        <v/>
      </c>
      <c r="F8" s="136"/>
      <c r="I8" s="177"/>
      <c r="J8" s="177"/>
      <c r="K8" s="177"/>
      <c r="L8" s="177"/>
      <c r="M8" s="177"/>
      <c r="N8" s="177"/>
      <c r="O8" s="177"/>
      <c r="P8" s="177"/>
      <c r="Q8" s="182"/>
      <c r="R8" s="971">
        <v>0</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73"/>
      <c r="E9" s="1775"/>
      <c r="F9" s="136"/>
      <c r="G9" s="909" t="s">
        <v>849</v>
      </c>
      <c r="H9" s="1770">
        <f>IFERROR('PIM Model'!$G$31,0)</f>
        <v>0</v>
      </c>
      <c r="I9" s="1771"/>
      <c r="L9" s="177"/>
      <c r="M9" s="177"/>
      <c r="N9" s="177"/>
      <c r="O9" s="177"/>
      <c r="P9" s="177"/>
      <c r="Q9" s="182"/>
      <c r="R9" s="971">
        <v>0</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51">
        <f>IFERROR('PIM Model'!$G$32,0)</f>
        <v>0</v>
      </c>
      <c r="I10" s="1752"/>
      <c r="L10" s="177"/>
      <c r="M10" s="177"/>
      <c r="N10" s="177"/>
      <c r="O10" s="177"/>
      <c r="P10" s="177"/>
      <c r="Q10" s="182"/>
      <c r="R10" s="971">
        <v>0</v>
      </c>
      <c r="S10" s="1743" t="s">
        <v>1522</v>
      </c>
      <c r="T10" s="1743"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43"/>
      <c r="T11" s="1743"/>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48" t="s">
        <v>851</v>
      </c>
      <c r="E12" s="1748"/>
      <c r="F12" s="185"/>
      <c r="G12" s="1749"/>
      <c r="H12" s="1750"/>
      <c r="I12" s="186"/>
      <c r="J12" s="1753"/>
      <c r="K12" s="1753"/>
      <c r="L12" s="184"/>
      <c r="M12" s="184"/>
      <c r="N12" s="184"/>
      <c r="O12" s="1730" t="str">
        <f>IF(COUNTIF($K$19:$K$23,"&gt;.03")&gt;0,"***Warning:You have entered an Rate % of Sales above the recommended 3%***","")</f>
        <v/>
      </c>
      <c r="P12" s="1731"/>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32"/>
      <c r="P13" s="1733"/>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9"/>
      <c r="H14" s="622"/>
      <c r="I14" s="1549"/>
      <c r="J14" s="145"/>
      <c r="K14" s="1618"/>
      <c r="L14" s="145"/>
      <c r="M14" s="1573"/>
      <c r="N14" s="145"/>
      <c r="O14" s="1732"/>
      <c r="P14" s="1733"/>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12" t="str">
        <f>IF(X14="Growth Incentive Single Rate",IF(G147="","Yes","No"),"No")</f>
        <v>No</v>
      </c>
      <c r="AD14" s="1613"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32"/>
      <c r="P15" s="1733"/>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81" t="str">
        <f>IF(E13="Yes",IF(Welcome!$D$6="New",IF('Required Info to Submit'!F$14="","",'Required Info to Submit'!F$14),""),"")</f>
        <v/>
      </c>
      <c r="F16" s="191"/>
      <c r="G16" s="193" t="s">
        <v>517</v>
      </c>
      <c r="H16" s="554"/>
      <c r="I16" s="145"/>
      <c r="J16" s="145"/>
      <c r="K16" s="145"/>
      <c r="L16" s="145"/>
      <c r="M16" s="145"/>
      <c r="N16" s="145"/>
      <c r="O16" s="1732"/>
      <c r="P16" s="1733"/>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4"/>
      <c r="AD16" s="1615"/>
      <c r="AE16" s="259" t="str">
        <f>IF(AND(W16&lt;&gt;"",X16&lt;&gt;"Please Select"),IF(G163="","Yes","No"),"No")</f>
        <v>No</v>
      </c>
    </row>
    <row r="17" spans="1:41" s="822" customFormat="1" ht="18" customHeight="1" thickBot="1" x14ac:dyDescent="0.3">
      <c r="A17" s="243"/>
      <c r="B17" s="243"/>
      <c r="C17" s="465"/>
      <c r="D17" s="830" t="s">
        <v>1386</v>
      </c>
      <c r="E17" s="148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4"/>
      <c r="AD17" s="1615"/>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28"/>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7"/>
      <c r="AD18" s="259" t="str">
        <f>IF(X18&lt;&gt;"",IF(K179="","Yes","No"),"No")</f>
        <v>No</v>
      </c>
    </row>
    <row r="19" spans="1:41" s="822" customFormat="1" ht="24" customHeight="1" thickBot="1" x14ac:dyDescent="0.3">
      <c r="A19" s="243"/>
      <c r="B19" s="243"/>
      <c r="C19" s="1388"/>
      <c r="D19" s="920" t="s">
        <v>520</v>
      </c>
      <c r="E19" s="921">
        <f>IFERROR(IF(G19="",0,(G19-$G$17)/$G$17),"")</f>
        <v>0</v>
      </c>
      <c r="F19" s="831" t="s">
        <v>997</v>
      </c>
      <c r="G19" s="1550"/>
      <c r="H19" s="986"/>
      <c r="I19" s="1547" t="str">
        <f>IF(E13="Yes",IF(AND(G19&lt;&gt;"",G20="",G21="",G22="",G23=""),999999999.99,IF(G20&lt;&gt;"",G20-0.01,"")),"")</f>
        <v/>
      </c>
      <c r="J19" s="1345"/>
      <c r="K19" s="1546"/>
      <c r="L19" s="145"/>
      <c r="M19" s="1728"/>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4"/>
      <c r="AD19" s="1615"/>
      <c r="AE19" s="1615"/>
      <c r="AF19" s="259" t="str">
        <f>IF(AND(W19&lt;&gt;"",X19&lt;&gt;"Please Select"),IF(I187="","Yes","No"),"No")</f>
        <v>No</v>
      </c>
      <c r="AG19" s="1616"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50"/>
      <c r="H20" s="986"/>
      <c r="I20" s="1547" t="str">
        <f>IF(E13="Yes",IF(AND(G20&lt;&gt;"",G21="",G22="",G23="",I19&lt;&gt;999999999.99),999999999.99,IF(G21&lt;&gt;"",G21-0.01,"")),"")</f>
        <v/>
      </c>
      <c r="J20" s="987"/>
      <c r="K20" s="1546"/>
      <c r="L20" s="833"/>
      <c r="M20" s="1728"/>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4"/>
      <c r="AD20" s="1615"/>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50"/>
      <c r="H21" s="986"/>
      <c r="I21" s="1547" t="str">
        <f>IF(E13="Yes",IF(AND(G21&lt;&gt;"",G22="",G23="",I20&lt;&gt;999999999.99),999999999.99,IF(G22&lt;&gt;"",G22-0.01,"")),"")</f>
        <v/>
      </c>
      <c r="J21" s="1345"/>
      <c r="K21" s="1546"/>
      <c r="L21" s="145"/>
      <c r="M21" s="1728"/>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4"/>
      <c r="AD21" s="1615"/>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50"/>
      <c r="H22" s="986"/>
      <c r="I22" s="1547" t="str">
        <f>IF(E13="Yes",IF(AND(G22&lt;&gt;"",G23="",I21&lt;&gt;999999999.99),999999999.99,IF(G23&lt;&gt;"",G23-0.01,"")),"")</f>
        <v/>
      </c>
      <c r="J22" s="1345"/>
      <c r="K22" s="1546"/>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50"/>
      <c r="H23" s="986"/>
      <c r="I23" s="1547" t="str">
        <f>IF(E13="Yes",IF(AND(G23&lt;&gt;"",I22&lt;&gt;999999999.99),999999999.99,""),"")</f>
        <v/>
      </c>
      <c r="J23" s="1345"/>
      <c r="K23" s="154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10"/>
    </row>
    <row r="25" spans="1:41" s="822" customFormat="1" ht="10.15" customHeight="1" x14ac:dyDescent="0.25">
      <c r="A25" s="1631"/>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10"/>
      <c r="AO25" s="1613" t="str">
        <f>IF(X25&lt;&gt;"",IF(G233="","Yes","No"),"No")</f>
        <v>No</v>
      </c>
    </row>
    <row r="26" spans="1:41" s="822" customFormat="1" ht="21.75" hidden="1" customHeight="1" thickBot="1" x14ac:dyDescent="0.3">
      <c r="A26" s="248"/>
      <c r="B26" s="248"/>
      <c r="C26" s="1387"/>
      <c r="D26" s="1748" t="s">
        <v>851</v>
      </c>
      <c r="E26" s="1748"/>
      <c r="F26" s="185"/>
      <c r="G26" s="1749"/>
      <c r="H26" s="1750"/>
      <c r="I26" s="186"/>
      <c r="J26" s="1753"/>
      <c r="K26" s="1753"/>
      <c r="L26" s="184"/>
      <c r="M26" s="184"/>
      <c r="N26" s="184"/>
      <c r="O26" s="1730" t="str">
        <f>IF(COUNTIF($K$33:$K$37,"&gt;.03")&gt;0,"***Warning:You have entered an Rate % of Sales above the recommended 3%***","")</f>
        <v/>
      </c>
      <c r="P26" s="1731"/>
      <c r="Q26" s="179"/>
      <c r="R26" s="177"/>
      <c r="S26" s="177"/>
      <c r="T26" s="177"/>
      <c r="U26" s="177"/>
      <c r="V26" s="177"/>
      <c r="W26" s="177"/>
      <c r="X26" s="177"/>
      <c r="Y26" s="177"/>
      <c r="Z26" s="177"/>
      <c r="AA26" s="177"/>
      <c r="AB26" s="177"/>
      <c r="AC26" s="177"/>
      <c r="AO26" s="1615"/>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32"/>
      <c r="P27" s="1733"/>
      <c r="Q27" s="179"/>
      <c r="R27" s="177"/>
      <c r="S27" s="177"/>
      <c r="T27" s="177"/>
      <c r="U27" s="177"/>
      <c r="V27" s="177"/>
      <c r="W27" s="177"/>
      <c r="X27" s="177"/>
      <c r="Y27" s="177"/>
      <c r="Z27" s="177"/>
      <c r="AA27" s="177"/>
      <c r="AB27" s="177"/>
      <c r="AC27" s="177"/>
      <c r="AO27" s="1615"/>
    </row>
    <row r="28" spans="1:41" s="822" customFormat="1" ht="18" hidden="1" customHeight="1" thickBot="1" x14ac:dyDescent="0.3">
      <c r="A28" s="243"/>
      <c r="B28" s="243"/>
      <c r="C28" s="465"/>
      <c r="D28" s="829" t="s">
        <v>1383</v>
      </c>
      <c r="E28" s="894" t="s">
        <v>1384</v>
      </c>
      <c r="F28" s="189"/>
      <c r="G28" s="979"/>
      <c r="H28" s="622"/>
      <c r="I28" s="979"/>
      <c r="J28" s="145"/>
      <c r="K28" s="1549"/>
      <c r="L28" s="145"/>
      <c r="M28" s="1573"/>
      <c r="N28" s="145"/>
      <c r="O28" s="1732"/>
      <c r="P28" s="1733"/>
      <c r="Q28" s="179"/>
      <c r="R28" s="177"/>
      <c r="S28" s="593"/>
      <c r="T28" s="177"/>
      <c r="U28" s="177"/>
      <c r="V28" s="177"/>
      <c r="W28" s="177"/>
      <c r="X28" s="177"/>
      <c r="Y28" s="177"/>
      <c r="Z28" s="177"/>
      <c r="AA28" s="177"/>
      <c r="AB28" s="177"/>
      <c r="AC28" s="177"/>
      <c r="AO28" s="1615"/>
    </row>
    <row r="29" spans="1:41" s="822" customFormat="1" ht="15.75" hidden="1" thickBot="1" x14ac:dyDescent="0.3">
      <c r="A29" s="243"/>
      <c r="B29" s="243"/>
      <c r="C29" s="465"/>
      <c r="D29" s="923"/>
      <c r="E29" s="191"/>
      <c r="F29" s="191"/>
      <c r="G29" s="555"/>
      <c r="H29" s="554"/>
      <c r="I29" s="145"/>
      <c r="J29" s="145"/>
      <c r="K29" s="145"/>
      <c r="L29" s="145"/>
      <c r="M29" s="145"/>
      <c r="N29" s="145"/>
      <c r="O29" s="1732"/>
      <c r="P29" s="1733"/>
      <c r="Q29" s="179"/>
      <c r="R29" s="177"/>
      <c r="S29" s="593" t="str">
        <f>IF($E29="NO","",IF($I28="Select Payment Method","X",""))</f>
        <v/>
      </c>
      <c r="T29" s="177"/>
      <c r="U29" s="177"/>
      <c r="V29" s="177"/>
      <c r="W29" s="177"/>
      <c r="X29" s="177"/>
      <c r="Y29" s="177"/>
      <c r="Z29" s="177"/>
      <c r="AA29" s="177"/>
      <c r="AB29" s="177"/>
      <c r="AC29" s="177"/>
      <c r="AO29" s="1615"/>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82" t="str">
        <f>IF(E27="Yes",IF(Welcome!$D$6="New",IF('Required Info to Submit'!F$14="","",'Required Info to Submit'!F$14),""),"")</f>
        <v/>
      </c>
      <c r="F30" s="191"/>
      <c r="G30" s="193" t="s">
        <v>517</v>
      </c>
      <c r="H30" s="554"/>
      <c r="I30" s="145"/>
      <c r="J30" s="145"/>
      <c r="K30" s="145"/>
      <c r="L30" s="145"/>
      <c r="M30" s="145"/>
      <c r="N30" s="145"/>
      <c r="O30" s="1732"/>
      <c r="P30" s="1733"/>
      <c r="Q30" s="179"/>
      <c r="R30" s="177"/>
      <c r="S30" s="593"/>
      <c r="T30" s="177"/>
      <c r="U30" s="177"/>
      <c r="V30" s="177"/>
      <c r="W30" s="177"/>
      <c r="X30" s="177"/>
      <c r="Y30" s="177"/>
      <c r="Z30" s="177"/>
      <c r="AA30" s="177"/>
      <c r="AB30" s="177"/>
      <c r="AC30" s="177"/>
      <c r="AO30" s="1615"/>
    </row>
    <row r="31" spans="1:41" s="822" customFormat="1" ht="18" hidden="1" customHeight="1" thickBot="1" x14ac:dyDescent="0.3">
      <c r="A31" s="243"/>
      <c r="B31" s="243"/>
      <c r="C31" s="465"/>
      <c r="D31" s="830" t="s">
        <v>1386</v>
      </c>
      <c r="E31" s="148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5"/>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28"/>
      <c r="N32" s="688"/>
      <c r="O32" s="6" t="s">
        <v>490</v>
      </c>
      <c r="P32" s="190"/>
      <c r="Q32" s="179"/>
      <c r="R32" s="177"/>
      <c r="S32" s="593"/>
      <c r="T32" s="177"/>
      <c r="U32" s="177"/>
      <c r="V32" s="177"/>
      <c r="W32" s="177"/>
      <c r="X32" s="177"/>
      <c r="Y32" s="177"/>
      <c r="Z32" s="177"/>
      <c r="AA32" s="177"/>
      <c r="AB32" s="177"/>
      <c r="AC32" s="177"/>
      <c r="AO32" s="1615"/>
    </row>
    <row r="33" spans="1:41" s="822" customFormat="1" ht="18" hidden="1" customHeight="1" thickBot="1" x14ac:dyDescent="0.3">
      <c r="A33" s="243"/>
      <c r="B33" s="243"/>
      <c r="C33" s="465"/>
      <c r="D33" s="920" t="s">
        <v>520</v>
      </c>
      <c r="E33" s="921">
        <f>IFERROR(IF(G33="",0,(G33-$G$31)/$G$31),"")</f>
        <v>0</v>
      </c>
      <c r="F33" s="831" t="s">
        <v>997</v>
      </c>
      <c r="G33" s="1550"/>
      <c r="H33" s="554"/>
      <c r="I33" s="912" t="str">
        <f>IF(E27="Yes",IF(AND(G33&lt;&gt;"",G34="",G35="",G36="",G37=""),999999999.99,IF(G34&lt;&gt;"",G34-0.01,"")),"")</f>
        <v/>
      </c>
      <c r="J33" s="145"/>
      <c r="K33" s="1546"/>
      <c r="L33" s="145"/>
      <c r="M33" s="1728"/>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5"/>
    </row>
    <row r="34" spans="1:41" s="822" customFormat="1" ht="18" hidden="1" customHeight="1" thickBot="1" x14ac:dyDescent="0.3">
      <c r="A34" s="243"/>
      <c r="B34" s="243"/>
      <c r="C34" s="465"/>
      <c r="D34" s="920" t="s">
        <v>521</v>
      </c>
      <c r="E34" s="921">
        <f>IFERROR(IF(G34="",0,(G34-$G$31)/$G$31),"")</f>
        <v>0</v>
      </c>
      <c r="F34" s="831" t="s">
        <v>1390</v>
      </c>
      <c r="G34" s="1550"/>
      <c r="H34" s="554"/>
      <c r="I34" s="912" t="str">
        <f>IF(E27="Yes",IF(AND(G34&lt;&gt;"",G35="",G36="",G37="",I33&lt;&gt;999999999.99),999999999.99,IF(G35&lt;&gt;"",G35-0.01,"")),"")</f>
        <v/>
      </c>
      <c r="J34" s="832" t="str">
        <f>IF($E$15="YES","**Tier 1 used for modeling purposes**","")</f>
        <v/>
      </c>
      <c r="K34" s="1546"/>
      <c r="L34" s="833"/>
      <c r="M34" s="1728"/>
      <c r="N34" s="688"/>
      <c r="O34" s="688"/>
      <c r="P34" s="190"/>
      <c r="Q34" s="179"/>
      <c r="R34" s="177"/>
      <c r="S34" s="593"/>
      <c r="T34" s="177"/>
      <c r="U34" s="177"/>
      <c r="V34" s="177"/>
      <c r="W34" s="177"/>
      <c r="X34" s="177"/>
      <c r="Y34" s="177"/>
      <c r="Z34" s="177"/>
      <c r="AA34" s="177"/>
      <c r="AB34" s="177"/>
      <c r="AC34" s="177"/>
      <c r="AO34" s="1615"/>
    </row>
    <row r="35" spans="1:41" s="822" customFormat="1" ht="18" hidden="1" customHeight="1" thickBot="1" x14ac:dyDescent="0.3">
      <c r="A35" s="243"/>
      <c r="B35" s="243"/>
      <c r="C35" s="465"/>
      <c r="D35" s="920" t="s">
        <v>522</v>
      </c>
      <c r="E35" s="921">
        <f>IFERROR(IF(G35="",0,(G35-$G$31)/$G$31),"")</f>
        <v>0</v>
      </c>
      <c r="F35" s="831" t="s">
        <v>1391</v>
      </c>
      <c r="G35" s="1550"/>
      <c r="H35" s="554"/>
      <c r="I35" s="912" t="str">
        <f>IF(E27="Yes",IF(AND(G35&lt;&gt;"",G36="",G37="",I34&lt;&gt;999999999.99),999999999.99,IF(G36&lt;&gt;"",G36-0.01,"")),"")</f>
        <v/>
      </c>
      <c r="J35" s="145"/>
      <c r="K35" s="1546"/>
      <c r="L35" s="145"/>
      <c r="M35" s="1728"/>
      <c r="N35" s="688"/>
      <c r="O35" s="688"/>
      <c r="P35" s="190"/>
      <c r="Q35" s="179"/>
      <c r="R35" s="177"/>
      <c r="S35" s="593"/>
      <c r="T35" s="177"/>
      <c r="U35" s="177"/>
      <c r="V35" s="177"/>
      <c r="W35" s="177"/>
      <c r="X35" s="177"/>
      <c r="Y35" s="177"/>
      <c r="Z35" s="177"/>
      <c r="AA35" s="177"/>
      <c r="AB35" s="177"/>
      <c r="AC35" s="177"/>
      <c r="AO35" s="1615"/>
    </row>
    <row r="36" spans="1:41" s="822" customFormat="1" ht="18" hidden="1" customHeight="1" thickBot="1" x14ac:dyDescent="0.3">
      <c r="A36" s="243"/>
      <c r="B36" s="243"/>
      <c r="C36" s="465"/>
      <c r="D36" s="920" t="s">
        <v>1392</v>
      </c>
      <c r="E36" s="921">
        <f>IFERROR(IF(G36="",0,(G36-$G$31)/$G$31),"")</f>
        <v>0</v>
      </c>
      <c r="F36" s="831" t="s">
        <v>1393</v>
      </c>
      <c r="G36" s="1550"/>
      <c r="H36" s="554"/>
      <c r="I36" s="912" t="str">
        <f>IF(E27="Yes",IF(AND(G36&lt;&gt;"",G37="",I35&lt;&gt;999999999.99),999999999.99,IF(G37&lt;&gt;"",G37-0.01,"")),"")</f>
        <v/>
      </c>
      <c r="J36" s="145"/>
      <c r="K36" s="1546"/>
      <c r="L36" s="145"/>
      <c r="M36" s="1728"/>
      <c r="N36" s="688"/>
      <c r="O36" s="688"/>
      <c r="P36" s="190"/>
      <c r="Q36" s="179"/>
      <c r="R36" s="177"/>
      <c r="S36" s="593"/>
      <c r="T36" s="177"/>
      <c r="U36" s="177"/>
      <c r="V36" s="177"/>
      <c r="W36" s="177"/>
      <c r="X36" s="177"/>
      <c r="Y36" s="177"/>
      <c r="Z36" s="177"/>
      <c r="AA36" s="177"/>
      <c r="AB36" s="177"/>
      <c r="AC36" s="177"/>
      <c r="AO36" s="1615"/>
    </row>
    <row r="37" spans="1:41" s="822" customFormat="1" ht="18" hidden="1" customHeight="1" thickBot="1" x14ac:dyDescent="0.3">
      <c r="A37" s="243"/>
      <c r="B37" s="243"/>
      <c r="C37" s="465"/>
      <c r="D37" s="920" t="s">
        <v>1394</v>
      </c>
      <c r="E37" s="921">
        <f>IF(G37="",0,(G37-$G$31)/$G$31)</f>
        <v>0</v>
      </c>
      <c r="F37" s="831" t="s">
        <v>1395</v>
      </c>
      <c r="G37" s="1550"/>
      <c r="H37" s="554"/>
      <c r="I37" s="912" t="str">
        <f>IF(E27="Yes",IF(AND(G37&lt;&gt;"",I36&lt;&gt;999999999.99),999999999.99,""),"")</f>
        <v/>
      </c>
      <c r="J37" s="145"/>
      <c r="K37" s="1546"/>
      <c r="L37" s="145"/>
      <c r="M37" s="688"/>
      <c r="N37" s="688"/>
      <c r="O37" s="688"/>
      <c r="P37" s="190"/>
      <c r="Q37" s="179"/>
      <c r="R37" s="177"/>
      <c r="S37" s="593"/>
      <c r="T37" s="177"/>
      <c r="U37" s="177"/>
      <c r="V37" s="177"/>
      <c r="W37" s="177"/>
      <c r="X37" s="177"/>
      <c r="Y37" s="177"/>
      <c r="Z37" s="177"/>
      <c r="AA37" s="177"/>
      <c r="AB37" s="177"/>
      <c r="AC37" s="177"/>
      <c r="AO37" s="1615"/>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5"/>
    </row>
    <row r="39" spans="1:41" s="822" customFormat="1" ht="10.15" hidden="1" customHeight="1" x14ac:dyDescent="0.25">
      <c r="A39" s="1631"/>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5"/>
    </row>
    <row r="40" spans="1:41" s="822" customFormat="1" ht="21.75" hidden="1" customHeight="1" thickBot="1" x14ac:dyDescent="0.3">
      <c r="A40" s="248"/>
      <c r="B40" s="248"/>
      <c r="C40" s="1387"/>
      <c r="D40" s="1748" t="s">
        <v>851</v>
      </c>
      <c r="E40" s="1748"/>
      <c r="F40" s="185"/>
      <c r="G40" s="1749"/>
      <c r="H40" s="1750"/>
      <c r="I40" s="186"/>
      <c r="J40" s="1753"/>
      <c r="K40" s="1753"/>
      <c r="L40" s="184"/>
      <c r="M40" s="184"/>
      <c r="N40" s="184"/>
      <c r="O40" s="1730" t="str">
        <f>IF(COUNTIF($K$47:$K$51,"&gt;.03")&gt;0,"***Warning:You have entered an Rate % of Sales above the recommended 3%***","")</f>
        <v/>
      </c>
      <c r="P40" s="1731"/>
      <c r="Q40" s="179"/>
      <c r="R40" s="177"/>
      <c r="S40" s="177"/>
      <c r="T40" s="177"/>
      <c r="U40" s="177"/>
      <c r="V40" s="177"/>
      <c r="W40" s="177"/>
      <c r="X40" s="177"/>
      <c r="Y40" s="177"/>
      <c r="Z40" s="177"/>
      <c r="AA40" s="177"/>
      <c r="AB40" s="177"/>
      <c r="AC40" s="177"/>
      <c r="AO40" s="1615"/>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32"/>
      <c r="P41" s="1733"/>
      <c r="Q41" s="179"/>
      <c r="R41" s="177"/>
      <c r="S41" s="177"/>
      <c r="T41" s="177"/>
      <c r="U41" s="177"/>
      <c r="V41" s="177"/>
      <c r="W41" s="177"/>
      <c r="X41" s="177"/>
      <c r="Y41" s="177"/>
      <c r="Z41" s="177"/>
      <c r="AA41" s="177"/>
      <c r="AB41" s="177"/>
      <c r="AC41" s="177"/>
      <c r="AO41" s="1615"/>
    </row>
    <row r="42" spans="1:41" s="822" customFormat="1" ht="18" hidden="1" customHeight="1" thickBot="1" x14ac:dyDescent="0.3">
      <c r="A42" s="243"/>
      <c r="B42" s="243"/>
      <c r="C42" s="465"/>
      <c r="D42" s="829" t="s">
        <v>1383</v>
      </c>
      <c r="E42" s="894" t="s">
        <v>1384</v>
      </c>
      <c r="F42" s="189"/>
      <c r="G42" s="979"/>
      <c r="H42" s="622"/>
      <c r="I42" s="979"/>
      <c r="J42" s="145"/>
      <c r="K42" s="1549"/>
      <c r="L42" s="145"/>
      <c r="M42" s="1573"/>
      <c r="N42" s="145"/>
      <c r="O42" s="1732"/>
      <c r="P42" s="1733"/>
      <c r="Q42" s="179"/>
      <c r="R42" s="177"/>
      <c r="S42" s="593"/>
      <c r="T42" s="177"/>
      <c r="U42" s="177"/>
      <c r="V42" s="177"/>
      <c r="W42" s="177"/>
      <c r="X42" s="177"/>
      <c r="Y42" s="177"/>
      <c r="Z42" s="177"/>
      <c r="AA42" s="177"/>
      <c r="AB42" s="177"/>
      <c r="AC42" s="177"/>
      <c r="AO42" s="1615"/>
    </row>
    <row r="43" spans="1:41" s="822" customFormat="1" ht="15.75" hidden="1" thickBot="1" x14ac:dyDescent="0.3">
      <c r="A43" s="243"/>
      <c r="B43" s="243"/>
      <c r="C43" s="465"/>
      <c r="D43" s="923"/>
      <c r="E43" s="191"/>
      <c r="F43" s="191"/>
      <c r="G43" s="555"/>
      <c r="H43" s="554"/>
      <c r="I43" s="145"/>
      <c r="J43" s="145"/>
      <c r="K43" s="145"/>
      <c r="L43" s="145"/>
      <c r="M43" s="145"/>
      <c r="N43" s="145"/>
      <c r="O43" s="1732"/>
      <c r="P43" s="1733"/>
      <c r="Q43" s="179"/>
      <c r="R43" s="177"/>
      <c r="S43" s="593" t="str">
        <f>IF($E43="NO","",IF($I42="Select Payment Method","X",""))</f>
        <v/>
      </c>
      <c r="T43" s="177"/>
      <c r="U43" s="177"/>
      <c r="V43" s="177"/>
      <c r="W43" s="177"/>
      <c r="X43" s="177"/>
      <c r="Y43" s="177"/>
      <c r="Z43" s="177"/>
      <c r="AA43" s="177"/>
      <c r="AB43" s="177"/>
      <c r="AC43" s="177"/>
      <c r="AO43" s="1615"/>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82" t="str">
        <f>IF(E41="Yes",IF(Welcome!$D$6="New",IF('Required Info to Submit'!F$14="","",'Required Info to Submit'!F$14),""),"")</f>
        <v/>
      </c>
      <c r="F44" s="191"/>
      <c r="G44" s="193" t="s">
        <v>517</v>
      </c>
      <c r="H44" s="554"/>
      <c r="I44" s="145"/>
      <c r="J44" s="145"/>
      <c r="K44" s="145"/>
      <c r="L44" s="145"/>
      <c r="M44" s="145"/>
      <c r="N44" s="145"/>
      <c r="O44" s="1732"/>
      <c r="P44" s="1733"/>
      <c r="Q44" s="179"/>
      <c r="R44" s="177"/>
      <c r="S44" s="593"/>
      <c r="T44" s="177"/>
      <c r="U44" s="177"/>
      <c r="V44" s="177"/>
      <c r="W44" s="177"/>
      <c r="X44" s="177"/>
      <c r="Y44" s="177"/>
      <c r="Z44" s="177"/>
      <c r="AA44" s="177"/>
      <c r="AB44" s="177"/>
      <c r="AC44" s="177"/>
      <c r="AO44" s="1615"/>
    </row>
    <row r="45" spans="1:41" s="822" customFormat="1" ht="18" hidden="1" customHeight="1" thickBot="1" x14ac:dyDescent="0.3">
      <c r="A45" s="243"/>
      <c r="B45" s="243"/>
      <c r="C45" s="465"/>
      <c r="D45" s="830" t="s">
        <v>1386</v>
      </c>
      <c r="E45" s="148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5"/>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28"/>
      <c r="N46" s="688"/>
      <c r="O46" s="6" t="s">
        <v>490</v>
      </c>
      <c r="P46" s="190"/>
      <c r="Q46" s="179"/>
      <c r="R46" s="177"/>
      <c r="S46" s="593"/>
      <c r="T46" s="177"/>
      <c r="U46" s="177"/>
      <c r="V46" s="177"/>
      <c r="W46" s="177"/>
      <c r="X46" s="177"/>
      <c r="Y46" s="177"/>
      <c r="Z46" s="177"/>
      <c r="AA46" s="177"/>
      <c r="AB46" s="177"/>
      <c r="AC46" s="177"/>
      <c r="AO46" s="1615"/>
    </row>
    <row r="47" spans="1:41" s="822" customFormat="1" ht="18" hidden="1" customHeight="1" thickBot="1" x14ac:dyDescent="0.3">
      <c r="A47" s="243"/>
      <c r="B47" s="243"/>
      <c r="C47" s="465"/>
      <c r="D47" s="920" t="s">
        <v>520</v>
      </c>
      <c r="E47" s="921">
        <f>IFERROR(IF(G47="",0,(G47-$G$45)/$G$45),"")</f>
        <v>0</v>
      </c>
      <c r="F47" s="831" t="s">
        <v>997</v>
      </c>
      <c r="G47" s="1550"/>
      <c r="H47" s="554"/>
      <c r="I47" s="1545" t="str">
        <f>IF(E41="Yes",IF(AND(G47&lt;&gt;"",G48="",G49="",G50="",G51=""),999999999.99,IF(G48&lt;&gt;"",G48-0.01,"")),"")</f>
        <v/>
      </c>
      <c r="J47" s="145"/>
      <c r="K47" s="1546"/>
      <c r="L47" s="145"/>
      <c r="M47" s="1728"/>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5"/>
    </row>
    <row r="48" spans="1:41" s="822" customFormat="1" ht="18" hidden="1" customHeight="1" thickBot="1" x14ac:dyDescent="0.3">
      <c r="A48" s="243"/>
      <c r="B48" s="243"/>
      <c r="C48" s="465"/>
      <c r="D48" s="920" t="s">
        <v>521</v>
      </c>
      <c r="E48" s="921">
        <f>IFERROR(IF(G48="",0,(G48-$G$45)/$G$45),"")</f>
        <v>0</v>
      </c>
      <c r="F48" s="831" t="s">
        <v>1390</v>
      </c>
      <c r="G48" s="1550"/>
      <c r="H48" s="554"/>
      <c r="I48" s="1545" t="str">
        <f>IF(E41="Yes",IF(AND(G48&lt;&gt;"",G49="",G50="",G51="",I47&lt;&gt;999999999.99),999999999.99,IF(G49&lt;&gt;"",G49-0.01,"")),"")</f>
        <v/>
      </c>
      <c r="J48" s="832" t="str">
        <f>IF($E$15="YES","**Tier 1 used for modeling purposes**","")</f>
        <v/>
      </c>
      <c r="K48" s="1546"/>
      <c r="L48" s="833"/>
      <c r="M48" s="1728"/>
      <c r="N48" s="688"/>
      <c r="O48" s="688"/>
      <c r="P48" s="190"/>
      <c r="Q48" s="179"/>
      <c r="R48" s="177"/>
      <c r="S48" s="593"/>
      <c r="T48" s="177"/>
      <c r="U48" s="177"/>
      <c r="V48" s="177"/>
      <c r="W48" s="177"/>
      <c r="X48" s="177"/>
      <c r="Y48" s="177"/>
      <c r="Z48" s="177"/>
      <c r="AA48" s="177"/>
      <c r="AB48" s="177"/>
      <c r="AC48" s="177"/>
      <c r="AO48" s="1615"/>
    </row>
    <row r="49" spans="1:41" s="822" customFormat="1" ht="18" hidden="1" customHeight="1" thickBot="1" x14ac:dyDescent="0.3">
      <c r="A49" s="243"/>
      <c r="B49" s="243"/>
      <c r="C49" s="465"/>
      <c r="D49" s="920" t="s">
        <v>522</v>
      </c>
      <c r="E49" s="921">
        <f>IFERROR(IF(G49="",0,(G49-$G$45)/$G$45),"")</f>
        <v>0</v>
      </c>
      <c r="F49" s="831" t="s">
        <v>1391</v>
      </c>
      <c r="G49" s="1550"/>
      <c r="H49" s="554"/>
      <c r="I49" s="1545" t="str">
        <f>IF(E41="Yes",IF(AND(G49&lt;&gt;"",G50="",G51="",I48&lt;&gt;999999999.99),999999999.99,IF(G50&lt;&gt;"",G50-0.01,"")),"")</f>
        <v/>
      </c>
      <c r="J49" s="145"/>
      <c r="K49" s="1546"/>
      <c r="L49" s="145"/>
      <c r="M49" s="1728"/>
      <c r="N49" s="688"/>
      <c r="O49" s="688"/>
      <c r="P49" s="190"/>
      <c r="Q49" s="179"/>
      <c r="R49" s="177"/>
      <c r="S49" s="593"/>
      <c r="T49" s="177"/>
      <c r="U49" s="177"/>
      <c r="V49" s="177"/>
      <c r="W49" s="177"/>
      <c r="X49" s="177"/>
      <c r="Y49" s="177"/>
      <c r="Z49" s="177"/>
      <c r="AA49" s="177"/>
      <c r="AB49" s="177"/>
      <c r="AC49" s="177"/>
      <c r="AO49" s="1615"/>
    </row>
    <row r="50" spans="1:41" s="822" customFormat="1" ht="18" hidden="1" customHeight="1" thickBot="1" x14ac:dyDescent="0.3">
      <c r="A50" s="243"/>
      <c r="B50" s="243"/>
      <c r="C50" s="465"/>
      <c r="D50" s="920" t="s">
        <v>1392</v>
      </c>
      <c r="E50" s="921">
        <f>IFERROR(IF(G50="",0,(G50-$G$45)/$G$45),"")</f>
        <v>0</v>
      </c>
      <c r="F50" s="831" t="s">
        <v>1393</v>
      </c>
      <c r="G50" s="1550"/>
      <c r="H50" s="554"/>
      <c r="I50" s="1545" t="str">
        <f>IF(E41="Yes",IF(AND(G50&lt;&gt;"",G51="",I49&lt;&gt;999999999.99),999999999.99,IF(G51&lt;&gt;"",G51-0.01,"")),"")</f>
        <v/>
      </c>
      <c r="J50" s="145"/>
      <c r="K50" s="1546"/>
      <c r="L50" s="145"/>
      <c r="M50" s="1728"/>
      <c r="N50" s="688"/>
      <c r="O50" s="688"/>
      <c r="P50" s="190"/>
      <c r="Q50" s="179"/>
      <c r="R50" s="177"/>
      <c r="S50" s="593"/>
      <c r="T50" s="177"/>
      <c r="U50" s="177"/>
      <c r="V50" s="177"/>
      <c r="W50" s="177"/>
      <c r="X50" s="177"/>
      <c r="Y50" s="177"/>
      <c r="Z50" s="177"/>
      <c r="AA50" s="177"/>
      <c r="AB50" s="177"/>
      <c r="AC50" s="177"/>
      <c r="AO50" s="1615"/>
    </row>
    <row r="51" spans="1:41" s="822" customFormat="1" ht="18" hidden="1" customHeight="1" thickBot="1" x14ac:dyDescent="0.3">
      <c r="A51" s="243"/>
      <c r="B51" s="243"/>
      <c r="C51" s="465"/>
      <c r="D51" s="920" t="s">
        <v>1394</v>
      </c>
      <c r="E51" s="921">
        <f>IFERROR(IF(G51="",0,(G51-$G$45)/$G$45),"")</f>
        <v>0</v>
      </c>
      <c r="F51" s="831" t="s">
        <v>1395</v>
      </c>
      <c r="G51" s="1550"/>
      <c r="H51" s="554"/>
      <c r="I51" s="1545" t="str">
        <f>IF(E41="Yes",IF(AND(G51&lt;&gt;"",I50&lt;&gt;999999999.99),999999999.99,""),"")</f>
        <v/>
      </c>
      <c r="J51" s="145"/>
      <c r="K51" s="1546"/>
      <c r="L51" s="145"/>
      <c r="M51" s="688"/>
      <c r="N51" s="688"/>
      <c r="O51" s="688"/>
      <c r="P51" s="190"/>
      <c r="Q51" s="179"/>
      <c r="R51" s="177"/>
      <c r="S51" s="593"/>
      <c r="T51" s="177"/>
      <c r="U51" s="177"/>
      <c r="V51" s="177"/>
      <c r="W51" s="177"/>
      <c r="X51" s="177"/>
      <c r="Y51" s="177"/>
      <c r="Z51" s="177"/>
      <c r="AA51" s="177"/>
      <c r="AB51" s="177"/>
      <c r="AC51" s="177"/>
      <c r="AO51" s="1615"/>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5"/>
    </row>
    <row r="53" spans="1:41" s="822" customFormat="1" ht="10.15" hidden="1" customHeight="1" x14ac:dyDescent="0.25">
      <c r="A53" s="1631"/>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5"/>
    </row>
    <row r="54" spans="1:41" s="822" customFormat="1" ht="21.75" customHeight="1" thickBot="1" x14ac:dyDescent="0.3">
      <c r="A54" s="248"/>
      <c r="B54" s="248"/>
      <c r="C54" s="1387"/>
      <c r="D54" s="1737" t="s">
        <v>217</v>
      </c>
      <c r="E54" s="1737"/>
      <c r="F54" s="213"/>
      <c r="G54" s="214"/>
      <c r="H54" s="823"/>
      <c r="I54" s="215"/>
      <c r="J54" s="184"/>
      <c r="K54" s="216"/>
      <c r="L54" s="184"/>
      <c r="M54" s="217"/>
      <c r="N54" s="217"/>
      <c r="O54" s="1726" t="str">
        <f>IF(COUNTIF($K$61:$K$65,"&gt;.03")&gt;0,"***Warning:You have entered an Rate % of Sales above the recommended 3%***","")</f>
        <v/>
      </c>
      <c r="P54" s="1727"/>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28"/>
      <c r="P55" s="1729"/>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11"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4" t="s">
        <v>1384</v>
      </c>
      <c r="F56" s="219"/>
      <c r="G56" s="1549"/>
      <c r="H56" s="554"/>
      <c r="I56" s="1549"/>
      <c r="J56" s="145"/>
      <c r="K56" s="1549"/>
      <c r="L56" s="145"/>
      <c r="M56" s="1573"/>
      <c r="N56" s="218"/>
      <c r="O56" s="1728"/>
      <c r="P56" s="1729"/>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11"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28"/>
      <c r="P57" s="1729"/>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11"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81" t="str">
        <f>IF(E55="Yes",IF(Welcome!$D$6="New",IF('Required Info to Submit'!F$14="","",'Required Info to Submit'!F$14),""),"")</f>
        <v/>
      </c>
      <c r="F58" s="192"/>
      <c r="G58" s="193" t="s">
        <v>716</v>
      </c>
      <c r="H58" s="554"/>
      <c r="I58" s="195"/>
      <c r="J58" s="145"/>
      <c r="K58" s="195"/>
      <c r="L58" s="145"/>
      <c r="M58" s="188"/>
      <c r="N58" s="188"/>
      <c r="O58" s="1728"/>
      <c r="P58" s="1729"/>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11"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8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11"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77"/>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11"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50"/>
      <c r="H61" s="554"/>
      <c r="I61" s="912" t="str">
        <f>IF(E55="Yes",IF(AND(G61&lt;&gt;"",G62="",G63="",G64="",G65=""),999999999.99,IF(G62&lt;&gt;"",G62-0.01,"")),"")</f>
        <v/>
      </c>
      <c r="J61" s="832"/>
      <c r="K61" s="1546"/>
      <c r="L61" s="833"/>
      <c r="M61" s="1777"/>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11"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50"/>
      <c r="H62" s="554"/>
      <c r="I62" s="912" t="str">
        <f>IF(E55="Yes",IF(AND(G62&lt;&gt;"",G63="",G64="",G65="",I61&lt;&gt;999999999.99),999999999.99,IF(G63&lt;&gt;"",G63-0.01,"")),"")</f>
        <v/>
      </c>
      <c r="J62" s="145"/>
      <c r="K62" s="1546"/>
      <c r="L62" s="145"/>
      <c r="M62" s="1777"/>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50"/>
      <c r="H63" s="554"/>
      <c r="I63" s="912" t="str">
        <f>IF(E55="Yes",IF(AND(G63&lt;&gt;"",G64="",G65="",I62&lt;&gt;999999999.99),999999999.99,IF(G64&lt;&gt;"",G64-0.01,"")),"")</f>
        <v/>
      </c>
      <c r="J63" s="145"/>
      <c r="K63" s="1546"/>
      <c r="L63" s="145"/>
      <c r="M63" s="1777"/>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50"/>
      <c r="H64" s="554"/>
      <c r="I64" s="912" t="str">
        <f>IF(E55="Yes",IF(AND(G64&lt;&gt;"",G65="",I63&lt;&gt;999999999.99),999999999.99,IF(G65&lt;&gt;"",G65-0.01,"")),"")</f>
        <v/>
      </c>
      <c r="J64" s="145"/>
      <c r="K64" s="1546"/>
      <c r="L64" s="145"/>
      <c r="M64" s="177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50"/>
      <c r="H65" s="554"/>
      <c r="I65" s="912" t="str">
        <f>IF(E55="Yes",IF(AND(G65&lt;&gt;"",I64&lt;&gt;999999999.99),999999999.99,""),"")</f>
        <v/>
      </c>
      <c r="J65" s="41"/>
      <c r="K65" s="1546"/>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37" t="s">
        <v>217</v>
      </c>
      <c r="E68" s="1737"/>
      <c r="F68" s="213"/>
      <c r="G68" s="214"/>
      <c r="H68" s="823"/>
      <c r="I68" s="215"/>
      <c r="J68" s="184"/>
      <c r="K68" s="216"/>
      <c r="L68" s="184"/>
      <c r="M68" s="217"/>
      <c r="N68" s="217"/>
      <c r="O68" s="1726" t="str">
        <f>IF(COUNTIF($K$75:$K$79,"&gt;.03")&gt;0,"***Warning:You have entered an Rate % of Sales above the recommended 3%***","")</f>
        <v/>
      </c>
      <c r="P68" s="1727"/>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28"/>
      <c r="P69" s="1729"/>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9"/>
      <c r="L70" s="145"/>
      <c r="M70" s="1573"/>
      <c r="N70" s="218"/>
      <c r="O70" s="1728"/>
      <c r="P70" s="1729"/>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28"/>
      <c r="P71" s="172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82" t="str">
        <f>IF(E69="Yes",IF(Welcome!$D$6="New",IF('Required Info to Submit'!F$14="","",'Required Info to Submit'!F$14),""),"")</f>
        <v/>
      </c>
      <c r="F72" s="192"/>
      <c r="G72" s="193" t="s">
        <v>716</v>
      </c>
      <c r="H72" s="554"/>
      <c r="I72" s="195"/>
      <c r="J72" s="145"/>
      <c r="K72" s="195"/>
      <c r="L72" s="145"/>
      <c r="M72" s="188"/>
      <c r="N72" s="188"/>
      <c r="O72" s="1728"/>
      <c r="P72" s="1729"/>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8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77"/>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50"/>
      <c r="H75" s="554"/>
      <c r="I75" s="912" t="str">
        <f>IF(E69="Yes",IF(AND(G75&lt;&gt;"",G76="",G77="",G78="",G79=""),999999999.99,IF(G76&lt;&gt;"",G76-0.01,"")),"")</f>
        <v/>
      </c>
      <c r="J75" s="832" t="str">
        <f>IF($E$57="YES","**Tier 1 used for modeling purposes**","")</f>
        <v/>
      </c>
      <c r="K75" s="1546"/>
      <c r="L75" s="833"/>
      <c r="M75" s="1777"/>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50"/>
      <c r="H76" s="554"/>
      <c r="I76" s="912" t="str">
        <f>IF(E69="Yes",IF(AND(G76&lt;&gt;"",G77="",G78="",G79="",I75&lt;&gt;999999999.99),999999999.99,IF(G77&lt;&gt;"",G77-0.01,"")),"")</f>
        <v/>
      </c>
      <c r="J76" s="145"/>
      <c r="K76" s="1546"/>
      <c r="L76" s="145"/>
      <c r="M76" s="1777"/>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50"/>
      <c r="H77" s="554"/>
      <c r="I77" s="912" t="str">
        <f>IF(E69="Yes",IF(AND(G77&lt;&gt;"",G78="",G79="",I76&lt;&gt;999999999.99),999999999.99,IF(G78&lt;&gt;"",G78-0.01,"")),"")</f>
        <v/>
      </c>
      <c r="J77" s="145"/>
      <c r="K77" s="1546"/>
      <c r="L77" s="145"/>
      <c r="M77" s="1777"/>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50"/>
      <c r="H78" s="554"/>
      <c r="I78" s="912" t="str">
        <f>IF(E69="Yes",IF(AND(G78&lt;&gt;"",G79="",I77&lt;&gt;999999999.99),999999999.99,IF(G79&lt;&gt;"",G79-0.01,"")),"")</f>
        <v/>
      </c>
      <c r="J78" s="145"/>
      <c r="K78" s="1546"/>
      <c r="L78" s="145"/>
      <c r="M78" s="177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50"/>
      <c r="H79" s="554"/>
      <c r="I79" s="912" t="str">
        <f>IF(E69="Yes",IF(AND(G79&lt;&gt;"",I78&lt;&gt;999999999.99),999999999.99,""),"")</f>
        <v/>
      </c>
      <c r="J79" s="41"/>
      <c r="K79" s="154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37" t="s">
        <v>525</v>
      </c>
      <c r="E82" s="1737"/>
      <c r="F82" s="213"/>
      <c r="G82" s="225"/>
      <c r="H82" s="823"/>
      <c r="I82" s="215"/>
      <c r="J82" s="226"/>
      <c r="K82" s="216"/>
      <c r="L82" s="226"/>
      <c r="M82" s="217"/>
      <c r="N82" s="217"/>
      <c r="O82" s="1726" t="str">
        <f>IF(COUNTIF($K$89:$K$93,"&gt;.03")&gt;0,"***Warning:You have entered an Rate % of Sales above the recommended 3%***","")</f>
        <v/>
      </c>
      <c r="P82" s="1727"/>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28"/>
      <c r="P83" s="1729"/>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4" t="s">
        <v>1384</v>
      </c>
      <c r="F84" s="41"/>
      <c r="G84" s="1549"/>
      <c r="H84" s="554"/>
      <c r="I84" s="1549"/>
      <c r="J84" s="145"/>
      <c r="K84" s="1549"/>
      <c r="L84" s="145"/>
      <c r="M84" s="1573"/>
      <c r="N84" s="218"/>
      <c r="O84" s="1728"/>
      <c r="P84" s="1729"/>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28"/>
      <c r="P85" s="172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81" t="str">
        <f>IF(E83="Yes",IF(Welcome!$D$6="New",IF('Required Info to Submit'!F$14="","",'Required Info to Submit'!F$14),""),"")</f>
        <v/>
      </c>
      <c r="F86" s="41"/>
      <c r="G86" s="193" t="s">
        <v>995</v>
      </c>
      <c r="H86" s="41"/>
      <c r="I86" s="41"/>
      <c r="J86" s="41"/>
      <c r="K86" s="41"/>
      <c r="L86" s="41"/>
      <c r="M86" s="41"/>
      <c r="N86" s="41"/>
      <c r="O86" s="1728"/>
      <c r="P86" s="1729"/>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81" t="str">
        <f>IF(E83="Yes",IF(Welcome!$D$6="New",IF('Required Info to Submit'!F$17="","",'Required Info to Submit'!F$17),""),"")</f>
        <v/>
      </c>
      <c r="F87" s="196"/>
      <c r="G87" s="156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77"/>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7"/>
      <c r="H89" s="188"/>
      <c r="I89" s="913" t="str">
        <f>IF(E83="Yes",IF(AND(G89&lt;&gt;"",G90="",G91="",G92="",G93=""),1,IF(G90&lt;&gt;"",G90-0.0001,"")),"")</f>
        <v/>
      </c>
      <c r="J89" s="832"/>
      <c r="K89" s="1546"/>
      <c r="L89" s="188"/>
      <c r="M89" s="1777"/>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7"/>
      <c r="H90" s="188"/>
      <c r="I90" s="913" t="str">
        <f>IF(E83="Yes",IF(AND(G90&lt;&gt;"",G91="",G92="",G93="",I89&lt;&gt;1),1,IF(G91&lt;&gt;"",G91-0.0001,"")),"")</f>
        <v/>
      </c>
      <c r="J90" s="229"/>
      <c r="K90" s="1546"/>
      <c r="L90" s="188"/>
      <c r="M90" s="1777"/>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7"/>
      <c r="H91" s="188"/>
      <c r="I91" s="913" t="str">
        <f>IF(E83="Yes",IF(AND(G91&lt;&gt;"",G92="",G93="",I90&lt;&gt;1),1,IF(G92&lt;&gt;"",G92-0.0001,"")),"")</f>
        <v/>
      </c>
      <c r="J91" s="229"/>
      <c r="K91" s="1546"/>
      <c r="L91" s="188"/>
      <c r="M91" s="1777"/>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7"/>
      <c r="H92" s="188"/>
      <c r="I92" s="913" t="str">
        <f>IF(E83="Yes",IF(AND(G92&lt;&gt;"",G93="",I91&lt;&gt;1),1,IF(G93&lt;&gt;"",G93-0.0001,"")),"")</f>
        <v/>
      </c>
      <c r="J92" s="229"/>
      <c r="K92" s="1546"/>
      <c r="L92" s="188"/>
      <c r="M92" s="1777"/>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7"/>
      <c r="H93" s="188"/>
      <c r="I93" s="913" t="str">
        <f>IF(E83="Yes",IF(AND(G93&lt;&gt;"",I92&lt;&gt;1),1,""),"")</f>
        <v/>
      </c>
      <c r="J93" s="229"/>
      <c r="K93" s="154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30"/>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37" t="s">
        <v>525</v>
      </c>
      <c r="E96" s="1737"/>
      <c r="F96" s="213"/>
      <c r="G96" s="225"/>
      <c r="H96" s="823"/>
      <c r="I96" s="215"/>
      <c r="J96" s="226"/>
      <c r="K96" s="216"/>
      <c r="L96" s="226"/>
      <c r="M96" s="217"/>
      <c r="N96" s="217"/>
      <c r="O96" s="1726" t="str">
        <f>IF(COUNTIF($K$103:$K$107,"&gt;.03")&gt;0,"***Warning:You have entered an Rate % of Sales above the recommended 3%***","")</f>
        <v/>
      </c>
      <c r="P96" s="1727"/>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28"/>
      <c r="P97" s="1729"/>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9"/>
      <c r="L98" s="145"/>
      <c r="M98" s="1573"/>
      <c r="N98" s="218"/>
      <c r="O98" s="1728"/>
      <c r="P98" s="1729"/>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28"/>
      <c r="P99" s="172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82" t="str">
        <f>IF(E97="Yes",IF(Welcome!$D$6="New",IF('Required Info to Submit'!F$14="","",'Required Info to Submit'!F$14),""),"")</f>
        <v/>
      </c>
      <c r="F100" s="41"/>
      <c r="G100" s="193" t="s">
        <v>995</v>
      </c>
      <c r="H100" s="41"/>
      <c r="I100" s="41"/>
      <c r="J100" s="41"/>
      <c r="K100" s="41"/>
      <c r="L100" s="41"/>
      <c r="M100" s="41"/>
      <c r="N100" s="41"/>
      <c r="O100" s="1728"/>
      <c r="P100" s="1729"/>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82" t="str">
        <f>IF(E97="Yes",IF(Welcome!$D$6="New",IF('Required Info to Submit'!F$17="","",'Required Info to Submit'!F$17),""),"")</f>
        <v/>
      </c>
      <c r="F101" s="196"/>
      <c r="G101" s="156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7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7"/>
      <c r="H103" s="188"/>
      <c r="I103" s="981" t="str">
        <f>IF(E97="Yes",IF(AND(G103&lt;&gt;"",G104="",G105="",G106="",G107=""),1,IF(G104&lt;&gt;"",G104-0.0001,"")),"")</f>
        <v/>
      </c>
      <c r="J103" s="832" t="str">
        <f>IF($E$85="YES","**Tier 1 payout used for modeling purposes**","")</f>
        <v/>
      </c>
      <c r="K103" s="1546"/>
      <c r="L103" s="188"/>
      <c r="M103" s="1777"/>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7"/>
      <c r="H104" s="188"/>
      <c r="I104" s="970" t="str">
        <f>IF(E97="Yes",IF(AND(G104&lt;&gt;"",G105="",G106="",G107="",I103&lt;&gt;1),1,IF(G105&lt;&gt;"",G105-0.0001,"")),"")</f>
        <v/>
      </c>
      <c r="J104" s="229"/>
      <c r="K104" s="1546"/>
      <c r="L104" s="188"/>
      <c r="M104" s="177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7"/>
      <c r="H105" s="188"/>
      <c r="I105" s="970" t="str">
        <f>IF(E97="Yes",IF(AND(G105&lt;&gt;"",G106="",G107="",I104&lt;&gt;1),1,IF(G106&lt;&gt;"",G106-0.0001,"")),"")</f>
        <v/>
      </c>
      <c r="J105" s="229"/>
      <c r="K105" s="1546"/>
      <c r="L105" s="188"/>
      <c r="M105" s="177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7"/>
      <c r="H106" s="188"/>
      <c r="I106" s="970" t="str">
        <f>IF(E97="Yes",IF(AND(G106&lt;&gt;"",G107="",I105&lt;&gt;1),1,IF(G107&lt;&gt;"",G107-0.0001,"")),"")</f>
        <v/>
      </c>
      <c r="J106" s="229"/>
      <c r="K106" s="1546"/>
      <c r="L106" s="188"/>
      <c r="M106" s="1434"/>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7"/>
      <c r="H107" s="188"/>
      <c r="I107" s="970" t="str">
        <f>IF(E97="Yes",IF(AND(G107&lt;&gt;"",I106&lt;&gt;1),1,""),"")</f>
        <v/>
      </c>
      <c r="J107" s="229"/>
      <c r="K107" s="154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30"/>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37" t="s">
        <v>1105</v>
      </c>
      <c r="E110" s="1737"/>
      <c r="F110" s="213"/>
      <c r="G110" s="235"/>
      <c r="H110" s="183"/>
      <c r="I110" s="236"/>
      <c r="J110" s="216"/>
      <c r="K110" s="217"/>
      <c r="L110" s="183"/>
      <c r="M110" s="217"/>
      <c r="N110" s="1726" t="str">
        <f>IF(COUNTIF($K$115,"&gt;.02")&gt;0,"***Warning:You have entered an Rate % of Sales above the recommended amount.Rate % of Sales should be between 0% and 2%***","")</f>
        <v/>
      </c>
      <c r="O110" s="1726"/>
      <c r="P110" s="1727"/>
      <c r="Q110" s="138"/>
      <c r="R110" s="134"/>
      <c r="S110" s="141" t="s">
        <v>2038</v>
      </c>
      <c r="T110" s="141">
        <v>6</v>
      </c>
      <c r="U110" s="141">
        <f>INDEX($T$110:$T$116,MATCH($U$95,$S$110:$S$116,0))</f>
        <v>5</v>
      </c>
      <c r="V110" s="134"/>
      <c r="W110" s="134"/>
      <c r="X110" s="1504">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28"/>
      <c r="O111" s="1728"/>
      <c r="P111" s="1729"/>
      <c r="Q111" s="138"/>
      <c r="R111" s="134"/>
      <c r="S111" s="141" t="s">
        <v>2039</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9"/>
      <c r="L112" s="145"/>
      <c r="M112" s="1573"/>
      <c r="N112" s="1728"/>
      <c r="O112" s="1728"/>
      <c r="P112" s="1729"/>
      <c r="Q112" s="138"/>
      <c r="R112" s="134"/>
      <c r="S112" s="141" t="s">
        <v>2040</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26"/>
      <c r="N113" s="1728"/>
      <c r="O113" s="1728"/>
      <c r="P113" s="1729"/>
      <c r="Q113" s="138"/>
      <c r="R113" s="134"/>
      <c r="S113" s="141" t="s">
        <v>2041</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82" t="str">
        <f>IF(E111="Yes",IF(Welcome!$D$6="New",IF('Required Info to Submit'!F$14="","",'Required Info to Submit'!F$14),IF(AND($C$111&lt;&gt;"Yes",Welcome!$D$8&lt;&gt;""),Welcome!$D$8,"")),"")</f>
        <v/>
      </c>
      <c r="F114" s="239"/>
      <c r="G114" s="194" t="s">
        <v>1387</v>
      </c>
      <c r="H114" s="188"/>
      <c r="I114" s="194" t="s">
        <v>1388</v>
      </c>
      <c r="J114" s="195"/>
      <c r="K114" s="194" t="s">
        <v>1389</v>
      </c>
      <c r="L114" s="188"/>
      <c r="M114" s="1728"/>
      <c r="N114" s="195"/>
      <c r="O114" s="6" t="s">
        <v>490</v>
      </c>
      <c r="P114" s="221"/>
      <c r="Q114" s="138"/>
      <c r="R114" s="134"/>
      <c r="S114" s="141" t="s">
        <v>2042</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82" t="str">
        <f>IFERROR(IF(E111="Yes",IF(Welcome!$D$6="New",IF($E$114="","",($E$114)+370),IF(Welcome!$D$16=1,'Required Info to Submit'!$F$17,Welcome!$D$8+Incentives!$X$111)),""),"")</f>
        <v/>
      </c>
      <c r="F115" s="831" t="str">
        <f>'Incentives Worksheet'!G245</f>
        <v>Weekly Baseline</v>
      </c>
      <c r="G115" s="1551"/>
      <c r="H115" s="188"/>
      <c r="I115" s="916" t="str">
        <f>IF(E111="Yes",999999999.99,"")</f>
        <v/>
      </c>
      <c r="J115" s="229"/>
      <c r="K115" s="1546"/>
      <c r="L115" s="188"/>
      <c r="M115" s="1728"/>
      <c r="N115" s="197"/>
      <c r="O115" s="914">
        <f>IF(Welcome!$D$6="New",IF(E111="No",0,IF((($H$10-(G115*52))*K115)&lt;0,0,(($H$10-(G115*52))*K115))),IF($S$119&lt;&gt;1,0,IF(Incentives!E115&lt;Welcome!$D$12,0,IF(E111="No",0,IF((($H$10-(G115*52))*K115)&lt;0,0,(($H$10-(G115*52))*K115))))))</f>
        <v>0</v>
      </c>
      <c r="P115" s="221"/>
      <c r="Q115" s="138"/>
      <c r="R115" s="821"/>
      <c r="S115" s="141" t="s">
        <v>2043</v>
      </c>
      <c r="T115" s="242">
        <v>1</v>
      </c>
      <c r="U115" s="1355"/>
    </row>
    <row r="116" spans="1:29" ht="22.5" customHeight="1" x14ac:dyDescent="0.25">
      <c r="A116" s="245"/>
      <c r="B116" s="245"/>
      <c r="C116" s="1391"/>
      <c r="D116" s="928"/>
      <c r="E116" s="1574"/>
      <c r="F116" s="481" t="s">
        <v>2090</v>
      </c>
      <c r="G116" s="1575">
        <f>$H$9/52</f>
        <v>0</v>
      </c>
      <c r="H116" s="223"/>
      <c r="I116" s="240"/>
      <c r="J116" s="223"/>
      <c r="K116" s="223"/>
      <c r="L116" s="223"/>
      <c r="M116" s="1776"/>
      <c r="N116" s="223"/>
      <c r="O116" s="223"/>
      <c r="P116" s="224"/>
      <c r="Q116" s="138"/>
      <c r="R116" s="821"/>
      <c r="S116" s="141" t="s">
        <v>2044</v>
      </c>
      <c r="T116" s="242">
        <v>0</v>
      </c>
      <c r="U116" s="1355"/>
    </row>
    <row r="117" spans="1:29" ht="10.15" customHeight="1" x14ac:dyDescent="0.25">
      <c r="A117" s="1630"/>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37" t="s">
        <v>1105</v>
      </c>
      <c r="E118" s="1737"/>
      <c r="F118" s="213"/>
      <c r="G118" s="235"/>
      <c r="H118" s="183"/>
      <c r="I118" s="236"/>
      <c r="J118" s="216"/>
      <c r="K118" s="217"/>
      <c r="L118" s="183"/>
      <c r="M118" s="217"/>
      <c r="N118" s="1726" t="str">
        <f>IF(COUNTIF($K$123,"&gt;.02")&gt;0,"***Warning:You have entered an Rate % of Sales above the recommended amount.Rate % of Sales should be between 0% and 2%***","")</f>
        <v/>
      </c>
      <c r="O118" s="1726"/>
      <c r="P118" s="1727"/>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28"/>
      <c r="O119" s="1728"/>
      <c r="P119" s="1729"/>
      <c r="Q119" s="138"/>
      <c r="R119" s="134"/>
      <c r="S119" s="1572">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9"/>
      <c r="L120" s="884"/>
      <c r="M120" s="1573"/>
      <c r="N120" s="1728"/>
      <c r="O120" s="1728"/>
      <c r="P120" s="1729"/>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26"/>
      <c r="N121" s="1728"/>
      <c r="O121" s="1728"/>
      <c r="P121" s="1729"/>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82" t="str">
        <f>IFERROR(IF(E119="Yes",IF(Welcome!$D$6="New",IF('Required Info to Submit'!F$14="","",'Required Info to Submit'!F$14),$E$115+1),""),"")</f>
        <v/>
      </c>
      <c r="F122" s="239"/>
      <c r="G122" s="194" t="s">
        <v>1387</v>
      </c>
      <c r="H122" s="188"/>
      <c r="I122" s="194" t="s">
        <v>1388</v>
      </c>
      <c r="J122" s="195"/>
      <c r="K122" s="194" t="s">
        <v>1389</v>
      </c>
      <c r="L122" s="188"/>
      <c r="M122" s="1728"/>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82" t="str">
        <f>IFERROR(IF(E119="Yes",IF(Welcome!$D$6="New",IF($E$122="","",$E$122+370),IF(Welcome!$D$16=2,'Required Info to Submit'!$F$17,IF($E$122="","",$E$122+364))),""),"")</f>
        <v/>
      </c>
      <c r="F123" s="831" t="str">
        <f>'Incentives Worksheet'!G259</f>
        <v>Weekly Baseline</v>
      </c>
      <c r="G123" s="1551"/>
      <c r="H123" s="188"/>
      <c r="I123" s="982" t="str">
        <f>IF(E119="Yes",999999999.99,"")</f>
        <v/>
      </c>
      <c r="J123" s="229"/>
      <c r="K123" s="1546"/>
      <c r="L123" s="188"/>
      <c r="M123" s="1728"/>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2090</v>
      </c>
      <c r="G124" s="1575">
        <f>$H$9/52</f>
        <v>0</v>
      </c>
      <c r="H124" s="223"/>
      <c r="I124" s="240"/>
      <c r="J124" s="223"/>
      <c r="K124" s="223"/>
      <c r="L124" s="223"/>
      <c r="M124" s="1776"/>
      <c r="N124" s="223"/>
      <c r="O124" s="223"/>
      <c r="P124" s="224"/>
      <c r="Q124" s="138"/>
      <c r="S124" s="595"/>
    </row>
    <row r="125" spans="1:29" s="1030" customFormat="1" ht="10.15" hidden="1" customHeight="1" x14ac:dyDescent="0.25">
      <c r="A125" s="1630"/>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37" t="s">
        <v>1105</v>
      </c>
      <c r="E126" s="1737"/>
      <c r="F126" s="213"/>
      <c r="G126" s="235"/>
      <c r="H126" s="183"/>
      <c r="I126" s="236"/>
      <c r="J126" s="216"/>
      <c r="K126" s="217"/>
      <c r="L126" s="183"/>
      <c r="M126" s="217"/>
      <c r="N126" s="1726" t="str">
        <f>IF(COUNTIF($K$131,"&gt;.02")&gt;0,"***Warning:You have entered an Rate % of Sales above the recommended amount.Rate % of Sales should be between 0% and 2%***","")</f>
        <v/>
      </c>
      <c r="O126" s="1726"/>
      <c r="P126" s="1727"/>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28"/>
      <c r="O127" s="1728"/>
      <c r="P127" s="1729"/>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9"/>
      <c r="L128" s="884"/>
      <c r="M128" s="1573"/>
      <c r="N128" s="1728"/>
      <c r="O128" s="1728"/>
      <c r="P128" s="1729"/>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26"/>
      <c r="N129" s="1728"/>
      <c r="O129" s="1728"/>
      <c r="P129" s="1729"/>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82" t="str">
        <f>IFERROR(IF(E127="Yes",IF(Welcome!$D$6="New",IF('Required Info to Submit'!F$14="","",'Required Info to Submit'!F$14),$E$123+1),""),"")</f>
        <v/>
      </c>
      <c r="F130" s="239"/>
      <c r="G130" s="194" t="s">
        <v>1387</v>
      </c>
      <c r="H130" s="188"/>
      <c r="I130" s="194" t="s">
        <v>1388</v>
      </c>
      <c r="J130" s="195"/>
      <c r="K130" s="194" t="s">
        <v>1389</v>
      </c>
      <c r="L130" s="188"/>
      <c r="M130" s="1728"/>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82" t="str">
        <f>IFERROR(IF(E127="Yes",IF(Welcome!$D$6="New",IF($E$130="","",$E$130+370),IF(Welcome!$D$16=3,'Required Info to Submit'!F17,IF($E$130="","",$E$130+364))),""),"")</f>
        <v/>
      </c>
      <c r="F131" s="831" t="str">
        <f>'Incentives Worksheet'!G273</f>
        <v>Weekly Baseline</v>
      </c>
      <c r="G131" s="1551"/>
      <c r="H131" s="188"/>
      <c r="I131" s="982" t="str">
        <f>IF(E127="Yes",999999999.99,"")</f>
        <v/>
      </c>
      <c r="J131" s="229"/>
      <c r="K131" s="1546"/>
      <c r="L131" s="188"/>
      <c r="M131" s="1728"/>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2090</v>
      </c>
      <c r="G132" s="1575">
        <f>$H$9/52</f>
        <v>0</v>
      </c>
      <c r="H132" s="223"/>
      <c r="I132" s="240"/>
      <c r="J132" s="223"/>
      <c r="K132" s="223"/>
      <c r="L132" s="223"/>
      <c r="M132" s="1776"/>
      <c r="N132" s="223"/>
      <c r="O132" s="223"/>
      <c r="P132" s="224"/>
      <c r="Q132" s="138"/>
      <c r="S132" s="595"/>
    </row>
    <row r="133" spans="1:29" s="1030" customFormat="1" ht="10.15" hidden="1" customHeight="1" x14ac:dyDescent="0.25">
      <c r="A133" s="1630"/>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37" t="s">
        <v>1105</v>
      </c>
      <c r="E134" s="1737"/>
      <c r="F134" s="213"/>
      <c r="G134" s="235"/>
      <c r="H134" s="183"/>
      <c r="I134" s="236"/>
      <c r="J134" s="216"/>
      <c r="K134" s="217"/>
      <c r="L134" s="183"/>
      <c r="M134" s="217"/>
      <c r="N134" s="1726" t="str">
        <f>IF(COUNTIF($K$139,"&gt;.02")&gt;0,"***Warning:You have entered an Rate % of Sales above the recommended amount.Rate % of Sales should be between 0% and 2%***","")</f>
        <v/>
      </c>
      <c r="O134" s="1726"/>
      <c r="P134" s="1727"/>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28"/>
      <c r="O135" s="1728"/>
      <c r="P135" s="1729"/>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9"/>
      <c r="L136" s="884"/>
      <c r="M136" s="1573"/>
      <c r="N136" s="1728"/>
      <c r="O136" s="1728"/>
      <c r="P136" s="1729"/>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26"/>
      <c r="N137" s="1728"/>
      <c r="O137" s="1728"/>
      <c r="P137" s="1729"/>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82" t="str">
        <f>IFERROR(IF(E135="Yes",IF(Welcome!$D$6="New",IF('Required Info to Submit'!F$14="","",'Required Info to Submit'!F$14),$E$131+1),""),"")</f>
        <v/>
      </c>
      <c r="F138" s="239"/>
      <c r="G138" s="194" t="s">
        <v>1387</v>
      </c>
      <c r="H138" s="188"/>
      <c r="I138" s="194" t="s">
        <v>1388</v>
      </c>
      <c r="J138" s="195"/>
      <c r="K138" s="194" t="s">
        <v>1389</v>
      </c>
      <c r="L138" s="188"/>
      <c r="M138" s="1728"/>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82" t="str">
        <f>IFERROR(IF($E$135="Yes",IF(Welcome!$D$6="New",IF($E$138="","",$E$138+370),IF(Welcome!$D$16=4,'Required Info to Submit'!F17,IF($E$138="","",$E$138+364))),""),"")</f>
        <v/>
      </c>
      <c r="F139" s="831" t="str">
        <f>'Incentives Worksheet'!G287</f>
        <v>Weekly Baseline</v>
      </c>
      <c r="G139" s="1551"/>
      <c r="H139" s="188"/>
      <c r="I139" s="982" t="str">
        <f>IF(E135="Yes",999999999.99,"")</f>
        <v/>
      </c>
      <c r="J139" s="229"/>
      <c r="K139" s="1546"/>
      <c r="L139" s="188"/>
      <c r="M139" s="1728"/>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2090</v>
      </c>
      <c r="G140" s="1575">
        <f>$H$9/52</f>
        <v>0</v>
      </c>
      <c r="H140" s="223"/>
      <c r="I140" s="240"/>
      <c r="J140" s="223"/>
      <c r="K140" s="223"/>
      <c r="L140" s="223"/>
      <c r="M140" s="1776"/>
      <c r="N140" s="223"/>
      <c r="O140" s="223"/>
      <c r="P140" s="224"/>
      <c r="Q140" s="138"/>
      <c r="S140" s="595"/>
    </row>
    <row r="141" spans="1:29" s="1030" customFormat="1" ht="10.15" hidden="1" customHeight="1" x14ac:dyDescent="0.25">
      <c r="A141" s="1630"/>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37" t="s">
        <v>1105</v>
      </c>
      <c r="E142" s="1737"/>
      <c r="F142" s="213"/>
      <c r="G142" s="235"/>
      <c r="H142" s="183"/>
      <c r="I142" s="236"/>
      <c r="J142" s="216"/>
      <c r="K142" s="217"/>
      <c r="L142" s="183"/>
      <c r="M142" s="217"/>
      <c r="N142" s="1726" t="str">
        <f>IF(COUNTIF($K$147,"&gt;.02")&gt;0,"***Warning:You have entered an Rate % of Sales above the recommended amount.Rate % of Sales should be between 0% and 2%***","")</f>
        <v/>
      </c>
      <c r="O142" s="1726"/>
      <c r="P142" s="1727"/>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28"/>
      <c r="O143" s="1728"/>
      <c r="P143" s="1729"/>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9"/>
      <c r="L144" s="884"/>
      <c r="M144" s="1573"/>
      <c r="N144" s="1728"/>
      <c r="O144" s="1728"/>
      <c r="P144" s="1729"/>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26"/>
      <c r="N145" s="1728"/>
      <c r="O145" s="1728"/>
      <c r="P145" s="1729"/>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82" t="str">
        <f>IFERROR(IF(E143="Yes",IF(Welcome!$D$6="New",IF('Required Info to Submit'!F$14="","",'Required Info to Submit'!F$14),$E$139+1),""),"")</f>
        <v/>
      </c>
      <c r="F146" s="239"/>
      <c r="G146" s="194" t="s">
        <v>1387</v>
      </c>
      <c r="H146" s="188"/>
      <c r="I146" s="194" t="s">
        <v>1388</v>
      </c>
      <c r="J146" s="195"/>
      <c r="K146" s="194" t="s">
        <v>1389</v>
      </c>
      <c r="L146" s="188"/>
      <c r="M146" s="1728"/>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82" t="str">
        <f>IFERROR(IF(E143="Yes",IF(Welcome!$D$6="New",IF($E$146="","",$E$146+370),'Required Info to Submit'!F17),""),"")</f>
        <v/>
      </c>
      <c r="F147" s="831" t="str">
        <f>'Incentives Worksheet'!G301</f>
        <v>Weekly Baseline</v>
      </c>
      <c r="G147" s="1551"/>
      <c r="H147" s="188"/>
      <c r="I147" s="982" t="str">
        <f>IF(E143="Yes",999999999.99,"")</f>
        <v/>
      </c>
      <c r="J147" s="229"/>
      <c r="K147" s="1546"/>
      <c r="L147" s="188"/>
      <c r="M147" s="1728"/>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2090</v>
      </c>
      <c r="G148" s="1575">
        <f>$H$9/52</f>
        <v>0</v>
      </c>
      <c r="H148" s="223"/>
      <c r="I148" s="240"/>
      <c r="J148" s="223"/>
      <c r="K148" s="223"/>
      <c r="L148" s="223"/>
      <c r="M148" s="1776"/>
      <c r="N148" s="223"/>
      <c r="O148" s="223"/>
      <c r="P148" s="224"/>
      <c r="Q148" s="138"/>
      <c r="S148" s="595"/>
    </row>
    <row r="149" spans="1:29" s="1030" customFormat="1" ht="10.15" hidden="1" customHeight="1" x14ac:dyDescent="0.25">
      <c r="A149" s="1630"/>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37" t="s">
        <v>717</v>
      </c>
      <c r="E150" s="1737"/>
      <c r="F150" s="184"/>
      <c r="G150" s="235"/>
      <c r="H150" s="183"/>
      <c r="I150" s="236"/>
      <c r="J150" s="216"/>
      <c r="K150" s="217"/>
      <c r="L150" s="183"/>
      <c r="M150" s="217"/>
      <c r="N150" s="1726" t="str">
        <f>IF(COUNTIF($K$155,"&gt;.03")&gt;0,"***Warning:You have entered an Rate % of Sales above the recommended 3%***","")</f>
        <v/>
      </c>
      <c r="O150" s="1726"/>
      <c r="P150" s="1727"/>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28"/>
      <c r="O151" s="1728"/>
      <c r="P151" s="1729"/>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4" t="s">
        <v>1384</v>
      </c>
      <c r="F152" s="239"/>
      <c r="G152" s="1549"/>
      <c r="H152" s="554"/>
      <c r="I152" s="1549"/>
      <c r="J152" s="145"/>
      <c r="K152" s="1549"/>
      <c r="L152" s="145"/>
      <c r="M152" s="1573"/>
      <c r="N152" s="1728"/>
      <c r="O152" s="1728"/>
      <c r="P152" s="1729"/>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26"/>
      <c r="N153" s="1728"/>
      <c r="O153" s="1728"/>
      <c r="P153" s="1729"/>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81" t="str">
        <f>IF(E151="Yes",IF(Welcome!$D$6="New",IF('Required Info to Submit'!F$14="","",'Required Info to Submit'!F$14),""),"")</f>
        <v/>
      </c>
      <c r="F154" s="239"/>
      <c r="G154" s="194" t="s">
        <v>1387</v>
      </c>
      <c r="H154" s="188"/>
      <c r="I154" s="194" t="s">
        <v>1388</v>
      </c>
      <c r="J154" s="195"/>
      <c r="K154" s="194" t="s">
        <v>1389</v>
      </c>
      <c r="L154" s="188"/>
      <c r="M154" s="1728"/>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81" t="str">
        <f>IF(E151="Yes",IF(Welcome!$D$6="New",IF('Required Info to Submit'!F$17="","",'Required Info to Submit'!F$17),""),"")</f>
        <v/>
      </c>
      <c r="F155" s="831" t="s">
        <v>997</v>
      </c>
      <c r="G155" s="1567"/>
      <c r="H155" s="188"/>
      <c r="I155" s="913" t="str">
        <f>IF(E151="Yes",1,"")</f>
        <v/>
      </c>
      <c r="J155" s="229"/>
      <c r="K155" s="1546"/>
      <c r="L155" s="188"/>
      <c r="M155" s="1728"/>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76"/>
      <c r="N156" s="223"/>
      <c r="O156" s="223"/>
      <c r="P156" s="224"/>
      <c r="Q156" s="138"/>
      <c r="R156" s="821"/>
      <c r="S156" s="595"/>
    </row>
    <row r="157" spans="1:29" ht="10.15" customHeight="1" x14ac:dyDescent="0.25">
      <c r="A157" s="1630"/>
      <c r="I157" s="241"/>
      <c r="P157" s="242"/>
      <c r="Q157" s="138"/>
      <c r="R157" s="821"/>
      <c r="S157" s="595"/>
    </row>
    <row r="158" spans="1:29" s="822" customFormat="1" ht="20.25" customHeight="1" thickBot="1" x14ac:dyDescent="0.3">
      <c r="A158" s="248"/>
      <c r="B158" s="248"/>
      <c r="C158" s="446"/>
      <c r="D158" s="1737" t="s">
        <v>1095</v>
      </c>
      <c r="E158" s="1737"/>
      <c r="F158" s="213"/>
      <c r="G158" s="235"/>
      <c r="H158" s="183"/>
      <c r="I158" s="236"/>
      <c r="J158" s="216"/>
      <c r="K158" s="217"/>
      <c r="L158" s="183"/>
      <c r="M158" s="217"/>
      <c r="N158" s="172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6"/>
      <c r="P158" s="1727"/>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28"/>
      <c r="O159" s="1728"/>
      <c r="P159" s="1729"/>
      <c r="Q159" s="179"/>
      <c r="S159" s="596"/>
    </row>
    <row r="160" spans="1:29" s="822" customFormat="1" ht="18" customHeight="1" thickBot="1" x14ac:dyDescent="0.3">
      <c r="A160" s="243"/>
      <c r="B160" s="243"/>
      <c r="C160" s="439"/>
      <c r="D160" s="829" t="s">
        <v>1383</v>
      </c>
      <c r="E160" s="1544" t="s">
        <v>1384</v>
      </c>
      <c r="F160" s="660" t="s">
        <v>1095</v>
      </c>
      <c r="G160" s="1549" t="str">
        <f>IF(E160&lt;&gt;"Please Select","Program","")</f>
        <v/>
      </c>
      <c r="H160" s="554"/>
      <c r="I160" s="1549"/>
      <c r="J160" s="145"/>
      <c r="K160" s="1549" t="str">
        <f>IF(E160&lt;&gt;"Please Select","Corporate Office","")</f>
        <v/>
      </c>
      <c r="L160" s="145"/>
      <c r="M160" s="1570"/>
      <c r="N160" s="1728"/>
      <c r="O160" s="1728"/>
      <c r="P160" s="1729"/>
      <c r="Q160" s="179"/>
      <c r="S160" s="596"/>
    </row>
    <row r="161" spans="1:19" s="822" customFormat="1" ht="18" customHeight="1" thickBot="1" x14ac:dyDescent="0.3">
      <c r="A161" s="243"/>
      <c r="B161" s="243"/>
      <c r="C161" s="439"/>
      <c r="D161" s="7"/>
      <c r="E161" s="145"/>
      <c r="F161" s="145"/>
      <c r="G161" s="188"/>
      <c r="H161" s="188"/>
      <c r="I161" s="188"/>
      <c r="J161" s="188"/>
      <c r="K161" s="188"/>
      <c r="L161" s="188"/>
      <c r="M161" s="1730"/>
      <c r="N161" s="1728"/>
      <c r="O161" s="1728"/>
      <c r="P161" s="1729"/>
      <c r="Q161" s="179"/>
      <c r="S161" s="593" t="str">
        <f>IF($E161="NO","",IF($I160="Select Payment Method","X",""))</f>
        <v/>
      </c>
    </row>
    <row r="162" spans="1:19" s="822" customFormat="1" ht="18" customHeight="1" thickBot="1" x14ac:dyDescent="0.3">
      <c r="A162" s="243"/>
      <c r="B162" s="243"/>
      <c r="C162" s="439"/>
      <c r="D162" s="836" t="s">
        <v>1385</v>
      </c>
      <c r="E162" s="1481" t="str">
        <f>IF(E159="Yes",IF(Welcome!$D$6="New",IF('Required Info to Submit'!F$14="","",'Required Info to Submit'!F$14),""),"")</f>
        <v/>
      </c>
      <c r="F162" s="659"/>
      <c r="G162" s="228" t="s">
        <v>1396</v>
      </c>
      <c r="H162" s="188"/>
      <c r="I162" s="402"/>
      <c r="J162" s="195"/>
      <c r="K162" s="402"/>
      <c r="L162" s="188"/>
      <c r="M162" s="1732"/>
      <c r="N162" s="218"/>
      <c r="O162" s="6" t="s">
        <v>490</v>
      </c>
      <c r="P162" s="244"/>
      <c r="Q162" s="179"/>
      <c r="S162" s="596"/>
    </row>
    <row r="163" spans="1:19" s="822" customFormat="1" ht="18" customHeight="1" thickBot="1" x14ac:dyDescent="0.3">
      <c r="A163" s="243"/>
      <c r="B163" s="243"/>
      <c r="C163" s="439"/>
      <c r="D163" s="836" t="s">
        <v>1386</v>
      </c>
      <c r="E163" s="1481" t="str">
        <f>IF(E159="Yes",IF(Welcome!$D$6="New",IF('Required Info to Submit'!F$17="","",'Required Info to Submit'!F$17),""),"")</f>
        <v/>
      </c>
      <c r="F163" s="660" t="s">
        <v>1095</v>
      </c>
      <c r="G163" s="1551"/>
      <c r="H163" s="188"/>
      <c r="I163" s="238"/>
      <c r="J163" s="197"/>
      <c r="K163" s="1034"/>
      <c r="L163" s="188"/>
      <c r="M163" s="1732"/>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36"/>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37" t="s">
        <v>1095</v>
      </c>
      <c r="E166" s="1737"/>
      <c r="F166" s="213"/>
      <c r="G166" s="235"/>
      <c r="H166" s="183"/>
      <c r="I166" s="236"/>
      <c r="J166" s="216"/>
      <c r="K166" s="217"/>
      <c r="L166" s="183"/>
      <c r="M166" s="217"/>
      <c r="N166" s="172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6"/>
      <c r="P166" s="1727"/>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28"/>
      <c r="O167" s="1728"/>
      <c r="P167" s="1729"/>
      <c r="Q167" s="179"/>
      <c r="S167" s="596"/>
    </row>
    <row r="168" spans="1:19" s="822" customFormat="1" ht="18" hidden="1" customHeight="1" thickBot="1" x14ac:dyDescent="0.3">
      <c r="A168" s="243"/>
      <c r="B168" s="243"/>
      <c r="C168" s="439"/>
      <c r="D168" s="829" t="s">
        <v>1383</v>
      </c>
      <c r="E168" s="1544" t="s">
        <v>1384</v>
      </c>
      <c r="F168" s="660" t="s">
        <v>1095</v>
      </c>
      <c r="G168" s="1549" t="str">
        <f>IF(E168&lt;&gt;"Please Select","Program","")</f>
        <v/>
      </c>
      <c r="H168" s="554"/>
      <c r="I168" s="1549"/>
      <c r="J168" s="145"/>
      <c r="K168" s="1549" t="str">
        <f>IF(E168&lt;&gt;"Please Select","Corporate Office","")</f>
        <v/>
      </c>
      <c r="L168" s="145"/>
      <c r="M168" s="1570"/>
      <c r="N168" s="1728"/>
      <c r="O168" s="1728"/>
      <c r="P168" s="1729"/>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30"/>
      <c r="N169" s="1728"/>
      <c r="O169" s="1728"/>
      <c r="P169" s="1729"/>
      <c r="Q169" s="179"/>
      <c r="S169" s="593" t="str">
        <f>IF($E169="NO","",IF($I168="Select Payment Method","X",""))</f>
        <v/>
      </c>
    </row>
    <row r="170" spans="1:19" s="822" customFormat="1" ht="18" hidden="1" customHeight="1" thickBot="1" x14ac:dyDescent="0.3">
      <c r="A170" s="243"/>
      <c r="B170" s="243"/>
      <c r="C170" s="439"/>
      <c r="D170" s="836" t="s">
        <v>1385</v>
      </c>
      <c r="E170" s="1481" t="str">
        <f>IF(E167="Yes",IF(Welcome!$D$6="New",IF('Required Info to Submit'!F$14="","",'Required Info to Submit'!F$14),""),"")</f>
        <v/>
      </c>
      <c r="F170" s="659"/>
      <c r="G170" s="228" t="s">
        <v>1396</v>
      </c>
      <c r="H170" s="188"/>
      <c r="I170" s="402"/>
      <c r="J170" s="195"/>
      <c r="K170" s="402"/>
      <c r="L170" s="188"/>
      <c r="M170" s="1732"/>
      <c r="N170" s="218"/>
      <c r="O170" s="6" t="s">
        <v>490</v>
      </c>
      <c r="P170" s="244"/>
      <c r="Q170" s="179"/>
      <c r="S170" s="596"/>
    </row>
    <row r="171" spans="1:19" s="822" customFormat="1" ht="18" hidden="1" customHeight="1" thickBot="1" x14ac:dyDescent="0.3">
      <c r="A171" s="243"/>
      <c r="B171" s="243"/>
      <c r="C171" s="439"/>
      <c r="D171" s="836" t="s">
        <v>1386</v>
      </c>
      <c r="E171" s="1481" t="str">
        <f>IF(E167="Yes",IF(Welcome!$D$6="New",IF('Required Info to Submit'!F$17="","",'Required Info to Submit'!F$17),""),"")</f>
        <v/>
      </c>
      <c r="F171" s="660" t="s">
        <v>1095</v>
      </c>
      <c r="G171" s="1551"/>
      <c r="H171" s="188"/>
      <c r="I171" s="238"/>
      <c r="J171" s="197"/>
      <c r="K171" s="1034"/>
      <c r="L171" s="188"/>
      <c r="M171" s="1732"/>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36"/>
      <c r="N172" s="202"/>
      <c r="O172" s="202"/>
      <c r="P172" s="250"/>
      <c r="Q172" s="251"/>
    </row>
    <row r="173" spans="1:19" s="822" customFormat="1" ht="10.15" hidden="1" customHeight="1" x14ac:dyDescent="0.25">
      <c r="A173" s="1631"/>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37" t="s">
        <v>999</v>
      </c>
      <c r="E174" s="1737"/>
      <c r="F174" s="1441"/>
      <c r="G174" s="1441"/>
      <c r="H174" s="1441"/>
      <c r="I174" s="1441"/>
      <c r="J174" s="184"/>
      <c r="K174" s="184"/>
      <c r="L174" s="184"/>
      <c r="M174" s="184"/>
      <c r="N174" s="184"/>
      <c r="O174" s="1730" t="str">
        <f>IF(AND(Welcome!$D$20&lt;&gt;"Yes",$E$175="Yes"),"Credit Card Payment on the Welcome Sheet must be ""YES""  to proceed with this incentive!","")</f>
        <v/>
      </c>
      <c r="P174" s="1731"/>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32"/>
      <c r="P175" s="1733"/>
      <c r="Q175" s="251"/>
    </row>
    <row r="176" spans="1:19" s="176" customFormat="1" ht="18" customHeight="1" thickBot="1" x14ac:dyDescent="0.3">
      <c r="A176" s="243"/>
      <c r="B176" s="243"/>
      <c r="C176" s="465"/>
      <c r="D176" s="829" t="s">
        <v>1383</v>
      </c>
      <c r="E176" s="1544" t="s">
        <v>1384</v>
      </c>
      <c r="F176" s="196"/>
      <c r="G176" s="1549"/>
      <c r="H176" s="554"/>
      <c r="I176" s="1549"/>
      <c r="J176" s="145"/>
      <c r="K176" s="1618"/>
      <c r="L176" s="145"/>
      <c r="M176" s="1573"/>
      <c r="N176" s="145"/>
      <c r="O176" s="1732"/>
      <c r="P176" s="1733"/>
      <c r="Q176" s="251"/>
    </row>
    <row r="177" spans="1:19" s="176" customFormat="1" ht="18" customHeight="1" thickBot="1" x14ac:dyDescent="0.3">
      <c r="A177" s="243"/>
      <c r="B177" s="243"/>
      <c r="C177" s="465"/>
      <c r="D177" s="7"/>
      <c r="E177" s="597"/>
      <c r="F177" s="843"/>
      <c r="G177" s="843"/>
      <c r="H177" s="145"/>
      <c r="I177" s="145"/>
      <c r="J177" s="145"/>
      <c r="K177" s="145"/>
      <c r="L177" s="145"/>
      <c r="M177" s="173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81" t="str">
        <f>IF(E175="Yes",IF(Welcome!$D$6="New",IF('Required Info to Submit'!F$14="","",'Required Info to Submit'!F$14),""),"")</f>
        <v/>
      </c>
      <c r="F178" s="239"/>
      <c r="G178" s="145"/>
      <c r="H178" s="145"/>
      <c r="I178" s="145"/>
      <c r="J178" s="145"/>
      <c r="K178" s="194" t="s">
        <v>1389</v>
      </c>
      <c r="L178" s="188"/>
      <c r="M178" s="1732"/>
      <c r="N178" s="145"/>
      <c r="O178" s="6" t="s">
        <v>490</v>
      </c>
      <c r="P178" s="612"/>
      <c r="Q178" s="251"/>
    </row>
    <row r="179" spans="1:19" s="176" customFormat="1" ht="18" customHeight="1" thickBot="1" x14ac:dyDescent="0.3">
      <c r="A179" s="243"/>
      <c r="B179" s="243"/>
      <c r="C179" s="465"/>
      <c r="D179" s="836" t="s">
        <v>1386</v>
      </c>
      <c r="E179" s="1481" t="str">
        <f>IF(E175="Yes",IF(Welcome!$D$6="New",IF('Required Info to Submit'!F$17="","",'Required Info to Submit'!F$17),""),"")</f>
        <v/>
      </c>
      <c r="F179" s="196"/>
      <c r="G179" s="1345"/>
      <c r="H179" s="145"/>
      <c r="I179" s="145"/>
      <c r="J179" s="145"/>
      <c r="K179" s="1546"/>
      <c r="L179" s="188"/>
      <c r="M179" s="1732"/>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6"/>
      <c r="N180" s="202"/>
      <c r="O180" s="202"/>
      <c r="P180" s="250"/>
      <c r="Q180" s="251"/>
    </row>
    <row r="181" spans="1:19" s="878" customFormat="1" ht="10.15" customHeight="1" x14ac:dyDescent="0.25">
      <c r="A181" s="1631"/>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37" t="s">
        <v>1475</v>
      </c>
      <c r="E182" s="1737"/>
      <c r="F182" s="213"/>
      <c r="G182" s="235"/>
      <c r="H182" s="183"/>
      <c r="I182" s="236"/>
      <c r="J182" s="216"/>
      <c r="K182" s="217"/>
      <c r="L182" s="183"/>
      <c r="M182" s="217"/>
      <c r="N182" s="174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4"/>
      <c r="P182" s="1745"/>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46"/>
      <c r="O183" s="1746"/>
      <c r="P183" s="1747"/>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5"/>
      <c r="N184" s="1746"/>
      <c r="O184" s="1746"/>
      <c r="P184" s="1747"/>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46"/>
      <c r="O185" s="1746"/>
      <c r="P185" s="1747"/>
      <c r="Q185" s="179"/>
      <c r="S185" s="596"/>
    </row>
    <row r="186" spans="1:19" s="878" customFormat="1" ht="18" customHeight="1" thickBot="1" x14ac:dyDescent="0.3">
      <c r="A186" s="243"/>
      <c r="B186" s="243"/>
      <c r="C186" s="439"/>
      <c r="D186" s="836" t="s">
        <v>1385</v>
      </c>
      <c r="E186" s="1482"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82" t="str">
        <f>IF(E183="Yes",IF(Welcome!$D$6="New",IF('Required Info to Submit'!F$17="","",'Required Info to Submit'!F$17),""),"")</f>
        <v/>
      </c>
      <c r="F187" s="659"/>
      <c r="G187" s="1550">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78" t="s">
        <v>1478</v>
      </c>
      <c r="E189" s="1779"/>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80" t="s">
        <v>1479</v>
      </c>
      <c r="E190" s="1781"/>
      <c r="F190" s="660"/>
      <c r="G190" s="1028"/>
      <c r="H190" s="145"/>
      <c r="I190" s="1601"/>
      <c r="J190" s="145"/>
      <c r="K190" s="1508"/>
      <c r="L190" s="220"/>
      <c r="M190" s="1508"/>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37" t="s">
        <v>1132</v>
      </c>
      <c r="E193" s="1737"/>
      <c r="F193" s="213"/>
      <c r="G193" s="235"/>
      <c r="H193" s="183"/>
      <c r="I193" s="236"/>
      <c r="J193" s="216"/>
      <c r="K193" s="217"/>
      <c r="L193" s="183"/>
      <c r="M193" s="217"/>
      <c r="N193" s="174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4"/>
      <c r="P193" s="1745"/>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46"/>
      <c r="O194" s="1746"/>
      <c r="P194" s="1747"/>
      <c r="Q194" s="179"/>
      <c r="S194" s="596"/>
    </row>
    <row r="195" spans="1:19" s="822" customFormat="1" ht="18" customHeight="1" thickBot="1" x14ac:dyDescent="0.3">
      <c r="A195" s="243"/>
      <c r="B195" s="243"/>
      <c r="C195" s="439"/>
      <c r="D195" s="829" t="s">
        <v>1383</v>
      </c>
      <c r="E195" s="1544" t="s">
        <v>1384</v>
      </c>
      <c r="F195" s="884"/>
      <c r="G195" s="983"/>
      <c r="H195" s="188"/>
      <c r="I195" s="1549"/>
      <c r="J195" s="884"/>
      <c r="K195" s="1549" t="str">
        <f>IF(E195&lt;&gt;"Please Select","Corporate Office","")</f>
        <v/>
      </c>
      <c r="L195" s="188"/>
      <c r="M195" s="1514"/>
      <c r="N195" s="1746"/>
      <c r="O195" s="1746"/>
      <c r="P195" s="1747"/>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46"/>
      <c r="O196" s="1746"/>
      <c r="P196" s="1747"/>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81" t="str">
        <f>IF(E194="Yes",IF(Welcome!$D$6="New",IF('Required Info to Submit'!F$14="","",'Required Info to Submit'!F$14),""),"")</f>
        <v/>
      </c>
      <c r="F197" s="659"/>
      <c r="G197" s="228" t="s">
        <v>1396</v>
      </c>
      <c r="H197" s="188"/>
      <c r="I197" s="194" t="s">
        <v>1483</v>
      </c>
      <c r="J197" s="1724"/>
      <c r="K197" s="194" t="s">
        <v>727</v>
      </c>
      <c r="L197" s="1724"/>
      <c r="M197" s="194" t="s">
        <v>1484</v>
      </c>
      <c r="N197" s="145"/>
      <c r="O197" s="6" t="s">
        <v>490</v>
      </c>
      <c r="P197" s="244"/>
      <c r="Q197" s="179"/>
      <c r="S197" s="596"/>
    </row>
    <row r="198" spans="1:19" s="822" customFormat="1" ht="18" customHeight="1" thickBot="1" x14ac:dyDescent="0.3">
      <c r="A198" s="243"/>
      <c r="B198" s="243"/>
      <c r="C198" s="439"/>
      <c r="D198" s="836" t="s">
        <v>1386</v>
      </c>
      <c r="E198" s="1481" t="str">
        <f>IF(E194="Yes",IF(Welcome!$D$6="New",IF('Required Info to Submit'!F$17="","",'Required Info to Submit'!F$17),""),"")</f>
        <v/>
      </c>
      <c r="F198" s="660" t="s">
        <v>877</v>
      </c>
      <c r="G198" s="917"/>
      <c r="H198" s="188"/>
      <c r="I198" s="919">
        <v>1</v>
      </c>
      <c r="J198" s="1734"/>
      <c r="K198" s="1550"/>
      <c r="L198" s="1725"/>
      <c r="M198" s="155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50"/>
      <c r="L199" s="890"/>
      <c r="M199" s="1550"/>
      <c r="N199" s="884"/>
      <c r="O199" s="1738"/>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50"/>
      <c r="L200" s="890"/>
      <c r="M200" s="1550"/>
      <c r="N200" s="884"/>
      <c r="O200" s="1739"/>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50"/>
      <c r="L201" s="890"/>
      <c r="M201" s="1550"/>
      <c r="N201" s="884"/>
      <c r="O201" s="1739"/>
      <c r="P201" s="244"/>
      <c r="Q201" s="179"/>
      <c r="S201" s="653"/>
    </row>
    <row r="202" spans="1:19" s="879" customFormat="1" ht="18" customHeight="1" x14ac:dyDescent="0.25">
      <c r="A202" s="243"/>
      <c r="B202" s="243"/>
      <c r="C202" s="439"/>
      <c r="D202" s="934"/>
      <c r="E202" s="662"/>
      <c r="F202" s="660"/>
      <c r="G202" s="555"/>
      <c r="H202" s="554"/>
      <c r="I202" s="919">
        <v>5</v>
      </c>
      <c r="J202" s="889"/>
      <c r="K202" s="1550"/>
      <c r="L202" s="890"/>
      <c r="M202" s="1550"/>
      <c r="N202" s="884"/>
      <c r="O202" s="1739"/>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40"/>
      <c r="P203" s="250"/>
      <c r="Q203" s="251"/>
    </row>
    <row r="204" spans="1:19" s="822" customFormat="1" ht="9" customHeight="1" x14ac:dyDescent="0.25">
      <c r="A204" s="1631"/>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37" t="s">
        <v>1132</v>
      </c>
      <c r="E205" s="1737"/>
      <c r="F205" s="213"/>
      <c r="G205" s="235"/>
      <c r="H205" s="183"/>
      <c r="I205" s="236"/>
      <c r="J205" s="216"/>
      <c r="K205" s="217"/>
      <c r="L205" s="183"/>
      <c r="M205" s="217"/>
      <c r="N205" s="174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4"/>
      <c r="P205" s="1745"/>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46"/>
      <c r="O206" s="1746"/>
      <c r="P206" s="1747"/>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4"/>
      <c r="N207" s="1746"/>
      <c r="O207" s="1746"/>
      <c r="P207" s="1747"/>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46"/>
      <c r="O208" s="1746"/>
      <c r="P208" s="1747"/>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82" t="str">
        <f>IF(E206="Yes",IF(Welcome!$D$6="New",IF('Required Info to Submit'!F$14="","",'Required Info to Submit'!F$14),""),"")</f>
        <v/>
      </c>
      <c r="F209" s="659"/>
      <c r="G209" s="228" t="s">
        <v>1396</v>
      </c>
      <c r="H209" s="188"/>
      <c r="I209" s="194" t="s">
        <v>1483</v>
      </c>
      <c r="J209" s="1724"/>
      <c r="K209" s="194" t="s">
        <v>727</v>
      </c>
      <c r="L209" s="1724"/>
      <c r="M209" s="194" t="s">
        <v>1484</v>
      </c>
      <c r="N209" s="884"/>
      <c r="O209" s="6" t="s">
        <v>490</v>
      </c>
      <c r="P209" s="244"/>
      <c r="Q209" s="179"/>
      <c r="S209" s="596"/>
    </row>
    <row r="210" spans="1:19" s="822" customFormat="1" ht="18" hidden="1" customHeight="1" thickBot="1" x14ac:dyDescent="0.3">
      <c r="A210" s="243"/>
      <c r="B210" s="243"/>
      <c r="C210" s="439"/>
      <c r="D210" s="836" t="s">
        <v>1386</v>
      </c>
      <c r="E210" s="1482" t="str">
        <f>IF(E206="Yes",IF(Welcome!$D$6="New",IF('Required Info to Submit'!F$17="","",'Required Info to Submit'!F$17),""),"")</f>
        <v/>
      </c>
      <c r="F210" s="660" t="s">
        <v>877</v>
      </c>
      <c r="G210" s="1347"/>
      <c r="H210" s="188"/>
      <c r="I210" s="919">
        <v>1</v>
      </c>
      <c r="J210" s="1734"/>
      <c r="K210" s="1550"/>
      <c r="L210" s="1725"/>
      <c r="M210" s="155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50"/>
      <c r="L211" s="890"/>
      <c r="M211" s="1550"/>
      <c r="N211" s="884"/>
      <c r="O211" s="1738"/>
      <c r="P211" s="244"/>
      <c r="Q211" s="179"/>
    </row>
    <row r="212" spans="1:19" s="879" customFormat="1" ht="18" hidden="1" customHeight="1" x14ac:dyDescent="0.25">
      <c r="A212" s="243"/>
      <c r="B212" s="243"/>
      <c r="C212" s="439"/>
      <c r="D212" s="934"/>
      <c r="E212" s="662"/>
      <c r="F212" s="660"/>
      <c r="G212" s="194" t="s">
        <v>1389</v>
      </c>
      <c r="H212" s="554"/>
      <c r="I212" s="919">
        <v>3</v>
      </c>
      <c r="J212" s="889"/>
      <c r="K212" s="1550"/>
      <c r="L212" s="890"/>
      <c r="M212" s="1550"/>
      <c r="N212" s="884"/>
      <c r="O212" s="1739"/>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50"/>
      <c r="L213" s="890"/>
      <c r="M213" s="1550"/>
      <c r="N213" s="884"/>
      <c r="O213" s="1739"/>
      <c r="P213" s="244"/>
      <c r="Q213" s="179"/>
    </row>
    <row r="214" spans="1:19" s="879" customFormat="1" ht="18" hidden="1" customHeight="1" x14ac:dyDescent="0.25">
      <c r="A214" s="243"/>
      <c r="B214" s="243"/>
      <c r="C214" s="439"/>
      <c r="D214" s="934"/>
      <c r="E214" s="662"/>
      <c r="F214" s="660"/>
      <c r="G214" s="555"/>
      <c r="H214" s="554"/>
      <c r="I214" s="919">
        <v>5</v>
      </c>
      <c r="J214" s="889"/>
      <c r="K214" s="1550"/>
      <c r="L214" s="890"/>
      <c r="M214" s="1550"/>
      <c r="N214" s="884"/>
      <c r="O214" s="1739"/>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40"/>
      <c r="P215" s="250"/>
      <c r="Q215" s="251"/>
    </row>
    <row r="216" spans="1:19" s="822" customFormat="1" ht="10.15" hidden="1" customHeight="1" x14ac:dyDescent="0.25">
      <c r="A216" s="1631"/>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22" t="s">
        <v>1485</v>
      </c>
      <c r="E217" s="1722"/>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4" t="s">
        <v>1384</v>
      </c>
      <c r="F219" s="196"/>
      <c r="G219" s="843"/>
      <c r="H219" s="145"/>
      <c r="I219" s="1548"/>
      <c r="J219" s="884"/>
      <c r="K219" s="154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35"/>
      <c r="N220" s="145"/>
      <c r="O220" s="145"/>
      <c r="P220" s="612"/>
      <c r="Q220" s="251"/>
      <c r="S220" s="593" t="str">
        <f>IF($D$327=0,"",IF($E220="NO","",IF($I219="Select Payment Method","X","")))</f>
        <v/>
      </c>
    </row>
    <row r="221" spans="1:19" s="176" customFormat="1" ht="16.5" hidden="1" thickBot="1" x14ac:dyDescent="0.3">
      <c r="A221" s="243"/>
      <c r="B221" s="243"/>
      <c r="C221" s="465"/>
      <c r="D221" s="836" t="s">
        <v>1385</v>
      </c>
      <c r="E221" s="1481" t="str">
        <f>IF(E218="Yes",IF(Welcome!$D$6="New",IF('Required Info to Submit'!F$14="","",'Required Info to Submit'!F$14),""),"")</f>
        <v/>
      </c>
      <c r="F221" s="239"/>
      <c r="G221" s="884"/>
      <c r="H221" s="145"/>
      <c r="I221" s="884"/>
      <c r="J221" s="884"/>
      <c r="K221" s="194" t="s">
        <v>1389</v>
      </c>
      <c r="L221" s="188"/>
      <c r="M221" s="1735"/>
      <c r="N221" s="145"/>
      <c r="O221" s="1073"/>
      <c r="P221" s="612"/>
      <c r="Q221" s="251"/>
    </row>
    <row r="222" spans="1:19" s="176" customFormat="1" ht="18" hidden="1" customHeight="1" thickBot="1" x14ac:dyDescent="0.3">
      <c r="A222" s="243"/>
      <c r="B222" s="243"/>
      <c r="C222" s="465"/>
      <c r="D222" s="836" t="s">
        <v>1386</v>
      </c>
      <c r="E222" s="1481" t="str">
        <f>IF(E218="Yes",IF(Welcome!$D$6="New",IF('Required Info to Submit'!F$17="","",'Required Info to Submit'!F$17),""),"")</f>
        <v/>
      </c>
      <c r="F222" s="196"/>
      <c r="G222" s="884"/>
      <c r="H222" s="145"/>
      <c r="I222" s="884"/>
      <c r="J222" s="884"/>
      <c r="K222" s="1552"/>
      <c r="L222" s="893">
        <f>IF(G201&gt;1,1,G201)</f>
        <v>0</v>
      </c>
      <c r="M222" s="173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36"/>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22" t="s">
        <v>1777</v>
      </c>
      <c r="E225" s="1723"/>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82" t="str">
        <f>IF(E226="Yes",IFERROR(VLOOKUP(G233,'Required Info to Submit'!$E$23:'Required Info to Submit'!$M$32,7),""),"")</f>
        <v/>
      </c>
      <c r="F229" s="239"/>
      <c r="G229" s="228" t="s">
        <v>1396</v>
      </c>
      <c r="H229" s="188"/>
      <c r="I229" s="1369"/>
      <c r="J229" s="1369"/>
      <c r="K229" s="194" t="s">
        <v>1389</v>
      </c>
      <c r="L229" s="1369"/>
      <c r="M229" s="1721"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82" t="str">
        <f>IF(E226="Yes",'Agreement Worksheet'!$K$5,"")</f>
        <v/>
      </c>
      <c r="F230" s="196"/>
      <c r="G230" s="1347" t="str">
        <f>IF(E226="Yes",IFERROR(K233*K230,""),"")</f>
        <v/>
      </c>
      <c r="H230" s="188"/>
      <c r="I230" s="1370"/>
      <c r="J230" s="1370"/>
      <c r="K230" s="1348" t="str">
        <f>IF(E226="Yes",IFERROR($K$222,""),"")</f>
        <v/>
      </c>
      <c r="L230" s="1369"/>
      <c r="M230" s="1721"/>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21"/>
      <c r="N231" s="1369"/>
      <c r="O231" s="1369"/>
      <c r="P231" s="612"/>
      <c r="Q231" s="1135"/>
    </row>
    <row r="232" spans="1:17" s="180" customFormat="1" ht="27" hidden="1" customHeight="1" thickBot="1" x14ac:dyDescent="0.3">
      <c r="A232" s="243"/>
      <c r="B232" s="243"/>
      <c r="C232" s="1629"/>
      <c r="D232" s="1371" t="s">
        <v>2006</v>
      </c>
      <c r="E232" s="1483" t="str">
        <f>IF(E226="Yes",IF(Welcome!D8&lt;&gt;"",Welcome!D8,""),"")</f>
        <v/>
      </c>
      <c r="F232" s="196"/>
      <c r="G232" s="228" t="s">
        <v>2007</v>
      </c>
      <c r="H232" s="1369"/>
      <c r="I232" s="228" t="s">
        <v>2008</v>
      </c>
      <c r="J232" s="1369"/>
      <c r="K232" s="228" t="s">
        <v>1484</v>
      </c>
      <c r="L232" s="1369"/>
      <c r="M232" s="1721"/>
      <c r="N232" s="1369"/>
      <c r="O232" s="1369"/>
      <c r="P232" s="612"/>
      <c r="Q232" s="1135"/>
    </row>
    <row r="233" spans="1:17" s="180" customFormat="1" ht="19.5" hidden="1" customHeight="1" thickBot="1" x14ac:dyDescent="0.3">
      <c r="A233" s="243"/>
      <c r="B233" s="243"/>
      <c r="C233" s="465"/>
      <c r="D233" s="1371" t="s">
        <v>2009</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22" t="s">
        <v>1777</v>
      </c>
      <c r="E236" s="1723"/>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82" t="str">
        <f>IF(E237="Yes",IFERROR(VLOOKUP(G244,'Required Info to Submit'!$E$23:'Required Info to Submit'!$M$32,7),""),"")</f>
        <v/>
      </c>
      <c r="F240" s="239"/>
      <c r="G240" s="228" t="s">
        <v>1396</v>
      </c>
      <c r="H240" s="188"/>
      <c r="I240" s="1369"/>
      <c r="J240" s="1369"/>
      <c r="K240" s="194" t="s">
        <v>1389</v>
      </c>
      <c r="L240" s="1369"/>
      <c r="M240" s="1721"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82" t="str">
        <f>IF(E237="Yes",'Agreement Worksheet'!$K$5,"")</f>
        <v/>
      </c>
      <c r="F241" s="196"/>
      <c r="G241" s="1347" t="str">
        <f>IF(E237="Yes",IFERROR(K244*K241,""),"")</f>
        <v/>
      </c>
      <c r="H241" s="188"/>
      <c r="I241" s="1370"/>
      <c r="J241" s="1370"/>
      <c r="K241" s="1348" t="str">
        <f>IF(E226="Yes",IFERROR($K$222,""),"")</f>
        <v/>
      </c>
      <c r="L241" s="1369"/>
      <c r="M241" s="1721"/>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21"/>
      <c r="N242" s="1369"/>
      <c r="O242" s="1369"/>
      <c r="P242" s="612"/>
      <c r="Q242" s="1135"/>
    </row>
    <row r="243" spans="1:17" s="180" customFormat="1" ht="27.75" hidden="1" customHeight="1" thickBot="1" x14ac:dyDescent="0.3">
      <c r="A243" s="243"/>
      <c r="B243" s="243"/>
      <c r="C243" s="465"/>
      <c r="D243" s="1371" t="s">
        <v>2006</v>
      </c>
      <c r="E243" s="1483" t="str">
        <f>IF(E237="Yes",IF(Welcome!D8&lt;&gt;"",Welcome!D8,""),"")</f>
        <v/>
      </c>
      <c r="F243" s="196"/>
      <c r="G243" s="228" t="s">
        <v>2007</v>
      </c>
      <c r="H243" s="1369"/>
      <c r="I243" s="228" t="s">
        <v>2008</v>
      </c>
      <c r="J243" s="1369"/>
      <c r="K243" s="228" t="s">
        <v>1484</v>
      </c>
      <c r="L243" s="1369"/>
      <c r="M243" s="1721"/>
      <c r="N243" s="1369"/>
      <c r="O243" s="1369"/>
      <c r="P243" s="612"/>
      <c r="Q243" s="1135"/>
    </row>
    <row r="244" spans="1:17" s="180" customFormat="1" ht="19.5" hidden="1" customHeight="1" thickBot="1" x14ac:dyDescent="0.3">
      <c r="A244" s="243"/>
      <c r="B244" s="243"/>
      <c r="C244" s="465"/>
      <c r="D244" s="1371" t="s">
        <v>2009</v>
      </c>
      <c r="E244" s="1406" t="str">
        <f>IFERROR(('Agreement Worksheet'!$K$5-E240)/7,"")</f>
        <v/>
      </c>
      <c r="F244" s="196"/>
      <c r="G244" s="1372"/>
      <c r="H244" s="1369"/>
      <c r="I244" s="1347" t="str">
        <f>IF(E237="Yes",IFERROR(VLOOKUP(G244,'Customer Inputs'!G17:'Customer Inputs'!P26,10),""),"")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22" t="s">
        <v>1777</v>
      </c>
      <c r="E247" s="1723"/>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82" t="str">
        <f>IF(E248="Yes",IFERROR(VLOOKUP(G255,'Required Info to Submit'!$E$23:'Required Info to Submit'!$M$32,7),""),"")</f>
        <v/>
      </c>
      <c r="F251" s="239"/>
      <c r="G251" s="228" t="s">
        <v>1396</v>
      </c>
      <c r="H251" s="188"/>
      <c r="I251" s="1369"/>
      <c r="J251" s="1369"/>
      <c r="K251" s="194" t="s">
        <v>1389</v>
      </c>
      <c r="L251" s="1369"/>
      <c r="M251" s="1721"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82" t="str">
        <f>IF(E248="Yes",'Agreement Worksheet'!$K$5,"")</f>
        <v/>
      </c>
      <c r="F252" s="196"/>
      <c r="G252" s="1347" t="str">
        <f>IF(E248="Yes",IFERROR(K255*K252,""),"")</f>
        <v/>
      </c>
      <c r="H252" s="188"/>
      <c r="I252" s="1370"/>
      <c r="J252" s="1370"/>
      <c r="K252" s="1348" t="str">
        <f>IF(E226="Yes",IFERROR($K$222,""),"")</f>
        <v/>
      </c>
      <c r="L252" s="1369"/>
      <c r="M252" s="1721"/>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21"/>
      <c r="N253" s="1369"/>
      <c r="O253" s="1369"/>
      <c r="P253" s="612"/>
      <c r="Q253" s="1135"/>
    </row>
    <row r="254" spans="1:17" s="180" customFormat="1" ht="31.5" hidden="1" customHeight="1" thickBot="1" x14ac:dyDescent="0.3">
      <c r="A254" s="243"/>
      <c r="B254" s="243"/>
      <c r="C254" s="465"/>
      <c r="D254" s="1371" t="s">
        <v>2006</v>
      </c>
      <c r="E254" s="1483" t="str">
        <f>IF(E248="Yes",IF(Welcome!D8&lt;&gt;"",Welcome!D8,""),"")</f>
        <v/>
      </c>
      <c r="F254" s="196"/>
      <c r="G254" s="228" t="s">
        <v>2007</v>
      </c>
      <c r="H254" s="1369"/>
      <c r="I254" s="228" t="s">
        <v>2008</v>
      </c>
      <c r="J254" s="1369"/>
      <c r="K254" s="228" t="s">
        <v>1484</v>
      </c>
      <c r="L254" s="1369"/>
      <c r="M254" s="1721"/>
      <c r="N254" s="1369"/>
      <c r="O254" s="1369"/>
      <c r="P254" s="612"/>
      <c r="Q254" s="1135"/>
    </row>
    <row r="255" spans="1:17" s="180" customFormat="1" ht="19.5" hidden="1" customHeight="1" thickBot="1" x14ac:dyDescent="0.3">
      <c r="A255" s="243"/>
      <c r="B255" s="243"/>
      <c r="C255" s="465"/>
      <c r="D255" s="1371" t="s">
        <v>2009</v>
      </c>
      <c r="E255" s="1406" t="str">
        <f>IFERROR(('Agreement Worksheet'!$K$5-E251)/7,"")</f>
        <v/>
      </c>
      <c r="F255" s="196"/>
      <c r="G255" s="1372"/>
      <c r="H255" s="1369"/>
      <c r="I255" s="1347" t="str">
        <f>IF(E248="Yes",IFERROR(VLOOKUP(G255,'Customer Inputs'!G28:'Customer Inputs'!P37,10),""),"")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22" t="s">
        <v>1777</v>
      </c>
      <c r="E258" s="1723"/>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82" t="str">
        <f>IF(E259="Yes",IFERROR(VLOOKUP(G266,'Required Info to Submit'!$E$23:'Required Info to Submit'!$M$32,7),""),"")</f>
        <v/>
      </c>
      <c r="F262" s="239"/>
      <c r="G262" s="228" t="s">
        <v>1396</v>
      </c>
      <c r="H262" s="188"/>
      <c r="I262" s="1369"/>
      <c r="J262" s="1369"/>
      <c r="K262" s="194" t="s">
        <v>1389</v>
      </c>
      <c r="L262" s="1369"/>
      <c r="M262" s="1721"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82" t="str">
        <f>IF(E259="Yes",'Agreement Worksheet'!$K$5,"")</f>
        <v/>
      </c>
      <c r="F263" s="196"/>
      <c r="G263" s="1347" t="str">
        <f>IF(E259="Yes",IFERROR(K266*K263,""),"")</f>
        <v/>
      </c>
      <c r="H263" s="188"/>
      <c r="I263" s="1370"/>
      <c r="J263" s="1370"/>
      <c r="K263" s="1348" t="str">
        <f>IF(E226="Yes",IFERROR($K$222,""),"")</f>
        <v/>
      </c>
      <c r="L263" s="1369"/>
      <c r="M263" s="1721"/>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21"/>
      <c r="N264" s="1369"/>
      <c r="O264" s="1369"/>
      <c r="P264" s="612"/>
      <c r="Q264" s="1135"/>
    </row>
    <row r="265" spans="1:17" s="180" customFormat="1" ht="27" hidden="1" customHeight="1" thickBot="1" x14ac:dyDescent="0.3">
      <c r="A265" s="243"/>
      <c r="B265" s="243"/>
      <c r="C265" s="465"/>
      <c r="D265" s="1371" t="s">
        <v>2006</v>
      </c>
      <c r="E265" s="1483" t="str">
        <f>IF(E259="Yes",IF(Welcome!D8&lt;&gt;"",Welcome!D8,""),"")</f>
        <v/>
      </c>
      <c r="F265" s="196"/>
      <c r="G265" s="228" t="s">
        <v>2007</v>
      </c>
      <c r="H265" s="1369"/>
      <c r="I265" s="228" t="s">
        <v>2008</v>
      </c>
      <c r="J265" s="1369"/>
      <c r="K265" s="228" t="s">
        <v>1484</v>
      </c>
      <c r="L265" s="1369"/>
      <c r="M265" s="1721"/>
      <c r="N265" s="1369"/>
      <c r="O265" s="1369"/>
      <c r="P265" s="612"/>
      <c r="Q265" s="1135"/>
    </row>
    <row r="266" spans="1:17" s="180" customFormat="1" ht="19.5" hidden="1" customHeight="1" thickBot="1" x14ac:dyDescent="0.3">
      <c r="A266" s="243"/>
      <c r="B266" s="243"/>
      <c r="C266" s="465"/>
      <c r="D266" s="1371" t="s">
        <v>2009</v>
      </c>
      <c r="E266" s="1406" t="str">
        <f>IFERROR(('Agreement Worksheet'!$K$5-E262)/7,"")</f>
        <v/>
      </c>
      <c r="F266" s="196"/>
      <c r="G266" s="1372"/>
      <c r="H266" s="1369"/>
      <c r="I266" s="1347" t="str">
        <f>IF(E259="Yes",IFERROR(VLOOKUP(G266,'Customer Inputs'!G39:'Customer Inputs'!P48,10),""),"")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22" t="s">
        <v>1777</v>
      </c>
      <c r="E269" s="1723"/>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82" t="str">
        <f>IF(E270="Yes",IFERROR(VLOOKUP(G277,'Required Info to Submit'!$E$23:'Required Info to Submit'!$M$32,7),""),"")</f>
        <v/>
      </c>
      <c r="F273" s="239"/>
      <c r="G273" s="228" t="s">
        <v>1396</v>
      </c>
      <c r="H273" s="188"/>
      <c r="I273" s="1369"/>
      <c r="J273" s="1369"/>
      <c r="K273" s="194" t="s">
        <v>1389</v>
      </c>
      <c r="L273" s="1369"/>
      <c r="M273" s="1721"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82" t="str">
        <f>IF(E270="Yes",'Agreement Worksheet'!$K$5,"")</f>
        <v/>
      </c>
      <c r="F274" s="196"/>
      <c r="G274" s="1347" t="str">
        <f>IF(E270="Yes",IFERROR(K277*K274,""),"")</f>
        <v/>
      </c>
      <c r="H274" s="188"/>
      <c r="I274" s="1370"/>
      <c r="J274" s="1370"/>
      <c r="K274" s="1348" t="str">
        <f>IF(E226="Yes",IFERROR($K$222,""),"")</f>
        <v/>
      </c>
      <c r="L274" s="1369"/>
      <c r="M274" s="1721"/>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21"/>
      <c r="N275" s="1369"/>
      <c r="O275" s="1369"/>
      <c r="P275" s="612"/>
      <c r="Q275" s="1135"/>
    </row>
    <row r="276" spans="1:17" s="180" customFormat="1" ht="29.25" hidden="1" customHeight="1" thickBot="1" x14ac:dyDescent="0.3">
      <c r="A276" s="243"/>
      <c r="B276" s="243"/>
      <c r="C276" s="465"/>
      <c r="D276" s="1371" t="s">
        <v>2006</v>
      </c>
      <c r="E276" s="1483" t="str">
        <f>IF(E270="Yes",IF(Welcome!D8&lt;&gt;"",Welcome!D8,""),"")</f>
        <v/>
      </c>
      <c r="F276" s="196"/>
      <c r="G276" s="228" t="s">
        <v>2007</v>
      </c>
      <c r="H276" s="1369"/>
      <c r="I276" s="228" t="s">
        <v>2008</v>
      </c>
      <c r="J276" s="1369"/>
      <c r="K276" s="228" t="s">
        <v>1484</v>
      </c>
      <c r="L276" s="1369"/>
      <c r="M276" s="1721"/>
      <c r="N276" s="1369"/>
      <c r="O276" s="1369"/>
      <c r="P276" s="612"/>
      <c r="Q276" s="1135"/>
    </row>
    <row r="277" spans="1:17" s="180" customFormat="1" ht="19.5" hidden="1" customHeight="1" thickBot="1" x14ac:dyDescent="0.3">
      <c r="A277" s="243"/>
      <c r="B277" s="243"/>
      <c r="C277" s="465"/>
      <c r="D277" s="1371" t="s">
        <v>2009</v>
      </c>
      <c r="E277" s="1406" t="str">
        <f>IFERROR(('Agreement Worksheet'!$K$5-E273)/7,"")</f>
        <v/>
      </c>
      <c r="F277" s="196"/>
      <c r="G277" s="1372"/>
      <c r="H277" s="1369"/>
      <c r="I277" s="1347" t="str">
        <f>IF(E270="Yes",IFERROR(VLOOKUP(G277,'Customer Inputs'!G50:'Customer Inputs'!P59,10),""),"")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22" t="s">
        <v>1777</v>
      </c>
      <c r="E280" s="1723"/>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82" t="str">
        <f>IF(E281="Yes",IFERROR(VLOOKUP(G288,'Required Info to Submit'!$E$23:'Required Info to Submit'!$M$32,7),""),"")</f>
        <v/>
      </c>
      <c r="F284" s="239"/>
      <c r="G284" s="228" t="s">
        <v>1396</v>
      </c>
      <c r="H284" s="188"/>
      <c r="I284" s="1369"/>
      <c r="J284" s="1369"/>
      <c r="K284" s="194" t="s">
        <v>1389</v>
      </c>
      <c r="L284" s="1369"/>
      <c r="M284" s="1721"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82" t="str">
        <f>IF(E281="Yes",'Agreement Worksheet'!$K$5,"")</f>
        <v/>
      </c>
      <c r="F285" s="196"/>
      <c r="G285" s="1347" t="str">
        <f>IF(E281="Yes",IFERROR(K288*K285,""),"")</f>
        <v/>
      </c>
      <c r="H285" s="188"/>
      <c r="I285" s="1370"/>
      <c r="J285" s="1370"/>
      <c r="K285" s="1348" t="str">
        <f>IF(E226="Yes",IFERROR($K$222,""),"")</f>
        <v/>
      </c>
      <c r="L285" s="1369"/>
      <c r="M285" s="1721"/>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21"/>
      <c r="N286" s="1369"/>
      <c r="O286" s="1369"/>
      <c r="P286" s="612"/>
      <c r="Q286" s="1135"/>
    </row>
    <row r="287" spans="1:17" s="180" customFormat="1" ht="30.75" hidden="1" customHeight="1" thickBot="1" x14ac:dyDescent="0.3">
      <c r="A287" s="243"/>
      <c r="B287" s="243"/>
      <c r="C287" s="465"/>
      <c r="D287" s="1371" t="s">
        <v>2006</v>
      </c>
      <c r="E287" s="1483" t="str">
        <f>IF(E281="Yes",IF(Welcome!D8&lt;&gt;"",Welcome!D8,""),"")</f>
        <v/>
      </c>
      <c r="F287" s="196"/>
      <c r="G287" s="228" t="s">
        <v>2007</v>
      </c>
      <c r="H287" s="1369"/>
      <c r="I287" s="228" t="s">
        <v>2008</v>
      </c>
      <c r="J287" s="1369"/>
      <c r="K287" s="228" t="s">
        <v>1484</v>
      </c>
      <c r="L287" s="1369"/>
      <c r="M287" s="1721"/>
      <c r="N287" s="1369"/>
      <c r="O287" s="1369"/>
      <c r="P287" s="612"/>
      <c r="Q287" s="1135"/>
    </row>
    <row r="288" spans="1:17" s="180" customFormat="1" ht="19.5" hidden="1" customHeight="1" thickBot="1" x14ac:dyDescent="0.3">
      <c r="A288" s="243"/>
      <c r="B288" s="243"/>
      <c r="C288" s="465"/>
      <c r="D288" s="1371" t="s">
        <v>2009</v>
      </c>
      <c r="E288" s="1406" t="str">
        <f>IFERROR(('Agreement Worksheet'!$K$5-E284)/7,"")</f>
        <v/>
      </c>
      <c r="F288" s="196"/>
      <c r="G288" s="1372"/>
      <c r="H288" s="1369"/>
      <c r="I288" s="1347" t="str">
        <f>IF(E281="Yes",IFERROR(VLOOKUP(G288,'Customer Inputs'!G61:'Customer Inputs'!P70,10),""),"")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22" t="s">
        <v>1777</v>
      </c>
      <c r="E291" s="1723"/>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82" t="str">
        <f>IF(E292="Yes",IFERROR(VLOOKUP(G299,'Required Info to Submit'!$E$23:'Required Info to Submit'!$M$32,7),""),"")</f>
        <v/>
      </c>
      <c r="F295" s="239"/>
      <c r="G295" s="228" t="s">
        <v>1396</v>
      </c>
      <c r="H295" s="188"/>
      <c r="I295" s="1369"/>
      <c r="J295" s="1369"/>
      <c r="K295" s="194" t="s">
        <v>1389</v>
      </c>
      <c r="L295" s="1369"/>
      <c r="M295" s="1721"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82" t="str">
        <f>IF(E292="Yes",'Agreement Worksheet'!$K$5,"")</f>
        <v/>
      </c>
      <c r="F296" s="196"/>
      <c r="G296" s="1347" t="str">
        <f>IF(E292="Yes",IFERROR(K299*K296,""),"")</f>
        <v/>
      </c>
      <c r="H296" s="188"/>
      <c r="I296" s="1370"/>
      <c r="J296" s="1370"/>
      <c r="K296" s="1348" t="str">
        <f>IF(E226="Yes",IFERROR($K$222,""),"")</f>
        <v/>
      </c>
      <c r="L296" s="1369"/>
      <c r="M296" s="1721"/>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21"/>
      <c r="N297" s="1369"/>
      <c r="O297" s="1369"/>
      <c r="P297" s="612"/>
      <c r="Q297" s="1135"/>
    </row>
    <row r="298" spans="1:17" s="180" customFormat="1" ht="31.5" hidden="1" customHeight="1" thickBot="1" x14ac:dyDescent="0.3">
      <c r="A298" s="243"/>
      <c r="B298" s="243"/>
      <c r="C298" s="465"/>
      <c r="D298" s="1371" t="s">
        <v>2006</v>
      </c>
      <c r="E298" s="1483" t="str">
        <f>IF(E292="Yes",IF(Welcome!D8&lt;&gt;"",Welcome!D8,""),"")</f>
        <v/>
      </c>
      <c r="F298" s="196"/>
      <c r="G298" s="228" t="s">
        <v>2007</v>
      </c>
      <c r="H298" s="1369"/>
      <c r="I298" s="228" t="s">
        <v>2008</v>
      </c>
      <c r="J298" s="1369"/>
      <c r="K298" s="228" t="s">
        <v>1484</v>
      </c>
      <c r="L298" s="1369"/>
      <c r="M298" s="1721"/>
      <c r="N298" s="1369"/>
      <c r="O298" s="1369"/>
      <c r="P298" s="612"/>
      <c r="Q298" s="1135"/>
    </row>
    <row r="299" spans="1:17" s="180" customFormat="1" ht="19.5" hidden="1" customHeight="1" thickBot="1" x14ac:dyDescent="0.3">
      <c r="A299" s="243"/>
      <c r="B299" s="243"/>
      <c r="C299" s="465"/>
      <c r="D299" s="1371" t="s">
        <v>2009</v>
      </c>
      <c r="E299" s="1406" t="str">
        <f>IFERROR(('Agreement Worksheet'!$K$5-E295)/7,"")</f>
        <v/>
      </c>
      <c r="F299" s="196"/>
      <c r="G299" s="1372"/>
      <c r="H299" s="1369"/>
      <c r="I299" s="1347" t="str">
        <f>IF(E292="Yes",IFERROR(VLOOKUP(G299,'Customer Inputs'!G72:'Customer Inputs'!P81,10),""),"")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22" t="s">
        <v>1777</v>
      </c>
      <c r="E302" s="1723"/>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82" t="str">
        <f>IF(E303="Yes",IFERROR(VLOOKUP(G310,'Required Info to Submit'!$E$23:'Required Info to Submit'!$M$32,7),""),"")</f>
        <v/>
      </c>
      <c r="F306" s="239"/>
      <c r="G306" s="228" t="s">
        <v>1396</v>
      </c>
      <c r="H306" s="188"/>
      <c r="I306" s="1369"/>
      <c r="J306" s="1369"/>
      <c r="K306" s="194" t="s">
        <v>1389</v>
      </c>
      <c r="L306" s="1369"/>
      <c r="M306" s="1721"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82" t="str">
        <f>IF(E303="Yes",'Agreement Worksheet'!$K$5,"")</f>
        <v/>
      </c>
      <c r="F307" s="196"/>
      <c r="G307" s="1347" t="str">
        <f>IF(E303="Yes",IFERROR(K310*K307,""),"")</f>
        <v/>
      </c>
      <c r="H307" s="188"/>
      <c r="I307" s="1370"/>
      <c r="J307" s="1370"/>
      <c r="K307" s="1348" t="str">
        <f>IF(E226="Yes",IFERROR($K$222,""),"")</f>
        <v/>
      </c>
      <c r="L307" s="1369"/>
      <c r="M307" s="1721"/>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21"/>
      <c r="N308" s="1369"/>
      <c r="O308" s="1369"/>
      <c r="P308" s="612"/>
      <c r="Q308" s="1135"/>
    </row>
    <row r="309" spans="1:17" s="180" customFormat="1" ht="29.25" hidden="1" customHeight="1" thickBot="1" x14ac:dyDescent="0.3">
      <c r="A309" s="243"/>
      <c r="B309" s="243"/>
      <c r="C309" s="465"/>
      <c r="D309" s="1371" t="s">
        <v>2006</v>
      </c>
      <c r="E309" s="1483" t="str">
        <f>IF(E303="Yes",IF(Welcome!D8&lt;&gt;"",Welcome!D8,""),"")</f>
        <v/>
      </c>
      <c r="F309" s="196"/>
      <c r="G309" s="228" t="s">
        <v>2007</v>
      </c>
      <c r="H309" s="1369"/>
      <c r="I309" s="228" t="s">
        <v>2008</v>
      </c>
      <c r="J309" s="1369"/>
      <c r="K309" s="228" t="s">
        <v>1484</v>
      </c>
      <c r="L309" s="1369"/>
      <c r="M309" s="1721"/>
      <c r="N309" s="1369"/>
      <c r="O309" s="1369"/>
      <c r="P309" s="612"/>
      <c r="Q309" s="1135"/>
    </row>
    <row r="310" spans="1:17" s="180" customFormat="1" ht="19.5" hidden="1" customHeight="1" thickBot="1" x14ac:dyDescent="0.3">
      <c r="A310" s="243"/>
      <c r="B310" s="243"/>
      <c r="C310" s="465"/>
      <c r="D310" s="1371" t="s">
        <v>2009</v>
      </c>
      <c r="E310" s="1406" t="str">
        <f>IFERROR(('Agreement Worksheet'!$K$5-E306)/7,"")</f>
        <v/>
      </c>
      <c r="F310" s="196"/>
      <c r="G310" s="1372"/>
      <c r="H310" s="1369"/>
      <c r="I310" s="1347" t="str">
        <f>IF(E303="Yes",IFERROR(VLOOKUP(G310,'Customer Inputs'!G83:'Customer Inputs'!P92,10),""),"")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22" t="s">
        <v>1777</v>
      </c>
      <c r="E313" s="1723"/>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82" t="str">
        <f>IF(E314="Yes",IFERROR(VLOOKUP(G321,'Required Info to Submit'!$E$23:'Required Info to Submit'!$M$32,7),""),"")</f>
        <v/>
      </c>
      <c r="F317" s="239"/>
      <c r="G317" s="228" t="s">
        <v>1396</v>
      </c>
      <c r="H317" s="188"/>
      <c r="I317" s="1369"/>
      <c r="J317" s="1369"/>
      <c r="K317" s="194" t="s">
        <v>1389</v>
      </c>
      <c r="L317" s="1369"/>
      <c r="M317" s="1721"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82" t="str">
        <f>IF(E314="Yes",'Agreement Worksheet'!$K$5,"")</f>
        <v/>
      </c>
      <c r="F318" s="196"/>
      <c r="G318" s="1347" t="str">
        <f>IF(E314="Yes",IFERROR(K321*K318,""),"")</f>
        <v/>
      </c>
      <c r="H318" s="188"/>
      <c r="I318" s="1370"/>
      <c r="J318" s="1370"/>
      <c r="K318" s="1348" t="str">
        <f>IF(E226="Yes",IFERROR($K$222,""),"")</f>
        <v/>
      </c>
      <c r="L318" s="1369"/>
      <c r="M318" s="1721"/>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21"/>
      <c r="N319" s="1369"/>
      <c r="O319" s="1369"/>
      <c r="P319" s="612"/>
      <c r="Q319" s="1135"/>
    </row>
    <row r="320" spans="1:17" s="180" customFormat="1" ht="27" hidden="1" customHeight="1" thickBot="1" x14ac:dyDescent="0.3">
      <c r="A320" s="243"/>
      <c r="B320" s="243"/>
      <c r="C320" s="465"/>
      <c r="D320" s="1371" t="s">
        <v>2006</v>
      </c>
      <c r="E320" s="1483" t="str">
        <f>IF(E314="Yes",IF(Welcome!D8&lt;&gt;"",Welcome!D8,""),"")</f>
        <v/>
      </c>
      <c r="F320" s="196"/>
      <c r="G320" s="228" t="s">
        <v>2007</v>
      </c>
      <c r="H320" s="1369"/>
      <c r="I320" s="228" t="s">
        <v>2008</v>
      </c>
      <c r="J320" s="1369"/>
      <c r="K320" s="228" t="s">
        <v>1484</v>
      </c>
      <c r="L320" s="1369"/>
      <c r="M320" s="1721"/>
      <c r="N320" s="1369"/>
      <c r="O320" s="1369"/>
      <c r="P320" s="612"/>
      <c r="Q320" s="1135"/>
    </row>
    <row r="321" spans="1:22" s="180" customFormat="1" ht="19.5" hidden="1" customHeight="1" thickBot="1" x14ac:dyDescent="0.3">
      <c r="A321" s="243"/>
      <c r="B321" s="243"/>
      <c r="C321" s="465"/>
      <c r="D321" s="1371" t="s">
        <v>2009</v>
      </c>
      <c r="E321" s="1406" t="str">
        <f>IFERROR(('Agreement Worksheet'!$K$5-E317)/7,"")</f>
        <v/>
      </c>
      <c r="F321" s="196"/>
      <c r="G321" s="1372"/>
      <c r="H321" s="1369"/>
      <c r="I321" s="1347" t="str">
        <f>IF(E314="Yes",IFERROR(VLOOKUP(G321,'Customer Inputs'!G94:'Customer Inputs'!P103,10),""),"")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41"/>
      <c r="D331" s="1741"/>
      <c r="I331" s="565"/>
      <c r="L331" s="822"/>
      <c r="M331" s="1742"/>
      <c r="N331" s="1742"/>
      <c r="O331" s="1742"/>
      <c r="P331" s="1742"/>
      <c r="R331" s="821"/>
    </row>
  </sheetData>
  <sheetProtection algorithmName="SHA-512" hashValue="eIssdOun9SxXTtdiwCpHngAH9GVPXTSjFdOUoVg6J4L46UaX9GbUExqjbMzmw2aot9+WCgHbMW77yrSoG23EKQ==" saltValue="IWVGXHT2WIrI0ZN5od2l/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7" priority="1004">
      <formula>$M$330&gt;0</formula>
    </cfRule>
    <cfRule type="cellIs" dxfId="1096" priority="1007" operator="lessThan">
      <formula>$P$329</formula>
    </cfRule>
    <cfRule type="cellIs" dxfId="1095" priority="1008" operator="greaterThan">
      <formula>$P$329</formula>
    </cfRule>
  </conditionalFormatting>
  <conditionalFormatting sqref="I14">
    <cfRule type="expression" dxfId="1094" priority="523">
      <formula>AND($C$13="Yes",$C$16="No")</formula>
    </cfRule>
    <cfRule type="expression" dxfId="1093" priority="1006">
      <formula>AND($C$13&lt;&gt;"Yes",$E$14&lt;&gt;"Please Select")</formula>
    </cfRule>
  </conditionalFormatting>
  <conditionalFormatting sqref="G61 K61">
    <cfRule type="expression" dxfId="1092" priority="1005">
      <formula>AND($C$55&lt;&gt;"Yes",OR($E56="DS Tiered Average Invoice Dollar Qualifier",$E56="DS Threshold Average Invoice Dollar Qualifier"))</formula>
    </cfRule>
  </conditionalFormatting>
  <conditionalFormatting sqref="G14">
    <cfRule type="expression" dxfId="1091" priority="524">
      <formula>AND($C$13="Yes",$C$16="No")</formula>
    </cfRule>
    <cfRule type="expression" dxfId="1090" priority="1002">
      <formula>AND($C$13&lt;&gt;"Yes",$E$14&lt;&gt;"Please Select")</formula>
    </cfRule>
  </conditionalFormatting>
  <conditionalFormatting sqref="G17">
    <cfRule type="expression" dxfId="1089" priority="995">
      <formula>$E$15="YES"</formula>
    </cfRule>
  </conditionalFormatting>
  <conditionalFormatting sqref="G31">
    <cfRule type="expression" dxfId="1088" priority="994">
      <formula>$E$15="YES"</formula>
    </cfRule>
  </conditionalFormatting>
  <conditionalFormatting sqref="G45">
    <cfRule type="expression" dxfId="1087" priority="992">
      <formula>$E$15="YES"</formula>
    </cfRule>
  </conditionalFormatting>
  <conditionalFormatting sqref="E14">
    <cfRule type="expression" dxfId="1086" priority="990">
      <formula>OR(AND($C$13&lt;&gt;"Yes",$E$13="No"),$C$13="Yes")</formula>
    </cfRule>
    <cfRule type="expression" dxfId="1085" priority="991">
      <formula>AND($E$13="Yes",$C$13&lt;&gt;"Yes")</formula>
    </cfRule>
  </conditionalFormatting>
  <conditionalFormatting sqref="E28">
    <cfRule type="expression" dxfId="1084" priority="988">
      <formula>OR($C$27="Yes",AND($E$27="No",$C$27&lt;&gt;"Yes"))</formula>
    </cfRule>
    <cfRule type="expression" dxfId="1083" priority="989">
      <formula>AND($C$27&lt;&gt;"Yes",$E$27="Yes")</formula>
    </cfRule>
  </conditionalFormatting>
  <conditionalFormatting sqref="E42">
    <cfRule type="expression" dxfId="1082" priority="986">
      <formula>OR($C$41="Yes",AND($E$41="No",$C$41&lt;&gt;"Yes"))</formula>
    </cfRule>
    <cfRule type="expression" dxfId="1081" priority="987">
      <formula>AND($E$41="Yes",$C$41&lt;&gt;"Yes")</formula>
    </cfRule>
  </conditionalFormatting>
  <conditionalFormatting sqref="M14">
    <cfRule type="expression" dxfId="1080" priority="983">
      <formula>OR(AND($K14&lt;&gt;"Corporate Office",$C13&lt;&gt;"Yes"),AND($C13="Yes",$C16&lt;&gt;"No"))</formula>
    </cfRule>
    <cfRule type="expression" dxfId="1079" priority="984">
      <formula>$I14="Check"</formula>
    </cfRule>
    <cfRule type="expression" dxfId="1078" priority="985">
      <formula>AND($I14="Credit Memo",$K14="Corporate Office",$C13&lt;&gt;"Yes")</formula>
    </cfRule>
    <cfRule type="expression" dxfId="1077" priority="114">
      <formula>AND($K14="Corporate Office",$C13="Yes",$C16="No")</formula>
    </cfRule>
  </conditionalFormatting>
  <conditionalFormatting sqref="E56">
    <cfRule type="expression" dxfId="1076" priority="974">
      <formula>AND($C$55&lt;&gt;"Yes",$E$55="Yes")</formula>
    </cfRule>
    <cfRule type="expression" dxfId="1075" priority="975">
      <formula>OR(AND($C$55&lt;&gt;"Yes",$E$55="No"),$C$55="Yes")</formula>
    </cfRule>
  </conditionalFormatting>
  <conditionalFormatting sqref="E70">
    <cfRule type="expression" dxfId="1074" priority="972">
      <formula>AND($C$69&lt;&gt;"Yes",$E$69="Yes")</formula>
    </cfRule>
    <cfRule type="expression" dxfId="1073" priority="973">
      <formula>OR(AND($E$69="No",$C$69&lt;&gt;"Yes"),$C$69="Yes")</formula>
    </cfRule>
  </conditionalFormatting>
  <conditionalFormatting sqref="K14">
    <cfRule type="expression" dxfId="1072" priority="522">
      <formula>AND($C13="Yes",AND($C16="No",$I14&lt;&gt;"Check"))</formula>
    </cfRule>
    <cfRule type="expression" dxfId="1071" priority="971">
      <formula>AND($E14&lt;&gt;"Please Select",$I14&lt;&gt;"Check",$C$13&lt;&gt;"Yes")</formula>
    </cfRule>
  </conditionalFormatting>
  <conditionalFormatting sqref="I56">
    <cfRule type="expression" dxfId="1070" priority="534">
      <formula>AND($C$55="Yes",$C$58="No")</formula>
    </cfRule>
    <cfRule type="expression" dxfId="1069" priority="970">
      <formula>AND($C$55&lt;&gt;"Yes",$E$56&lt;&gt;"Please Select")</formula>
    </cfRule>
  </conditionalFormatting>
  <conditionalFormatting sqref="G56">
    <cfRule type="expression" dxfId="1068" priority="535">
      <formula>AND($C$55="Yes",$C$58="No")</formula>
    </cfRule>
    <cfRule type="expression" dxfId="1067" priority="968">
      <formula>AND($C$55&lt;&gt;"Yes",$E$56&lt;&gt;"Please Select")</formula>
    </cfRule>
  </conditionalFormatting>
  <conditionalFormatting sqref="I28">
    <cfRule type="expression" dxfId="1066" priority="517">
      <formula>AND($C$27="Yes",$C$30="No")</formula>
    </cfRule>
    <cfRule type="expression" dxfId="1065" priority="967">
      <formula>AND($C$27&lt;&gt;"Yes",$E$28&lt;&gt;"Please Select")</formula>
    </cfRule>
  </conditionalFormatting>
  <conditionalFormatting sqref="G28">
    <cfRule type="expression" dxfId="1064" priority="518">
      <formula>AND($C$27="Yes",$C$30="No")</formula>
    </cfRule>
    <cfRule type="expression" dxfId="1063" priority="966">
      <formula>AND($C$27&lt;&gt;"Yes",$E$28&lt;&gt;"Please Select")</formula>
    </cfRule>
  </conditionalFormatting>
  <conditionalFormatting sqref="I42">
    <cfRule type="expression" dxfId="1062" priority="514">
      <formula>AND($C$41="Yes",$C$44="No")</formula>
    </cfRule>
    <cfRule type="expression" dxfId="1061" priority="964">
      <formula>AND($C$41&lt;&gt;"Yes",$E$42&lt;&gt;"Please Select")</formula>
    </cfRule>
  </conditionalFormatting>
  <conditionalFormatting sqref="G42">
    <cfRule type="expression" dxfId="1060" priority="515">
      <formula>AND($C$41="Yes",$C$44="No")</formula>
    </cfRule>
    <cfRule type="expression" dxfId="1059" priority="963">
      <formula>AND($C$41&lt;&gt;"Yes",$E$42&lt;&gt;"Please Select")</formula>
    </cfRule>
  </conditionalFormatting>
  <conditionalFormatting sqref="I70">
    <cfRule type="expression" dxfId="1058" priority="529">
      <formula>AND($C$69="Yes",$C$72="No")</formula>
    </cfRule>
    <cfRule type="expression" dxfId="1057" priority="961">
      <formula>AND($C$69&lt;&gt;"Yes",$E$70&lt;&gt;"Please Select")</formula>
    </cfRule>
  </conditionalFormatting>
  <conditionalFormatting sqref="I84">
    <cfRule type="expression" dxfId="1056" priority="548">
      <formula>AND($C$83="Yes",$C$86="No")</formula>
    </cfRule>
    <cfRule type="expression" dxfId="1055" priority="947">
      <formula>AND($C$83&lt;&gt;"Yes",$E$84&lt;&gt;"Please Select")</formula>
    </cfRule>
  </conditionalFormatting>
  <conditionalFormatting sqref="G84">
    <cfRule type="expression" dxfId="1054" priority="549">
      <formula>AND($C$83="Yes",$C$86="No")</formula>
    </cfRule>
    <cfRule type="expression" dxfId="1053" priority="945">
      <formula>AND($C$83&lt;&gt;"Yes",$E$84&lt;&gt;"Please Select")</formula>
    </cfRule>
  </conditionalFormatting>
  <conditionalFormatting sqref="I98">
    <cfRule type="expression" dxfId="1052" priority="541">
      <formula>AND($C$97="Yes",$C$100="No")</formula>
    </cfRule>
    <cfRule type="expression" dxfId="1051" priority="941">
      <formula>AND($C$97&lt;&gt;"Yes",$E$98&lt;&gt;"Please Select")</formula>
    </cfRule>
  </conditionalFormatting>
  <conditionalFormatting sqref="G98">
    <cfRule type="expression" dxfId="1050" priority="542">
      <formula>AND($C$97="Yes",$C$100="No")</formula>
    </cfRule>
    <cfRule type="expression" dxfId="1049" priority="939">
      <formula>AND($C$97&lt;&gt;"Yes",$E$98&lt;&gt;"Please Select")</formula>
    </cfRule>
  </conditionalFormatting>
  <conditionalFormatting sqref="E98">
    <cfRule type="expression" dxfId="1048" priority="934">
      <formula>AND($C$97&lt;&gt;"Yes",$E$97="Yes")</formula>
    </cfRule>
    <cfRule type="expression" dxfId="1047" priority="935">
      <formula>OR(AND($C$97&lt;&gt;"Yes",$E$97="No"),$C$97="Yes")</formula>
    </cfRule>
  </conditionalFormatting>
  <conditionalFormatting sqref="E84">
    <cfRule type="expression" dxfId="1046" priority="932">
      <formula>AND($C$83&lt;&gt;"Yes",$E$83="Yes")</formula>
    </cfRule>
    <cfRule type="expression" dxfId="1045" priority="933">
      <formula>OR($C$83="Yes",AND($C$83&lt;&gt;"Yes",$E$83="No"))</formula>
    </cfRule>
  </conditionalFormatting>
  <conditionalFormatting sqref="G33">
    <cfRule type="expression" dxfId="1044" priority="512">
      <formula>AND(OR($E28="Volume Incentive Threshold",$E28="Volume Incentive Tiered",$C$27="Yes"),$C$30="No")</formula>
    </cfRule>
    <cfRule type="expression" dxfId="1043" priority="931">
      <formula>AND(OR($E28="Volume Incentive Threshold",$E28="Volume Incentive Tiered"),$C$27&lt;&gt;"Yes")</formula>
    </cfRule>
  </conditionalFormatting>
  <conditionalFormatting sqref="G47">
    <cfRule type="expression" dxfId="1042" priority="507">
      <formula>AND(OR($E42="Volume Incentive Threshold",$E42="Volume Incentive Tiered"),$C$41="Yes",$C$44="No")</formula>
    </cfRule>
    <cfRule type="expression" dxfId="1041" priority="929">
      <formula>AND(OR($E42="Volume Incentive Threshold",$E42="Volume Incentive Tiered"),$C$41&lt;&gt;"Yes")</formula>
    </cfRule>
  </conditionalFormatting>
  <conditionalFormatting sqref="G19">
    <cfRule type="expression" dxfId="1040" priority="521">
      <formula>AND(OR($E14="Volume Incentive Threshold",$E14="Volume Incentive Tiered"),$C$13="Yes",$C$16="No")</formula>
    </cfRule>
    <cfRule type="expression" dxfId="1039" priority="927">
      <formula>AND($C$13&lt;&gt;"Yes",OR($E14="Volume Incentive Threshold",$E14="Volume Incentive Tiered"))</formula>
    </cfRule>
  </conditionalFormatting>
  <conditionalFormatting sqref="G20 K20">
    <cfRule type="expression" dxfId="1038" priority="519">
      <formula>AND($C$13="Yes",$C$16="No",$E14="Volume Incentive Tiered")</formula>
    </cfRule>
    <cfRule type="expression" dxfId="1037" priority="926">
      <formula>AND($C$13&lt;&gt;"Yes",$E14="Volume Incentive Tiered")</formula>
    </cfRule>
  </conditionalFormatting>
  <conditionalFormatting sqref="G62 K62">
    <cfRule type="expression" dxfId="1036" priority="531">
      <formula>AND($E56="DS Tiered Average Invoice Dollar Qualifier",$C$55="Yes",$C$58="No")</formula>
    </cfRule>
    <cfRule type="expression" dxfId="1035" priority="925">
      <formula>AND($C$55&lt;&gt;"Yes",$E56="DS Tiered Average Invoice Dollar Qualifier")</formula>
    </cfRule>
  </conditionalFormatting>
  <conditionalFormatting sqref="G89">
    <cfRule type="expression" dxfId="1034" priority="546">
      <formula>AND($C$8="Yes",$C$86="No",OR($E$84="EB Threshold Percent Qualifier",$E$84="EB Tiered Percent Qualifier"))</formula>
    </cfRule>
    <cfRule type="expression" dxfId="1033" priority="922">
      <formula>AND(OR($E$84="EB Threshold Percent Qualifier",$E$84="EB Tiered Percent Qualifier"),$C$83&lt;&gt;"Yes")</formula>
    </cfRule>
  </conditionalFormatting>
  <conditionalFormatting sqref="K90">
    <cfRule type="expression" dxfId="1032" priority="543">
      <formula>AND($C$83="Yes",$C$86="No",$E84="EB Tiered Percent Qualifier")</formula>
    </cfRule>
    <cfRule type="expression" dxfId="1031" priority="921">
      <formula>AND($C$83&lt;&gt;"Yes",$E84="EB Tiered Percent Qualifier")</formula>
    </cfRule>
  </conditionalFormatting>
  <conditionalFormatting sqref="G103">
    <cfRule type="expression" dxfId="1030" priority="539">
      <formula>AND($C$97="Yes",$C$100="No",OR($E$98="EB Threshold Percent Qualifier",$E$98="EB Tiered Percent Qualifier"))</formula>
    </cfRule>
    <cfRule type="expression" dxfId="1029" priority="920">
      <formula>AND(OR($E$98="EB Threshold Percent Qualifier",$E$98="EB Tiered Percent Qualifier"),$C$97&lt;&gt;"Yes")</formula>
    </cfRule>
  </conditionalFormatting>
  <conditionalFormatting sqref="I112">
    <cfRule type="expression" dxfId="1028" priority="584">
      <formula>AND($C$111="Yes",$C$114="No")</formula>
    </cfRule>
    <cfRule type="expression" dxfId="1027" priority="916">
      <formula>AND($E$112&lt;&gt;"Please Select",$C$111&lt;&gt;"Yes")</formula>
    </cfRule>
  </conditionalFormatting>
  <conditionalFormatting sqref="G112">
    <cfRule type="expression" dxfId="1026" priority="585">
      <formula>AND($C$111="Yes",$C$114="No")</formula>
    </cfRule>
    <cfRule type="expression" dxfId="1025" priority="914">
      <formula>AND($E$112&lt;&gt;"Please Select",$C$111&lt;&gt;"Yes")</formula>
    </cfRule>
  </conditionalFormatting>
  <conditionalFormatting sqref="E112">
    <cfRule type="expression" dxfId="1024" priority="910">
      <formula>AND($C$111&lt;&gt;"Yes",$E$111="Yes")</formula>
    </cfRule>
  </conditionalFormatting>
  <conditionalFormatting sqref="G115">
    <cfRule type="expression" dxfId="1023" priority="582">
      <formula>AND($C$111="Yes",$C$114="No")</formula>
    </cfRule>
    <cfRule type="expression" dxfId="1022" priority="909">
      <formula>AND($C$111&lt;&gt;"Yes",$E$112="Growth Incentive Single Rate")</formula>
    </cfRule>
  </conditionalFormatting>
  <conditionalFormatting sqref="K115">
    <cfRule type="expression" dxfId="1021" priority="581">
      <formula>AND($C$111="Yes",$C$114="No")</formula>
    </cfRule>
    <cfRule type="expression" dxfId="1020" priority="908">
      <formula>AND($E$112&lt;&gt;"Please Select",$C$111&lt;&gt;"Yes")</formula>
    </cfRule>
  </conditionalFormatting>
  <conditionalFormatting sqref="I152">
    <cfRule type="expression" dxfId="1019" priority="559">
      <formula>AND($C$151="Yes",$C$154="No")</formula>
    </cfRule>
    <cfRule type="expression" dxfId="1018" priority="907">
      <formula>AND($E$152&lt;&gt;"Please Select",$C$151&lt;&gt;"Yes")</formula>
    </cfRule>
  </conditionalFormatting>
  <conditionalFormatting sqref="G152">
    <cfRule type="expression" dxfId="1017" priority="560">
      <formula>AND($C$151="Yes",$C$154="No")</formula>
    </cfRule>
    <cfRule type="expression" dxfId="1016" priority="905">
      <formula>AND($E$152&lt;&gt;"Please Select",$C$151&lt;&gt;"Yes")</formula>
    </cfRule>
  </conditionalFormatting>
  <conditionalFormatting sqref="G155">
    <cfRule type="expression" dxfId="1015" priority="557">
      <formula>AND($C$151="Yes",$C$154="No")</formula>
    </cfRule>
    <cfRule type="expression" dxfId="1014" priority="901">
      <formula>AND($E$152="E-Commerce Incentive Threshold",$C$151&lt;&gt;"Yes")</formula>
    </cfRule>
  </conditionalFormatting>
  <conditionalFormatting sqref="E152">
    <cfRule type="expression" dxfId="1013" priority="899">
      <formula>AND($C$151&lt;&gt;"Yes",$E$151="Yes")</formula>
    </cfRule>
  </conditionalFormatting>
  <conditionalFormatting sqref="I160">
    <cfRule type="expression" dxfId="1012" priority="898">
      <formula>AND($E$160&lt;&gt;"Please Select",$C$159&lt;&gt;"Yes")</formula>
    </cfRule>
  </conditionalFormatting>
  <conditionalFormatting sqref="M160">
    <cfRule type="expression" dxfId="1011" priority="895">
      <formula>OR(AND($K160&lt;&gt;"Corporate Office",$C159&lt;&gt;"Yes"),$C159="Yes")</formula>
    </cfRule>
    <cfRule type="expression" dxfId="1010" priority="896">
      <formula>$I160="Check"</formula>
    </cfRule>
    <cfRule type="expression" dxfId="1009" priority="897">
      <formula>AND($I160="Credit Memo",$K160="Corporate Office",$C159&lt;&gt;"Yes")</formula>
    </cfRule>
  </conditionalFormatting>
  <conditionalFormatting sqref="E160">
    <cfRule type="expression" dxfId="1008" priority="894">
      <formula>AND($E$159="Yes",$C$159&lt;&gt;"Yes")</formula>
    </cfRule>
  </conditionalFormatting>
  <conditionalFormatting sqref="G163">
    <cfRule type="expression" dxfId="1007" priority="893">
      <formula>AND($C$159&lt;&gt;"Yes",$E$160&lt;&gt;"Please Select")</formula>
    </cfRule>
  </conditionalFormatting>
  <conditionalFormatting sqref="E168">
    <cfRule type="expression" dxfId="1006" priority="892">
      <formula>AND($E$167="Yes",$C$167&lt;&gt;"Yes")</formula>
    </cfRule>
  </conditionalFormatting>
  <conditionalFormatting sqref="I168">
    <cfRule type="expression" dxfId="1005" priority="891">
      <formula>AND($E$168&lt;&gt;"Please Select",$C$167&lt;&gt;"Yes")</formula>
    </cfRule>
  </conditionalFormatting>
  <conditionalFormatting sqref="G171">
    <cfRule type="expression" dxfId="1004" priority="887">
      <formula>AND($C$167&lt;&gt;"Yes",$E$168&lt;&gt;"Please Select")</formula>
    </cfRule>
  </conditionalFormatting>
  <conditionalFormatting sqref="I176">
    <cfRule type="expression" dxfId="1003" priority="885">
      <formula>AND($C$175&lt;&gt;"Yes",$E$176&lt;&gt;"Please Select")</formula>
    </cfRule>
  </conditionalFormatting>
  <conditionalFormatting sqref="G176">
    <cfRule type="expression" dxfId="1002" priority="883">
      <formula>AND($E$176&lt;&gt;"Please Select",$C$175&lt;&gt;"Yes")</formula>
    </cfRule>
  </conditionalFormatting>
  <conditionalFormatting sqref="M176">
    <cfRule type="expression" dxfId="1001" priority="880">
      <formula>OR(AND($K$176&lt;&gt;"Corporate Office",$C$175&lt;&gt;"Yes"),AND($C$175="Yes",$C$178&lt;&gt;"No"))</formula>
    </cfRule>
    <cfRule type="expression" dxfId="1000" priority="881">
      <formula>AND($I$176="Check",$C$175&lt;&gt;"Yes")</formula>
    </cfRule>
    <cfRule type="expression" dxfId="999" priority="882">
      <formula>AND($I$176="Credit Memo",$K$176="Corporate Office",$C$175&lt;&gt;"Yes")</formula>
    </cfRule>
    <cfRule type="expression" dxfId="998" priority="65">
      <formula>AND($K$176="Corporate Office",$C$175="Yes",$C$178="No")</formula>
    </cfRule>
  </conditionalFormatting>
  <conditionalFormatting sqref="E176">
    <cfRule type="expression" dxfId="997" priority="879">
      <formula>AND($E$175="Yes",$C$175&lt;&gt;"Yes")</formula>
    </cfRule>
  </conditionalFormatting>
  <conditionalFormatting sqref="K155">
    <cfRule type="expression" dxfId="996" priority="556">
      <formula>AND($C$151="Yes",$C$154="No")</formula>
    </cfRule>
    <cfRule type="expression" dxfId="995" priority="877">
      <formula>AND($E$152&lt;&gt;"Please Select",$C$151&lt;&gt;"Yes")</formula>
    </cfRule>
  </conditionalFormatting>
  <conditionalFormatting sqref="K179">
    <cfRule type="expression" dxfId="994" priority="876">
      <formula>AND($C$175&lt;&gt;"Yes",$E$176&lt;&gt;"Please Select")</formula>
    </cfRule>
  </conditionalFormatting>
  <conditionalFormatting sqref="I184">
    <cfRule type="expression" dxfId="993" priority="870">
      <formula>AND($C$183&lt;&gt;"Yes",$E184&lt;&gt;"Please Select")</formula>
    </cfRule>
  </conditionalFormatting>
  <conditionalFormatting sqref="M184">
    <cfRule type="expression" dxfId="992" priority="867">
      <formula>OR(AND($K184&lt;&gt;"Corporate Office",$C$183&lt;&gt;"Yes"),$C$183="Yes")</formula>
    </cfRule>
    <cfRule type="expression" dxfId="991" priority="868">
      <formula>AND($I184="Check")</formula>
    </cfRule>
    <cfRule type="expression" dxfId="990" priority="869">
      <formula>AND($I184="Credit Memo",$K184="Corporate Office",$C$183&lt;&gt;"Yes")</formula>
    </cfRule>
  </conditionalFormatting>
  <conditionalFormatting sqref="E184">
    <cfRule type="expression" dxfId="989" priority="866">
      <formula>AND($C$183&lt;&gt;"Yes",$E$183="Yes")</formula>
    </cfRule>
  </conditionalFormatting>
  <conditionalFormatting sqref="G190">
    <cfRule type="expression" dxfId="988" priority="865">
      <formula>AND($C$183&lt;&gt;"Yes",$E184&lt;&gt;"Please Select")</formula>
    </cfRule>
  </conditionalFormatting>
  <conditionalFormatting sqref="I190">
    <cfRule type="expression" dxfId="987" priority="861">
      <formula>AND($C$183&lt;&gt;"Yes",COUNT(SEARCH("ICM", $G190))=1)</formula>
    </cfRule>
    <cfRule type="expression" dxfId="986" priority="864">
      <formula>AND($C$183&lt;&gt;"Yes",$E184&lt;&gt;"Please Select")</formula>
    </cfRule>
  </conditionalFormatting>
  <conditionalFormatting sqref="K187">
    <cfRule type="expression" dxfId="985" priority="860">
      <formula>AND($E184 = "Prepaid Rollover",$C$183&lt;&gt;"Yes")</formula>
    </cfRule>
  </conditionalFormatting>
  <conditionalFormatting sqref="M190">
    <cfRule type="expression" dxfId="984" priority="858">
      <formula>AND($C$183&lt;&gt;"Yes",$E184&lt;&gt;"Please Select")</formula>
    </cfRule>
  </conditionalFormatting>
  <conditionalFormatting sqref="M187">
    <cfRule type="expression" dxfId="983" priority="857">
      <formula>AND($E184&lt;&gt;"Please Select",$C$183&lt;&gt;"Yes")</formula>
    </cfRule>
  </conditionalFormatting>
  <conditionalFormatting sqref="K190">
    <cfRule type="expression" dxfId="982" priority="856">
      <formula>AND($C$183&lt;&gt;"Yes",$E184&lt;&gt;"Please Select")</formula>
    </cfRule>
  </conditionalFormatting>
  <conditionalFormatting sqref="N182:P185">
    <cfRule type="expression" dxfId="981" priority="854">
      <formula>AND($G$187&lt;100000,$G187&gt;=10000)</formula>
    </cfRule>
    <cfRule type="expression" dxfId="980" priority="855">
      <formula>$G187&gt;=100000</formula>
    </cfRule>
  </conditionalFormatting>
  <conditionalFormatting sqref="O190">
    <cfRule type="expression" dxfId="979" priority="853">
      <formula>AND($E184&lt;&gt;"Please Select",$C$183&lt;&gt;"Yes")</formula>
    </cfRule>
  </conditionalFormatting>
  <conditionalFormatting sqref="G195">
    <cfRule type="expression" dxfId="978" priority="834">
      <formula>AND($C$194&lt;&gt;"Yes",$E195="Prepay Multi Yr Under")</formula>
    </cfRule>
  </conditionalFormatting>
  <conditionalFormatting sqref="G207">
    <cfRule type="expression" dxfId="977" priority="833">
      <formula>AND($C$206&lt;&gt;"Yes",$E207="Prepay Multi Yr Under")</formula>
    </cfRule>
  </conditionalFormatting>
  <conditionalFormatting sqref="I195">
    <cfRule type="expression" dxfId="976" priority="832">
      <formula>AND($C$194&lt;&gt;"Yes",$E195&lt;&gt;"Please Select")</formula>
    </cfRule>
  </conditionalFormatting>
  <conditionalFormatting sqref="I207">
    <cfRule type="expression" dxfId="975" priority="831">
      <formula>AND($C$206&lt;&gt;"Yes",$E207&lt;&gt;"Please Select")</formula>
    </cfRule>
  </conditionalFormatting>
  <conditionalFormatting sqref="M195">
    <cfRule type="expression" dxfId="974" priority="64">
      <formula>OR(AND($K195&lt;&gt;"Corporate Office",$C194&lt;&gt;"Yes"),$C194="Yes")</formula>
    </cfRule>
    <cfRule type="expression" dxfId="973" priority="829">
      <formula>AND($K195="Corporate Office",$I195="Check",$C194&lt;&gt;"Yes")</formula>
    </cfRule>
    <cfRule type="expression" dxfId="972" priority="830">
      <formula>AND($I195="Credit Memo",$K195="Corporate Office",$C194&lt;&gt;"Yes")</formula>
    </cfRule>
    <cfRule type="expression" dxfId="971" priority="828">
      <formula>$I195="Check"</formula>
    </cfRule>
  </conditionalFormatting>
  <conditionalFormatting sqref="N193:P196">
    <cfRule type="expression" dxfId="970" priority="823">
      <formula>AND($G$198&lt;100000,$G198&gt;=10000)</formula>
    </cfRule>
    <cfRule type="expression" dxfId="969" priority="824">
      <formula>$G198&gt;=100000</formula>
    </cfRule>
  </conditionalFormatting>
  <conditionalFormatting sqref="N205:P208">
    <cfRule type="expression" dxfId="968" priority="821">
      <formula>AND($G$210&lt;100000,$G210&gt;=10000)</formula>
    </cfRule>
    <cfRule type="expression" dxfId="967" priority="822">
      <formula>$G210&gt;=100000</formula>
    </cfRule>
  </conditionalFormatting>
  <conditionalFormatting sqref="I219">
    <cfRule type="expression" dxfId="966" priority="793">
      <formula>AND($C$218&lt;&gt;"Yes",$E219&lt;&gt;"Please Select")</formula>
    </cfRule>
  </conditionalFormatting>
  <conditionalFormatting sqref="E219">
    <cfRule type="expression" dxfId="965" priority="792">
      <formula>AND($C$218&lt;&gt;"Yes",$E$218="Yes")</formula>
    </cfRule>
  </conditionalFormatting>
  <conditionalFormatting sqref="K222">
    <cfRule type="expression" dxfId="964" priority="790">
      <formula>AND($C$218&lt;&gt;"Yes",$E$219&lt;&gt;"Please Select")</formula>
    </cfRule>
  </conditionalFormatting>
  <conditionalFormatting sqref="E195">
    <cfRule type="expression" dxfId="963" priority="770">
      <formula>AND($C$194&lt;&gt;"Yes",$E$194="Yes")</formula>
    </cfRule>
  </conditionalFormatting>
  <conditionalFormatting sqref="K21:K23 G21:G23">
    <cfRule type="expression" dxfId="962" priority="769">
      <formula>OR(AND($E$14="Volume Incentive Tiered",$C$13&lt;&gt;"Yes"),AND($C$13="Yes",$C$16="No",$E$14="Volume Incentive Tiered"))</formula>
    </cfRule>
  </conditionalFormatting>
  <conditionalFormatting sqref="K63:K65">
    <cfRule type="expression" dxfId="961" priority="758">
      <formula>OR(AND($E$56="DS Tiered Average Invoice Dollar Qualifier",$C$55&lt;&gt;"Yes"),AND($C$55="Yes",$C$58="No",$E$56="DS Tiered Average Invoice Dollar Qualifier"))</formula>
    </cfRule>
  </conditionalFormatting>
  <conditionalFormatting sqref="K91:K93">
    <cfRule type="expression" dxfId="960" priority="757">
      <formula>OR(AND($C$83&lt;&gt;"Yes",$E$84="EB Tiered Percent Qualifier"),AND($C$83="Yes",$C$86="No",,$E$84="EB Tiered Percent Qualifier"))</formula>
    </cfRule>
  </conditionalFormatting>
  <conditionalFormatting sqref="K77:K79">
    <cfRule type="expression" dxfId="959" priority="747">
      <formula>OR(AND($E$70="DS Tiered Average Invoice Dollar Qualifier",$C$69&lt;&gt;"Yes"),AND($C$69="Yes",$C$58="72",$E$70="DS Tiered Average Invoice Dollar Qualifier"))</formula>
    </cfRule>
  </conditionalFormatting>
  <conditionalFormatting sqref="K104">
    <cfRule type="expression" dxfId="958" priority="537">
      <formula>AND($C$97="Yes",$C$100="No",$E98="EB Tiered Percent Qualifier")</formula>
    </cfRule>
    <cfRule type="expression" dxfId="957" priority="745">
      <formula>AND($E98="EB Tiered Percent Qualifier",$C$97&lt;&gt;"Yes")</formula>
    </cfRule>
  </conditionalFormatting>
  <conditionalFormatting sqref="K105:K107">
    <cfRule type="expression" dxfId="956" priority="744">
      <formula>OR(AND($C$97&lt;&gt;"Yes",$E$98="EB Tiered Percent Qualifier"),AND($C$97="Yes",$C$100="No",$E$98="EB Tiered Percent Qualifier"))</formula>
    </cfRule>
  </conditionalFormatting>
  <conditionalFormatting sqref="T12:T14">
    <cfRule type="cellIs" dxfId="955" priority="743" operator="equal">
      <formula>"Yes"</formula>
    </cfRule>
  </conditionalFormatting>
  <conditionalFormatting sqref="K19">
    <cfRule type="expression" dxfId="954" priority="520">
      <formula>AND($C$13="Yes",$C$16="No")</formula>
    </cfRule>
    <cfRule type="expression" dxfId="953" priority="740">
      <formula>AND($E$14&lt;&gt;"Please Select",$C$13&lt;&gt;"Yes")</formula>
    </cfRule>
  </conditionalFormatting>
  <conditionalFormatting sqref="K33">
    <cfRule type="expression" dxfId="952" priority="511">
      <formula>AND($C$27="Yes",$C$30="No")</formula>
    </cfRule>
    <cfRule type="expression" dxfId="951" priority="739">
      <formula>AND($C$27&lt;&gt;"Yes",$E$28&lt;&gt;"Please Select")</formula>
    </cfRule>
  </conditionalFormatting>
  <conditionalFormatting sqref="K47">
    <cfRule type="expression" dxfId="950" priority="506">
      <formula>AND($C$41="Yes",$C$44="No")</formula>
    </cfRule>
    <cfRule type="expression" dxfId="949" priority="738">
      <formula>AND($C$41&lt;&gt;"Yes",$E$42&lt;&gt;"Please Select")</formula>
    </cfRule>
  </conditionalFormatting>
  <conditionalFormatting sqref="K89">
    <cfRule type="expression" dxfId="948" priority="544">
      <formula>AND($C$83="Yes",$C$86="No")</formula>
    </cfRule>
    <cfRule type="expression" dxfId="947" priority="737">
      <formula>AND($C$83&lt;&gt;"Yes",$E$84&lt;&gt;"Please Select")</formula>
    </cfRule>
  </conditionalFormatting>
  <conditionalFormatting sqref="K103">
    <cfRule type="expression" dxfId="946" priority="536">
      <formula>AND($C$97="Yes",$C$100="No")</formula>
    </cfRule>
    <cfRule type="expression" dxfId="945" priority="736">
      <formula>AND($C$97&lt;&gt;"Yes",$E$98&lt;&gt;"Please Select")</formula>
    </cfRule>
  </conditionalFormatting>
  <conditionalFormatting sqref="K176">
    <cfRule type="expression" dxfId="944" priority="719">
      <formula>AND($E176&lt;&gt;"Please Select",$I176&lt;&gt;"Check",$C$175&lt;&gt;"Yes")</formula>
    </cfRule>
    <cfRule type="expression" dxfId="943" priority="115">
      <formula>AND($C175="Yes",AND($C178="No",$I176&lt;&gt;"Check"))</formula>
    </cfRule>
  </conditionalFormatting>
  <conditionalFormatting sqref="I187">
    <cfRule type="expression" dxfId="942" priority="698">
      <formula>AND($C$183&lt;&gt;"Yes",$E$184&lt;&gt;"Please Select")</formula>
    </cfRule>
  </conditionalFormatting>
  <conditionalFormatting sqref="G198">
    <cfRule type="expression" dxfId="941" priority="696">
      <formula>AND($C$194&lt;&gt;"Yes",$E$195="Prepaid Single Payment")</formula>
    </cfRule>
  </conditionalFormatting>
  <conditionalFormatting sqref="G210">
    <cfRule type="expression" dxfId="940" priority="695">
      <formula>AND($C$206&lt;&gt;"Yes",$E$207="Prepaid Single Payment")</formula>
    </cfRule>
  </conditionalFormatting>
  <conditionalFormatting sqref="G105:G107">
    <cfRule type="expression" dxfId="939" priority="694">
      <formula>OR(AND($C$97&lt;&gt;"Yes",$E$98="EB Tiered Percent Qualifier"),AND($C$97="Yes",$C$100="No",$E$98="EB Tiered Percent Qualifier"))</formula>
    </cfRule>
  </conditionalFormatting>
  <conditionalFormatting sqref="G91:G93">
    <cfRule type="expression" dxfId="938" priority="693">
      <formula>OR(AND($C$83&lt;&gt;"Yes",$E$84="EB Tiered Percent Qualifier"),AND($C$83="Yes",$C$86="No",$E$84="EB Tiered Percent Qualifier"))</formula>
    </cfRule>
  </conditionalFormatting>
  <conditionalFormatting sqref="G90">
    <cfRule type="expression" dxfId="937" priority="545">
      <formula>AND($C$83="Yes",$C$86="No",$E$84="EB Tiered Percent Qualifier")</formula>
    </cfRule>
    <cfRule type="expression" dxfId="936" priority="692">
      <formula>AND($C$83&lt;&gt;"Yes",$E$84="EB Tiered Percent Qualifier")</formula>
    </cfRule>
  </conditionalFormatting>
  <conditionalFormatting sqref="G104">
    <cfRule type="expression" dxfId="935" priority="538">
      <formula>AND($E$98="EB Tiered Percent Qualifier",$C$97="Yes",$C$100="No")</formula>
    </cfRule>
    <cfRule type="expression" dxfId="934" priority="691">
      <formula>AND($C$97&lt;&gt;"Yes",$E$98="EB Tiered Percent Qualifier")</formula>
    </cfRule>
  </conditionalFormatting>
  <conditionalFormatting sqref="I89:I93">
    <cfRule type="cellIs" dxfId="933" priority="690" operator="equal">
      <formula>0</formula>
    </cfRule>
  </conditionalFormatting>
  <conditionalFormatting sqref="I103:I107">
    <cfRule type="cellIs" dxfId="932" priority="689" operator="equal">
      <formula>0</formula>
    </cfRule>
  </conditionalFormatting>
  <conditionalFormatting sqref="K198:K202">
    <cfRule type="expression" dxfId="931" priority="678">
      <formula>OR(AND($C$194&lt;&gt;"Yes",$E$195="Prepaid Single Payment"),$C$194="Yes")</formula>
    </cfRule>
  </conditionalFormatting>
  <conditionalFormatting sqref="K210:K214">
    <cfRule type="expression" dxfId="930" priority="677">
      <formula>AND($C$206&lt;&gt;"Yes",$E$207="Prepaid Single Payment")</formula>
    </cfRule>
  </conditionalFormatting>
  <conditionalFormatting sqref="E207">
    <cfRule type="expression" dxfId="929" priority="676">
      <formula>AND($E$206="Yes",$C$206&lt;&gt;"Yes")</formula>
    </cfRule>
  </conditionalFormatting>
  <conditionalFormatting sqref="I120">
    <cfRule type="expression" dxfId="928" priority="579">
      <formula>AND($C$119="Yes",$C$122="No")</formula>
    </cfRule>
    <cfRule type="expression" dxfId="927" priority="674">
      <formula>AND($C$119&lt;&gt;"Yes",$E$120&lt;&gt;"Please Select")</formula>
    </cfRule>
  </conditionalFormatting>
  <conditionalFormatting sqref="G120">
    <cfRule type="expression" dxfId="926" priority="580">
      <formula>AND($C$119="Yes",$C$122="No")</formula>
    </cfRule>
    <cfRule type="expression" dxfId="925" priority="673">
      <formula>AND($C$119&lt;&gt;"Yes",$E$120&lt;&gt;"Please Select")</formula>
    </cfRule>
  </conditionalFormatting>
  <conditionalFormatting sqref="E120">
    <cfRule type="expression" dxfId="924" priority="669">
      <formula>AND($C$119&lt;&gt;"Yes",$E$119="Yes")</formula>
    </cfRule>
  </conditionalFormatting>
  <conditionalFormatting sqref="G123">
    <cfRule type="expression" dxfId="923" priority="577">
      <formula>AND($C$119="Yes",$C$122="No")</formula>
    </cfRule>
    <cfRule type="expression" dxfId="922" priority="668">
      <formula>AND($C$119&lt;&gt;"Yes",$E$120="Growth Incentive Single Rate")</formula>
    </cfRule>
  </conditionalFormatting>
  <conditionalFormatting sqref="K123">
    <cfRule type="expression" dxfId="921" priority="576">
      <formula>AND($C$119="Yes",$C$122="No")</formula>
    </cfRule>
    <cfRule type="expression" dxfId="920" priority="667">
      <formula>AND($C$119&lt;&gt;"Yes",$E$120&lt;&gt;"Please Select")</formula>
    </cfRule>
  </conditionalFormatting>
  <conditionalFormatting sqref="I128">
    <cfRule type="expression" dxfId="919" priority="574">
      <formula>AND($C$127="Yes",$C$130="No")</formula>
    </cfRule>
    <cfRule type="expression" dxfId="918" priority="665">
      <formula>AND($E$128&lt;&gt;"Please Select",$C$127&lt;&gt;"Yes")</formula>
    </cfRule>
  </conditionalFormatting>
  <conditionalFormatting sqref="G128">
    <cfRule type="expression" dxfId="917" priority="575">
      <formula>AND($C$127="Yes",$C$130="No")</formula>
    </cfRule>
    <cfRule type="expression" dxfId="916" priority="664">
      <formula>AND($E$128&lt;&gt;"Please Select",$C$127&lt;&gt;"Yes")</formula>
    </cfRule>
  </conditionalFormatting>
  <conditionalFormatting sqref="E128">
    <cfRule type="expression" dxfId="915" priority="660">
      <formula>AND($C$135&lt;&gt;"Yes",$E$127="Yes")</formula>
    </cfRule>
  </conditionalFormatting>
  <conditionalFormatting sqref="G131">
    <cfRule type="expression" dxfId="914" priority="571">
      <formula>AND($C$127="Yes",$C$130="No")</formula>
    </cfRule>
    <cfRule type="expression" dxfId="913" priority="659">
      <formula>AND($E$128="Growth Incentive Single Rate",$C$127&lt;&gt;"Yes")</formula>
    </cfRule>
  </conditionalFormatting>
  <conditionalFormatting sqref="K131">
    <cfRule type="expression" dxfId="912" priority="570">
      <formula>AND($C$127="Yes",$C$130="No")</formula>
    </cfRule>
    <cfRule type="expression" dxfId="911" priority="658">
      <formula>AND($E$128&lt;&gt;"Please Select",$C$127&lt;&gt;"Yes")</formula>
    </cfRule>
  </conditionalFormatting>
  <conditionalFormatting sqref="I144">
    <cfRule type="expression" dxfId="910" priority="564">
      <formula>AND($C$143="Yes",$C$146="No")</formula>
    </cfRule>
    <cfRule type="expression" dxfId="909" priority="656">
      <formula>AND($E$144&lt;&gt;"Please Select",$C$143&lt;&gt;"Yes")</formula>
    </cfRule>
  </conditionalFormatting>
  <conditionalFormatting sqref="G144">
    <cfRule type="expression" dxfId="908" priority="565">
      <formula>AND($C$143="Yes",$C$146="No")</formula>
    </cfRule>
    <cfRule type="expression" dxfId="907" priority="655">
      <formula>AND($E$144&lt;&gt;"Please Select",$C$143&lt;&gt;"Yes")</formula>
    </cfRule>
  </conditionalFormatting>
  <conditionalFormatting sqref="E144">
    <cfRule type="expression" dxfId="906" priority="651">
      <formula>AND($E$143="Yes",$C$143&lt;&gt;"Yes")</formula>
    </cfRule>
  </conditionalFormatting>
  <conditionalFormatting sqref="G147">
    <cfRule type="expression" dxfId="905" priority="562">
      <formula>AND($C$143="Yes",$C$146="No")</formula>
    </cfRule>
    <cfRule type="expression" dxfId="904" priority="650">
      <formula>AND($E$144="Growth Incentive Single Rate",$C$143&lt;&gt;"Yes")</formula>
    </cfRule>
  </conditionalFormatting>
  <conditionalFormatting sqref="K147">
    <cfRule type="expression" dxfId="903" priority="561">
      <formula>AND($C$143="Yes",$C$146="No")</formula>
    </cfRule>
    <cfRule type="expression" dxfId="902" priority="649">
      <formula>AND($E$144&lt;&gt;"Please Select",$C$143&lt;&gt;"Yes")</formula>
    </cfRule>
  </conditionalFormatting>
  <conditionalFormatting sqref="I136">
    <cfRule type="expression" dxfId="901" priority="568">
      <formula>AND($C$135="Yes",$C$138="No")</formula>
    </cfRule>
    <cfRule type="expression" dxfId="900" priority="647">
      <formula>AND($E$136&lt;&gt;"Please Select",$C$135&lt;&gt;"Yes")</formula>
    </cfRule>
  </conditionalFormatting>
  <conditionalFormatting sqref="G136">
    <cfRule type="expression" dxfId="899" priority="569">
      <formula>AND($C$135="Yes",$C$138="No")</formula>
    </cfRule>
    <cfRule type="expression" dxfId="898" priority="646">
      <formula>AND($C$135&lt;&gt;"Yes",$E$136&lt;&gt;"Please Select")</formula>
    </cfRule>
  </conditionalFormatting>
  <conditionalFormatting sqref="E136">
    <cfRule type="expression" dxfId="897" priority="642">
      <formula>AND($E$135="Yes",$C$135&lt;&gt;"Yes")</formula>
    </cfRule>
  </conditionalFormatting>
  <conditionalFormatting sqref="G139">
    <cfRule type="expression" dxfId="896" priority="572">
      <formula>AND($C$135="Yes",$C$138="No")</formula>
    </cfRule>
    <cfRule type="expression" dxfId="895" priority="641">
      <formula>AND($E$136="Growth Incentive Single Rate",$C$135&lt;&gt;"Yes")</formula>
    </cfRule>
  </conditionalFormatting>
  <conditionalFormatting sqref="K139">
    <cfRule type="expression" dxfId="894" priority="566">
      <formula>AND($C$135="Yes",$C$138="No")</formula>
    </cfRule>
    <cfRule type="expression" dxfId="893" priority="640">
      <formula>AND($E$136&lt;&gt;"Please Select",$C$135&lt;&gt;"Yes")</formula>
    </cfRule>
  </conditionalFormatting>
  <conditionalFormatting sqref="K223">
    <cfRule type="cellIs" dxfId="892" priority="636" operator="equal">
      <formula>"Rate cannot be greater than the Prepaid Rate % of Sales"</formula>
    </cfRule>
    <cfRule type="cellIs" dxfId="891" priority="638" operator="equal">
      <formula>"Recommended New Customer Location Incentive is 1%"</formula>
    </cfRule>
  </conditionalFormatting>
  <conditionalFormatting sqref="G70">
    <cfRule type="expression" dxfId="890" priority="530">
      <formula>AND($C$69="Yes",$C$72="No")</formula>
    </cfRule>
    <cfRule type="expression" dxfId="889" priority="593">
      <formula>AND($C$69&lt;&gt;"Yes",$E$70&lt;&gt;"Please Select")</formula>
    </cfRule>
  </conditionalFormatting>
  <conditionalFormatting sqref="G63:G65">
    <cfRule type="expression" dxfId="888" priority="590">
      <formula>OR(AND($E$56="DS Tiered Average Invoice Dollar Qualifier",$C$55&lt;&gt;"Yes"),AND($C$55="Yes",$C$58="No",$E$56="DS Tiered Average Invoice Dollar Qualifier"))</formula>
    </cfRule>
  </conditionalFormatting>
  <conditionalFormatting sqref="G77:G79">
    <cfRule type="expression" dxfId="887" priority="589">
      <formula>OR(AND($E$70="DS Tiered Average Invoice Dollar Qualifier",$C$69&lt;&gt;"Yes"),AND($C$69="Yes",$C$58="72",$E$70="DS Tiered Average Invoice Dollar Qualifier"))</formula>
    </cfRule>
  </conditionalFormatting>
  <conditionalFormatting sqref="D8:D9">
    <cfRule type="expression" dxfId="886" priority="588">
      <formula>$D$10=""</formula>
    </cfRule>
  </conditionalFormatting>
  <conditionalFormatting sqref="E8:E9">
    <cfRule type="expression" dxfId="885" priority="586">
      <formula>$D$10=""</formula>
    </cfRule>
  </conditionalFormatting>
  <conditionalFormatting sqref="G61">
    <cfRule type="expression" dxfId="884" priority="532">
      <formula>AND(OR($E56="DS Tiered Average Invoice Dollar Qualifier",$E56="DS Threshold Average Invoice Dollar Qualifier"),$C$55="Yes",$C$58="No")</formula>
    </cfRule>
  </conditionalFormatting>
  <conditionalFormatting sqref="G75 K75">
    <cfRule type="expression" dxfId="883" priority="526">
      <formula>AND(OR($E70="DS Tiered Average Invoice Dollar Qualifier",$E70="DS Threshold Average Invoice Dollar Qualifier"),$C$69="Yes",$C$72="No")</formula>
    </cfRule>
    <cfRule type="expression" dxfId="882" priority="592">
      <formula>AND(OR($E70="DS Tiered Average Invoice Dollar Qualifier",$E70="DS Threshold Average Invoice Dollar Qualifier"),$C$69&lt;&gt;"Yes")</formula>
    </cfRule>
  </conditionalFormatting>
  <conditionalFormatting sqref="G76 K76">
    <cfRule type="expression" dxfId="881" priority="525">
      <formula>AND($C$69="Yes",$C$72="No",$E70="DS Tiered Average Invoice Dollar Qualifier")</formula>
    </cfRule>
    <cfRule type="expression" dxfId="880" priority="591">
      <formula>AND($C$69&lt;&gt;"Yes",$E70="DS Tiered Average Invoice Dollar Qualifier")</formula>
    </cfRule>
  </conditionalFormatting>
  <conditionalFormatting sqref="G34 K34">
    <cfRule type="expression" dxfId="879" priority="510">
      <formula>AND($E28="Volume Incentive Tiered",$C$27="Yes",$C$30="No")</formula>
    </cfRule>
    <cfRule type="expression" dxfId="878" priority="930">
      <formula>AND($E28="Volume Incentive Tiered",$C$27&lt;&gt;"Yes")</formula>
    </cfRule>
  </conditionalFormatting>
  <conditionalFormatting sqref="G35:G37 K35:K37">
    <cfRule type="expression" dxfId="877" priority="509">
      <formula>OR(AND($E$28="Volume Incentive Tiered",$C$27&lt;&gt;"Yes"),AND($C$27="Yes",$C$30="No",$E$28="Volume Incentive Tiered"))</formula>
    </cfRule>
  </conditionalFormatting>
  <conditionalFormatting sqref="G48 K48">
    <cfRule type="expression" dxfId="876" priority="505">
      <formula>AND($E42="Volume Incentive Tiered",$C$41="Yes",$C$44="No")</formula>
    </cfRule>
    <cfRule type="expression" dxfId="875" priority="928">
      <formula>AND($E42="Volume Incentive Tiered",$C$41&lt;&gt;"Yes")</formula>
    </cfRule>
  </conditionalFormatting>
  <conditionalFormatting sqref="G49:G51 K49:K51">
    <cfRule type="expression" dxfId="874" priority="504">
      <formula>OR(AND($E$42="Volume Incentive Tiered",$C$41&lt;&gt;"Yes"),AND($C$41="Yes",$C$44="No",$E$42="Volume Incentive Tiered"))</formula>
    </cfRule>
  </conditionalFormatting>
  <conditionalFormatting sqref="K61">
    <cfRule type="expression" dxfId="873" priority="503">
      <formula>AND($C$55="Yes",$C$58="No",OR($E56="DS Tiered Average Invoice Dollar Qualifier",$E56="DS Threshold Average Invoice Dollar Qualifier"))</formula>
    </cfRule>
  </conditionalFormatting>
  <conditionalFormatting sqref="K234">
    <cfRule type="cellIs" dxfId="872" priority="501" operator="equal">
      <formula>"Rate cannot be greater than the Prepaid Rate % of Sales"</formula>
    </cfRule>
    <cfRule type="cellIs" dxfId="871" priority="502" operator="equal">
      <formula>"Recommended NCI is 1%"</formula>
    </cfRule>
  </conditionalFormatting>
  <conditionalFormatting sqref="E226">
    <cfRule type="expression" dxfId="870" priority="496">
      <formula>$C$229="Yes"</formula>
    </cfRule>
  </conditionalFormatting>
  <conditionalFormatting sqref="E227">
    <cfRule type="expression" dxfId="869" priority="493">
      <formula>OR($E$226="No",$C$229="Yes")</formula>
    </cfRule>
    <cfRule type="expression" dxfId="868" priority="494">
      <formula>$C$229=""</formula>
    </cfRule>
  </conditionalFormatting>
  <conditionalFormatting sqref="M227">
    <cfRule type="expression" dxfId="867" priority="488">
      <formula>$E$226="No"</formula>
    </cfRule>
    <cfRule type="expression" dxfId="866" priority="491">
      <formula>AND($C$229&lt;&gt;"Yes",$I227="Credit Memo",$K227="Corporate Office")</formula>
    </cfRule>
    <cfRule type="expression" dxfId="865" priority="492">
      <formula>AND($C$229&lt;&gt;"Yes",$K227="Corporate Office",$I227="Check")</formula>
    </cfRule>
  </conditionalFormatting>
  <conditionalFormatting sqref="G233">
    <cfRule type="expression" dxfId="864" priority="489">
      <formula>OR($C$229="Yes",$E$226="No")</formula>
    </cfRule>
    <cfRule type="expression" dxfId="863" priority="490">
      <formula>$E$226="Yes"</formula>
    </cfRule>
  </conditionalFormatting>
  <conditionalFormatting sqref="K245">
    <cfRule type="cellIs" dxfId="862" priority="351" operator="equal">
      <formula>"Rate cannot be greater than the Prepaid Rate % of Sales"</formula>
    </cfRule>
    <cfRule type="cellIs" dxfId="861" priority="352" operator="equal">
      <formula>"Recommended NCI is 1%"</formula>
    </cfRule>
  </conditionalFormatting>
  <conditionalFormatting sqref="E237">
    <cfRule type="expression" dxfId="860" priority="345">
      <formula>$C$240=""</formula>
    </cfRule>
    <cfRule type="expression" dxfId="859" priority="346">
      <formula>$C$240="Yes"</formula>
    </cfRule>
  </conditionalFormatting>
  <conditionalFormatting sqref="E238">
    <cfRule type="expression" dxfId="858" priority="343">
      <formula>OR($E$237="No",$C$240="Yes")</formula>
    </cfRule>
    <cfRule type="expression" dxfId="857" priority="344">
      <formula>$C$240=""</formula>
    </cfRule>
  </conditionalFormatting>
  <conditionalFormatting sqref="M238">
    <cfRule type="expression" dxfId="856" priority="338">
      <formula>$E$237="No"</formula>
    </cfRule>
    <cfRule type="expression" dxfId="855" priority="341">
      <formula>AND($C$240&lt;&gt;"Yes",$I238="Credit Memo",$K238="Corporate Office")</formula>
    </cfRule>
    <cfRule type="expression" dxfId="854" priority="342">
      <formula>AND($C$240&lt;&gt;"Yes",$K238="Corporate Office",$I238="Check")</formula>
    </cfRule>
  </conditionalFormatting>
  <conditionalFormatting sqref="G244">
    <cfRule type="expression" dxfId="853" priority="339">
      <formula>OR($C$240="Yes",$E$237="No")</formula>
    </cfRule>
    <cfRule type="expression" dxfId="852" priority="340">
      <formula>$E$237="Yes"</formula>
    </cfRule>
  </conditionalFormatting>
  <conditionalFormatting sqref="K256">
    <cfRule type="cellIs" dxfId="851" priority="336" operator="equal">
      <formula>"Rate cannot be greater than the Prepaid Rate % of Sales"</formula>
    </cfRule>
    <cfRule type="cellIs" dxfId="850" priority="337" operator="equal">
      <formula>"Recommended NCI is 1%"</formula>
    </cfRule>
  </conditionalFormatting>
  <conditionalFormatting sqref="E248">
    <cfRule type="expression" dxfId="849" priority="331">
      <formula>$C$251="Yes"</formula>
    </cfRule>
  </conditionalFormatting>
  <conditionalFormatting sqref="E249">
    <cfRule type="expression" dxfId="848" priority="328">
      <formula>OR($E$248="No",$C$251="Yes")</formula>
    </cfRule>
    <cfRule type="expression" dxfId="847" priority="329">
      <formula>$C$251=""</formula>
    </cfRule>
  </conditionalFormatting>
  <conditionalFormatting sqref="M249">
    <cfRule type="expression" dxfId="846" priority="323">
      <formula>$E$248="No"</formula>
    </cfRule>
    <cfRule type="expression" dxfId="845" priority="326">
      <formula>AND($C$251&lt;&gt;"Yes",$I249="Credit Memo",$K249="Corporate Office")</formula>
    </cfRule>
    <cfRule type="expression" dxfId="844" priority="327">
      <formula>AND($C$251&lt;&gt;"Yes",$K249="Corporate Office",$I249="Check")</formula>
    </cfRule>
  </conditionalFormatting>
  <conditionalFormatting sqref="G255">
    <cfRule type="expression" dxfId="843" priority="324">
      <formula>OR($C$251="Yes",$E$248="No")</formula>
    </cfRule>
    <cfRule type="expression" dxfId="842" priority="325">
      <formula>$E$248="Yes"</formula>
    </cfRule>
  </conditionalFormatting>
  <conditionalFormatting sqref="K267">
    <cfRule type="cellIs" dxfId="841" priority="321" operator="equal">
      <formula>"Rate cannot be greater than the Prepaid Rate % of Sales"</formula>
    </cfRule>
    <cfRule type="cellIs" dxfId="840" priority="322" operator="equal">
      <formula>"Recommended NCI is 1%"</formula>
    </cfRule>
  </conditionalFormatting>
  <conditionalFormatting sqref="E259">
    <cfRule type="expression" dxfId="839" priority="316">
      <formula>$C$262="Yes"</formula>
    </cfRule>
  </conditionalFormatting>
  <conditionalFormatting sqref="E260">
    <cfRule type="expression" dxfId="838" priority="313">
      <formula>OR($E$259="No",$C$262="Yes")</formula>
    </cfRule>
    <cfRule type="expression" dxfId="837" priority="314">
      <formula>$C$262=""</formula>
    </cfRule>
  </conditionalFormatting>
  <conditionalFormatting sqref="M260">
    <cfRule type="expression" dxfId="836" priority="308">
      <formula>$E$259="No"</formula>
    </cfRule>
    <cfRule type="expression" dxfId="835" priority="311">
      <formula>AND($C$262&lt;&gt;"Yes",$I260="Credit Memo",$K260="Corporate Office")</formula>
    </cfRule>
    <cfRule type="expression" dxfId="834" priority="312">
      <formula>AND($C$262&lt;&gt;"Yes",$K260="Corporate Office",$I260="Check")</formula>
    </cfRule>
  </conditionalFormatting>
  <conditionalFormatting sqref="G266">
    <cfRule type="expression" dxfId="833" priority="309">
      <formula>OR($C$262="Yes",$E$259="No")</formula>
    </cfRule>
    <cfRule type="expression" dxfId="832" priority="310">
      <formula>$E$259="Yes"</formula>
    </cfRule>
  </conditionalFormatting>
  <conditionalFormatting sqref="K278">
    <cfRule type="cellIs" dxfId="831" priority="306" operator="equal">
      <formula>"Rate cannot be greater than the Prepaid Rate % of Sales"</formula>
    </cfRule>
    <cfRule type="cellIs" dxfId="830" priority="307" operator="equal">
      <formula>"Recommended NCI is 1%"</formula>
    </cfRule>
  </conditionalFormatting>
  <conditionalFormatting sqref="E270">
    <cfRule type="expression" dxfId="829" priority="301">
      <formula>$C$273="Yes"</formula>
    </cfRule>
  </conditionalFormatting>
  <conditionalFormatting sqref="E271">
    <cfRule type="expression" dxfId="828" priority="298">
      <formula>OR($E$270="No",$C$273="Yes")</formula>
    </cfRule>
    <cfRule type="expression" dxfId="827" priority="299">
      <formula>$C$273=""</formula>
    </cfRule>
  </conditionalFormatting>
  <conditionalFormatting sqref="M271">
    <cfRule type="expression" dxfId="826" priority="293">
      <formula>$E$270="No"</formula>
    </cfRule>
    <cfRule type="expression" dxfId="825" priority="296">
      <formula>AND($C$273&lt;&gt;"Yes",$I271="Credit Memo",$K271="Corporate Office")</formula>
    </cfRule>
    <cfRule type="expression" dxfId="824" priority="297">
      <formula>AND($C$273&lt;&gt;"Yes",$K271="Corporate Office",$I271="Check")</formula>
    </cfRule>
  </conditionalFormatting>
  <conditionalFormatting sqref="G277">
    <cfRule type="expression" dxfId="823" priority="294">
      <formula>OR($C$273="Yes",$E$270="No")</formula>
    </cfRule>
    <cfRule type="expression" dxfId="822" priority="295">
      <formula>$E$270="Yes"</formula>
    </cfRule>
  </conditionalFormatting>
  <conditionalFormatting sqref="K289">
    <cfRule type="cellIs" dxfId="821" priority="291" operator="equal">
      <formula>"Rate cannot be greater than the Prepaid Rate % of Sales"</formula>
    </cfRule>
    <cfRule type="cellIs" dxfId="820" priority="292" operator="equal">
      <formula>"Recommended NCI is 1%"</formula>
    </cfRule>
  </conditionalFormatting>
  <conditionalFormatting sqref="E281">
    <cfRule type="expression" dxfId="819" priority="286">
      <formula>$C$284="Yes"</formula>
    </cfRule>
  </conditionalFormatting>
  <conditionalFormatting sqref="E282">
    <cfRule type="expression" dxfId="818" priority="283">
      <formula>OR($E$281="No",$C$284="Yes")</formula>
    </cfRule>
    <cfRule type="expression" dxfId="817" priority="284">
      <formula>$C$284=""</formula>
    </cfRule>
  </conditionalFormatting>
  <conditionalFormatting sqref="M282">
    <cfRule type="expression" dxfId="816" priority="278">
      <formula>$E$281="No"</formula>
    </cfRule>
    <cfRule type="expression" dxfId="815" priority="281">
      <formula>AND($C$284&lt;&gt;"Yes",$I282="Credit Memo",$K282="Corporate Office")</formula>
    </cfRule>
    <cfRule type="expression" dxfId="814" priority="282">
      <formula>AND($C$284&lt;&gt;"Yes",$K282="Corporate Office",$I282="Check")</formula>
    </cfRule>
  </conditionalFormatting>
  <conditionalFormatting sqref="G288">
    <cfRule type="expression" dxfId="813" priority="279">
      <formula>OR($C$284="Yes",$E$281="No")</formula>
    </cfRule>
    <cfRule type="expression" dxfId="812" priority="280">
      <formula>$E$281="Yes"</formula>
    </cfRule>
  </conditionalFormatting>
  <conditionalFormatting sqref="K300">
    <cfRule type="cellIs" dxfId="811" priority="276" operator="equal">
      <formula>"Rate cannot be greater than the Prepaid Rate % of Sales"</formula>
    </cfRule>
    <cfRule type="cellIs" dxfId="810" priority="277" operator="equal">
      <formula>"Recommended NCI is 1%"</formula>
    </cfRule>
  </conditionalFormatting>
  <conditionalFormatting sqref="E292">
    <cfRule type="expression" dxfId="809" priority="271">
      <formula>$C$295="Yes"</formula>
    </cfRule>
  </conditionalFormatting>
  <conditionalFormatting sqref="E293">
    <cfRule type="expression" dxfId="808" priority="268">
      <formula>OR($E$292="No",$C$295="Yes")</formula>
    </cfRule>
    <cfRule type="expression" dxfId="807" priority="269">
      <formula>$C$295=""</formula>
    </cfRule>
  </conditionalFormatting>
  <conditionalFormatting sqref="M293">
    <cfRule type="expression" dxfId="806" priority="263">
      <formula>$E$292="No"</formula>
    </cfRule>
    <cfRule type="expression" dxfId="805" priority="266">
      <formula>AND($C$295&lt;&gt;"Yes",$I293="Credit Memo",$K293="Corporate Office")</formula>
    </cfRule>
    <cfRule type="expression" dxfId="804" priority="267">
      <formula>AND($C$295&lt;&gt;"Yes",$K293="Corporate Office",$I293="Check")</formula>
    </cfRule>
  </conditionalFormatting>
  <conditionalFormatting sqref="G299">
    <cfRule type="expression" dxfId="803" priority="264">
      <formula>OR($C$295="Yes",$E$292="No")</formula>
    </cfRule>
    <cfRule type="expression" dxfId="802" priority="265">
      <formula>$E$292="Yes"</formula>
    </cfRule>
  </conditionalFormatting>
  <conditionalFormatting sqref="K311">
    <cfRule type="cellIs" dxfId="801" priority="261" operator="equal">
      <formula>"Rate cannot be greater than the Prepaid Rate % of Sales"</formula>
    </cfRule>
    <cfRule type="cellIs" dxfId="800" priority="262" operator="equal">
      <formula>"Recommended NCI is 1%"</formula>
    </cfRule>
  </conditionalFormatting>
  <conditionalFormatting sqref="E303">
    <cfRule type="expression" dxfId="799" priority="256">
      <formula>$C$306="Yes"</formula>
    </cfRule>
  </conditionalFormatting>
  <conditionalFormatting sqref="E304">
    <cfRule type="expression" dxfId="798" priority="253">
      <formula>OR($E$303="No",$C$306="Yes")</formula>
    </cfRule>
    <cfRule type="expression" dxfId="797" priority="254">
      <formula>$C$306=""</formula>
    </cfRule>
  </conditionalFormatting>
  <conditionalFormatting sqref="M304">
    <cfRule type="expression" dxfId="796" priority="248">
      <formula>$E$303="No"</formula>
    </cfRule>
    <cfRule type="expression" dxfId="795" priority="251">
      <formula>AND($C$306&lt;&gt;"Yes",$I304="Credit Memo",$K304="Corporate Office")</formula>
    </cfRule>
    <cfRule type="expression" dxfId="794" priority="252">
      <formula>AND($C$306&lt;&gt;"Yes",$K304="Corporate Office",$I304="Check")</formula>
    </cfRule>
  </conditionalFormatting>
  <conditionalFormatting sqref="G310">
    <cfRule type="expression" dxfId="793" priority="249">
      <formula>OR($C$306="Yes",$E$303="No")</formula>
    </cfRule>
    <cfRule type="expression" dxfId="792" priority="250">
      <formula>$E$303="Yes"</formula>
    </cfRule>
  </conditionalFormatting>
  <conditionalFormatting sqref="K322">
    <cfRule type="cellIs" dxfId="791" priority="246" operator="equal">
      <formula>"Rate cannot be greater than the Prepaid Rate % of Sales"</formula>
    </cfRule>
    <cfRule type="cellIs" dxfId="790" priority="247" operator="equal">
      <formula>"Recommended NCI is 1%"</formula>
    </cfRule>
  </conditionalFormatting>
  <conditionalFormatting sqref="E314">
    <cfRule type="expression" dxfId="789" priority="241">
      <formula>$C$317="Yes"</formula>
    </cfRule>
  </conditionalFormatting>
  <conditionalFormatting sqref="E315">
    <cfRule type="expression" dxfId="788" priority="238">
      <formula>OR($E$314="No",$C$317="Yes")</formula>
    </cfRule>
    <cfRule type="expression" dxfId="787" priority="239">
      <formula>$C$317=""</formula>
    </cfRule>
  </conditionalFormatting>
  <conditionalFormatting sqref="M315">
    <cfRule type="expression" dxfId="786" priority="233">
      <formula>$E$314="No"</formula>
    </cfRule>
    <cfRule type="expression" dxfId="785" priority="236">
      <formula>AND($C$317&lt;&gt;"Yes",$I315="Credit Memo",$K315="Corporate Office")</formula>
    </cfRule>
    <cfRule type="expression" dxfId="784" priority="237">
      <formula>AND($C$317&lt;&gt;"Yes",$K315="Corporate Office",$I315="Check")</formula>
    </cfRule>
  </conditionalFormatting>
  <conditionalFormatting sqref="G321">
    <cfRule type="expression" dxfId="783" priority="234">
      <formula>OR($C$317="Yes",$E$314="No")</formula>
    </cfRule>
    <cfRule type="expression" dxfId="782" priority="235">
      <formula>$E$314="Yes"</formula>
    </cfRule>
  </conditionalFormatting>
  <conditionalFormatting sqref="O12:P16">
    <cfRule type="notContainsBlanks" dxfId="781" priority="173">
      <formula>LEN(TRIM(O12))&gt;0</formula>
    </cfRule>
  </conditionalFormatting>
  <conditionalFormatting sqref="O54:P58">
    <cfRule type="notContainsBlanks" dxfId="780" priority="172">
      <formula>LEN(TRIM(O54))&gt;0</formula>
    </cfRule>
  </conditionalFormatting>
  <conditionalFormatting sqref="O82:P86">
    <cfRule type="notContainsBlanks" dxfId="779" priority="171">
      <formula>LEN(TRIM(O82))&gt;0</formula>
    </cfRule>
  </conditionalFormatting>
  <conditionalFormatting sqref="O26:P30">
    <cfRule type="notContainsBlanks" dxfId="778" priority="170">
      <formula>LEN(TRIM(O26))&gt;0</formula>
    </cfRule>
  </conditionalFormatting>
  <conditionalFormatting sqref="O40:P44">
    <cfRule type="notContainsBlanks" dxfId="777" priority="169">
      <formula>LEN(TRIM(O40))&gt;0</formula>
    </cfRule>
  </conditionalFormatting>
  <conditionalFormatting sqref="O68:P72">
    <cfRule type="notContainsBlanks" dxfId="776" priority="168">
      <formula>LEN(TRIM(O68))&gt;0</formula>
    </cfRule>
  </conditionalFormatting>
  <conditionalFormatting sqref="O96:P100">
    <cfRule type="notContainsBlanks" dxfId="775" priority="167">
      <formula>LEN(TRIM(O96))&gt;0</formula>
    </cfRule>
  </conditionalFormatting>
  <conditionalFormatting sqref="N110:P113">
    <cfRule type="notContainsBlanks" dxfId="774" priority="166">
      <formula>LEN(TRIM(N110))&gt;0</formula>
    </cfRule>
  </conditionalFormatting>
  <conditionalFormatting sqref="N150:P153">
    <cfRule type="notContainsBlanks" dxfId="773" priority="165">
      <formula>LEN(TRIM(N150))&gt;0</formula>
    </cfRule>
  </conditionalFormatting>
  <conditionalFormatting sqref="N118:P121">
    <cfRule type="notContainsBlanks" dxfId="772" priority="164">
      <formula>LEN(TRIM(N118))&gt;0</formula>
    </cfRule>
  </conditionalFormatting>
  <conditionalFormatting sqref="N134:P137">
    <cfRule type="notContainsBlanks" dxfId="771" priority="163">
      <formula>LEN(TRIM(N134))&gt;0</formula>
    </cfRule>
  </conditionalFormatting>
  <conditionalFormatting sqref="N126:P129">
    <cfRule type="notContainsBlanks" dxfId="770" priority="162">
      <formula>LEN(TRIM(N126))&gt;0</formula>
    </cfRule>
  </conditionalFormatting>
  <conditionalFormatting sqref="N142:P145">
    <cfRule type="notContainsBlanks" dxfId="769" priority="161">
      <formula>LEN(TRIM(N142))&gt;0</formula>
    </cfRule>
  </conditionalFormatting>
  <conditionalFormatting sqref="O174:P176">
    <cfRule type="notContainsBlanks" dxfId="768" priority="160">
      <formula>LEN(TRIM(O174))&gt;0</formula>
    </cfRule>
  </conditionalFormatting>
  <conditionalFormatting sqref="N158:P161">
    <cfRule type="expression" dxfId="767" priority="158">
      <formula>$G163&gt;=100000</formula>
    </cfRule>
    <cfRule type="expression" dxfId="766" priority="159">
      <formula>AND($G$163&lt;100000,$G163&gt;=10000)</formula>
    </cfRule>
  </conditionalFormatting>
  <conditionalFormatting sqref="N166:P169">
    <cfRule type="expression" dxfId="765" priority="156">
      <formula>$G171&gt;=100000</formula>
    </cfRule>
    <cfRule type="expression" dxfId="764" priority="157">
      <formula>AND($G$163&lt;100000,$G171&gt;=10000)</formula>
    </cfRule>
  </conditionalFormatting>
  <conditionalFormatting sqref="K28">
    <cfRule type="expression" dxfId="763" priority="154">
      <formula>AND($C27="Yes",AND($C30="No",$I28&lt;&gt;"Check"))</formula>
    </cfRule>
    <cfRule type="expression" dxfId="762" priority="155">
      <formula>AND($E28&lt;&gt;"Please Select",$I28&lt;&gt;"Check",$C$13&lt;&gt;"Yes")</formula>
    </cfRule>
  </conditionalFormatting>
  <conditionalFormatting sqref="K42">
    <cfRule type="expression" dxfId="761" priority="150">
      <formula>AND($C41="Yes",AND($C44="No",$I42&lt;&gt;"Check"))</formula>
    </cfRule>
    <cfRule type="expression" dxfId="760" priority="151">
      <formula>AND($E42&lt;&gt;"Please Select",$I42&lt;&gt;"Check",$C$13&lt;&gt;"Yes")</formula>
    </cfRule>
  </conditionalFormatting>
  <conditionalFormatting sqref="K56">
    <cfRule type="expression" dxfId="759" priority="148">
      <formula>AND($C55="Yes",AND($C58="No",$I56&lt;&gt;"Check"))</formula>
    </cfRule>
    <cfRule type="expression" dxfId="758" priority="149">
      <formula>AND($E56&lt;&gt;"Please Select",$I56&lt;&gt;"Check",$C$13&lt;&gt;"Yes")</formula>
    </cfRule>
  </conditionalFormatting>
  <conditionalFormatting sqref="K70">
    <cfRule type="expression" dxfId="757" priority="146">
      <formula>AND($C69="Yes",AND($C72="No",$I70&lt;&gt;"Check"))</formula>
    </cfRule>
    <cfRule type="expression" dxfId="756" priority="147">
      <formula>AND($E70&lt;&gt;"Please Select",$I70&lt;&gt;"Check",$C$13&lt;&gt;"Yes")</formula>
    </cfRule>
  </conditionalFormatting>
  <conditionalFormatting sqref="K84">
    <cfRule type="expression" dxfId="755" priority="144">
      <formula>AND($C83="Yes",AND($C86="No",$I84&lt;&gt;"Check"))</formula>
    </cfRule>
    <cfRule type="expression" dxfId="754" priority="145">
      <formula>AND($E84&lt;&gt;"Please Select",$I84&lt;&gt;"Check",$C$13&lt;&gt;"Yes")</formula>
    </cfRule>
  </conditionalFormatting>
  <conditionalFormatting sqref="K98">
    <cfRule type="expression" dxfId="753" priority="142">
      <formula>AND($C97="Yes",AND($C100="No",$I98&lt;&gt;"Check"))</formula>
    </cfRule>
    <cfRule type="expression" dxfId="752" priority="143">
      <formula>AND($E98&lt;&gt;"Please Select",$I98&lt;&gt;"Check",$C$13&lt;&gt;"Yes")</formula>
    </cfRule>
  </conditionalFormatting>
  <conditionalFormatting sqref="K112">
    <cfRule type="expression" dxfId="751" priority="140">
      <formula>AND($C111="Yes",AND($C114="No",$I112&lt;&gt;"Check"))</formula>
    </cfRule>
    <cfRule type="expression" dxfId="750" priority="141">
      <formula>AND($E112&lt;&gt;"Please Select",$I112&lt;&gt;"Check",$C$13&lt;&gt;"Yes")</formula>
    </cfRule>
  </conditionalFormatting>
  <conditionalFormatting sqref="K120">
    <cfRule type="expression" dxfId="749" priority="138">
      <formula>AND($C119="Yes",AND($C122="No",$I120&lt;&gt;"Check"))</formula>
    </cfRule>
    <cfRule type="expression" dxfId="748" priority="139">
      <formula>AND($E120&lt;&gt;"Please Select",$I120&lt;&gt;"Check",$C$13&lt;&gt;"Yes")</formula>
    </cfRule>
  </conditionalFormatting>
  <conditionalFormatting sqref="K128">
    <cfRule type="expression" dxfId="747" priority="136">
      <formula>AND($C127="Yes",AND($C130="No",$I128&lt;&gt;"Check"))</formula>
    </cfRule>
    <cfRule type="expression" dxfId="746" priority="137">
      <formula>AND($E128&lt;&gt;"Please Select",$I128&lt;&gt;"Check",$C$13&lt;&gt;"Yes")</formula>
    </cfRule>
  </conditionalFormatting>
  <conditionalFormatting sqref="K136">
    <cfRule type="expression" dxfId="745" priority="134">
      <formula>AND($C135="Yes",AND($C138="No",$I136&lt;&gt;"Check"))</formula>
    </cfRule>
    <cfRule type="expression" dxfId="744" priority="135">
      <formula>AND($E136&lt;&gt;"Please Select",$I136&lt;&gt;"Check",$C$13&lt;&gt;"Yes")</formula>
    </cfRule>
  </conditionalFormatting>
  <conditionalFormatting sqref="K144">
    <cfRule type="expression" dxfId="743" priority="132">
      <formula>AND($C143="Yes",AND($C146="No",$I144&lt;&gt;"Check"))</formula>
    </cfRule>
    <cfRule type="expression" dxfId="742" priority="133">
      <formula>AND($E144&lt;&gt;"Please Select",$I144&lt;&gt;"Check",$C$13&lt;&gt;"Yes")</formula>
    </cfRule>
  </conditionalFormatting>
  <conditionalFormatting sqref="K152">
    <cfRule type="expression" dxfId="741" priority="130">
      <formula>AND($C151="Yes",AND($C154="No",$I152&lt;&gt;"Check"))</formula>
    </cfRule>
    <cfRule type="expression" dxfId="740" priority="131">
      <formula>AND($E152&lt;&gt;"Please Select",$I152&lt;&gt;"Check",$C$13&lt;&gt;"Yes")</formula>
    </cfRule>
  </conditionalFormatting>
  <conditionalFormatting sqref="M177:M180">
    <cfRule type="expression" dxfId="739" priority="120">
      <formula>AND($C$175&lt;&gt;"Yes",$E$176&lt;&gt;"Please Select")</formula>
    </cfRule>
  </conditionalFormatting>
  <conditionalFormatting sqref="M207">
    <cfRule type="expression" dxfId="738" priority="61">
      <formula>$I207="Check"</formula>
    </cfRule>
    <cfRule type="expression" dxfId="737" priority="60">
      <formula>OR(AND($K207&lt;&gt;"Corporate Office",$C206&lt;&gt;"Yes"),$C206="Yes")</formula>
    </cfRule>
    <cfRule type="expression" dxfId="736" priority="62">
      <formula>AND($K207="Corporate Office",$I207="Check",$C206&lt;&gt;"Yes")</formula>
    </cfRule>
    <cfRule type="expression" dxfId="735" priority="63">
      <formula>AND($I207="Credit Memo",$K207="Corporate Office",$C206&lt;&gt;"Yes")</formula>
    </cfRule>
  </conditionalFormatting>
  <conditionalFormatting sqref="M28">
    <cfRule type="expression" dxfId="734" priority="48">
      <formula>AND($K28="Corporate Office",$C27="Yes",$C30="No")</formula>
    </cfRule>
    <cfRule type="expression" dxfId="733" priority="49">
      <formula>OR(AND($K28&lt;&gt;"Corporate Office",$C27&lt;&gt;"Yes"),AND($C27="Yes",$C30&lt;&gt;"No"))</formula>
    </cfRule>
    <cfRule type="expression" dxfId="732" priority="50">
      <formula>$I28="Check"</formula>
    </cfRule>
    <cfRule type="expression" dxfId="731" priority="51">
      <formula>AND($I28="Credit Memo",$K28="Corporate Office",$C27&lt;&gt;"Yes")</formula>
    </cfRule>
  </conditionalFormatting>
  <conditionalFormatting sqref="M42">
    <cfRule type="expression" dxfId="730" priority="44">
      <formula>AND($K42="Corporate Office",$C41="Yes",$C44="No")</formula>
    </cfRule>
    <cfRule type="expression" dxfId="729" priority="45">
      <formula>OR(AND($K42&lt;&gt;"Corporate Office",$C41&lt;&gt;"Yes"),AND($C41="Yes",$C44&lt;&gt;"No"))</formula>
    </cfRule>
    <cfRule type="expression" dxfId="728" priority="46">
      <formula>$I42="Check"</formula>
    </cfRule>
    <cfRule type="expression" dxfId="727" priority="47">
      <formula>AND($I42="Credit Memo",$K42="Corporate Office",$C41&lt;&gt;"Yes")</formula>
    </cfRule>
  </conditionalFormatting>
  <conditionalFormatting sqref="M56">
    <cfRule type="expression" dxfId="726" priority="40">
      <formula>AND($K56="Corporate Office",$C55="Yes",$C58="No")</formula>
    </cfRule>
    <cfRule type="expression" dxfId="725" priority="41">
      <formula>OR(AND($K56&lt;&gt;"Corporate Office",$C55&lt;&gt;"Yes"),AND($C55="Yes",$C58&lt;&gt;"No"))</formula>
    </cfRule>
    <cfRule type="expression" dxfId="724" priority="42">
      <formula>$I56="Check"</formula>
    </cfRule>
    <cfRule type="expression" dxfId="723" priority="43">
      <formula>AND($I56="Credit Memo",$K56="Corporate Office",$C55&lt;&gt;"Yes")</formula>
    </cfRule>
  </conditionalFormatting>
  <conditionalFormatting sqref="M70">
    <cfRule type="expression" dxfId="722" priority="36">
      <formula>AND($K70="Corporate Office",$C69="Yes",$C72="No")</formula>
    </cfRule>
    <cfRule type="expression" dxfId="721" priority="37">
      <formula>OR(AND($K70&lt;&gt;"Corporate Office",$C69&lt;&gt;"Yes"),AND($C69="Yes",$C72&lt;&gt;"No"))</formula>
    </cfRule>
    <cfRule type="expression" dxfId="720" priority="38">
      <formula>$I70="Check"</formula>
    </cfRule>
    <cfRule type="expression" dxfId="719" priority="39">
      <formula>AND($I70="Credit Memo",$K70="Corporate Office",$C69&lt;&gt;"Yes")</formula>
    </cfRule>
  </conditionalFormatting>
  <conditionalFormatting sqref="M84">
    <cfRule type="expression" dxfId="718" priority="32">
      <formula>AND($K84="Corporate Office",$C83="Yes",$C86="No")</formula>
    </cfRule>
    <cfRule type="expression" dxfId="717" priority="33">
      <formula>OR(AND($K84&lt;&gt;"Corporate Office",$C83&lt;&gt;"Yes"),AND($C83="Yes",$C86&lt;&gt;"No"))</formula>
    </cfRule>
    <cfRule type="expression" dxfId="716" priority="34">
      <formula>$I84="Check"</formula>
    </cfRule>
    <cfRule type="expression" dxfId="715" priority="35">
      <formula>AND($I84="Credit Memo",$K84="Corporate Office",$C83&lt;&gt;"Yes")</formula>
    </cfRule>
  </conditionalFormatting>
  <conditionalFormatting sqref="M98">
    <cfRule type="expression" dxfId="714" priority="28">
      <formula>AND($K98="Corporate Office",$C97="Yes",$C100="No")</formula>
    </cfRule>
    <cfRule type="expression" dxfId="713" priority="29">
      <formula>OR(AND($K98&lt;&gt;"Corporate Office",$C97&lt;&gt;"Yes"),AND($C97="Yes",$C100&lt;&gt;"No"))</formula>
    </cfRule>
    <cfRule type="expression" dxfId="712" priority="30">
      <formula>$I98="Check"</formula>
    </cfRule>
    <cfRule type="expression" dxfId="711" priority="31">
      <formula>AND($I98="Credit Memo",$K98="Corporate Office",$C97&lt;&gt;"Yes")</formula>
    </cfRule>
  </conditionalFormatting>
  <conditionalFormatting sqref="M112">
    <cfRule type="expression" dxfId="710" priority="24">
      <formula>AND($K112="Corporate Office",$C111="Yes",$C114="No")</formula>
    </cfRule>
    <cfRule type="expression" dxfId="709" priority="25">
      <formula>OR(AND($K112&lt;&gt;"Corporate Office",$C111&lt;&gt;"Yes"),AND($C111="Yes",$C114&lt;&gt;"No"))</formula>
    </cfRule>
    <cfRule type="expression" dxfId="708" priority="26">
      <formula>$I112="Check"</formula>
    </cfRule>
    <cfRule type="expression" dxfId="707" priority="27">
      <formula>AND($I112="Credit Memo",$K112="Corporate Office",$C111&lt;&gt;"Yes")</formula>
    </cfRule>
  </conditionalFormatting>
  <conditionalFormatting sqref="M120">
    <cfRule type="expression" dxfId="706" priority="20">
      <formula>AND($K120="Corporate Office",$C119="Yes",$C122="No")</formula>
    </cfRule>
    <cfRule type="expression" dxfId="705" priority="21">
      <formula>OR(AND($K120&lt;&gt;"Corporate Office",$C119&lt;&gt;"Yes"),AND($C119="Yes",$C122&lt;&gt;"No"))</formula>
    </cfRule>
    <cfRule type="expression" dxfId="704" priority="22">
      <formula>$I120="Check"</formula>
    </cfRule>
    <cfRule type="expression" dxfId="703" priority="23">
      <formula>AND($I120="Credit Memo",$K120="Corporate Office",$C119&lt;&gt;"Yes")</formula>
    </cfRule>
  </conditionalFormatting>
  <conditionalFormatting sqref="M128">
    <cfRule type="expression" dxfId="702" priority="16">
      <formula>AND($K128="Corporate Office",$C127="Yes",$C130="No")</formula>
    </cfRule>
    <cfRule type="expression" dxfId="701" priority="17">
      <formula>OR(AND($K128&lt;&gt;"Corporate Office",$C127&lt;&gt;"Yes"),AND($C127="Yes",$C130&lt;&gt;"No"))</formula>
    </cfRule>
    <cfRule type="expression" dxfId="700" priority="18">
      <formula>$I128="Check"</formula>
    </cfRule>
    <cfRule type="expression" dxfId="699" priority="19">
      <formula>AND($I128="Credit Memo",$K128="Corporate Office",$C127&lt;&gt;"Yes")</formula>
    </cfRule>
  </conditionalFormatting>
  <conditionalFormatting sqref="M136">
    <cfRule type="expression" dxfId="698" priority="12">
      <formula>AND($K136="Corporate Office",$C135="Yes",$C138="No")</formula>
    </cfRule>
    <cfRule type="expression" dxfId="697" priority="13">
      <formula>OR(AND($K136&lt;&gt;"Corporate Office",$C135&lt;&gt;"Yes"),AND($C135="Yes",$C138&lt;&gt;"No"))</formula>
    </cfRule>
    <cfRule type="expression" dxfId="696" priority="14">
      <formula>$I136="Check"</formula>
    </cfRule>
    <cfRule type="expression" dxfId="695" priority="15">
      <formula>AND($I136="Credit Memo",$K136="Corporate Office",$C135&lt;&gt;"Yes")</formula>
    </cfRule>
  </conditionalFormatting>
  <conditionalFormatting sqref="M144">
    <cfRule type="expression" dxfId="694" priority="8">
      <formula>AND($K144="Corporate Office",$C143="Yes",$C146="No")</formula>
    </cfRule>
    <cfRule type="expression" dxfId="693" priority="9">
      <formula>OR(AND($K144&lt;&gt;"Corporate Office",$C143&lt;&gt;"Yes"),AND($C143="Yes",$C146&lt;&gt;"No"))</formula>
    </cfRule>
    <cfRule type="expression" dxfId="692" priority="10">
      <formula>$I144="Check"</formula>
    </cfRule>
    <cfRule type="expression" dxfId="691" priority="11">
      <formula>AND($I144="Credit Memo",$K144="Corporate Office",$C143&lt;&gt;"Yes")</formula>
    </cfRule>
  </conditionalFormatting>
  <conditionalFormatting sqref="M152">
    <cfRule type="expression" dxfId="690" priority="4">
      <formula>AND($K152="Corporate Office",$C151="Yes",$C154="No")</formula>
    </cfRule>
    <cfRule type="expression" dxfId="689" priority="5">
      <formula>OR(AND($K152&lt;&gt;"Corporate Office",$C151&lt;&gt;"Yes"),AND($C151="Yes",$C154&lt;&gt;"No"))</formula>
    </cfRule>
    <cfRule type="expression" dxfId="688" priority="6">
      <formula>$I152="Check"</formula>
    </cfRule>
    <cfRule type="expression" dxfId="687" priority="7">
      <formula>AND($I152="Credit Memo",$K152="Corporate Office",$C151&lt;&gt;"Yes")</formula>
    </cfRule>
  </conditionalFormatting>
  <conditionalFormatting sqref="M168">
    <cfRule type="expression" dxfId="686" priority="1">
      <formula>OR(AND($K168&lt;&gt;"Corporate Office",$C167&lt;&gt;"Yes"),$C167="Yes")</formula>
    </cfRule>
    <cfRule type="expression" dxfId="685" priority="2">
      <formula>$I168="Check"</formula>
    </cfRule>
    <cfRule type="expression" dxfId="684" priority="3">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0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25" id="{E911AF62-B268-442E-86A5-1982A6A8890D}">
            <xm:f>AND(AND(Welcome!$D$10&lt;&gt;"MDA",Welcome!$D$10&lt;&gt;"PON Only"),Welcome!$D$6="Amendment")</xm:f>
            <x14:dxf>
              <fill>
                <patternFill>
                  <bgColor theme="0"/>
                </patternFill>
              </fill>
              <border>
                <left/>
                <right/>
                <top/>
                <bottom/>
              </border>
            </x14:dxf>
          </x14:cfRule>
          <x14:cfRule type="expression" priority="874" id="{CC77D9D5-08D0-497D-857C-05FC5404FFA2}">
            <xm:f>AND(AND(Welcome!$D$10&lt;&gt;"MDA",Welcome!$D$10&lt;&gt;"PON Only"),Welcome!$D$6="New")</xm:f>
            <x14:dxf>
              <fill>
                <patternFill>
                  <bgColor rgb="FFFFFF00"/>
                </patternFill>
              </fill>
            </x14:dxf>
          </x14:cfRule>
          <x14:cfRule type="expression" priority="87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7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4"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6"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6" t="s">
        <v>210</v>
      </c>
      <c r="D2" s="1796"/>
      <c r="E2" s="1796"/>
      <c r="F2" s="423"/>
      <c r="G2" s="172"/>
      <c r="H2" s="172"/>
      <c r="I2" s="172"/>
      <c r="J2" s="172"/>
      <c r="K2" s="172"/>
      <c r="L2" s="175"/>
    </row>
    <row r="3" spans="2:23" x14ac:dyDescent="0.25">
      <c r="B3" s="178"/>
      <c r="C3" s="1800" t="s">
        <v>1156</v>
      </c>
      <c r="D3" s="1801"/>
      <c r="E3" s="322" t="str">
        <f>Welcome!$D$10</f>
        <v>Please Select</v>
      </c>
      <c r="F3" s="325"/>
      <c r="G3" s="396" t="s">
        <v>110</v>
      </c>
      <c r="H3" s="1798" t="str">
        <f>IFERROR(VLOOKUP($H$4,'Market Geography'!$D:$G,4,FALSE),"Select Market")</f>
        <v>Select Market</v>
      </c>
      <c r="I3" s="1798"/>
      <c r="J3" s="1798"/>
      <c r="K3" s="1799"/>
      <c r="L3" s="179"/>
    </row>
    <row r="4" spans="2:23" x14ac:dyDescent="0.25">
      <c r="B4" s="178"/>
      <c r="C4" s="1787" t="s">
        <v>1157</v>
      </c>
      <c r="D4" s="1788"/>
      <c r="E4" s="291" t="str">
        <f>Welcome!$D$16</f>
        <v>Select Term</v>
      </c>
      <c r="F4" s="424"/>
      <c r="G4" s="397" t="s">
        <v>840</v>
      </c>
      <c r="H4" s="1783">
        <f>Welcome!$D$4</f>
        <v>0</v>
      </c>
      <c r="I4" s="1783"/>
      <c r="J4" s="1783"/>
      <c r="K4" s="1784"/>
      <c r="L4" s="179"/>
    </row>
    <row r="5" spans="2:23" x14ac:dyDescent="0.25">
      <c r="B5" s="178"/>
      <c r="C5" s="1787" t="s">
        <v>1162</v>
      </c>
      <c r="D5" s="1788"/>
      <c r="E5" s="143">
        <f>'PIM Model'!$G$31</f>
        <v>0</v>
      </c>
      <c r="F5" s="425"/>
      <c r="G5" s="397" t="s">
        <v>107</v>
      </c>
      <c r="H5" s="1783" t="str">
        <f>'Multi-Customer'!$S$49</f>
        <v>Enter Customer(s)</v>
      </c>
      <c r="I5" s="1783"/>
      <c r="J5" s="1783"/>
      <c r="K5" s="1784"/>
      <c r="L5" s="179"/>
    </row>
    <row r="6" spans="2:23" x14ac:dyDescent="0.25">
      <c r="B6" s="178"/>
      <c r="C6" s="1787" t="s">
        <v>1163</v>
      </c>
      <c r="D6" s="1788"/>
      <c r="E6" s="144">
        <f>'PIM Model'!$E$6</f>
        <v>0</v>
      </c>
      <c r="F6" s="325"/>
      <c r="G6" s="397" t="s">
        <v>1170</v>
      </c>
      <c r="H6" s="1783" t="str">
        <f>IF('Multi-Customer'!$AL$40 = "MULTIPLE MENU TYPES","MULTIPLE TYPES",'Multi-Customer'!$AH$40)</f>
        <v>MULTIPLE TYPES</v>
      </c>
      <c r="I6" s="1783"/>
      <c r="J6" s="1783"/>
      <c r="K6" s="1784"/>
      <c r="L6" s="179"/>
      <c r="R6" s="426"/>
    </row>
    <row r="7" spans="2:23" ht="15.75" thickBot="1" x14ac:dyDescent="0.3">
      <c r="B7" s="178"/>
      <c r="C7" s="1789" t="s">
        <v>1164</v>
      </c>
      <c r="D7" s="1790"/>
      <c r="E7" s="323">
        <f>IFERROR('PIM Ranges'!$AW$3,0)</f>
        <v>0</v>
      </c>
      <c r="F7" s="177"/>
      <c r="G7" s="398" t="s">
        <v>1165</v>
      </c>
      <c r="H7" s="1785" t="s">
        <v>206</v>
      </c>
      <c r="I7" s="1785"/>
      <c r="J7" s="1785"/>
      <c r="K7" s="1786"/>
      <c r="L7" s="179"/>
      <c r="P7" s="177"/>
      <c r="Q7" s="153"/>
      <c r="R7" s="427"/>
      <c r="S7" s="134"/>
      <c r="T7" s="153"/>
      <c r="U7" s="177"/>
      <c r="V7" s="153"/>
      <c r="W7" s="177"/>
    </row>
    <row r="8" spans="2:23" ht="13.9" customHeight="1" x14ac:dyDescent="0.25">
      <c r="B8" s="178"/>
      <c r="D8" s="136"/>
      <c r="E8" s="1708"/>
      <c r="F8" s="170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1" t="s">
        <v>843</v>
      </c>
      <c r="J10" s="1791"/>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2" t="str">
        <f>IFERROR($E11/$E$5,"")</f>
        <v/>
      </c>
      <c r="J11" s="1792"/>
      <c r="K11" s="244"/>
      <c r="L11" s="179"/>
      <c r="R11" s="426"/>
    </row>
    <row r="12" spans="2:23" ht="36" customHeight="1" x14ac:dyDescent="0.25">
      <c r="B12" s="178"/>
      <c r="C12" s="243"/>
      <c r="D12" s="1793" t="s">
        <v>677</v>
      </c>
      <c r="E12" s="1793"/>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2" t="str">
        <f>IFERROR(E13/E5,"")</f>
        <v/>
      </c>
      <c r="J13" s="1792"/>
      <c r="K13" s="244"/>
      <c r="L13" s="179"/>
    </row>
    <row r="14" spans="2:23" s="636" customFormat="1" ht="36.6" customHeight="1" x14ac:dyDescent="0.25">
      <c r="B14" s="178"/>
      <c r="C14" s="243"/>
      <c r="D14" s="1793" t="s">
        <v>1098</v>
      </c>
      <c r="E14" s="1793"/>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2" t="str">
        <f>IFERROR($E15/$E$5,"")</f>
        <v/>
      </c>
      <c r="J15" s="1792"/>
      <c r="K15" s="244"/>
      <c r="L15" s="179"/>
    </row>
    <row r="16" spans="2:23" ht="26.45" customHeight="1" x14ac:dyDescent="0.25">
      <c r="B16" s="178"/>
      <c r="C16" s="243"/>
      <c r="D16" s="1782" t="s">
        <v>679</v>
      </c>
      <c r="E16" s="178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2" t="str">
        <f>IFERROR($E17/$E$5,"")</f>
        <v/>
      </c>
      <c r="J17" s="1792"/>
      <c r="K17" s="244"/>
      <c r="L17" s="179"/>
    </row>
    <row r="18" spans="2:12" ht="25.9" customHeight="1" x14ac:dyDescent="0.25">
      <c r="B18" s="178"/>
      <c r="C18" s="243"/>
      <c r="D18" s="1782" t="s">
        <v>678</v>
      </c>
      <c r="E18" s="1794"/>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5" t="str">
        <f>IFERROR($E19/$E$5,"")</f>
        <v/>
      </c>
      <c r="J19" s="1795"/>
      <c r="K19" s="244"/>
      <c r="L19" s="179"/>
    </row>
    <row r="20" spans="2:12" s="1451" customFormat="1" ht="25.15" customHeight="1" x14ac:dyDescent="0.25">
      <c r="B20" s="178"/>
      <c r="C20" s="243"/>
      <c r="D20" s="436"/>
      <c r="E20" s="436"/>
      <c r="F20" s="436"/>
      <c r="G20" s="436"/>
      <c r="H20" s="436"/>
      <c r="I20" s="436"/>
      <c r="J20" s="436"/>
      <c r="K20" s="244"/>
      <c r="L20" s="179"/>
    </row>
    <row r="21" spans="2:12" s="1451" customFormat="1" ht="25.15" customHeight="1" x14ac:dyDescent="0.25">
      <c r="B21" s="178"/>
      <c r="C21" s="243"/>
      <c r="D21" s="440" t="s">
        <v>2073</v>
      </c>
      <c r="E21" s="441">
        <f>IFERROR('Variable Costs (Back)'!$AK$25,0)</f>
        <v>0</v>
      </c>
      <c r="F21" s="188"/>
      <c r="G21" s="442">
        <f>IFERROR(E21/'PIM Model'!$H$31,0)</f>
        <v>0</v>
      </c>
      <c r="H21" s="443"/>
      <c r="I21" s="1795" t="str">
        <f>IFERROR($E21/$E$5,"")</f>
        <v/>
      </c>
      <c r="J21" s="179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2" t="str">
        <f>IFERROR($E25/$E$5,"")</f>
        <v/>
      </c>
      <c r="J25" s="1792"/>
      <c r="K25" s="244"/>
      <c r="L25" s="179"/>
    </row>
    <row r="26" spans="2:12" ht="16.149999999999999" customHeight="1" x14ac:dyDescent="0.25">
      <c r="B26" s="178"/>
      <c r="C26" s="243"/>
      <c r="D26" s="1797" t="s">
        <v>879</v>
      </c>
      <c r="E26" s="179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1" t="s">
        <v>843</v>
      </c>
      <c r="J30" s="1791"/>
      <c r="K30" s="244"/>
      <c r="L30" s="179"/>
    </row>
    <row r="31" spans="2:12" ht="25.15" customHeight="1" x14ac:dyDescent="0.25">
      <c r="B31" s="178"/>
      <c r="C31" s="243"/>
      <c r="D31" s="447" t="s">
        <v>221</v>
      </c>
      <c r="E31" s="448">
        <f>'PIM Ranges'!AQ33</f>
        <v>0</v>
      </c>
      <c r="F31" s="188"/>
      <c r="G31" s="435">
        <f>IFERROR(E31/'PIM Model'!$H$31,0)</f>
        <v>0</v>
      </c>
      <c r="H31" s="188"/>
      <c r="I31" s="1792" t="str">
        <f>IFERROR($E31/$E$5,"")</f>
        <v/>
      </c>
      <c r="J31" s="179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2" t="str">
        <f>IFERROR($E32/$E$5,"")</f>
        <v/>
      </c>
      <c r="J32" s="1792"/>
      <c r="K32" s="244"/>
      <c r="L32" s="179"/>
    </row>
    <row r="33" spans="2:12" ht="27.6" customHeight="1" x14ac:dyDescent="0.25">
      <c r="B33" s="178"/>
      <c r="C33" s="453"/>
      <c r="D33" s="1782" t="s">
        <v>2079</v>
      </c>
      <c r="E33" s="178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1964</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2"/>
      <c r="E39" s="178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0" t="s">
        <v>1156</v>
      </c>
      <c r="D4" s="1801"/>
      <c r="E4" s="558" t="str">
        <f>Welcome!$D$10</f>
        <v>Please Select</v>
      </c>
      <c r="F4" s="139"/>
      <c r="G4" s="396" t="s">
        <v>110</v>
      </c>
      <c r="H4" s="1715" t="str">
        <f>IFERROR(VLOOKUP($H$5,'Market Geography'!$D:$G,4,FALSE),"Select Market")</f>
        <v>Select Market</v>
      </c>
      <c r="I4" s="1716"/>
      <c r="J4" s="1717"/>
      <c r="K4" s="736"/>
      <c r="L4" s="736"/>
      <c r="M4" s="736"/>
      <c r="N4" s="736"/>
      <c r="O4" s="736"/>
      <c r="P4" s="654"/>
      <c r="Q4" s="656"/>
      <c r="R4" s="625"/>
      <c r="S4" s="459"/>
    </row>
    <row r="5" spans="1:31" x14ac:dyDescent="0.25">
      <c r="B5" s="178"/>
      <c r="C5" s="1787" t="s">
        <v>1157</v>
      </c>
      <c r="D5" s="1788"/>
      <c r="E5" s="291" t="str">
        <f>Welcome!$D$16</f>
        <v>Select Term</v>
      </c>
      <c r="F5" s="139"/>
      <c r="G5" s="397" t="s">
        <v>840</v>
      </c>
      <c r="H5" s="1712">
        <f>Welcome!$D$4</f>
        <v>0</v>
      </c>
      <c r="I5" s="1713"/>
      <c r="J5" s="1714"/>
      <c r="K5" s="736"/>
      <c r="L5" s="736"/>
      <c r="M5" s="736"/>
      <c r="N5" s="736"/>
      <c r="O5" s="736"/>
      <c r="P5" s="654"/>
      <c r="Q5" s="656"/>
      <c r="R5" s="625"/>
      <c r="S5" s="459"/>
    </row>
    <row r="6" spans="1:31" x14ac:dyDescent="0.25">
      <c r="B6" s="178"/>
      <c r="C6" s="1787" t="s">
        <v>1162</v>
      </c>
      <c r="D6" s="1788"/>
      <c r="E6" s="292">
        <f>IFERROR('PIM Model'!$G$31,0)</f>
        <v>0</v>
      </c>
      <c r="F6" s="324"/>
      <c r="G6" s="397" t="s">
        <v>107</v>
      </c>
      <c r="H6" s="1712" t="str">
        <f>'Multi-Customer'!$S$49</f>
        <v>Enter Customer(s)</v>
      </c>
      <c r="I6" s="1713"/>
      <c r="J6" s="1714"/>
      <c r="K6" s="736"/>
      <c r="L6" s="736"/>
      <c r="M6" s="736"/>
      <c r="N6" s="736"/>
      <c r="O6" s="736"/>
      <c r="P6" s="654"/>
      <c r="Q6" s="656"/>
      <c r="R6" s="625"/>
      <c r="S6" s="459"/>
    </row>
    <row r="7" spans="1:31" x14ac:dyDescent="0.25">
      <c r="B7" s="178"/>
      <c r="C7" s="1787" t="s">
        <v>1163</v>
      </c>
      <c r="D7" s="1788"/>
      <c r="E7" s="460">
        <f>IFERROR('Variable Costs (Back)'!$K$26,0)</f>
        <v>0</v>
      </c>
      <c r="F7" s="177"/>
      <c r="G7" s="397" t="s">
        <v>1170</v>
      </c>
      <c r="H7" s="1712" t="str">
        <f>'Multi-Customer'!$AH$40</f>
        <v>MULTIPLE TYPES</v>
      </c>
      <c r="I7" s="1713"/>
      <c r="J7" s="1714"/>
      <c r="K7" s="736"/>
      <c r="L7" s="736"/>
      <c r="M7" s="736"/>
      <c r="N7" s="736"/>
      <c r="O7" s="736"/>
      <c r="P7" s="654"/>
      <c r="Q7" s="656"/>
      <c r="R7" s="625"/>
      <c r="S7" s="459"/>
    </row>
    <row r="8" spans="1:31" ht="15.75" thickBot="1" x14ac:dyDescent="0.3">
      <c r="B8" s="178"/>
      <c r="C8" s="1789" t="s">
        <v>1164</v>
      </c>
      <c r="D8" s="1790"/>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1" customFormat="1" ht="21" customHeight="1" x14ac:dyDescent="0.25">
      <c r="B30" s="178"/>
      <c r="C30" s="243"/>
      <c r="D30" s="188"/>
      <c r="E30" s="188"/>
      <c r="F30" s="188"/>
      <c r="G30" s="188"/>
      <c r="H30" s="64"/>
      <c r="I30" s="477"/>
      <c r="J30" s="477"/>
      <c r="K30" s="477"/>
      <c r="L30" s="477"/>
      <c r="M30" s="477"/>
      <c r="N30" s="477"/>
      <c r="O30" s="190"/>
      <c r="P30" s="1450"/>
      <c r="Q30" s="1452"/>
      <c r="R30" s="1450"/>
      <c r="S30" s="179"/>
    </row>
    <row r="31" spans="2:21" s="1451" customFormat="1" ht="21" customHeight="1" x14ac:dyDescent="0.25">
      <c r="B31" s="178"/>
      <c r="C31" s="243"/>
      <c r="D31" s="16" t="s">
        <v>2073</v>
      </c>
      <c r="E31" s="13">
        <f>IFERROR('Variable Costs &amp; Income'!$E$21*-1,0)</f>
        <v>0</v>
      </c>
      <c r="F31" s="37"/>
      <c r="G31" s="476">
        <f>IFERROR(E31/'PIM Model'!$H$31,0)</f>
        <v>0</v>
      </c>
      <c r="H31" s="64"/>
      <c r="I31" s="477"/>
      <c r="J31" s="477"/>
      <c r="K31" s="477"/>
      <c r="L31" s="477"/>
      <c r="M31" s="477"/>
      <c r="N31" s="477"/>
      <c r="O31" s="190"/>
      <c r="P31" s="1450"/>
      <c r="Q31" s="1452"/>
      <c r="R31" s="1450"/>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2079</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42"/>
      <c r="O44" s="1742"/>
      <c r="P44" s="1742"/>
      <c r="Q44" s="1742"/>
      <c r="R44" s="1742"/>
      <c r="S44" s="174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602" t="str">
        <f>IF(F14="","",DATE(YEAR(F14)+IF(OR(Welcome!D16="Select Term",Welcome!D16=""),0,Welcome!D16),MONTH(F14),DAY(F14)))</f>
        <v/>
      </c>
    </row>
    <row r="18" spans="1:18" ht="13.5" customHeight="1" x14ac:dyDescent="0.25">
      <c r="C18" s="137"/>
      <c r="F18" s="1571"/>
      <c r="G18" s="1571"/>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9" t="str">
        <f>IF($F$14 = "","",IF(D23="","",IF(Q23="Yes",S23,$F$14)))</f>
        <v/>
      </c>
      <c r="L23" s="147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9" t="str">
        <f t="shared" ref="K24:K32" si="2">IF($F$14 = "","",IF(D24="","",IF(Q24="Yes",S24,$F$14)))</f>
        <v/>
      </c>
      <c r="L24" s="148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9" t="str">
        <f t="shared" si="2"/>
        <v/>
      </c>
      <c r="L25" s="148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9" t="str">
        <f t="shared" si="2"/>
        <v/>
      </c>
      <c r="L26" s="148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9" t="str">
        <f t="shared" si="2"/>
        <v/>
      </c>
      <c r="L27" s="148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9" t="str">
        <f t="shared" si="2"/>
        <v/>
      </c>
      <c r="L28" s="148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9" t="str">
        <f t="shared" si="2"/>
        <v/>
      </c>
      <c r="L29" s="148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9" t="str">
        <f t="shared" si="2"/>
        <v/>
      </c>
      <c r="L30" s="148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9" t="str">
        <f t="shared" si="2"/>
        <v/>
      </c>
      <c r="L31" s="148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9" t="str">
        <f t="shared" si="2"/>
        <v/>
      </c>
      <c r="L32" s="1480" t="str">
        <f>IF($F$17 = "","",$F$17)</f>
        <v/>
      </c>
      <c r="M32" s="616"/>
      <c r="N32" s="616" t="s">
        <v>646</v>
      </c>
      <c r="O32" s="784" t="s">
        <v>646</v>
      </c>
      <c r="P32" s="138"/>
      <c r="Q32" s="595" t="str">
        <f>IF('Customer Inputs'!BE15="Yes","Yes","")</f>
        <v/>
      </c>
    </row>
    <row r="33" spans="3:17" ht="15.75" thickBot="1" x14ac:dyDescent="0.3">
      <c r="C33" s="255"/>
      <c r="D33" s="572"/>
      <c r="E33" s="573"/>
      <c r="F33" s="1445"/>
      <c r="G33" s="1446"/>
      <c r="H33" s="1446"/>
      <c r="I33" s="1446"/>
      <c r="J33" s="1446"/>
      <c r="K33" s="1446"/>
      <c r="L33" s="1446"/>
      <c r="M33" s="1446"/>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2" t="s">
        <v>1466</v>
      </c>
      <c r="G44" s="1813"/>
      <c r="H44" s="1814"/>
    </row>
    <row r="45" spans="3:17" hidden="1" x14ac:dyDescent="0.25">
      <c r="F45" s="855" t="s">
        <v>1412</v>
      </c>
      <c r="G45" s="856" t="s">
        <v>1467</v>
      </c>
      <c r="H45" s="857" t="s">
        <v>1468</v>
      </c>
    </row>
    <row r="46" spans="3:17" ht="15.75" hidden="1" thickBot="1" x14ac:dyDescent="0.3">
      <c r="F46" s="858"/>
      <c r="G46" s="859"/>
      <c r="H46" s="860"/>
    </row>
    <row r="47" spans="3:17" hidden="1" x14ac:dyDescent="0.25"/>
    <row r="48" spans="3:17" hidden="1" x14ac:dyDescent="0.25"/>
    <row r="49" hidden="1" x14ac:dyDescent="0.25"/>
    <row r="50" hidden="1" x14ac:dyDescent="0.25"/>
    <row r="51" hidden="1" x14ac:dyDescent="0.25"/>
  </sheetData>
  <sheetProtection algorithmName="SHA-512" hashValue="m9vQ4BVaYu9AjtKs8cvpUrzS3GVkHn3809Ol0Sj7UZhcooprkRrQ9sFPcdUt0taWK1/XEiOD/61gI7Frz/NUmQ==" saltValue="q3TRyW0sB9QbOSvMIBpEv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2"/>
      <c r="C3" s="1053"/>
      <c r="D3" s="1053"/>
      <c r="E3" s="1053"/>
      <c r="F3" s="1053"/>
      <c r="G3" s="1053"/>
      <c r="H3" s="1053"/>
      <c r="I3" s="1462"/>
      <c r="J3" s="1462"/>
      <c r="K3" s="1461"/>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2074</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2005</v>
      </c>
      <c r="F18" s="719">
        <v>2</v>
      </c>
      <c r="G18" s="725" t="str">
        <f>IF('Pricing Schedule'!E5="PB","before","after")</f>
        <v>before</v>
      </c>
      <c r="H18" s="723" t="str">
        <f>IF(AND(Welcome!$D$6="New",'Customer Inputs'!P17&lt;&gt;0),'Customer Inputs'!P17,"")</f>
        <v/>
      </c>
      <c r="I18" s="1603"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1920</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3">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59"/>
      <c r="K1" s="1859"/>
      <c r="L1" s="1859"/>
      <c r="M1" s="1859"/>
      <c r="N1" s="1859"/>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40" t="s">
        <v>1486</v>
      </c>
      <c r="C3" s="1860"/>
      <c r="D3" s="1860"/>
      <c r="E3" s="1860"/>
      <c r="F3" s="1860"/>
      <c r="G3" s="1860"/>
      <c r="H3" s="1860"/>
      <c r="I3" s="1860"/>
      <c r="J3" s="1860"/>
      <c r="K3" s="1860"/>
      <c r="L3" s="1860"/>
      <c r="M3" s="1860"/>
      <c r="N3" s="1860"/>
      <c r="O3" s="1860"/>
      <c r="P3" s="1860"/>
      <c r="Q3" s="1860"/>
      <c r="R3" s="1860"/>
      <c r="S3" s="1860"/>
      <c r="T3" s="1860"/>
      <c r="U3" s="1861"/>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44" t="s">
        <v>1487</v>
      </c>
      <c r="E5" s="1845"/>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39"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39"/>
    </row>
    <row r="7" spans="1:31" s="895" customFormat="1" ht="30" customHeight="1" thickBot="1" x14ac:dyDescent="0.3">
      <c r="A7" s="565"/>
      <c r="B7" s="938"/>
      <c r="C7" s="950" t="s">
        <v>1493</v>
      </c>
      <c r="D7" s="1843">
        <v>1201</v>
      </c>
      <c r="E7" s="1842"/>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7"/>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46" t="str">
        <f>AA3</f>
        <v/>
      </c>
      <c r="E9" s="1847"/>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46" t="str">
        <f>AB3</f>
        <v/>
      </c>
      <c r="E11" s="1847"/>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58" t="s">
        <v>646</v>
      </c>
      <c r="E13" s="1835"/>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2104</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43" t="s">
        <v>1499</v>
      </c>
      <c r="E15" s="1842"/>
      <c r="F15" s="938"/>
      <c r="G15" s="984"/>
      <c r="H15" s="938"/>
      <c r="I15" s="938"/>
      <c r="J15" s="1608"/>
      <c r="K15" s="1608"/>
      <c r="L15" s="1608"/>
      <c r="M15" s="1608"/>
      <c r="N15" s="1608"/>
      <c r="O15" s="938"/>
      <c r="P15" s="938"/>
      <c r="Q15" s="938"/>
      <c r="R15" s="1627"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9"/>
      <c r="K16" s="1609"/>
      <c r="L16" s="1609"/>
      <c r="M16" s="1609"/>
      <c r="N16" s="1609"/>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40" t="s">
        <v>1500</v>
      </c>
      <c r="C17" s="1860"/>
      <c r="D17" s="1860"/>
      <c r="E17" s="1860"/>
      <c r="F17" s="1860"/>
      <c r="G17" s="1860"/>
      <c r="H17" s="1860"/>
      <c r="I17" s="1860"/>
      <c r="J17" s="1860"/>
      <c r="K17" s="1860"/>
      <c r="L17" s="1860"/>
      <c r="M17" s="1860"/>
      <c r="N17" s="1860"/>
      <c r="O17" s="1860"/>
      <c r="P17" s="1860"/>
      <c r="Q17" s="1860"/>
      <c r="R17" s="1860"/>
      <c r="S17" s="1860"/>
      <c r="T17" s="1860"/>
      <c r="U17" s="1861"/>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44" t="s">
        <v>1487</v>
      </c>
      <c r="E19" s="1845"/>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39"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39"/>
    </row>
    <row r="21" spans="1:31" s="895" customFormat="1" ht="30.75" customHeight="1" thickBot="1" x14ac:dyDescent="0.3">
      <c r="A21" s="565"/>
      <c r="B21" s="938"/>
      <c r="C21" s="950" t="s">
        <v>1493</v>
      </c>
      <c r="D21" s="1843">
        <v>1202</v>
      </c>
      <c r="E21" s="1842"/>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46" t="str">
        <f>AA4</f>
        <v/>
      </c>
      <c r="E23" s="1847"/>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46" t="str">
        <f>AB4</f>
        <v/>
      </c>
      <c r="E25" s="1847"/>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34" t="s">
        <v>646</v>
      </c>
      <c r="E27" s="1835"/>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2104</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43" t="s">
        <v>1499</v>
      </c>
      <c r="E29" s="1842"/>
      <c r="F29" s="938"/>
      <c r="G29" s="984"/>
      <c r="H29" s="938"/>
      <c r="I29" s="938"/>
      <c r="J29" s="938"/>
      <c r="K29" s="938"/>
      <c r="L29" s="938"/>
      <c r="M29" s="938"/>
      <c r="N29" s="938"/>
      <c r="O29" s="938"/>
      <c r="P29" s="938"/>
      <c r="Q29" s="938"/>
      <c r="R29" s="1627"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40" t="s">
        <v>1501</v>
      </c>
      <c r="C31" s="1860"/>
      <c r="D31" s="1860"/>
      <c r="E31" s="1860"/>
      <c r="F31" s="1860"/>
      <c r="G31" s="1860"/>
      <c r="H31" s="1860"/>
      <c r="I31" s="1860"/>
      <c r="J31" s="1860"/>
      <c r="K31" s="1860"/>
      <c r="L31" s="1860"/>
      <c r="M31" s="1860"/>
      <c r="N31" s="1860"/>
      <c r="O31" s="1860"/>
      <c r="P31" s="1860"/>
      <c r="Q31" s="1860"/>
      <c r="R31" s="1860"/>
      <c r="S31" s="1860"/>
      <c r="T31" s="1860"/>
      <c r="U31" s="1861"/>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44" t="s">
        <v>1502</v>
      </c>
      <c r="E33" s="1845"/>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39"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39"/>
    </row>
    <row r="35" spans="1:31" s="895" customFormat="1" ht="30.75" customHeight="1" thickBot="1" x14ac:dyDescent="0.3">
      <c r="A35" s="565"/>
      <c r="B35" s="938"/>
      <c r="C35" s="950" t="s">
        <v>1493</v>
      </c>
      <c r="D35" s="1843">
        <v>1401</v>
      </c>
      <c r="E35" s="1842"/>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46" t="str">
        <f>AA5</f>
        <v/>
      </c>
      <c r="E37" s="1847"/>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46" t="str">
        <f>AB5</f>
        <v/>
      </c>
      <c r="E39" s="1847"/>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58" t="s">
        <v>646</v>
      </c>
      <c r="E41" s="1835"/>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2104</v>
      </c>
      <c r="S42" s="938"/>
      <c r="T42" s="953" t="s">
        <v>523</v>
      </c>
      <c r="U42" s="938"/>
    </row>
    <row r="43" spans="1:31" s="895" customFormat="1" ht="18" customHeight="1" thickBot="1" x14ac:dyDescent="0.3">
      <c r="A43" s="565"/>
      <c r="B43" s="938"/>
      <c r="C43" s="950" t="s">
        <v>1498</v>
      </c>
      <c r="D43" s="1843" t="s">
        <v>1499</v>
      </c>
      <c r="E43" s="1842"/>
      <c r="F43" s="938"/>
      <c r="G43" s="984"/>
      <c r="H43" s="938"/>
      <c r="I43" s="938"/>
      <c r="J43" s="938"/>
      <c r="K43" s="938"/>
      <c r="L43" s="938"/>
      <c r="M43" s="938"/>
      <c r="N43" s="938"/>
      <c r="O43" s="938"/>
      <c r="P43" s="938"/>
      <c r="Q43" s="938"/>
      <c r="R43" s="1627"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40" t="s">
        <v>1513</v>
      </c>
      <c r="C45" s="1860"/>
      <c r="D45" s="1860"/>
      <c r="E45" s="1860"/>
      <c r="F45" s="1860"/>
      <c r="G45" s="1860"/>
      <c r="H45" s="1860"/>
      <c r="I45" s="1860"/>
      <c r="J45" s="1860"/>
      <c r="K45" s="1860"/>
      <c r="L45" s="1860"/>
      <c r="M45" s="1860"/>
      <c r="N45" s="1860"/>
      <c r="O45" s="1860"/>
      <c r="P45" s="1860"/>
      <c r="Q45" s="1860"/>
      <c r="R45" s="1860"/>
      <c r="S45" s="1860"/>
      <c r="T45" s="1860"/>
      <c r="U45" s="1861"/>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44" t="s">
        <v>1502</v>
      </c>
      <c r="E47" s="1845"/>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39"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39"/>
    </row>
    <row r="49" spans="1:31" s="895" customFormat="1" ht="30.75" customHeight="1" thickBot="1" x14ac:dyDescent="0.3">
      <c r="A49" s="565"/>
      <c r="B49" s="938"/>
      <c r="C49" s="950" t="s">
        <v>1493</v>
      </c>
      <c r="D49" s="1843">
        <v>1402</v>
      </c>
      <c r="E49" s="1842"/>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46" t="str">
        <f>AA6</f>
        <v/>
      </c>
      <c r="E51" s="1847"/>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46" t="str">
        <f>AB6</f>
        <v/>
      </c>
      <c r="E53" s="1847"/>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34" t="s">
        <v>646</v>
      </c>
      <c r="E55" s="1835"/>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2104</v>
      </c>
      <c r="S56" s="938"/>
      <c r="T56" s="953" t="s">
        <v>523</v>
      </c>
      <c r="U56" s="938"/>
    </row>
    <row r="57" spans="1:31" s="895" customFormat="1" ht="18" customHeight="1" thickBot="1" x14ac:dyDescent="0.3">
      <c r="A57" s="565"/>
      <c r="B57" s="938"/>
      <c r="C57" s="950" t="s">
        <v>1498</v>
      </c>
      <c r="D57" s="1843" t="s">
        <v>1499</v>
      </c>
      <c r="E57" s="1842"/>
      <c r="F57" s="938"/>
      <c r="G57" s="984"/>
      <c r="H57" s="938"/>
      <c r="I57" s="938"/>
      <c r="J57" s="938"/>
      <c r="K57" s="938"/>
      <c r="L57" s="938"/>
      <c r="M57" s="938"/>
      <c r="N57" s="938"/>
      <c r="O57" s="938"/>
      <c r="P57" s="938"/>
      <c r="Q57" s="938"/>
      <c r="R57" s="1627"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40" t="s">
        <v>1514</v>
      </c>
      <c r="C59" s="1860"/>
      <c r="D59" s="1860"/>
      <c r="E59" s="1860"/>
      <c r="F59" s="1860"/>
      <c r="G59" s="1860"/>
      <c r="H59" s="1860"/>
      <c r="I59" s="1860"/>
      <c r="J59" s="1860"/>
      <c r="K59" s="1860"/>
      <c r="L59" s="1860"/>
      <c r="M59" s="1860"/>
      <c r="N59" s="1860"/>
      <c r="O59" s="1860"/>
      <c r="P59" s="1860"/>
      <c r="Q59" s="1860"/>
      <c r="R59" s="1860"/>
      <c r="S59" s="1860"/>
      <c r="T59" s="1860"/>
      <c r="U59" s="1861"/>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44" t="s">
        <v>1515</v>
      </c>
      <c r="E61" s="1845"/>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39"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39"/>
    </row>
    <row r="63" spans="1:31" s="895" customFormat="1" ht="30" customHeight="1" thickBot="1" x14ac:dyDescent="0.3">
      <c r="A63" s="565"/>
      <c r="B63" s="938"/>
      <c r="C63" s="950" t="s">
        <v>1493</v>
      </c>
      <c r="D63" s="1843">
        <v>1501</v>
      </c>
      <c r="E63" s="1842"/>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46" t="str">
        <f>AA7</f>
        <v/>
      </c>
      <c r="E65" s="1847"/>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46" t="str">
        <f>AB7</f>
        <v/>
      </c>
      <c r="E67" s="1847"/>
      <c r="F67" s="938"/>
      <c r="G67" s="984" t="s">
        <v>1391</v>
      </c>
      <c r="H67" s="918"/>
      <c r="I67" s="941"/>
      <c r="J67" s="947"/>
      <c r="K67" s="938"/>
      <c r="L67" s="946"/>
      <c r="M67" s="938"/>
      <c r="N67" s="913" t="s">
        <v>479</v>
      </c>
      <c r="O67" s="938"/>
      <c r="P67" s="913" t="s">
        <v>1506</v>
      </c>
      <c r="Q67" s="938"/>
      <c r="R67" s="739" t="s">
        <v>2104</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7"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34" t="s">
        <v>646</v>
      </c>
      <c r="E71" s="1835"/>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43" t="s">
        <v>1499</v>
      </c>
      <c r="E73" s="1842"/>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40" t="s">
        <v>1516</v>
      </c>
      <c r="C75" s="1860"/>
      <c r="D75" s="1860"/>
      <c r="E75" s="1860"/>
      <c r="F75" s="1860"/>
      <c r="G75" s="1860"/>
      <c r="H75" s="1860"/>
      <c r="I75" s="1860"/>
      <c r="J75" s="1860"/>
      <c r="K75" s="1860"/>
      <c r="L75" s="1860"/>
      <c r="M75" s="1860"/>
      <c r="N75" s="1860"/>
      <c r="O75" s="1860"/>
      <c r="P75" s="1860"/>
      <c r="Q75" s="1860"/>
      <c r="R75" s="1860"/>
      <c r="S75" s="1860"/>
      <c r="T75" s="1860"/>
      <c r="U75" s="1861"/>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44" t="s">
        <v>1515</v>
      </c>
      <c r="E77" s="1845"/>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39"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39"/>
    </row>
    <row r="79" spans="1:31" s="895" customFormat="1" ht="30" customHeight="1" thickBot="1" x14ac:dyDescent="0.3">
      <c r="A79" s="565"/>
      <c r="B79" s="938"/>
      <c r="C79" s="950" t="s">
        <v>1493</v>
      </c>
      <c r="D79" s="1843">
        <v>1502</v>
      </c>
      <c r="E79" s="1842"/>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46" t="str">
        <f>AA8</f>
        <v/>
      </c>
      <c r="E81" s="1847"/>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46" t="str">
        <f>AB8</f>
        <v/>
      </c>
      <c r="E83" s="1847"/>
      <c r="F83" s="938"/>
      <c r="G83" s="984" t="s">
        <v>1391</v>
      </c>
      <c r="H83" s="918"/>
      <c r="I83" s="941"/>
      <c r="J83" s="947"/>
      <c r="K83" s="938"/>
      <c r="L83" s="944"/>
      <c r="M83" s="938"/>
      <c r="N83" s="913" t="s">
        <v>479</v>
      </c>
      <c r="O83" s="938"/>
      <c r="P83" s="913" t="s">
        <v>1506</v>
      </c>
      <c r="Q83" s="938"/>
      <c r="R83" s="739" t="s">
        <v>2104</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7"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34" t="s">
        <v>646</v>
      </c>
      <c r="E87" s="1835"/>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43" t="s">
        <v>1499</v>
      </c>
      <c r="E89" s="1842"/>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40" t="s">
        <v>1517</v>
      </c>
      <c r="C91" s="1860"/>
      <c r="D91" s="1860"/>
      <c r="E91" s="1860"/>
      <c r="F91" s="1860"/>
      <c r="G91" s="1860"/>
      <c r="H91" s="1860"/>
      <c r="I91" s="1860"/>
      <c r="J91" s="1860"/>
      <c r="K91" s="1860"/>
      <c r="L91" s="1860"/>
      <c r="M91" s="1860"/>
      <c r="N91" s="1860"/>
      <c r="O91" s="1860"/>
      <c r="P91" s="1860"/>
      <c r="Q91" s="1860"/>
      <c r="R91" s="1860"/>
      <c r="S91" s="1860"/>
      <c r="T91" s="1860"/>
      <c r="U91" s="1861"/>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44" t="s">
        <v>1524</v>
      </c>
      <c r="E93" s="1845"/>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39"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39"/>
    </row>
    <row r="95" spans="1:31" ht="30" customHeight="1" thickBot="1" x14ac:dyDescent="0.3">
      <c r="A95" s="565"/>
      <c r="B95" s="942"/>
      <c r="C95" s="953" t="s">
        <v>1493</v>
      </c>
      <c r="D95" s="1843">
        <v>5501</v>
      </c>
      <c r="E95" s="1842"/>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46" t="str">
        <f>AA9</f>
        <v/>
      </c>
      <c r="E97" s="1847"/>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46" t="str">
        <f>AB9</f>
        <v/>
      </c>
      <c r="E99" s="1847"/>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58" t="s">
        <v>646</v>
      </c>
      <c r="E101" s="1835"/>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2104</v>
      </c>
      <c r="S102" s="942"/>
      <c r="T102" s="953" t="s">
        <v>523</v>
      </c>
      <c r="U102" s="942"/>
    </row>
    <row r="103" spans="1:31" ht="18" customHeight="1" thickBot="1" x14ac:dyDescent="0.3">
      <c r="A103" s="565"/>
      <c r="B103" s="942"/>
      <c r="C103" s="950" t="s">
        <v>1498</v>
      </c>
      <c r="D103" s="1843" t="s">
        <v>1527</v>
      </c>
      <c r="E103" s="1827"/>
      <c r="F103" s="942"/>
      <c r="G103" s="984"/>
      <c r="H103" s="942"/>
      <c r="I103" s="942"/>
      <c r="J103" s="942"/>
      <c r="K103" s="942"/>
      <c r="L103" s="942"/>
      <c r="M103" s="942"/>
      <c r="N103" s="942"/>
      <c r="O103" s="942"/>
      <c r="P103" s="942"/>
      <c r="Q103" s="942"/>
      <c r="R103" s="1627"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40" t="s">
        <v>1528</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44" t="s">
        <v>1524</v>
      </c>
      <c r="E107" s="1845"/>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39"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39"/>
    </row>
    <row r="109" spans="1:31" ht="30.75" thickBot="1" x14ac:dyDescent="0.3">
      <c r="A109" s="565"/>
      <c r="B109" s="942"/>
      <c r="C109" s="953" t="s">
        <v>1493</v>
      </c>
      <c r="D109" s="1843">
        <v>5502</v>
      </c>
      <c r="E109" s="1842"/>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46" t="str">
        <f>AA10</f>
        <v/>
      </c>
      <c r="E111" s="1847"/>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46" t="str">
        <f>AB10</f>
        <v/>
      </c>
      <c r="E113" s="1847"/>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34" t="s">
        <v>646</v>
      </c>
      <c r="E115" s="1835"/>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2104</v>
      </c>
      <c r="S116" s="942"/>
      <c r="T116" s="953" t="s">
        <v>523</v>
      </c>
      <c r="U116" s="942"/>
    </row>
    <row r="117" spans="1:31" ht="15.75" thickBot="1" x14ac:dyDescent="0.3">
      <c r="A117" s="565"/>
      <c r="B117" s="942"/>
      <c r="C117" s="950" t="s">
        <v>1498</v>
      </c>
      <c r="D117" s="1843" t="s">
        <v>1527</v>
      </c>
      <c r="E117" s="1827"/>
      <c r="F117" s="942"/>
      <c r="G117" s="984"/>
      <c r="H117" s="942"/>
      <c r="I117" s="942"/>
      <c r="J117" s="942"/>
      <c r="K117" s="942"/>
      <c r="L117" s="942"/>
      <c r="M117" s="942"/>
      <c r="N117" s="942"/>
      <c r="O117" s="942"/>
      <c r="P117" s="942"/>
      <c r="Q117" s="942"/>
      <c r="R117" s="1627"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40" t="s">
        <v>1529</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44" t="s">
        <v>1525</v>
      </c>
      <c r="E121" s="1845"/>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39"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39"/>
    </row>
    <row r="123" spans="1:31" ht="30.75" thickBot="1" x14ac:dyDescent="0.3">
      <c r="A123" s="565"/>
      <c r="B123" s="942"/>
      <c r="C123" s="953" t="s">
        <v>1493</v>
      </c>
      <c r="D123" s="1843">
        <v>2801</v>
      </c>
      <c r="E123" s="1842"/>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46" t="str">
        <f>AA11</f>
        <v/>
      </c>
      <c r="E125" s="1847"/>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46" t="str">
        <f>AB11</f>
        <v/>
      </c>
      <c r="E127" s="1847"/>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34" t="s">
        <v>646</v>
      </c>
      <c r="E131" s="1835"/>
      <c r="F131" s="942"/>
      <c r="G131" s="984"/>
      <c r="H131" s="952" t="s">
        <v>1494</v>
      </c>
      <c r="I131" s="957"/>
      <c r="J131" s="953" t="s">
        <v>1508</v>
      </c>
      <c r="K131" s="957"/>
      <c r="L131" s="953" t="s">
        <v>1495</v>
      </c>
      <c r="M131" s="942"/>
      <c r="N131" s="942"/>
      <c r="O131" s="942"/>
      <c r="P131" s="942"/>
      <c r="Q131" s="942"/>
      <c r="R131" s="739" t="s">
        <v>2104</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7" t="s">
        <v>648</v>
      </c>
      <c r="S132" s="942"/>
      <c r="T132" s="981" t="str">
        <f>IF(Z11&lt;&gt;"","Yes","No")</f>
        <v>No</v>
      </c>
      <c r="U132" s="942"/>
    </row>
    <row r="133" spans="1:31" ht="15.75" thickBot="1" x14ac:dyDescent="0.3">
      <c r="A133" s="565"/>
      <c r="B133" s="942"/>
      <c r="C133" s="950" t="s">
        <v>1498</v>
      </c>
      <c r="D133" s="1843" t="s">
        <v>1527</v>
      </c>
      <c r="E133" s="1827"/>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40" t="s">
        <v>1530</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44" t="s">
        <v>1525</v>
      </c>
      <c r="E137" s="1845"/>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39"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39"/>
    </row>
    <row r="139" spans="1:31" ht="30.75" thickBot="1" x14ac:dyDescent="0.3">
      <c r="A139" s="565"/>
      <c r="B139" s="942"/>
      <c r="C139" s="953" t="s">
        <v>1493</v>
      </c>
      <c r="D139" s="1843">
        <v>2802</v>
      </c>
      <c r="E139" s="1842"/>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46" t="str">
        <f>AA12</f>
        <v/>
      </c>
      <c r="E141" s="1847"/>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46" t="str">
        <f>AB12</f>
        <v/>
      </c>
      <c r="E143" s="1847"/>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34" t="s">
        <v>646</v>
      </c>
      <c r="E147" s="1835"/>
      <c r="F147" s="942"/>
      <c r="G147" s="984"/>
      <c r="H147" s="952" t="s">
        <v>1494</v>
      </c>
      <c r="I147" s="957"/>
      <c r="J147" s="953" t="s">
        <v>1508</v>
      </c>
      <c r="K147" s="957"/>
      <c r="L147" s="953" t="s">
        <v>1495</v>
      </c>
      <c r="M147" s="942"/>
      <c r="N147" s="942"/>
      <c r="O147" s="942"/>
      <c r="P147" s="942"/>
      <c r="Q147" s="942"/>
      <c r="R147" s="739" t="s">
        <v>2104</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7" t="s">
        <v>648</v>
      </c>
      <c r="S148" s="942"/>
      <c r="T148" s="981" t="str">
        <f>IF(Z12&lt;&gt;"","Yes","No")</f>
        <v>No</v>
      </c>
      <c r="U148" s="942"/>
    </row>
    <row r="149" spans="1:31" ht="16.5" customHeight="1" thickBot="1" x14ac:dyDescent="0.3">
      <c r="A149" s="565"/>
      <c r="B149" s="942"/>
      <c r="C149" s="950" t="s">
        <v>1498</v>
      </c>
      <c r="D149" s="1843" t="s">
        <v>1527</v>
      </c>
      <c r="E149" s="1827"/>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40" t="s">
        <v>1531</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44" t="s">
        <v>1532</v>
      </c>
      <c r="E153" s="1845"/>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39"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39"/>
    </row>
    <row r="155" spans="1:31" ht="28.5" customHeight="1" thickBot="1" x14ac:dyDescent="0.3">
      <c r="A155" s="565"/>
      <c r="B155" s="942"/>
      <c r="C155" s="953" t="s">
        <v>1493</v>
      </c>
      <c r="D155" s="1843">
        <v>3401</v>
      </c>
      <c r="E155" s="1842"/>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46" t="str">
        <f>AA13</f>
        <v/>
      </c>
      <c r="E157" s="1847"/>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46" t="str">
        <f>AB13</f>
        <v/>
      </c>
      <c r="E159" s="1847"/>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1874</v>
      </c>
      <c r="M160" s="957"/>
      <c r="N160" s="957"/>
      <c r="O160" s="957"/>
      <c r="P160" s="957"/>
      <c r="Q160" s="957"/>
      <c r="R160" s="957"/>
      <c r="S160" s="957"/>
      <c r="T160" s="1027" t="s">
        <v>646</v>
      </c>
      <c r="U160" s="942"/>
    </row>
    <row r="161" spans="1:31" ht="30" customHeight="1" thickBot="1" x14ac:dyDescent="0.3">
      <c r="A161" s="565"/>
      <c r="B161" s="942"/>
      <c r="C161" s="951" t="s">
        <v>1497</v>
      </c>
      <c r="D161" s="1834" t="s">
        <v>646</v>
      </c>
      <c r="E161" s="1835"/>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2104</v>
      </c>
      <c r="S162" s="957"/>
      <c r="T162" s="953" t="s">
        <v>523</v>
      </c>
      <c r="U162" s="942"/>
    </row>
    <row r="163" spans="1:31" ht="18" customHeight="1" thickBot="1" x14ac:dyDescent="0.3">
      <c r="A163" s="565"/>
      <c r="B163" s="942"/>
      <c r="C163" s="950" t="s">
        <v>1498</v>
      </c>
      <c r="D163" s="1843" t="s">
        <v>1533</v>
      </c>
      <c r="E163" s="1827"/>
      <c r="F163" s="957"/>
      <c r="G163" s="985"/>
      <c r="H163" s="957"/>
      <c r="I163" s="957"/>
      <c r="J163" s="957"/>
      <c r="K163" s="957"/>
      <c r="L163" s="957"/>
      <c r="M163" s="957"/>
      <c r="N163" s="957"/>
      <c r="O163" s="957"/>
      <c r="P163" s="957"/>
      <c r="Q163" s="957"/>
      <c r="R163" s="1627"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40" t="s">
        <v>1534</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44" t="s">
        <v>1532</v>
      </c>
      <c r="E167" s="1845"/>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39"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39"/>
    </row>
    <row r="169" spans="1:31" ht="30.75" thickBot="1" x14ac:dyDescent="0.3">
      <c r="A169" s="565"/>
      <c r="B169" s="957"/>
      <c r="C169" s="950" t="s">
        <v>1493</v>
      </c>
      <c r="D169" s="1843">
        <v>3402</v>
      </c>
      <c r="E169" s="1842"/>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46" t="str">
        <f>AA14</f>
        <v/>
      </c>
      <c r="E171" s="1847"/>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46" t="str">
        <f>AB14</f>
        <v/>
      </c>
      <c r="E173" s="1847"/>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1874</v>
      </c>
      <c r="M174" s="957"/>
      <c r="N174" s="957"/>
      <c r="O174" s="957"/>
      <c r="P174" s="957"/>
      <c r="Q174" s="957"/>
      <c r="R174" s="957"/>
      <c r="S174" s="957"/>
      <c r="T174" s="1027" t="s">
        <v>646</v>
      </c>
      <c r="U174" s="957"/>
    </row>
    <row r="175" spans="1:31" ht="30" customHeight="1" thickBot="1" x14ac:dyDescent="0.3">
      <c r="A175" s="565"/>
      <c r="B175" s="957"/>
      <c r="C175" s="951" t="s">
        <v>1497</v>
      </c>
      <c r="D175" s="1834" t="s">
        <v>646</v>
      </c>
      <c r="E175" s="1835"/>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2104</v>
      </c>
      <c r="S176" s="957"/>
      <c r="T176" s="953" t="s">
        <v>523</v>
      </c>
      <c r="U176" s="957"/>
    </row>
    <row r="177" spans="1:31" ht="15.75" thickBot="1" x14ac:dyDescent="0.3">
      <c r="A177" s="565"/>
      <c r="B177" s="957"/>
      <c r="C177" s="950" t="s">
        <v>1498</v>
      </c>
      <c r="D177" s="1843" t="s">
        <v>1533</v>
      </c>
      <c r="E177" s="1827"/>
      <c r="F177" s="957"/>
      <c r="G177" s="985"/>
      <c r="H177" s="957"/>
      <c r="I177" s="957"/>
      <c r="J177" s="957"/>
      <c r="K177" s="957"/>
      <c r="L177" s="957"/>
      <c r="M177" s="957"/>
      <c r="N177" s="957"/>
      <c r="O177" s="957"/>
      <c r="P177" s="957"/>
      <c r="Q177" s="957"/>
      <c r="R177" s="1627"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40" t="s">
        <v>1535</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44" t="s">
        <v>1536</v>
      </c>
      <c r="E181" s="1845"/>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39"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39"/>
    </row>
    <row r="183" spans="1:31" ht="30.75" thickBot="1" x14ac:dyDescent="0.3">
      <c r="A183" s="565"/>
      <c r="B183" s="957"/>
      <c r="C183" s="950" t="s">
        <v>1493</v>
      </c>
      <c r="D183" s="1843">
        <v>3501</v>
      </c>
      <c r="E183" s="1842"/>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46" t="str">
        <f>AA15</f>
        <v/>
      </c>
      <c r="E185" s="1847"/>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46" t="str">
        <f>AB15</f>
        <v/>
      </c>
      <c r="E187" s="1847"/>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1874</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34" t="s">
        <v>646</v>
      </c>
      <c r="E189" s="1835"/>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2104</v>
      </c>
      <c r="S190" s="957"/>
      <c r="T190" s="953" t="s">
        <v>523</v>
      </c>
      <c r="U190" s="957"/>
    </row>
    <row r="191" spans="1:31" ht="15.75" thickBot="1" x14ac:dyDescent="0.3">
      <c r="A191" s="565"/>
      <c r="B191" s="957"/>
      <c r="C191" s="950" t="s">
        <v>1498</v>
      </c>
      <c r="D191" s="1843" t="s">
        <v>1533</v>
      </c>
      <c r="E191" s="1827"/>
      <c r="F191" s="957"/>
      <c r="G191" s="985"/>
      <c r="H191" s="957"/>
      <c r="I191" s="957"/>
      <c r="J191" s="957"/>
      <c r="K191" s="957"/>
      <c r="L191" s="957"/>
      <c r="M191" s="957"/>
      <c r="N191" s="957"/>
      <c r="O191" s="957"/>
      <c r="P191" s="957"/>
      <c r="Q191" s="957"/>
      <c r="R191" s="1627"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40" t="s">
        <v>1537</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44" t="s">
        <v>1536</v>
      </c>
      <c r="E195" s="1845"/>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39"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39"/>
    </row>
    <row r="197" spans="1:31" ht="30.75" thickBot="1" x14ac:dyDescent="0.3">
      <c r="A197" s="565"/>
      <c r="B197" s="957"/>
      <c r="C197" s="950" t="s">
        <v>1493</v>
      </c>
      <c r="D197" s="1843">
        <v>3502</v>
      </c>
      <c r="E197" s="1842"/>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46" t="str">
        <f>AA16</f>
        <v/>
      </c>
      <c r="E199" s="1847"/>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46" t="str">
        <f>AB16</f>
        <v/>
      </c>
      <c r="E201" s="1847"/>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1874</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34" t="s">
        <v>646</v>
      </c>
      <c r="E203" s="1835"/>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2104</v>
      </c>
      <c r="S204" s="957"/>
      <c r="T204" s="953" t="s">
        <v>523</v>
      </c>
      <c r="U204" s="957"/>
    </row>
    <row r="205" spans="1:31" ht="15.75" thickBot="1" x14ac:dyDescent="0.3">
      <c r="A205" s="565"/>
      <c r="B205" s="957"/>
      <c r="C205" s="950" t="s">
        <v>1498</v>
      </c>
      <c r="D205" s="1843" t="s">
        <v>1533</v>
      </c>
      <c r="E205" s="1827"/>
      <c r="F205" s="957"/>
      <c r="G205" s="985"/>
      <c r="H205" s="957"/>
      <c r="I205" s="957"/>
      <c r="J205" s="957"/>
      <c r="K205" s="957"/>
      <c r="L205" s="957"/>
      <c r="M205" s="957"/>
      <c r="N205" s="957"/>
      <c r="O205" s="957"/>
      <c r="P205" s="957"/>
      <c r="Q205" s="957"/>
      <c r="R205" s="1627"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40" t="s">
        <v>1538</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44" t="s">
        <v>1539</v>
      </c>
      <c r="E209" s="1845"/>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39"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39"/>
    </row>
    <row r="211" spans="1:31" ht="30.75" thickBot="1" x14ac:dyDescent="0.3">
      <c r="A211" s="565"/>
      <c r="B211" s="957"/>
      <c r="C211" s="950" t="s">
        <v>1493</v>
      </c>
      <c r="D211" s="1843">
        <v>3601</v>
      </c>
      <c r="E211" s="1842"/>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46" t="str">
        <f>AA17</f>
        <v/>
      </c>
      <c r="E213" s="1847"/>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46" t="str">
        <f>AB17</f>
        <v/>
      </c>
      <c r="E215" s="1847"/>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58" t="s">
        <v>646</v>
      </c>
      <c r="E219" s="1835"/>
      <c r="F219" s="957"/>
      <c r="G219" s="985"/>
      <c r="H219" s="952" t="s">
        <v>1494</v>
      </c>
      <c r="I219" s="957"/>
      <c r="J219" s="953" t="s">
        <v>1508</v>
      </c>
      <c r="K219" s="957"/>
      <c r="L219" s="953" t="s">
        <v>1495</v>
      </c>
      <c r="M219" s="957"/>
      <c r="N219" s="953" t="s">
        <v>1509</v>
      </c>
      <c r="O219" s="957"/>
      <c r="P219" s="953" t="s">
        <v>1510</v>
      </c>
      <c r="Q219" s="957"/>
      <c r="R219" s="739" t="s">
        <v>2104</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1874</v>
      </c>
      <c r="M220" s="957"/>
      <c r="N220" s="913" t="s">
        <v>646</v>
      </c>
      <c r="O220" s="957"/>
      <c r="P220" s="913" t="s">
        <v>648</v>
      </c>
      <c r="Q220" s="957"/>
      <c r="R220" s="1627" t="s">
        <v>648</v>
      </c>
      <c r="S220" s="957"/>
      <c r="T220" s="981" t="str">
        <f>IF(Z17&lt;&gt;"","Yes","No")</f>
        <v>No</v>
      </c>
      <c r="U220" s="957"/>
    </row>
    <row r="221" spans="1:31" ht="15.75" thickBot="1" x14ac:dyDescent="0.3">
      <c r="A221" s="565"/>
      <c r="B221" s="957"/>
      <c r="C221" s="950" t="s">
        <v>1498</v>
      </c>
      <c r="D221" s="1843" t="s">
        <v>1533</v>
      </c>
      <c r="E221" s="1827"/>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40" t="s">
        <v>1540</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44" t="s">
        <v>1539</v>
      </c>
      <c r="E225" s="1845"/>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39"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39"/>
    </row>
    <row r="227" spans="1:31" ht="30" customHeight="1" thickBot="1" x14ac:dyDescent="0.3">
      <c r="A227" s="565"/>
      <c r="B227" s="957"/>
      <c r="C227" s="950" t="s">
        <v>1493</v>
      </c>
      <c r="D227" s="1843">
        <v>3602</v>
      </c>
      <c r="E227" s="1842"/>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46" t="str">
        <f>AA18</f>
        <v/>
      </c>
      <c r="E229" s="1847"/>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46" t="str">
        <f>AB18</f>
        <v/>
      </c>
      <c r="E231" s="1847"/>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34" t="s">
        <v>646</v>
      </c>
      <c r="E235" s="1835"/>
      <c r="F235" s="957"/>
      <c r="G235" s="985"/>
      <c r="H235" s="952" t="s">
        <v>1494</v>
      </c>
      <c r="I235" s="957"/>
      <c r="J235" s="953" t="s">
        <v>1508</v>
      </c>
      <c r="K235" s="957"/>
      <c r="L235" s="953" t="s">
        <v>1495</v>
      </c>
      <c r="M235" s="957"/>
      <c r="N235" s="953" t="s">
        <v>1509</v>
      </c>
      <c r="O235" s="957"/>
      <c r="P235" s="953" t="s">
        <v>1510</v>
      </c>
      <c r="Q235" s="957"/>
      <c r="R235" s="739" t="s">
        <v>2104</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1874</v>
      </c>
      <c r="M236" s="957"/>
      <c r="N236" s="913" t="s">
        <v>646</v>
      </c>
      <c r="O236" s="957"/>
      <c r="P236" s="913" t="s">
        <v>648</v>
      </c>
      <c r="Q236" s="957"/>
      <c r="R236" s="1627" t="s">
        <v>648</v>
      </c>
      <c r="S236" s="957"/>
      <c r="T236" s="981" t="str">
        <f>IF(Z18&lt;&gt;"","Yes","No")</f>
        <v>No</v>
      </c>
      <c r="U236" s="957"/>
    </row>
    <row r="237" spans="1:31" ht="18" customHeight="1" thickBot="1" x14ac:dyDescent="0.3">
      <c r="A237" s="565"/>
      <c r="B237" s="957"/>
      <c r="C237" s="950" t="s">
        <v>1498</v>
      </c>
      <c r="D237" s="1843" t="s">
        <v>1533</v>
      </c>
      <c r="E237" s="1827"/>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48" t="s">
        <v>1682</v>
      </c>
      <c r="C239" s="1849"/>
      <c r="D239" s="1849"/>
      <c r="E239" s="1849"/>
      <c r="F239" s="1849"/>
      <c r="G239" s="1849"/>
      <c r="H239" s="1849"/>
      <c r="I239" s="1849"/>
      <c r="J239" s="1849"/>
      <c r="K239" s="1849"/>
      <c r="L239" s="1849"/>
      <c r="M239" s="1849"/>
      <c r="N239" s="1849"/>
      <c r="O239" s="1849"/>
      <c r="P239" s="1849"/>
      <c r="Q239" s="1849"/>
      <c r="R239" s="1849"/>
      <c r="S239" s="1849"/>
      <c r="T239" s="1849"/>
      <c r="U239" s="1850"/>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44" t="s">
        <v>1541</v>
      </c>
      <c r="E241" s="1845"/>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39"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39"/>
    </row>
    <row r="243" spans="1:31" ht="30" customHeight="1" thickBot="1" x14ac:dyDescent="0.3">
      <c r="A243" s="949"/>
      <c r="B243" s="957"/>
      <c r="C243" s="950" t="s">
        <v>1493</v>
      </c>
      <c r="D243" s="1843">
        <v>1301</v>
      </c>
      <c r="E243" s="1842"/>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46" t="str">
        <f>AA19</f>
        <v/>
      </c>
      <c r="E245" s="1847"/>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46" t="str">
        <f>AB19</f>
        <v/>
      </c>
      <c r="E247" s="1847"/>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34" t="s">
        <v>648</v>
      </c>
      <c r="E249" s="1835"/>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2104</v>
      </c>
      <c r="S250" s="957"/>
      <c r="T250" s="953" t="s">
        <v>523</v>
      </c>
      <c r="U250" s="957"/>
    </row>
    <row r="251" spans="1:31" ht="18" customHeight="1" thickBot="1" x14ac:dyDescent="0.3">
      <c r="A251" s="949"/>
      <c r="B251" s="957"/>
      <c r="C251" s="950" t="s">
        <v>1498</v>
      </c>
      <c r="D251" s="1843" t="s">
        <v>1499</v>
      </c>
      <c r="E251" s="1827"/>
      <c r="F251" s="957"/>
      <c r="G251" s="985"/>
      <c r="H251" s="957"/>
      <c r="I251" s="957"/>
      <c r="J251" s="957"/>
      <c r="K251" s="957"/>
      <c r="L251" s="957"/>
      <c r="M251" s="957"/>
      <c r="N251" s="957"/>
      <c r="O251" s="957"/>
      <c r="P251" s="957"/>
      <c r="Q251" s="957"/>
      <c r="R251" s="1627"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48" t="s">
        <v>1681</v>
      </c>
      <c r="C253" s="1849"/>
      <c r="D253" s="1849"/>
      <c r="E253" s="1849"/>
      <c r="F253" s="1849"/>
      <c r="G253" s="1849"/>
      <c r="H253" s="1849"/>
      <c r="I253" s="1849"/>
      <c r="J253" s="1849"/>
      <c r="K253" s="1849"/>
      <c r="L253" s="1849"/>
      <c r="M253" s="1849"/>
      <c r="N253" s="1849"/>
      <c r="O253" s="1849"/>
      <c r="P253" s="1849"/>
      <c r="Q253" s="1849"/>
      <c r="R253" s="1849"/>
      <c r="S253" s="1849"/>
      <c r="T253" s="1849"/>
      <c r="U253" s="1850"/>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44" t="s">
        <v>1541</v>
      </c>
      <c r="E255" s="1845"/>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39"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39"/>
    </row>
    <row r="257" spans="1:31" s="1030" customFormat="1" ht="30" customHeight="1" thickBot="1" x14ac:dyDescent="0.3">
      <c r="B257" s="957"/>
      <c r="C257" s="950" t="s">
        <v>1493</v>
      </c>
      <c r="D257" s="1843">
        <v>1302</v>
      </c>
      <c r="E257" s="1842"/>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46" t="str">
        <f>AA20</f>
        <v/>
      </c>
      <c r="E259" s="1847"/>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46" t="str">
        <f>AB20</f>
        <v/>
      </c>
      <c r="E261" s="1847"/>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34" t="s">
        <v>648</v>
      </c>
      <c r="E263" s="1835"/>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2104</v>
      </c>
      <c r="S264" s="957"/>
      <c r="T264" s="953" t="s">
        <v>523</v>
      </c>
      <c r="U264" s="957"/>
    </row>
    <row r="265" spans="1:31" s="1030" customFormat="1" ht="18" customHeight="1" thickBot="1" x14ac:dyDescent="0.3">
      <c r="B265" s="957"/>
      <c r="C265" s="950" t="s">
        <v>1498</v>
      </c>
      <c r="D265" s="1843" t="s">
        <v>1499</v>
      </c>
      <c r="E265" s="1827"/>
      <c r="F265" s="957"/>
      <c r="G265" s="985"/>
      <c r="H265" s="957"/>
      <c r="I265" s="957"/>
      <c r="J265" s="957"/>
      <c r="K265" s="957"/>
      <c r="L265" s="957"/>
      <c r="M265" s="957"/>
      <c r="N265" s="957"/>
      <c r="O265" s="957"/>
      <c r="P265" s="957"/>
      <c r="Q265" s="957"/>
      <c r="R265" s="1627"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48" t="s">
        <v>1683</v>
      </c>
      <c r="C267" s="1849"/>
      <c r="D267" s="1849"/>
      <c r="E267" s="1849"/>
      <c r="F267" s="1849"/>
      <c r="G267" s="1849"/>
      <c r="H267" s="1849"/>
      <c r="I267" s="1849"/>
      <c r="J267" s="1849"/>
      <c r="K267" s="1849"/>
      <c r="L267" s="1849"/>
      <c r="M267" s="1849"/>
      <c r="N267" s="1849"/>
      <c r="O267" s="1849"/>
      <c r="P267" s="1849"/>
      <c r="Q267" s="1849"/>
      <c r="R267" s="1849"/>
      <c r="S267" s="1849"/>
      <c r="T267" s="1849"/>
      <c r="U267" s="1850"/>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44" t="s">
        <v>1541</v>
      </c>
      <c r="E269" s="1845"/>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39"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39"/>
    </row>
    <row r="271" spans="1:31" s="1030" customFormat="1" ht="30" customHeight="1" thickBot="1" x14ac:dyDescent="0.3">
      <c r="B271" s="957"/>
      <c r="C271" s="950" t="s">
        <v>1493</v>
      </c>
      <c r="D271" s="1843">
        <v>1303</v>
      </c>
      <c r="E271" s="1842"/>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46" t="str">
        <f>AA21</f>
        <v/>
      </c>
      <c r="E273" s="1847"/>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46" t="str">
        <f>AB21</f>
        <v/>
      </c>
      <c r="E275" s="1847"/>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34" t="s">
        <v>648</v>
      </c>
      <c r="E277" s="1835"/>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2104</v>
      </c>
      <c r="S278" s="957"/>
      <c r="T278" s="953" t="s">
        <v>523</v>
      </c>
      <c r="U278" s="957"/>
    </row>
    <row r="279" spans="1:31" s="1030" customFormat="1" ht="18" customHeight="1" thickBot="1" x14ac:dyDescent="0.3">
      <c r="B279" s="957"/>
      <c r="C279" s="950" t="s">
        <v>1498</v>
      </c>
      <c r="D279" s="1843" t="s">
        <v>1499</v>
      </c>
      <c r="E279" s="1827"/>
      <c r="F279" s="957"/>
      <c r="G279" s="985"/>
      <c r="H279" s="957"/>
      <c r="I279" s="957"/>
      <c r="J279" s="957"/>
      <c r="K279" s="957"/>
      <c r="L279" s="957"/>
      <c r="M279" s="957"/>
      <c r="N279" s="957"/>
      <c r="O279" s="957"/>
      <c r="P279" s="957"/>
      <c r="Q279" s="957"/>
      <c r="R279" s="1627"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48" t="s">
        <v>1684</v>
      </c>
      <c r="C281" s="1849"/>
      <c r="D281" s="1849"/>
      <c r="E281" s="1849"/>
      <c r="F281" s="1849"/>
      <c r="G281" s="1849"/>
      <c r="H281" s="1849"/>
      <c r="I281" s="1849"/>
      <c r="J281" s="1849"/>
      <c r="K281" s="1849"/>
      <c r="L281" s="1849"/>
      <c r="M281" s="1849"/>
      <c r="N281" s="1849"/>
      <c r="O281" s="1849"/>
      <c r="P281" s="1849"/>
      <c r="Q281" s="1849"/>
      <c r="R281" s="1849"/>
      <c r="S281" s="1849"/>
      <c r="T281" s="1849"/>
      <c r="U281" s="1850"/>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44" t="s">
        <v>1541</v>
      </c>
      <c r="E283" s="1845"/>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39"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39"/>
    </row>
    <row r="285" spans="1:31" s="1030" customFormat="1" ht="30" customHeight="1" thickBot="1" x14ac:dyDescent="0.3">
      <c r="B285" s="957"/>
      <c r="C285" s="950" t="s">
        <v>1493</v>
      </c>
      <c r="D285" s="1843">
        <v>1304</v>
      </c>
      <c r="E285" s="1842"/>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46" t="str">
        <f>AA22</f>
        <v/>
      </c>
      <c r="E287" s="1847"/>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46" t="str">
        <f>AB22</f>
        <v/>
      </c>
      <c r="E289" s="1847"/>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34" t="s">
        <v>648</v>
      </c>
      <c r="E291" s="1835"/>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2104</v>
      </c>
      <c r="S292" s="957"/>
      <c r="T292" s="953" t="s">
        <v>523</v>
      </c>
      <c r="U292" s="957"/>
    </row>
    <row r="293" spans="1:31" s="1030" customFormat="1" ht="18" customHeight="1" thickBot="1" x14ac:dyDescent="0.3">
      <c r="B293" s="957"/>
      <c r="C293" s="950" t="s">
        <v>1498</v>
      </c>
      <c r="D293" s="1843" t="s">
        <v>1499</v>
      </c>
      <c r="E293" s="1827"/>
      <c r="F293" s="957"/>
      <c r="G293" s="985"/>
      <c r="H293" s="957"/>
      <c r="I293" s="957"/>
      <c r="J293" s="957"/>
      <c r="K293" s="957"/>
      <c r="L293" s="957"/>
      <c r="M293" s="957"/>
      <c r="N293" s="957"/>
      <c r="O293" s="957"/>
      <c r="P293" s="957"/>
      <c r="Q293" s="957"/>
      <c r="R293" s="1627"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48" t="s">
        <v>1685</v>
      </c>
      <c r="C295" s="1849"/>
      <c r="D295" s="1849"/>
      <c r="E295" s="1849"/>
      <c r="F295" s="1849"/>
      <c r="G295" s="1849"/>
      <c r="H295" s="1849"/>
      <c r="I295" s="1849"/>
      <c r="J295" s="1849"/>
      <c r="K295" s="1849"/>
      <c r="L295" s="1849"/>
      <c r="M295" s="1849"/>
      <c r="N295" s="1849"/>
      <c r="O295" s="1849"/>
      <c r="P295" s="1849"/>
      <c r="Q295" s="1849"/>
      <c r="R295" s="1849"/>
      <c r="S295" s="1849"/>
      <c r="T295" s="1849"/>
      <c r="U295" s="1850"/>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44" t="s">
        <v>1541</v>
      </c>
      <c r="E297" s="1845"/>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39"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39"/>
    </row>
    <row r="299" spans="1:31" s="1030" customFormat="1" ht="30" customHeight="1" thickBot="1" x14ac:dyDescent="0.3">
      <c r="B299" s="957"/>
      <c r="C299" s="950" t="s">
        <v>1493</v>
      </c>
      <c r="D299" s="1843">
        <v>1305</v>
      </c>
      <c r="E299" s="1842"/>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46" t="str">
        <f>AA23</f>
        <v/>
      </c>
      <c r="E301" s="1847"/>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46" t="str">
        <f>AB23</f>
        <v/>
      </c>
      <c r="E303" s="1847"/>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34" t="s">
        <v>648</v>
      </c>
      <c r="E305" s="1835"/>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2104</v>
      </c>
      <c r="S306" s="957"/>
      <c r="T306" s="953" t="s">
        <v>523</v>
      </c>
      <c r="U306" s="957"/>
    </row>
    <row r="307" spans="1:31" s="1030" customFormat="1" ht="18" customHeight="1" thickBot="1" x14ac:dyDescent="0.3">
      <c r="B307" s="957"/>
      <c r="C307" s="950" t="s">
        <v>1498</v>
      </c>
      <c r="D307" s="1843" t="s">
        <v>1499</v>
      </c>
      <c r="E307" s="1827"/>
      <c r="F307" s="957"/>
      <c r="G307" s="985"/>
      <c r="H307" s="957"/>
      <c r="I307" s="957"/>
      <c r="J307" s="957"/>
      <c r="K307" s="957"/>
      <c r="L307" s="957"/>
      <c r="M307" s="957"/>
      <c r="N307" s="957"/>
      <c r="O307" s="957"/>
      <c r="P307" s="957"/>
      <c r="Q307" s="957"/>
      <c r="R307" s="1627"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40" t="s">
        <v>1544</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44" t="s">
        <v>1542</v>
      </c>
      <c r="E311" s="1845"/>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39"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39"/>
    </row>
    <row r="313" spans="1:31" ht="30" customHeight="1" thickBot="1" x14ac:dyDescent="0.3">
      <c r="A313" s="990"/>
      <c r="B313" s="957"/>
      <c r="C313" s="950" t="s">
        <v>1493</v>
      </c>
      <c r="D313" s="1843">
        <v>4001</v>
      </c>
      <c r="E313" s="1842"/>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46" t="str">
        <f>AA24</f>
        <v/>
      </c>
      <c r="E315" s="1847"/>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46" t="str">
        <f>AB24</f>
        <v/>
      </c>
      <c r="E317" s="1847"/>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1874</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34" t="s">
        <v>646</v>
      </c>
      <c r="E319" s="1835"/>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2104</v>
      </c>
      <c r="S320" s="957"/>
      <c r="T320" s="953" t="s">
        <v>523</v>
      </c>
      <c r="U320" s="957"/>
    </row>
    <row r="321" spans="1:31" ht="18" customHeight="1" thickBot="1" x14ac:dyDescent="0.3">
      <c r="A321" s="990"/>
      <c r="B321" s="957"/>
      <c r="C321" s="950" t="s">
        <v>1498</v>
      </c>
      <c r="D321" s="1843" t="s">
        <v>1499</v>
      </c>
      <c r="E321" s="1827"/>
      <c r="F321" s="957"/>
      <c r="G321" s="957"/>
      <c r="H321" s="957"/>
      <c r="I321" s="957"/>
      <c r="J321" s="957"/>
      <c r="K321" s="957"/>
      <c r="L321" s="957"/>
      <c r="M321" s="957"/>
      <c r="N321" s="957"/>
      <c r="O321" s="957"/>
      <c r="P321" s="957"/>
      <c r="Q321" s="957"/>
      <c r="R321" s="1627"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48" t="s">
        <v>1705</v>
      </c>
      <c r="C323" s="1849"/>
      <c r="D323" s="1849"/>
      <c r="E323" s="1849"/>
      <c r="F323" s="1849"/>
      <c r="G323" s="1849"/>
      <c r="H323" s="1849"/>
      <c r="I323" s="1849"/>
      <c r="J323" s="1849"/>
      <c r="K323" s="1849"/>
      <c r="L323" s="1849"/>
      <c r="M323" s="1849"/>
      <c r="N323" s="1849"/>
      <c r="O323" s="1849"/>
      <c r="P323" s="1849"/>
      <c r="Q323" s="1849"/>
      <c r="R323" s="1849"/>
      <c r="S323" s="1849"/>
      <c r="T323" s="1849"/>
      <c r="U323" s="1850"/>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52" t="s">
        <v>1602</v>
      </c>
      <c r="E325" s="1853"/>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39"/>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39"/>
    </row>
    <row r="327" spans="1:31" ht="30.75" thickBot="1" x14ac:dyDescent="0.3">
      <c r="A327" s="992"/>
      <c r="B327" s="993"/>
      <c r="C327" s="994" t="s">
        <v>1493</v>
      </c>
      <c r="D327" s="1851">
        <v>4601</v>
      </c>
      <c r="E327" s="1854"/>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46" t="str">
        <f>AA25</f>
        <v/>
      </c>
      <c r="E329" s="1847"/>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46" t="str">
        <f>AB25</f>
        <v/>
      </c>
      <c r="E331" s="1847"/>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34" t="s">
        <v>646</v>
      </c>
      <c r="E333" s="1835"/>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51" t="s">
        <v>1608</v>
      </c>
      <c r="E335" s="1850"/>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48" t="s">
        <v>1706</v>
      </c>
      <c r="C337" s="1849"/>
      <c r="D337" s="1849"/>
      <c r="E337" s="1849"/>
      <c r="F337" s="1849"/>
      <c r="G337" s="1849"/>
      <c r="H337" s="1849"/>
      <c r="I337" s="1849"/>
      <c r="J337" s="1849"/>
      <c r="K337" s="1849"/>
      <c r="L337" s="1849"/>
      <c r="M337" s="1849"/>
      <c r="N337" s="1849"/>
      <c r="O337" s="1849"/>
      <c r="P337" s="1849"/>
      <c r="Q337" s="1849"/>
      <c r="R337" s="1849"/>
      <c r="S337" s="1849"/>
      <c r="T337" s="1849"/>
      <c r="U337" s="1850"/>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52" t="s">
        <v>1602</v>
      </c>
      <c r="E339" s="1853"/>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39"/>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39"/>
    </row>
    <row r="341" spans="1:31" ht="30.75" thickBot="1" x14ac:dyDescent="0.3">
      <c r="A341" s="992"/>
      <c r="B341" s="993"/>
      <c r="C341" s="994" t="s">
        <v>1493</v>
      </c>
      <c r="D341" s="1851">
        <v>4602</v>
      </c>
      <c r="E341" s="1854"/>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46" t="str">
        <f>AA26</f>
        <v/>
      </c>
      <c r="E343" s="1847"/>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46" t="str">
        <f>AB26</f>
        <v/>
      </c>
      <c r="E345" s="1847"/>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34" t="s">
        <v>646</v>
      </c>
      <c r="E347" s="1835"/>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51" t="s">
        <v>1608</v>
      </c>
      <c r="E349" s="1850"/>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55" t="s">
        <v>1897</v>
      </c>
      <c r="C351" s="1856"/>
      <c r="D351" s="1856"/>
      <c r="E351" s="1856"/>
      <c r="F351" s="1856"/>
      <c r="G351" s="1856"/>
      <c r="H351" s="1856"/>
      <c r="I351" s="1856"/>
      <c r="J351" s="1856"/>
      <c r="K351" s="1856"/>
      <c r="L351" s="1856"/>
      <c r="M351" s="1856"/>
      <c r="N351" s="1856"/>
      <c r="O351" s="1856"/>
      <c r="P351" s="1856"/>
      <c r="Q351" s="1856"/>
      <c r="R351" s="1856"/>
      <c r="S351" s="1856"/>
      <c r="T351" s="1856"/>
      <c r="U351" s="1857"/>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52" t="s">
        <v>1632</v>
      </c>
      <c r="E353" s="1853"/>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39"/>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39"/>
    </row>
    <row r="355" spans="1:31" ht="30.75" thickBot="1" x14ac:dyDescent="0.3">
      <c r="A355" s="992"/>
      <c r="B355" s="993"/>
      <c r="C355" s="994" t="s">
        <v>1493</v>
      </c>
      <c r="D355" s="1851">
        <v>4901</v>
      </c>
      <c r="E355" s="1854"/>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46" t="str">
        <f>AA27</f>
        <v/>
      </c>
      <c r="E357" s="1847"/>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46" t="str">
        <f>AB27</f>
        <v/>
      </c>
      <c r="E359" s="1847"/>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34" t="s">
        <v>646</v>
      </c>
      <c r="E361" s="1835"/>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51" t="s">
        <v>1608</v>
      </c>
      <c r="E363" s="1850"/>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48" t="s">
        <v>1609</v>
      </c>
      <c r="C365" s="1849"/>
      <c r="D365" s="1849"/>
      <c r="E365" s="1849"/>
      <c r="F365" s="1849"/>
      <c r="G365" s="1849"/>
      <c r="H365" s="1849"/>
      <c r="I365" s="1849"/>
      <c r="J365" s="1849"/>
      <c r="K365" s="1849"/>
      <c r="L365" s="1849"/>
      <c r="M365" s="1849"/>
      <c r="N365" s="1849"/>
      <c r="O365" s="1849"/>
      <c r="P365" s="1849"/>
      <c r="Q365" s="1849"/>
      <c r="R365" s="1849"/>
      <c r="S365" s="1849"/>
      <c r="T365" s="1849"/>
      <c r="U365" s="1850"/>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52" t="s">
        <v>1610</v>
      </c>
      <c r="E367" s="1853"/>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39"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39"/>
    </row>
    <row r="369" spans="1:31" ht="30.75" thickBot="1" x14ac:dyDescent="0.3">
      <c r="A369" s="992"/>
      <c r="B369" s="993"/>
      <c r="C369" s="994" t="s">
        <v>1493</v>
      </c>
      <c r="D369" s="1851">
        <v>5001</v>
      </c>
      <c r="E369" s="1854"/>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46" t="str">
        <f>AA28</f>
        <v/>
      </c>
      <c r="E371" s="1847"/>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46" t="str">
        <f>AB28</f>
        <v/>
      </c>
      <c r="E373" s="1847"/>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34" t="s">
        <v>646</v>
      </c>
      <c r="E375" s="1835"/>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51" t="s">
        <v>1499</v>
      </c>
      <c r="E377" s="1850"/>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48" t="s">
        <v>1611</v>
      </c>
      <c r="C379" s="1849"/>
      <c r="D379" s="1849"/>
      <c r="E379" s="1849"/>
      <c r="F379" s="1849"/>
      <c r="G379" s="1849"/>
      <c r="H379" s="1849"/>
      <c r="I379" s="1849"/>
      <c r="J379" s="1849"/>
      <c r="K379" s="1849"/>
      <c r="L379" s="1849"/>
      <c r="M379" s="1849"/>
      <c r="N379" s="1849"/>
      <c r="O379" s="1849"/>
      <c r="P379" s="1849"/>
      <c r="Q379" s="1849"/>
      <c r="R379" s="1849"/>
      <c r="S379" s="1849"/>
      <c r="T379" s="1849"/>
      <c r="U379" s="1850"/>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44" t="s">
        <v>1133</v>
      </c>
      <c r="E381" s="1845"/>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39"/>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39"/>
    </row>
    <row r="383" spans="1:31" ht="30.75" thickBot="1" x14ac:dyDescent="0.3">
      <c r="A383" s="992"/>
      <c r="B383" s="957"/>
      <c r="C383" s="953" t="s">
        <v>1493</v>
      </c>
      <c r="D383" s="1843">
        <v>801</v>
      </c>
      <c r="E383" s="1842"/>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46" t="str">
        <f>AA29</f>
        <v/>
      </c>
      <c r="E385" s="1847"/>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46" t="str">
        <f>AB29</f>
        <v/>
      </c>
      <c r="E387" s="1847"/>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34" t="s">
        <v>646</v>
      </c>
      <c r="E389" s="1835"/>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43" t="s">
        <v>1608</v>
      </c>
      <c r="E391" s="1827"/>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40" t="s">
        <v>1613</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44" t="s">
        <v>1614</v>
      </c>
      <c r="E395" s="1845"/>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39"/>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39"/>
    </row>
    <row r="397" spans="1:31" ht="30.75" thickBot="1" x14ac:dyDescent="0.3">
      <c r="A397" s="992"/>
      <c r="B397" s="957"/>
      <c r="C397" s="950" t="s">
        <v>1493</v>
      </c>
      <c r="D397" s="1843">
        <v>901</v>
      </c>
      <c r="E397" s="1842"/>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46" t="str">
        <f>AA30</f>
        <v/>
      </c>
      <c r="E399" s="1847"/>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46" t="str">
        <f>AB30</f>
        <v/>
      </c>
      <c r="E401" s="1847"/>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34" t="s">
        <v>646</v>
      </c>
      <c r="E403" s="1835"/>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43" t="s">
        <v>1608</v>
      </c>
      <c r="E405" s="1827"/>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40" t="s">
        <v>1615</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44" t="s">
        <v>1616</v>
      </c>
      <c r="E409" s="1845"/>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39"/>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39"/>
    </row>
    <row r="411" spans="1:31" ht="30.75" thickBot="1" x14ac:dyDescent="0.3">
      <c r="A411" s="992"/>
      <c r="B411" s="957"/>
      <c r="C411" s="950" t="s">
        <v>1493</v>
      </c>
      <c r="D411" s="1843">
        <v>501</v>
      </c>
      <c r="E411" s="1842"/>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46" t="str">
        <f>AA31</f>
        <v/>
      </c>
      <c r="E413" s="1847"/>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46" t="str">
        <f>AB31</f>
        <v/>
      </c>
      <c r="E415" s="1847"/>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34" t="s">
        <v>646</v>
      </c>
      <c r="E417" s="1835"/>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43" t="s">
        <v>1608</v>
      </c>
      <c r="E419" s="1827"/>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40" t="s">
        <v>1617</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44" t="s">
        <v>1616</v>
      </c>
      <c r="E423" s="1845"/>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39"/>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39"/>
    </row>
    <row r="425" spans="1:31" ht="30.75" thickBot="1" x14ac:dyDescent="0.3">
      <c r="A425" s="992"/>
      <c r="B425" s="957"/>
      <c r="C425" s="950" t="s">
        <v>1493</v>
      </c>
      <c r="D425" s="1841">
        <v>502</v>
      </c>
      <c r="E425" s="1842"/>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46" t="str">
        <f>AA32</f>
        <v/>
      </c>
      <c r="E427" s="1847"/>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46" t="str">
        <f>AB32</f>
        <v/>
      </c>
      <c r="E429" s="1847"/>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34" t="s">
        <v>646</v>
      </c>
      <c r="E431" s="1835"/>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43" t="s">
        <v>1608</v>
      </c>
      <c r="E433" s="1827"/>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40" t="s">
        <v>1618</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44" t="s">
        <v>1619</v>
      </c>
      <c r="E437" s="1845"/>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39"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39"/>
    </row>
    <row r="439" spans="1:31" ht="30.75" thickBot="1" x14ac:dyDescent="0.3">
      <c r="A439" s="992"/>
      <c r="B439" s="957"/>
      <c r="C439" s="950" t="s">
        <v>1493</v>
      </c>
      <c r="D439" s="1843">
        <v>5601</v>
      </c>
      <c r="E439" s="1842"/>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46" t="str">
        <f>AA33</f>
        <v/>
      </c>
      <c r="E441" s="1847"/>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46" t="str">
        <f>AB33</f>
        <v/>
      </c>
      <c r="E443" s="1847"/>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34" t="s">
        <v>646</v>
      </c>
      <c r="E445" s="1835"/>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2104</v>
      </c>
      <c r="S446" s="957"/>
      <c r="T446" s="953" t="s">
        <v>523</v>
      </c>
      <c r="U446" s="957"/>
    </row>
    <row r="447" spans="1:31" ht="18" customHeight="1" thickBot="1" x14ac:dyDescent="0.3">
      <c r="A447" s="992"/>
      <c r="B447" s="957"/>
      <c r="C447" s="950" t="s">
        <v>1498</v>
      </c>
      <c r="D447" s="1843" t="s">
        <v>1608</v>
      </c>
      <c r="E447" s="1827"/>
      <c r="F447" s="957"/>
      <c r="G447" s="957"/>
      <c r="H447" s="918">
        <v>1</v>
      </c>
      <c r="I447" s="957"/>
      <c r="J447" s="957"/>
      <c r="K447" s="957"/>
      <c r="L447" s="957"/>
      <c r="M447" s="957"/>
      <c r="N447" s="957"/>
      <c r="O447" s="957"/>
      <c r="P447" s="957"/>
      <c r="Q447" s="957"/>
      <c r="R447" s="1627"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40" t="s">
        <v>1620</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44" t="s">
        <v>1619</v>
      </c>
      <c r="E451" s="1845"/>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39"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39"/>
    </row>
    <row r="453" spans="1:31" ht="30.75" thickBot="1" x14ac:dyDescent="0.3">
      <c r="A453" s="992"/>
      <c r="B453" s="957"/>
      <c r="C453" s="950" t="s">
        <v>1493</v>
      </c>
      <c r="D453" s="1843">
        <v>5602</v>
      </c>
      <c r="E453" s="1842"/>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46" t="str">
        <f>AA34</f>
        <v/>
      </c>
      <c r="E455" s="1847"/>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46" t="str">
        <f>AB34</f>
        <v/>
      </c>
      <c r="E457" s="1847"/>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34" t="s">
        <v>646</v>
      </c>
      <c r="E459" s="1835"/>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2104</v>
      </c>
      <c r="S460" s="957"/>
      <c r="T460" s="953" t="s">
        <v>523</v>
      </c>
      <c r="U460" s="957"/>
    </row>
    <row r="461" spans="1:31" ht="18" customHeight="1" thickBot="1" x14ac:dyDescent="0.3">
      <c r="A461" s="992"/>
      <c r="B461" s="957"/>
      <c r="C461" s="950" t="s">
        <v>1498</v>
      </c>
      <c r="D461" s="1843" t="s">
        <v>1608</v>
      </c>
      <c r="E461" s="1827"/>
      <c r="F461" s="957"/>
      <c r="G461" s="957"/>
      <c r="H461" s="918"/>
      <c r="I461" s="957"/>
      <c r="J461" s="957"/>
      <c r="K461" s="957"/>
      <c r="L461" s="957"/>
      <c r="M461" s="957"/>
      <c r="N461" s="957"/>
      <c r="O461" s="957"/>
      <c r="P461" s="957"/>
      <c r="Q461" s="957"/>
      <c r="R461" s="1627"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40" t="s">
        <v>1621</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44" t="s">
        <v>1622</v>
      </c>
      <c r="E465" s="1845"/>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39"/>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39"/>
    </row>
    <row r="467" spans="1:31" ht="30.75" thickBot="1" x14ac:dyDescent="0.3">
      <c r="A467" s="992"/>
      <c r="B467" s="957"/>
      <c r="C467" s="950" t="s">
        <v>1493</v>
      </c>
      <c r="D467" s="1843">
        <v>601</v>
      </c>
      <c r="E467" s="1842"/>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62" t="s">
        <v>1623</v>
      </c>
      <c r="O468" s="1862"/>
      <c r="P468" s="1862"/>
      <c r="Q468" s="957"/>
      <c r="R468" s="953" t="s">
        <v>1605</v>
      </c>
      <c r="S468" s="957"/>
      <c r="T468" s="953" t="s">
        <v>1606</v>
      </c>
      <c r="U468" s="957"/>
    </row>
    <row r="469" spans="1:31" ht="30.75" customHeight="1" thickBot="1" x14ac:dyDescent="0.3">
      <c r="A469" s="992"/>
      <c r="B469" s="957"/>
      <c r="C469" s="950" t="s">
        <v>1385</v>
      </c>
      <c r="D469" s="1846" t="str">
        <f>AA35</f>
        <v/>
      </c>
      <c r="E469" s="1847"/>
      <c r="F469" s="957"/>
      <c r="G469" s="957"/>
      <c r="H469" s="918"/>
      <c r="I469" s="957"/>
      <c r="J469" s="919">
        <v>1</v>
      </c>
      <c r="K469" s="957"/>
      <c r="L469" s="918"/>
      <c r="M469" s="957"/>
      <c r="N469" s="1863" t="s">
        <v>1624</v>
      </c>
      <c r="O469" s="1863"/>
      <c r="P469" s="1863"/>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4" t="s">
        <v>1625</v>
      </c>
      <c r="O470" s="1864"/>
      <c r="P470" s="1864"/>
      <c r="Q470" s="957"/>
      <c r="R470" s="957"/>
      <c r="S470" s="957"/>
      <c r="T470" s="957"/>
      <c r="U470" s="957"/>
    </row>
    <row r="471" spans="1:31" ht="30.75" thickBot="1" x14ac:dyDescent="0.3">
      <c r="A471" s="992"/>
      <c r="B471" s="957"/>
      <c r="C471" s="950" t="s">
        <v>1386</v>
      </c>
      <c r="D471" s="1846" t="str">
        <f>AB35</f>
        <v/>
      </c>
      <c r="E471" s="1847"/>
      <c r="F471" s="957"/>
      <c r="G471" s="957"/>
      <c r="H471" s="952" t="s">
        <v>1494</v>
      </c>
      <c r="I471" s="957"/>
      <c r="J471" s="919">
        <v>3</v>
      </c>
      <c r="K471" s="957"/>
      <c r="L471" s="944"/>
      <c r="M471" s="957"/>
      <c r="N471" s="1864" t="s">
        <v>1626</v>
      </c>
      <c r="O471" s="1864"/>
      <c r="P471" s="1864"/>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3" t="s">
        <v>1627</v>
      </c>
      <c r="O472" s="1863"/>
      <c r="P472" s="1863"/>
      <c r="Q472" s="957"/>
      <c r="R472" s="957"/>
      <c r="S472" s="957"/>
      <c r="T472" s="981" t="s">
        <v>648</v>
      </c>
      <c r="U472" s="957"/>
    </row>
    <row r="473" spans="1:31" ht="30.75" thickBot="1" x14ac:dyDescent="0.3">
      <c r="A473" s="992"/>
      <c r="B473" s="957"/>
      <c r="C473" s="951" t="s">
        <v>1497</v>
      </c>
      <c r="D473" s="1834" t="s">
        <v>646</v>
      </c>
      <c r="E473" s="1835"/>
      <c r="F473" s="957"/>
      <c r="G473" s="957"/>
      <c r="H473" s="957"/>
      <c r="I473" s="957"/>
      <c r="J473" s="919">
        <v>5</v>
      </c>
      <c r="K473" s="957"/>
      <c r="L473" s="944"/>
      <c r="M473" s="957"/>
      <c r="N473" s="1863" t="s">
        <v>1628</v>
      </c>
      <c r="O473" s="1863"/>
      <c r="P473" s="1863"/>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43" t="s">
        <v>1608</v>
      </c>
      <c r="E475" s="1827"/>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40" t="s">
        <v>1629</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44" t="s">
        <v>1622</v>
      </c>
      <c r="E479" s="1845"/>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39"/>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39"/>
    </row>
    <row r="481" spans="1:31" ht="30.75" thickBot="1" x14ac:dyDescent="0.3">
      <c r="A481" s="992"/>
      <c r="B481" s="957"/>
      <c r="C481" s="950" t="s">
        <v>1493</v>
      </c>
      <c r="D481" s="1843">
        <v>602</v>
      </c>
      <c r="E481" s="1842"/>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62" t="s">
        <v>1623</v>
      </c>
      <c r="O482" s="1862"/>
      <c r="P482" s="1862"/>
      <c r="Q482" s="957"/>
      <c r="R482" s="953" t="s">
        <v>1605</v>
      </c>
      <c r="S482" s="957"/>
      <c r="T482" s="953" t="s">
        <v>1606</v>
      </c>
      <c r="U482" s="957"/>
    </row>
    <row r="483" spans="1:31" ht="30.75" customHeight="1" thickBot="1" x14ac:dyDescent="0.3">
      <c r="A483" s="992"/>
      <c r="B483" s="957"/>
      <c r="C483" s="950" t="s">
        <v>1385</v>
      </c>
      <c r="D483" s="1846" t="str">
        <f>AA36</f>
        <v/>
      </c>
      <c r="E483" s="1847"/>
      <c r="F483" s="957"/>
      <c r="G483" s="957"/>
      <c r="H483" s="980"/>
      <c r="I483" s="957"/>
      <c r="J483" s="919">
        <v>1</v>
      </c>
      <c r="K483" s="957"/>
      <c r="L483" s="944"/>
      <c r="M483" s="957"/>
      <c r="N483" s="1863" t="s">
        <v>1624</v>
      </c>
      <c r="O483" s="1863"/>
      <c r="P483" s="1863"/>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3" t="s">
        <v>1625</v>
      </c>
      <c r="O484" s="1863"/>
      <c r="P484" s="1863"/>
      <c r="Q484" s="957"/>
      <c r="R484" s="957"/>
      <c r="S484" s="957"/>
      <c r="T484" s="957"/>
      <c r="U484" s="957"/>
    </row>
    <row r="485" spans="1:31" ht="30.75" thickBot="1" x14ac:dyDescent="0.3">
      <c r="A485" s="992"/>
      <c r="B485" s="957"/>
      <c r="C485" s="950" t="s">
        <v>1386</v>
      </c>
      <c r="D485" s="1846" t="str">
        <f>AB36</f>
        <v/>
      </c>
      <c r="E485" s="1847"/>
      <c r="F485" s="957"/>
      <c r="G485" s="957"/>
      <c r="H485" s="952" t="s">
        <v>1494</v>
      </c>
      <c r="I485" s="957"/>
      <c r="J485" s="919">
        <v>3</v>
      </c>
      <c r="K485" s="957"/>
      <c r="L485" s="944"/>
      <c r="M485" s="957"/>
      <c r="N485" s="1863" t="s">
        <v>1626</v>
      </c>
      <c r="O485" s="1863"/>
      <c r="P485" s="1863"/>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3" t="s">
        <v>1627</v>
      </c>
      <c r="O486" s="1863"/>
      <c r="P486" s="1863"/>
      <c r="Q486" s="957"/>
      <c r="R486" s="957"/>
      <c r="S486" s="957"/>
      <c r="T486" s="981" t="s">
        <v>648</v>
      </c>
      <c r="U486" s="957"/>
    </row>
    <row r="487" spans="1:31" ht="30.75" thickBot="1" x14ac:dyDescent="0.3">
      <c r="A487" s="992"/>
      <c r="B487" s="957"/>
      <c r="C487" s="951" t="s">
        <v>1497</v>
      </c>
      <c r="D487" s="1834" t="s">
        <v>646</v>
      </c>
      <c r="E487" s="1835"/>
      <c r="F487" s="957"/>
      <c r="G487" s="957"/>
      <c r="H487" s="957"/>
      <c r="I487" s="957"/>
      <c r="J487" s="919">
        <v>5</v>
      </c>
      <c r="K487" s="957"/>
      <c r="L487" s="944"/>
      <c r="M487" s="957"/>
      <c r="N487" s="1863" t="s">
        <v>1628</v>
      </c>
      <c r="O487" s="1863"/>
      <c r="P487" s="1863"/>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43" t="s">
        <v>1608</v>
      </c>
      <c r="E489" s="1827"/>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40" t="s">
        <v>1630</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44" t="s">
        <v>1631</v>
      </c>
      <c r="E493" s="1845"/>
      <c r="F493" s="957"/>
      <c r="G493" s="957"/>
      <c r="H493" s="957"/>
      <c r="I493" s="957"/>
      <c r="J493" s="953" t="s">
        <v>1381</v>
      </c>
      <c r="K493" s="957"/>
      <c r="L493" s="953" t="s">
        <v>1397</v>
      </c>
      <c r="M493" s="957"/>
      <c r="N493" s="957"/>
      <c r="O493" s="957"/>
      <c r="P493" s="957"/>
      <c r="Q493" s="957"/>
      <c r="R493" s="957"/>
      <c r="S493" s="957"/>
      <c r="T493" s="957"/>
      <c r="U493" s="957"/>
      <c r="AE493" s="1839"/>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39"/>
    </row>
    <row r="495" spans="1:31" ht="30.75" thickBot="1" x14ac:dyDescent="0.3">
      <c r="A495" s="992"/>
      <c r="B495" s="957"/>
      <c r="C495" s="950" t="s">
        <v>1493</v>
      </c>
      <c r="D495" s="1843">
        <v>1001</v>
      </c>
      <c r="E495" s="1842"/>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46" t="str">
        <f>AA37</f>
        <v/>
      </c>
      <c r="E497" s="1847"/>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46" t="str">
        <f>AB37</f>
        <v/>
      </c>
      <c r="E499" s="1847"/>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34" t="s">
        <v>646</v>
      </c>
      <c r="E501" s="1835"/>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40" t="s">
        <v>2010</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44" t="s">
        <v>1777</v>
      </c>
      <c r="E505" s="1845"/>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43">
        <v>5301</v>
      </c>
      <c r="E507" s="1842"/>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46" t="str">
        <f>IF(T515="Yes",Incentives!E229,"")</f>
        <v/>
      </c>
      <c r="E509" s="1847"/>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46" t="str">
        <f>IF(T515="Yes",Incentives!E230,"")</f>
        <v/>
      </c>
      <c r="E511" s="1847"/>
      <c r="F511" s="957"/>
      <c r="G511" s="957"/>
      <c r="H511" s="1373" t="s">
        <v>1494</v>
      </c>
      <c r="I511" s="957"/>
      <c r="J511" s="1374" t="s">
        <v>2007</v>
      </c>
      <c r="K511" s="957"/>
      <c r="L511" s="957"/>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957"/>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41" t="s">
        <v>648</v>
      </c>
      <c r="E513" s="1842"/>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43" t="s">
        <v>1608</v>
      </c>
      <c r="E515" s="1827"/>
      <c r="F515" s="957"/>
      <c r="G515" s="957"/>
      <c r="H515" s="957"/>
      <c r="I515" s="957"/>
      <c r="J515" s="957"/>
      <c r="K515" s="957"/>
      <c r="L515" s="957"/>
      <c r="M515" s="957"/>
      <c r="N515" s="957"/>
      <c r="O515" s="957"/>
      <c r="P515" s="957"/>
      <c r="Q515" s="957"/>
      <c r="R515" s="957"/>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40" t="s">
        <v>2011</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44" t="s">
        <v>1777</v>
      </c>
      <c r="E519" s="1845"/>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43">
        <v>5302</v>
      </c>
      <c r="E521" s="1842"/>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46" t="str">
        <f>IF(T529="Yes",Incentives!E240,"")</f>
        <v/>
      </c>
      <c r="E523" s="1847"/>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46" t="str">
        <f>IF(T529="Yes",Incentives!E241,"")</f>
        <v/>
      </c>
      <c r="E525" s="1847"/>
      <c r="F525" s="957"/>
      <c r="G525" s="957"/>
      <c r="H525" s="1373" t="s">
        <v>1494</v>
      </c>
      <c r="I525" s="957"/>
      <c r="J525" s="1373" t="s">
        <v>2007</v>
      </c>
      <c r="K525" s="957"/>
      <c r="L525" s="957"/>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957"/>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41" t="s">
        <v>648</v>
      </c>
      <c r="E527" s="1842"/>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43" t="s">
        <v>1608</v>
      </c>
      <c r="E529" s="1827"/>
      <c r="F529" s="957"/>
      <c r="G529" s="957"/>
      <c r="H529" s="957"/>
      <c r="I529" s="957"/>
      <c r="J529" s="957"/>
      <c r="K529" s="957"/>
      <c r="L529" s="957"/>
      <c r="M529" s="957"/>
      <c r="N529" s="957"/>
      <c r="O529" s="957"/>
      <c r="P529" s="957"/>
      <c r="Q529" s="957"/>
      <c r="R529" s="957"/>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40" t="s">
        <v>2012</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44" t="s">
        <v>1777</v>
      </c>
      <c r="E533" s="1845"/>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43">
        <v>5303</v>
      </c>
      <c r="E535" s="1842"/>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46" t="str">
        <f>IF(T543="Yes",Incentives!E251,"")</f>
        <v/>
      </c>
      <c r="E537" s="1847"/>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46" t="str">
        <f>IF(T543="Yes",Incentives!E252,"")</f>
        <v/>
      </c>
      <c r="E539" s="1847"/>
      <c r="F539" s="957"/>
      <c r="G539" s="957"/>
      <c r="H539" s="1373" t="s">
        <v>1494</v>
      </c>
      <c r="I539" s="957"/>
      <c r="J539" s="1373" t="s">
        <v>2007</v>
      </c>
      <c r="K539" s="957"/>
      <c r="L539" s="957"/>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957"/>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41" t="s">
        <v>648</v>
      </c>
      <c r="E541" s="1842"/>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43" t="s">
        <v>1608</v>
      </c>
      <c r="E543" s="1827"/>
      <c r="F543" s="957"/>
      <c r="G543" s="957"/>
      <c r="H543" s="957"/>
      <c r="I543" s="957"/>
      <c r="J543" s="957"/>
      <c r="K543" s="957"/>
      <c r="L543" s="957"/>
      <c r="M543" s="957"/>
      <c r="N543" s="957"/>
      <c r="O543" s="957"/>
      <c r="P543" s="957"/>
      <c r="Q543" s="957"/>
      <c r="R543" s="957"/>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40" t="s">
        <v>2013</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44" t="s">
        <v>1777</v>
      </c>
      <c r="E547" s="1845"/>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43">
        <v>5304</v>
      </c>
      <c r="E549" s="1842"/>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46" t="str">
        <f>IF(T557="Yes",Incentives!E262,"")</f>
        <v/>
      </c>
      <c r="E551" s="1847"/>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46" t="str">
        <f>IF(T557="Yes",Incentives!E263,"")</f>
        <v/>
      </c>
      <c r="E553" s="1847"/>
      <c r="F553" s="957"/>
      <c r="G553" s="957"/>
      <c r="H553" s="1373" t="s">
        <v>1494</v>
      </c>
      <c r="I553" s="957"/>
      <c r="J553" s="1373" t="s">
        <v>2007</v>
      </c>
      <c r="K553" s="957"/>
      <c r="L553" s="957"/>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957"/>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41" t="s">
        <v>648</v>
      </c>
      <c r="E555" s="1842"/>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43" t="s">
        <v>1608</v>
      </c>
      <c r="E557" s="1827"/>
      <c r="F557" s="957"/>
      <c r="G557" s="957"/>
      <c r="H557" s="957"/>
      <c r="I557" s="957"/>
      <c r="J557" s="957"/>
      <c r="K557" s="957"/>
      <c r="L557" s="957"/>
      <c r="M557" s="957"/>
      <c r="N557" s="957"/>
      <c r="O557" s="957"/>
      <c r="P557" s="957"/>
      <c r="Q557" s="957"/>
      <c r="R557" s="957"/>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40" t="s">
        <v>2014</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44" t="s">
        <v>1777</v>
      </c>
      <c r="E561" s="1845"/>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43">
        <v>5305</v>
      </c>
      <c r="E563" s="1842"/>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46" t="str">
        <f>IF(T571="Yes",Incentives!E273,"")</f>
        <v/>
      </c>
      <c r="E565" s="1847"/>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46" t="str">
        <f>IF(T571="Yes",Incentives!E274,"")</f>
        <v/>
      </c>
      <c r="E567" s="1847"/>
      <c r="F567" s="957"/>
      <c r="G567" s="957"/>
      <c r="H567" s="1373" t="s">
        <v>1494</v>
      </c>
      <c r="I567" s="957"/>
      <c r="J567" s="1373" t="s">
        <v>2007</v>
      </c>
      <c r="K567" s="957"/>
      <c r="L567" s="957"/>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957"/>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41" t="s">
        <v>648</v>
      </c>
      <c r="E569" s="1842"/>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43" t="s">
        <v>1608</v>
      </c>
      <c r="E571" s="1827"/>
      <c r="F571" s="957"/>
      <c r="G571" s="957"/>
      <c r="H571" s="957"/>
      <c r="I571" s="957"/>
      <c r="J571" s="957"/>
      <c r="K571" s="957"/>
      <c r="L571" s="957"/>
      <c r="M571" s="957"/>
      <c r="N571" s="957"/>
      <c r="O571" s="957"/>
      <c r="P571" s="957"/>
      <c r="Q571" s="957"/>
      <c r="R571" s="957"/>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40" t="s">
        <v>2015</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44" t="s">
        <v>1777</v>
      </c>
      <c r="E575" s="1845"/>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43">
        <v>5306</v>
      </c>
      <c r="E577" s="1842"/>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46" t="str">
        <f>IF(T585="Yes",Incentives!E284,"")</f>
        <v/>
      </c>
      <c r="E579" s="1847"/>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46" t="str">
        <f>IF(T585="Yes",Incentives!E285,"")</f>
        <v/>
      </c>
      <c r="E581" s="1847"/>
      <c r="F581" s="957"/>
      <c r="G581" s="957"/>
      <c r="H581" s="1373" t="s">
        <v>1494</v>
      </c>
      <c r="I581" s="957"/>
      <c r="J581" s="1373" t="s">
        <v>2007</v>
      </c>
      <c r="K581" s="957"/>
      <c r="L581" s="957"/>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957"/>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41" t="s">
        <v>648</v>
      </c>
      <c r="E583" s="1842"/>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43" t="s">
        <v>1608</v>
      </c>
      <c r="E585" s="1827"/>
      <c r="F585" s="957"/>
      <c r="G585" s="957"/>
      <c r="H585" s="957"/>
      <c r="I585" s="957"/>
      <c r="J585" s="957"/>
      <c r="K585" s="957"/>
      <c r="L585" s="957"/>
      <c r="M585" s="957"/>
      <c r="N585" s="957"/>
      <c r="O585" s="957"/>
      <c r="P585" s="957"/>
      <c r="Q585" s="957"/>
      <c r="R585" s="957"/>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40" t="s">
        <v>2016</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44" t="s">
        <v>1777</v>
      </c>
      <c r="E589" s="1845"/>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43">
        <v>5307</v>
      </c>
      <c r="E591" s="1842"/>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46" t="str">
        <f>IF(T599="Yes",Incentives!E295,"")</f>
        <v/>
      </c>
      <c r="E593" s="1847"/>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46" t="str">
        <f>IF(T599="Yes",Incentives!E296,"")</f>
        <v/>
      </c>
      <c r="E595" s="1847"/>
      <c r="F595" s="957"/>
      <c r="G595" s="957"/>
      <c r="H595" s="1373" t="s">
        <v>1494</v>
      </c>
      <c r="I595" s="957"/>
      <c r="J595" s="1373" t="s">
        <v>2007</v>
      </c>
      <c r="K595" s="957"/>
      <c r="L595" s="957"/>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957"/>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41" t="s">
        <v>648</v>
      </c>
      <c r="E597" s="1842"/>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43" t="s">
        <v>1608</v>
      </c>
      <c r="E599" s="1827"/>
      <c r="F599" s="957"/>
      <c r="G599" s="957"/>
      <c r="H599" s="957"/>
      <c r="I599" s="957"/>
      <c r="J599" s="957"/>
      <c r="K599" s="957"/>
      <c r="L599" s="957"/>
      <c r="M599" s="957"/>
      <c r="N599" s="957"/>
      <c r="O599" s="957"/>
      <c r="P599" s="957"/>
      <c r="Q599" s="957"/>
      <c r="R599" s="957"/>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40" t="s">
        <v>2017</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44" t="s">
        <v>1777</v>
      </c>
      <c r="E603" s="1845"/>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43">
        <v>5308</v>
      </c>
      <c r="E605" s="1842"/>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46" t="str">
        <f>IF(T613="Yes",Incentives!E306,"")</f>
        <v/>
      </c>
      <c r="E607" s="1847"/>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46" t="str">
        <f>IF(T613="Yes",Incentives!E307,"")</f>
        <v/>
      </c>
      <c r="E609" s="1847"/>
      <c r="F609" s="957"/>
      <c r="G609" s="957"/>
      <c r="H609" s="1373" t="s">
        <v>1494</v>
      </c>
      <c r="I609" s="957"/>
      <c r="J609" s="1373" t="s">
        <v>2007</v>
      </c>
      <c r="K609" s="957"/>
      <c r="L609" s="957"/>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957"/>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41" t="s">
        <v>648</v>
      </c>
      <c r="E611" s="1842"/>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43" t="s">
        <v>1608</v>
      </c>
      <c r="E613" s="1827"/>
      <c r="F613" s="957"/>
      <c r="G613" s="957"/>
      <c r="H613" s="957"/>
      <c r="I613" s="957"/>
      <c r="J613" s="957"/>
      <c r="K613" s="957"/>
      <c r="L613" s="957"/>
      <c r="M613" s="957"/>
      <c r="N613" s="957"/>
      <c r="O613" s="957"/>
      <c r="P613" s="957"/>
      <c r="Q613" s="957"/>
      <c r="R613" s="957"/>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40" t="s">
        <v>2018</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44" t="s">
        <v>1777</v>
      </c>
      <c r="E617" s="1845"/>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43">
        <v>5309</v>
      </c>
      <c r="E619" s="1842"/>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46" t="str">
        <f>IF(T627="Yes",Incentives!E317,"")</f>
        <v/>
      </c>
      <c r="E621" s="1847"/>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46" t="str">
        <f>IF(T627="Yes",Incentives!E318,"")</f>
        <v/>
      </c>
      <c r="E623" s="1847"/>
      <c r="F623" s="957"/>
      <c r="G623" s="957"/>
      <c r="H623" s="1373" t="s">
        <v>1494</v>
      </c>
      <c r="I623" s="957"/>
      <c r="J623" s="1373" t="s">
        <v>2007</v>
      </c>
      <c r="K623" s="957"/>
      <c r="L623" s="957"/>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957"/>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41" t="s">
        <v>648</v>
      </c>
      <c r="E625" s="1842"/>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43" t="s">
        <v>1608</v>
      </c>
      <c r="E627" s="1827"/>
      <c r="F627" s="957"/>
      <c r="G627" s="957"/>
      <c r="H627" s="957"/>
      <c r="I627" s="957"/>
      <c r="J627" s="957"/>
      <c r="K627" s="957"/>
      <c r="L627" s="957"/>
      <c r="M627" s="957"/>
      <c r="N627" s="957"/>
      <c r="O627" s="957"/>
      <c r="P627" s="957"/>
      <c r="Q627" s="957"/>
      <c r="R627" s="957"/>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40"/>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83" t="e">
        <f>VLOOKUP($J$4,'Market Geography'!$D:$G,4,FALSE)</f>
        <v>#N/A</v>
      </c>
      <c r="K3" s="178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83">
        <f>Welcome!$D$4</f>
        <v>0</v>
      </c>
      <c r="K4" s="178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83" t="s">
        <v>134</v>
      </c>
      <c r="K6" s="178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83" t="str">
        <f>IF(Welcome!$D$10="MDA","C","N")</f>
        <v>N</v>
      </c>
      <c r="K7" s="178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65" t="s">
        <v>925</v>
      </c>
      <c r="AI13" s="1866"/>
      <c r="AJ13" s="1867"/>
      <c r="AK13" s="1456"/>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3" t="s">
        <v>2068</v>
      </c>
      <c r="R14" s="494" t="s">
        <v>929</v>
      </c>
      <c r="S14" s="494" t="s">
        <v>930</v>
      </c>
      <c r="T14" s="494" t="s">
        <v>939</v>
      </c>
      <c r="U14" s="1454" t="s">
        <v>2069</v>
      </c>
      <c r="V14" s="494" t="s">
        <v>917</v>
      </c>
      <c r="W14" s="494" t="s">
        <v>918</v>
      </c>
      <c r="X14" s="494" t="s">
        <v>919</v>
      </c>
      <c r="Y14" s="1454" t="s">
        <v>2070</v>
      </c>
      <c r="Z14" s="505" t="s">
        <v>937</v>
      </c>
      <c r="AA14" s="505" t="s">
        <v>938</v>
      </c>
      <c r="AB14" s="505" t="s">
        <v>940</v>
      </c>
      <c r="AC14" s="1455" t="s">
        <v>2071</v>
      </c>
      <c r="AD14" s="495" t="s">
        <v>932</v>
      </c>
      <c r="AE14" s="495" t="s">
        <v>933</v>
      </c>
      <c r="AF14" s="495"/>
      <c r="AG14" s="507" t="s">
        <v>799</v>
      </c>
      <c r="AH14" s="508" t="s">
        <v>800</v>
      </c>
      <c r="AI14" s="508" t="s">
        <v>801</v>
      </c>
      <c r="AJ14" s="508" t="s">
        <v>802</v>
      </c>
      <c r="AK14" s="1457" t="s">
        <v>2072</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4" customWidth="1"/>
    <col min="8" max="8" width="14.140625" style="1484" customWidth="1"/>
    <col min="10" max="10" width="12.42578125" style="799" customWidth="1"/>
    <col min="11" max="13" width="9.140625" style="799"/>
    <col min="14" max="16" width="9.140625" style="1484"/>
    <col min="17" max="17" width="12.85546875" style="799" customWidth="1"/>
    <col min="18" max="18" width="17.42578125" style="799" customWidth="1"/>
    <col min="19" max="19" width="33.5703125" style="799" customWidth="1"/>
    <col min="20" max="20" width="15.28515625" style="1576" customWidth="1"/>
    <col min="21" max="21" width="25.5703125" style="1576" customWidth="1"/>
    <col min="22" max="22" width="14.85546875" style="1576" customWidth="1"/>
    <col min="23" max="23" width="27.42578125" style="1576"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4"/>
      <c r="H9" s="1484"/>
      <c r="N9" s="1484"/>
      <c r="O9" s="1484"/>
      <c r="P9" s="1484"/>
      <c r="T9" s="1576"/>
      <c r="U9" s="1576"/>
      <c r="V9" s="1576"/>
      <c r="W9" s="1576"/>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4"/>
      <c r="H10" s="1484"/>
      <c r="N10" s="1484"/>
      <c r="O10" s="1484"/>
      <c r="P10" s="1484"/>
      <c r="T10" s="1576"/>
      <c r="U10" s="1576"/>
      <c r="V10" s="1576"/>
      <c r="W10" s="1576"/>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83" t="s">
        <v>2091</v>
      </c>
      <c r="U12" s="1586" t="s">
        <v>2092</v>
      </c>
      <c r="V12" s="1583" t="s">
        <v>2091</v>
      </c>
      <c r="W12" s="1584" t="s">
        <v>2092</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5" t="s">
        <v>527</v>
      </c>
      <c r="U13" s="1585" t="s">
        <v>527</v>
      </c>
      <c r="V13" s="1585" t="s">
        <v>1327</v>
      </c>
      <c r="W13" s="158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0">
        <f t="shared" ref="G14:G34" si="0">BV14+CS14+DP14+EM14+FJ14+GG14+HD14+IA14+IX14+JU14</f>
        <v>0</v>
      </c>
      <c r="H14" s="150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0">
        <f>IF('PIM Model'!D10="$/CS",IFERROR(ROUND(SUM(BX14*$BV$35+CU14*$CS$35+DR14*$DP$35+EO14*$EM$35+FL14*$FJ$35+GI14*$GG$35+HF14*$HD$35+IC14*$IA$35+IZ14*$IX$35+JW14*$JU$35)/$G$35,2),0),IF('PIM Model'!D10="$/LB",IFERROR(ROUND(SUM(BX14*$BW$35+CU14*$CT$35+DR14*$DQ$35+EO14*$EN$35+FL14*$FK$35+GI14*$GH$35+HF14*$HE$35+IC14*$IB$35+IZ14*$IY$35+JW14*$JV$35)/$H$35,2),0),0))</f>
        <v>0</v>
      </c>
      <c r="O14" s="1500">
        <f>IF('PIM Model'!D10="$/CS",IFERROR(ROUND(SUM(BY14*$BV$35+CV14*$CS$35+DS14*$DP$35+EP14*$EM$35+FM14*$FJ$35+GJ14*$GG$35+HG14*$HD$35+ID14*$IA$35+JA14*$IX$35+JX14*$JU$35)/$G$35,2),0),IF('PIM Model'!D10="$/LB",IFERROR(ROUND(SUM(BY14*$BW$35+CV14*$CT$35+DS14*$DQ$35+EP14*$EN$35+FM14*$FK$35+GJ14*$GH$35+HG14*$HE$35+ID14*$IB$35+JA14*$IY$35+JX14*$JV$35)/$H$35,2),0),0))</f>
        <v>0</v>
      </c>
      <c r="P14" s="150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0">
        <f t="shared" si="0"/>
        <v>0</v>
      </c>
      <c r="H15" s="150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0">
        <f>IF('PIM Model'!D11="$/CS",IFERROR(ROUND(SUM(BX15*$BV$35+CU15*$CS$35+DR15*$DP$35+EO15*$EM$35+FL15*$FJ$35+GI15*$GG$35+HF15*$HD$35+IC15*$IA$35+IZ15*$IX$35+JW15*$JU$35)/$G$35,2),0),IF('PIM Model'!D11="$/LB",IFERROR(ROUND(SUM(BX15*$BW$35+CU15*$CT$35+DR15*$DQ$35+EO15*$EN$35+FL15*$FK$35+GI15*$GH$35+HF15*$HE$35+IC15*$IB$35+IZ15*$IY$35+JW15*$JV$35)/$H$35,2),0),0))</f>
        <v>0</v>
      </c>
      <c r="O15" s="1500">
        <f>IF('PIM Model'!D11="$/CS",IFERROR(ROUND(SUM(BY15*$BV$35+CV15*$CS$35+DS15*$DP$35+EP15*$EM$35+FM15*$FJ$35+GJ15*$GG$35+HG15*$HD$35+ID15*$IA$35+JA15*$IX$35+JX15*$JU$35)/$G$35,2),0),IF('PIM Model'!D11="$/LB",IFERROR(ROUND(SUM(BY15*$BW$35+CV15*$CT$35+DS15*$DQ$35+EP15*$EN$35+FM15*$FK$35+GJ15*$GH$35+HG15*$HE$35+ID15*$IB$35+JA15*$IY$35+JX15*$JV$35)/$H$35,2),0),0))</f>
        <v>0</v>
      </c>
      <c r="P15" s="150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0">
        <f t="shared" si="0"/>
        <v>0</v>
      </c>
      <c r="H16" s="1500">
        <f t="shared" si="1"/>
        <v>0</v>
      </c>
      <c r="I16" s="381">
        <f t="shared" si="12"/>
        <v>0</v>
      </c>
      <c r="J16" s="380">
        <f t="shared" si="13"/>
        <v>0</v>
      </c>
      <c r="K16" s="803">
        <f t="shared" si="14"/>
        <v>0</v>
      </c>
      <c r="L16" s="803">
        <f t="shared" si="15"/>
        <v>0</v>
      </c>
      <c r="M16" s="803">
        <f t="shared" si="16"/>
        <v>0</v>
      </c>
      <c r="N16" s="1500">
        <f>IF('PIM Model'!D12="$/CS",IFERROR(ROUND(SUM(BX16*$BV$35+CU16*$CS$35+DR16*$DP$35+EO16*$EM$35+FL16*$FJ$35+GI16*$GG$35+HF16*$HD$35+IC16*$IA$35+IZ16*$IX$35+JW16*$JU$35)/$G$35,2),0),IF('PIM Model'!D12="$/LB",IFERROR(ROUND(SUM(BX16*$BW$35+CU16*$CT$35+DR16*$DQ$35+EO16*$EN$35+FL16*$FK$35+GI16*$GH$35+HF16*$HE$35+IC16*$IB$35+IZ16*$IY$35+JW16*$JV$35)/$H$35,2),0),0))</f>
        <v>0</v>
      </c>
      <c r="O16" s="1500">
        <f>IF('PIM Model'!D12="$/CS",IFERROR(ROUND(SUM(BY16*$BV$35+CV16*$CS$35+DS16*$DP$35+EP16*$EM$35+FM16*$FJ$35+GJ16*$GG$35+HG16*$HD$35+ID16*$IA$35+JA16*$IX$35+JX16*$JU$35)/$G$35,2),0),IF('PIM Model'!D12="$/LB",IFERROR(ROUND(SUM(BY16*$BW$35+CV16*$CT$35+DS16*$DQ$35+EP16*$EN$35+FM16*$FK$35+GJ16*$GH$35+HG16*$HE$35+ID16*$IB$35+JA16*$IY$35+JX16*$JV$35)/$H$35,2),0),0))</f>
        <v>0</v>
      </c>
      <c r="P16" s="150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0">
        <f t="shared" si="0"/>
        <v>0</v>
      </c>
      <c r="H17" s="1500">
        <f t="shared" si="1"/>
        <v>0</v>
      </c>
      <c r="I17" s="381">
        <f t="shared" si="12"/>
        <v>0</v>
      </c>
      <c r="J17" s="380">
        <f t="shared" si="13"/>
        <v>0</v>
      </c>
      <c r="K17" s="803">
        <f t="shared" si="14"/>
        <v>0</v>
      </c>
      <c r="L17" s="803">
        <f t="shared" si="15"/>
        <v>0</v>
      </c>
      <c r="M17" s="803">
        <f t="shared" si="16"/>
        <v>0</v>
      </c>
      <c r="N17" s="1500">
        <f>IF('PIM Model'!D13="$/CS",IFERROR(ROUND(SUM(BX17*$BV$35+CU17*$CS$35+DR17*$DP$35+EO17*$EM$35+FL17*$FJ$35+GI17*$GG$35+HF17*$HD$35+IC17*$IA$35+IZ17*$IX$35+JW17*$JU$35)/$G$35,2),0),IF('PIM Model'!D13="$/LB",IFERROR(ROUND(SUM(BX17*$BW$35+CU17*$CT$35+DR17*$DQ$35+EO17*$EN$35+FL17*$FK$35+GI17*$GH$35+HF17*$HE$35+IC17*$IB$35+IZ17*$IY$35+JW17*$JV$35)/$H$35,2),0),0))</f>
        <v>0</v>
      </c>
      <c r="O17" s="1500">
        <f>IF('PIM Model'!D13="$/CS",IFERROR(ROUND(SUM(BY17*$BV$35+CV17*$CS$35+DS17*$DP$35+EP17*$EM$35+FM17*$FJ$35+GJ17*$GG$35+HG17*$HD$35+ID17*$IA$35+JA17*$IX$35+JX17*$JU$35)/$G$35,2),0),IF('PIM Model'!D13="$/LB",IFERROR(ROUND(SUM(BY17*$BW$35+CV17*$CT$35+DS17*$DQ$35+EP17*$EN$35+FM17*$FK$35+GJ17*$GH$35+HG17*$HE$35+ID17*$IB$35+JA17*$IY$35+JX17*$JV$35)/$H$35,2),0),0))</f>
        <v>0</v>
      </c>
      <c r="P17" s="150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0">
        <f t="shared" si="0"/>
        <v>0</v>
      </c>
      <c r="H18" s="1500">
        <f t="shared" si="1"/>
        <v>0</v>
      </c>
      <c r="I18" s="381">
        <f t="shared" si="12"/>
        <v>0</v>
      </c>
      <c r="J18" s="380">
        <f t="shared" si="13"/>
        <v>0</v>
      </c>
      <c r="K18" s="803">
        <f t="shared" si="14"/>
        <v>0</v>
      </c>
      <c r="L18" s="803">
        <f t="shared" si="15"/>
        <v>0</v>
      </c>
      <c r="M18" s="803">
        <f t="shared" si="16"/>
        <v>0</v>
      </c>
      <c r="N18" s="1500">
        <f>IF('PIM Model'!D14="$/CS",IFERROR(ROUND(SUM(BX18*$BV$35+CU18*$CS$35+DR18*$DP$35+EO18*$EM$35+FL18*$FJ$35+GI18*$GG$35+HF18*$HD$35+IC18*$IA$35+IZ18*$IX$35+JW18*$JU$35)/$G$35,2),0),IF('PIM Model'!D14="$/LB",IFERROR(ROUND(SUM(BX18*$BW$35+CU18*$CT$35+DR18*$DQ$35+EO18*$EN$35+FL18*$FK$35+GI18*$GH$35+HF18*$HE$35+IC18*$IB$35+IZ18*$IY$35+JW18*$JV$35)/$H$35,2),0),0))</f>
        <v>0</v>
      </c>
      <c r="O18" s="1500">
        <f>IF('PIM Model'!D14="$/CS",IFERROR(ROUND(SUM(BY18*$BV$35+CV18*$CS$35+DS18*$DP$35+EP18*$EM$35+FM18*$FJ$35+GJ18*$GG$35+HG18*$HD$35+ID18*$IA$35+JA18*$IX$35+JX18*$JU$35)/$G$35,2),0),IF('PIM Model'!D14="$/LB",IFERROR(ROUND(SUM(BY18*$BW$35+CV18*$CT$35+DS18*$DQ$35+EP18*$EN$35+FM18*$FK$35+GJ18*$GH$35+HG18*$HE$35+ID18*$IB$35+JA18*$IY$35+JX18*$JV$35)/$H$35,2),0),0))</f>
        <v>0</v>
      </c>
      <c r="P18" s="150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0">
        <f t="shared" si="0"/>
        <v>0</v>
      </c>
      <c r="H19" s="1500">
        <f t="shared" si="1"/>
        <v>0</v>
      </c>
      <c r="I19" s="381">
        <f t="shared" si="12"/>
        <v>0</v>
      </c>
      <c r="J19" s="380">
        <f t="shared" si="13"/>
        <v>0</v>
      </c>
      <c r="K19" s="803">
        <f t="shared" si="14"/>
        <v>0</v>
      </c>
      <c r="L19" s="803">
        <f t="shared" si="15"/>
        <v>0</v>
      </c>
      <c r="M19" s="803">
        <f t="shared" si="16"/>
        <v>0</v>
      </c>
      <c r="N19" s="1500">
        <f>IF('PIM Model'!D15="$/CS",IFERROR(ROUND(SUM(BX19*$BV$35+CU19*$CS$35+DR19*$DP$35+EO19*$EM$35+FL19*$FJ$35+GI19*$GG$35+HF19*$HD$35+IC19*$IA$35+IZ19*$IX$35+JW19*$JU$35)/$G$35,2),0),IF('PIM Model'!D15="$/LB",IFERROR(ROUND(SUM(BX19*$BW$35+CU19*$CT$35+DR19*$DQ$35+EO19*$EN$35+FL19*$FK$35+GI19*$GH$35+HF19*$HE$35+IC19*$IB$35+IZ19*$IY$35+JW19*$JV$35)/$H$35,2),0),0))</f>
        <v>0</v>
      </c>
      <c r="O19" s="1500">
        <f>IF('PIM Model'!D15="$/CS",IFERROR(ROUND(SUM(BY19*$BV$35+CV19*$CS$35+DS19*$DP$35+EP19*$EM$35+FM19*$FJ$35+GJ19*$GG$35+HG19*$HD$35+ID19*$IA$35+JA19*$IX$35+JX19*$JU$35)/$G$35,2),0),IF('PIM Model'!D15="$/LB",IFERROR(ROUND(SUM(BY19*$BW$35+CV19*$CT$35+DS19*$DQ$35+EP19*$EN$35+FM19*$FK$35+GJ19*$GH$35+HG19*$HE$35+ID19*$IB$35+JA19*$IY$35+JX19*$JV$35)/$H$35,2),0),0))</f>
        <v>0</v>
      </c>
      <c r="P19" s="150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0">
        <f t="shared" si="0"/>
        <v>0</v>
      </c>
      <c r="H20" s="1500">
        <f t="shared" si="1"/>
        <v>0</v>
      </c>
      <c r="I20" s="381">
        <f t="shared" si="12"/>
        <v>0</v>
      </c>
      <c r="J20" s="380">
        <f t="shared" si="13"/>
        <v>0</v>
      </c>
      <c r="K20" s="803">
        <f t="shared" si="14"/>
        <v>0</v>
      </c>
      <c r="L20" s="803">
        <f t="shared" si="15"/>
        <v>0</v>
      </c>
      <c r="M20" s="803">
        <f t="shared" si="16"/>
        <v>0</v>
      </c>
      <c r="N20" s="1500">
        <f>IF('PIM Model'!D16="$/CS",IFERROR(ROUND(SUM(BX20*$BV$35+CU20*$CS$35+DR20*$DP$35+EO20*$EM$35+FL20*$FJ$35+GI20*$GG$35+HF20*$HD$35+IC20*$IA$35+IZ20*$IX$35+JW20*$JU$35)/$G$35,2),0),IF('PIM Model'!D16="$/LB",IFERROR(ROUND(SUM(BX20*$BW$35+CU20*$CT$35+DR20*$DQ$35+EO20*$EN$35+FL20*$FK$35+GI20*$GH$35+HF20*$HE$35+IC20*$IB$35+IZ20*$IY$35+JW20*$JV$35)/$H$35,2),0),0))</f>
        <v>0</v>
      </c>
      <c r="O20" s="1500">
        <f>IF('PIM Model'!D16="$/CS",IFERROR(ROUND(SUM(BY20*$BV$35+CV20*$CS$35+DS20*$DP$35+EP20*$EM$35+FM20*$FJ$35+GJ20*$GG$35+HG20*$HD$35+ID20*$IA$35+JA20*$IX$35+JX20*$JU$35)/$G$35,2),0),IF('PIM Model'!D16="$/LB",IFERROR(ROUND(SUM(BY20*$BW$35+CV20*$CT$35+DS20*$DQ$35+EP20*$EN$35+FM20*$FK$35+GJ20*$GH$35+HG20*$HE$35+ID20*$IB$35+JA20*$IY$35+JX20*$JV$35)/$H$35,2),0),0))</f>
        <v>0</v>
      </c>
      <c r="P20" s="150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0">
        <f t="shared" si="0"/>
        <v>0</v>
      </c>
      <c r="H21" s="1500">
        <f t="shared" si="1"/>
        <v>0</v>
      </c>
      <c r="I21" s="381">
        <f t="shared" si="12"/>
        <v>0</v>
      </c>
      <c r="J21" s="380">
        <f t="shared" si="13"/>
        <v>0</v>
      </c>
      <c r="K21" s="803">
        <f t="shared" si="14"/>
        <v>0</v>
      </c>
      <c r="L21" s="803">
        <f t="shared" si="15"/>
        <v>0</v>
      </c>
      <c r="M21" s="803">
        <f t="shared" si="16"/>
        <v>0</v>
      </c>
      <c r="N21" s="1500">
        <f>IF('PIM Model'!D17="$/CS",IFERROR(ROUND(SUM(BX21*$BV$35+CU21*$CS$35+DR21*$DP$35+EO21*$EM$35+FL21*$FJ$35+GI21*$GG$35+HF21*$HD$35+IC21*$IA$35+IZ21*$IX$35+JW21*$JU$35)/$G$35,2),0),IF('PIM Model'!D17="$/LB",IFERROR(ROUND(SUM(BX21*$BW$35+CU21*$CT$35+DR21*$DQ$35+EO21*$EN$35+FL21*$FK$35+GI21*$GH$35+HF21*$HE$35+IC21*$IB$35+IZ21*$IY$35+JW21*$JV$35)/$H$35,2),0),0))</f>
        <v>0</v>
      </c>
      <c r="O21" s="1500">
        <f>IF('PIM Model'!D17="$/CS",IFERROR(ROUND(SUM(BY21*$BV$35+CV21*$CS$35+DS21*$DP$35+EP21*$EM$35+FM21*$FJ$35+GJ21*$GG$35+HG21*$HD$35+ID21*$IA$35+JA21*$IX$35+JX21*$JU$35)/$G$35,2),0),IF('PIM Model'!D17="$/LB",IFERROR(ROUND(SUM(BY21*$BW$35+CV21*$CT$35+DS21*$DQ$35+EP21*$EN$35+FM21*$FK$35+GJ21*$GH$35+HG21*$HE$35+ID21*$IB$35+JA21*$IY$35+JX21*$JV$35)/$H$35,2),0),0))</f>
        <v>0</v>
      </c>
      <c r="P21" s="150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0">
        <f t="shared" si="0"/>
        <v>0</v>
      </c>
      <c r="H22" s="1500">
        <f t="shared" si="1"/>
        <v>0</v>
      </c>
      <c r="I22" s="381">
        <f t="shared" si="12"/>
        <v>0</v>
      </c>
      <c r="J22" s="380">
        <f t="shared" si="13"/>
        <v>0</v>
      </c>
      <c r="K22" s="803">
        <f t="shared" si="14"/>
        <v>0</v>
      </c>
      <c r="L22" s="803">
        <f t="shared" si="15"/>
        <v>0</v>
      </c>
      <c r="M22" s="803">
        <f t="shared" si="16"/>
        <v>0</v>
      </c>
      <c r="N22" s="1500">
        <f>IF('PIM Model'!D18="$/CS",IFERROR(ROUND(SUM(BX22*$BV$35+CU22*$CS$35+DR22*$DP$35+EO22*$EM$35+FL22*$FJ$35+GI22*$GG$35+HF22*$HD$35+IC22*$IA$35+IZ22*$IX$35+JW22*$JU$35)/$G$35,2),0),IF('PIM Model'!D18="$/LB",IFERROR(ROUND(SUM(BX22*$BW$35+CU22*$CT$35+DR22*$DQ$35+EO22*$EN$35+FL22*$FK$35+GI22*$GH$35+HF22*$HE$35+IC22*$IB$35+IZ22*$IY$35+JW22*$JV$35)/$H$35,2),0),0))</f>
        <v>0</v>
      </c>
      <c r="O22" s="1500">
        <f>IF('PIM Model'!D18="$/CS",IFERROR(ROUND(SUM(BY22*$BV$35+CV22*$CS$35+DS22*$DP$35+EP22*$EM$35+FM22*$FJ$35+GJ22*$GG$35+HG22*$HD$35+ID22*$IA$35+JA22*$IX$35+JX22*$JU$35)/$G$35,2),0),IF('PIM Model'!D18="$/LB",IFERROR(ROUND(SUM(BY22*$BW$35+CV22*$CT$35+DS22*$DQ$35+EP22*$EN$35+FM22*$FK$35+GJ22*$GH$35+HG22*$HE$35+ID22*$IB$35+JA22*$IY$35+JX22*$JV$35)/$H$35,2),0),0))</f>
        <v>0</v>
      </c>
      <c r="P22" s="150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0">
        <f t="shared" si="0"/>
        <v>0</v>
      </c>
      <c r="H23" s="1500">
        <f t="shared" si="1"/>
        <v>0</v>
      </c>
      <c r="I23" s="381">
        <f t="shared" si="12"/>
        <v>0</v>
      </c>
      <c r="J23" s="380">
        <f t="shared" si="13"/>
        <v>0</v>
      </c>
      <c r="K23" s="803">
        <f t="shared" si="14"/>
        <v>0</v>
      </c>
      <c r="L23" s="803">
        <f t="shared" si="15"/>
        <v>0</v>
      </c>
      <c r="M23" s="803">
        <f t="shared" si="16"/>
        <v>0</v>
      </c>
      <c r="N23" s="1500">
        <f>IF('PIM Model'!D19="$/CS",IFERROR(ROUND(SUM(BX23*$BV$35+CU23*$CS$35+DR23*$DP$35+EO23*$EM$35+FL23*$FJ$35+GI23*$GG$35+HF23*$HD$35+IC23*$IA$35+IZ23*$IX$35+JW23*$JU$35)/$G$35,2),0),IF('PIM Model'!D19="$/LB",IFERROR(ROUND(SUM(BX23*$BW$35+CU23*$CT$35+DR23*$DQ$35+EO23*$EN$35+FL23*$FK$35+GI23*$GH$35+HF23*$HE$35+IC23*$IB$35+IZ23*$IY$35+JW23*$JV$35)/$H$35,2),0),0))</f>
        <v>0</v>
      </c>
      <c r="O23" s="1500">
        <f>IF('PIM Model'!D19="$/CS",IFERROR(ROUND(SUM(BY23*$BV$35+CV23*$CS$35+DS23*$DP$35+EP23*$EM$35+FM23*$FJ$35+GJ23*$GG$35+HG23*$HD$35+ID23*$IA$35+JA23*$IX$35+JX23*$JU$35)/$G$35,2),0),IF('PIM Model'!D19="$/LB",IFERROR(ROUND(SUM(BY23*$BW$35+CV23*$CT$35+DS23*$DQ$35+EP23*$EN$35+FM23*$FK$35+GJ23*$GH$35+HG23*$HE$35+ID23*$IB$35+JA23*$IY$35+JX23*$JV$35)/$H$35,2),0),0))</f>
        <v>0</v>
      </c>
      <c r="P23" s="150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0">
        <f t="shared" si="0"/>
        <v>0</v>
      </c>
      <c r="H24" s="1500">
        <f t="shared" si="1"/>
        <v>0</v>
      </c>
      <c r="I24" s="381">
        <f t="shared" si="12"/>
        <v>0</v>
      </c>
      <c r="J24" s="380">
        <f t="shared" si="13"/>
        <v>0</v>
      </c>
      <c r="K24" s="803">
        <f t="shared" si="14"/>
        <v>0</v>
      </c>
      <c r="L24" s="803">
        <f t="shared" si="15"/>
        <v>0</v>
      </c>
      <c r="M24" s="803">
        <f t="shared" si="16"/>
        <v>0</v>
      </c>
      <c r="N24" s="1500">
        <f>IF('PIM Model'!D20="$/CS",IFERROR(ROUND(SUM(BX24*$BV$35+CU24*$CS$35+DR24*$DP$35+EO24*$EM$35+FL24*$FJ$35+GI24*$GG$35+HF24*$HD$35+IC24*$IA$35+IZ24*$IX$35+JW24*$JU$35)/$G$35,2),0),IF('PIM Model'!D20="$/LB",IFERROR(ROUND(SUM(BX24*$BW$35+CU24*$CT$35+DR24*$DQ$35+EO24*$EN$35+FL24*$FK$35+GI24*$GH$35+HF24*$HE$35+IC24*$IB$35+IZ24*$IY$35+JW24*$JV$35)/$H$35,2),0),0))</f>
        <v>0</v>
      </c>
      <c r="O24" s="1500">
        <f>IF('PIM Model'!D20="$/CS",IFERROR(ROUND(SUM(BY24*$BV$35+CV24*$CS$35+DS24*$DP$35+EP24*$EM$35+FM24*$FJ$35+GJ24*$GG$35+HG24*$HD$35+ID24*$IA$35+JA24*$IX$35+JX24*$JU$35)/$G$35,2),0),IF('PIM Model'!D20="$/LB",IFERROR(ROUND(SUM(BY24*$BW$35+CV24*$CT$35+DS24*$DQ$35+EP24*$EN$35+FM24*$FK$35+GJ24*$GH$35+HG24*$HE$35+ID24*$IB$35+JA24*$IY$35+JX24*$JV$35)/$H$35,2),0),0))</f>
        <v>0</v>
      </c>
      <c r="P24" s="150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0">
        <f t="shared" si="0"/>
        <v>0</v>
      </c>
      <c r="H25" s="1500">
        <f t="shared" si="1"/>
        <v>0</v>
      </c>
      <c r="I25" s="381">
        <f t="shared" si="12"/>
        <v>0</v>
      </c>
      <c r="J25" s="380">
        <f t="shared" si="13"/>
        <v>0</v>
      </c>
      <c r="K25" s="803">
        <f t="shared" si="14"/>
        <v>0</v>
      </c>
      <c r="L25" s="803">
        <f t="shared" si="15"/>
        <v>0</v>
      </c>
      <c r="M25" s="803">
        <f t="shared" si="16"/>
        <v>0</v>
      </c>
      <c r="N25" s="1500">
        <f>IF('PIM Model'!D21="$/CS",IFERROR(ROUND(SUM(BX25*$BV$35+CU25*$CS$35+DR25*$DP$35+EO25*$EM$35+FL25*$FJ$35+GI25*$GG$35+HF25*$HD$35+IC25*$IA$35+IZ25*$IX$35+JW25*$JU$35)/$G$35,2),0),IF('PIM Model'!D21="$/LB",IFERROR(ROUND(SUM(BX25*$BW$35+CU25*$CT$35+DR25*$DQ$35+EO25*$EN$35+FL25*$FK$35+GI25*$GH$35+HF25*$HE$35+IC25*$IB$35+IZ25*$IY$35+JW25*$JV$35)/$H$35,2),0),0))</f>
        <v>0</v>
      </c>
      <c r="O25" s="1500">
        <f>IF('PIM Model'!D21="$/CS",IFERROR(ROUND(SUM(BY25*$BV$35+CV25*$CS$35+DS25*$DP$35+EP25*$EM$35+FM25*$FJ$35+GJ25*$GG$35+HG25*$HD$35+ID25*$IA$35+JA25*$IX$35+JX25*$JU$35)/$G$35,2),0),IF('PIM Model'!D21="$/LB",IFERROR(ROUND(SUM(BY25*$BW$35+CV25*$CT$35+DS25*$DQ$35+EP25*$EN$35+FM25*$FK$35+GJ25*$GH$35+HG25*$HE$35+ID25*$IB$35+JA25*$IY$35+JX25*$JV$35)/$H$35,2),0),0))</f>
        <v>0</v>
      </c>
      <c r="P25" s="150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0">
        <f t="shared" si="0"/>
        <v>0</v>
      </c>
      <c r="H26" s="1500">
        <f t="shared" si="1"/>
        <v>0</v>
      </c>
      <c r="I26" s="381">
        <f t="shared" si="12"/>
        <v>0</v>
      </c>
      <c r="J26" s="380">
        <f t="shared" si="13"/>
        <v>0</v>
      </c>
      <c r="K26" s="803">
        <f t="shared" si="14"/>
        <v>0</v>
      </c>
      <c r="L26" s="803">
        <f t="shared" si="15"/>
        <v>0</v>
      </c>
      <c r="M26" s="803">
        <f t="shared" si="16"/>
        <v>0</v>
      </c>
      <c r="N26" s="1500">
        <f>IF('PIM Model'!D22="$/CS",IFERROR(ROUND(SUM(BX26*$BV$35+CU26*$CS$35+DR26*$DP$35+EO26*$EM$35+FL26*$FJ$35+GI26*$GG$35+HF26*$HD$35+IC26*$IA$35+IZ26*$IX$35+JW26*$JU$35)/$G$35,2),0),IF('PIM Model'!D22="$/LB",IFERROR(ROUND(SUM(BX26*$BW$35+CU26*$CT$35+DR26*$DQ$35+EO26*$EN$35+FL26*$FK$35+GI26*$GH$35+HF26*$HE$35+IC26*$IB$35+IZ26*$IY$35+JW26*$JV$35)/$H$35,2),0),0))</f>
        <v>0</v>
      </c>
      <c r="O26" s="1500">
        <f>IF('PIM Model'!D22="$/CS",IFERROR(ROUND(SUM(BY26*$BV$35+CV26*$CS$35+DS26*$DP$35+EP26*$EM$35+FM26*$FJ$35+GJ26*$GG$35+HG26*$HD$35+ID26*$IA$35+JA26*$IX$35+JX26*$JU$35)/$G$35,2),0),IF('PIM Model'!D22="$/LB",IFERROR(ROUND(SUM(BY26*$BW$35+CV26*$CT$35+DS26*$DQ$35+EP26*$EN$35+FM26*$FK$35+GJ26*$GH$35+HG26*$HE$35+ID26*$IB$35+JA26*$IY$35+JX26*$JV$35)/$H$35,2),0),0))</f>
        <v>0</v>
      </c>
      <c r="P26" s="150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0">
        <f t="shared" si="0"/>
        <v>0</v>
      </c>
      <c r="H27" s="1500">
        <f t="shared" si="1"/>
        <v>0</v>
      </c>
      <c r="I27" s="381">
        <f t="shared" si="12"/>
        <v>0</v>
      </c>
      <c r="J27" s="380">
        <f t="shared" si="13"/>
        <v>0</v>
      </c>
      <c r="K27" s="803">
        <f t="shared" si="14"/>
        <v>0</v>
      </c>
      <c r="L27" s="803">
        <f t="shared" si="15"/>
        <v>0</v>
      </c>
      <c r="M27" s="803">
        <f t="shared" si="16"/>
        <v>0</v>
      </c>
      <c r="N27" s="1500">
        <f>IF('PIM Model'!D23="$/CS",IFERROR(ROUND(SUM(BX27*$BV$35+CU27*$CS$35+DR27*$DP$35+EO27*$EM$35+FL27*$FJ$35+GI27*$GG$35+HF27*$HD$35+IC27*$IA$35+IZ27*$IX$35+JW27*$JU$35)/$G$35,2),0),IF('PIM Model'!D23="$/LB",IFERROR(ROUND(SUM(BX27*$BW$35+CU27*$CT$35+DR27*$DQ$35+EO27*$EN$35+FL27*$FK$35+GI27*$GH$35+HF27*$HE$35+IC27*$IB$35+IZ27*$IY$35+JW27*$JV$35)/$H$35,2),0),0))</f>
        <v>0</v>
      </c>
      <c r="O27" s="1500">
        <f>IF('PIM Model'!D23="$/CS",IFERROR(ROUND(SUM(BY27*$BV$35+CV27*$CS$35+DS27*$DP$35+EP27*$EM$35+FM27*$FJ$35+GJ27*$GG$35+HG27*$HD$35+ID27*$IA$35+JA27*$IX$35+JX27*$JU$35)/$G$35,2),0),IF('PIM Model'!D23="$/LB",IFERROR(ROUND(SUM(BY27*$BW$35+CV27*$CT$35+DS27*$DQ$35+EP27*$EN$35+FM27*$FK$35+GJ27*$GH$35+HG27*$HE$35+ID27*$IB$35+JA27*$IY$35+JX27*$JV$35)/$H$35,2),0),0))</f>
        <v>0</v>
      </c>
      <c r="P27" s="150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0">
        <f t="shared" si="0"/>
        <v>0</v>
      </c>
      <c r="H28" s="1500">
        <f t="shared" si="1"/>
        <v>0</v>
      </c>
      <c r="I28" s="381">
        <f t="shared" si="12"/>
        <v>0</v>
      </c>
      <c r="J28" s="380">
        <f t="shared" si="13"/>
        <v>0</v>
      </c>
      <c r="K28" s="803">
        <f t="shared" si="14"/>
        <v>0</v>
      </c>
      <c r="L28" s="803">
        <f t="shared" si="15"/>
        <v>0</v>
      </c>
      <c r="M28" s="803">
        <f t="shared" si="16"/>
        <v>0</v>
      </c>
      <c r="N28" s="1500">
        <f>IF('PIM Model'!D24="$/CS",IFERROR(ROUND(SUM(BX28*$BV$35+CU28*$CS$35+DR28*$DP$35+EO28*$EM$35+FL28*$FJ$35+GI28*$GG$35+HF28*$HD$35+IC28*$IA$35+IZ28*$IX$35+JW28*$JU$35)/$G$35,2),0),IF('PIM Model'!D24="$/LB",IFERROR(ROUND(SUM(BX28*$BW$35+CU28*$CT$35+DR28*$DQ$35+EO28*$EN$35+FL28*$FK$35+GI28*$GH$35+HF28*$HE$35+IC28*$IB$35+IZ28*$IY$35+JW28*$JV$35)/$H$35,2),0),0))</f>
        <v>0</v>
      </c>
      <c r="O28" s="1500">
        <f>IF('PIM Model'!D24="$/CS",IFERROR(ROUND(SUM(BY28*$BV$35+CV28*$CS$35+DS28*$DP$35+EP28*$EM$35+FM28*$FJ$35+GJ28*$GG$35+HG28*$HD$35+ID28*$IA$35+JA28*$IX$35+JX28*$JU$35)/$G$35,2),0),IF('PIM Model'!D24="$/LB",IFERROR(ROUND(SUM(BY28*$BW$35+CV28*$CT$35+DS28*$DQ$35+EP28*$EN$35+FM28*$FK$35+GJ28*$GH$35+HG28*$HE$35+ID28*$IB$35+JA28*$IY$35+JX28*$JV$35)/$H$35,2),0),0))</f>
        <v>0</v>
      </c>
      <c r="P28" s="150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0">
        <f t="shared" si="0"/>
        <v>0</v>
      </c>
      <c r="H29" s="1500">
        <f t="shared" si="1"/>
        <v>0</v>
      </c>
      <c r="I29" s="381">
        <f t="shared" si="12"/>
        <v>0</v>
      </c>
      <c r="J29" s="380">
        <f t="shared" si="13"/>
        <v>0</v>
      </c>
      <c r="K29" s="803">
        <f t="shared" si="14"/>
        <v>0</v>
      </c>
      <c r="L29" s="803">
        <f t="shared" si="15"/>
        <v>0</v>
      </c>
      <c r="M29" s="803">
        <f t="shared" si="16"/>
        <v>0</v>
      </c>
      <c r="N29" s="1500">
        <f>IF('PIM Model'!D25="$/CS",IFERROR(ROUND(SUM(BX29*$BV$35+CU29*$CS$35+DR29*$DP$35+EO29*$EM$35+FL29*$FJ$35+GI29*$GG$35+HF29*$HD$35+IC29*$IA$35+IZ29*$IX$35+JW29*$JU$35)/$G$35,2),0),IF('PIM Model'!D25="$/LB",IFERROR(ROUND(SUM(BX29*$BW$35+CU29*$CT$35+DR29*$DQ$35+EO29*$EN$35+FL29*$FK$35+GI29*$GH$35+HF29*$HE$35+IC29*$IB$35+IZ29*$IY$35+JW29*$JV$35)/$H$35,2),0),0))</f>
        <v>0</v>
      </c>
      <c r="O29" s="1500">
        <f>IF('PIM Model'!D25="$/CS",IFERROR(ROUND(SUM(BY29*$BV$35+CV29*$CS$35+DS29*$DP$35+EP29*$EM$35+FM29*$FJ$35+GJ29*$GG$35+HG29*$HD$35+ID29*$IA$35+JA29*$IX$35+JX29*$JU$35)/$G$35,2),0),IF('PIM Model'!D25="$/LB",IFERROR(ROUND(SUM(BY29*$BW$35+CV29*$CT$35+DS29*$DQ$35+EP29*$EN$35+FM29*$FK$35+GJ29*$GH$35+HG29*$HE$35+ID29*$IB$35+JA29*$IY$35+JX29*$JV$35)/$H$35,2),0),0))</f>
        <v>0</v>
      </c>
      <c r="P29" s="150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0">
        <f t="shared" si="0"/>
        <v>0</v>
      </c>
      <c r="H30" s="1500">
        <f t="shared" si="1"/>
        <v>0</v>
      </c>
      <c r="I30" s="381">
        <f t="shared" si="12"/>
        <v>0</v>
      </c>
      <c r="J30" s="380">
        <f t="shared" si="13"/>
        <v>0</v>
      </c>
      <c r="K30" s="803">
        <f t="shared" si="14"/>
        <v>0</v>
      </c>
      <c r="L30" s="803">
        <f t="shared" si="15"/>
        <v>0</v>
      </c>
      <c r="M30" s="803">
        <f t="shared" si="16"/>
        <v>0</v>
      </c>
      <c r="N30" s="1500">
        <f>IF('PIM Model'!D26="$/CS",IFERROR(ROUND(SUM(BX30*$BV$35+CU30*$CS$35+DR30*$DP$35+EO30*$EM$35+FL30*$FJ$35+GI30*$GG$35+HF30*$HD$35+IC30*$IA$35+IZ30*$IX$35+JW30*$JU$35)/$G$35,2),0),IF('PIM Model'!D26="$/LB",IFERROR(ROUND(SUM(BX30*$BW$35+CU30*$CT$35+DR30*$DQ$35+EO30*$EN$35+FL30*$FK$35+GI30*$GH$35+HF30*$HE$35+IC30*$IB$35+IZ30*$IY$35+JW30*$JV$35)/$H$35,2),0),0))</f>
        <v>0</v>
      </c>
      <c r="O30" s="1500">
        <f>IF('PIM Model'!D26="$/CS",IFERROR(ROUND(SUM(BY30*$BV$35+CV30*$CS$35+DS30*$DP$35+EP30*$EM$35+FM30*$FJ$35+GJ30*$GG$35+HG30*$HD$35+ID30*$IA$35+JA30*$IX$35+JX30*$JU$35)/$G$35,2),0),IF('PIM Model'!D26="$/LB",IFERROR(ROUND(SUM(BY30*$BW$35+CV30*$CT$35+DS30*$DQ$35+EP30*$EN$35+FM30*$FK$35+GJ30*$GH$35+HG30*$HE$35+ID30*$IB$35+JA30*$IY$35+JX30*$JV$35)/$H$35,2),0),0))</f>
        <v>0</v>
      </c>
      <c r="P30" s="150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0">
        <f t="shared" si="0"/>
        <v>0</v>
      </c>
      <c r="H31" s="1500">
        <f t="shared" si="1"/>
        <v>0</v>
      </c>
      <c r="I31" s="381">
        <f t="shared" si="12"/>
        <v>0</v>
      </c>
      <c r="J31" s="380">
        <f t="shared" si="13"/>
        <v>0</v>
      </c>
      <c r="K31" s="803">
        <f t="shared" si="14"/>
        <v>0</v>
      </c>
      <c r="L31" s="803">
        <f t="shared" si="15"/>
        <v>0</v>
      </c>
      <c r="M31" s="803">
        <f t="shared" si="16"/>
        <v>0</v>
      </c>
      <c r="N31" s="1500">
        <f>IF('PIM Model'!D27="$/CS",IFERROR(ROUND(SUM(BX31*$BV$35+CU31*$CS$35+DR31*$DP$35+EO31*$EM$35+FL31*$FJ$35+GI31*$GG$35+HF31*$HD$35+IC31*$IA$35+IZ31*$IX$35+JW31*$JU$35)/$G$35,2),0),IF('PIM Model'!D27="$/LB",IFERROR(ROUND(SUM(BX31*$BW$35+CU31*$CT$35+DR31*$DQ$35+EO31*$EN$35+FL31*$FK$35+GI31*$GH$35+HF31*$HE$35+IC31*$IB$35+IZ31*$IY$35+JW31*$JV$35)/$H$35,2),0),0))</f>
        <v>0</v>
      </c>
      <c r="O31" s="1500">
        <f>IF('PIM Model'!D27="$/CS",IFERROR(ROUND(SUM(BY31*$BV$35+CV31*$CS$35+DS31*$DP$35+EP31*$EM$35+FM31*$FJ$35+GJ31*$GG$35+HG31*$HD$35+ID31*$IA$35+JA31*$IX$35+JX31*$JU$35)/$G$35,2),0),IF('PIM Model'!D27="$/LB",IFERROR(ROUND(SUM(BY31*$BW$35+CV31*$CT$35+DS31*$DQ$35+EP31*$EN$35+FM31*$FK$35+GJ31*$GH$35+HG31*$HE$35+ID31*$IB$35+JA31*$IY$35+JX31*$JV$35)/$H$35,2),0),0))</f>
        <v>0</v>
      </c>
      <c r="P31" s="150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0">
        <f t="shared" si="0"/>
        <v>0</v>
      </c>
      <c r="H32" s="1500">
        <f t="shared" si="1"/>
        <v>0</v>
      </c>
      <c r="I32" s="381">
        <f t="shared" si="12"/>
        <v>0</v>
      </c>
      <c r="J32" s="380">
        <f t="shared" si="13"/>
        <v>0</v>
      </c>
      <c r="K32" s="803">
        <f t="shared" si="14"/>
        <v>0</v>
      </c>
      <c r="L32" s="803">
        <f t="shared" si="15"/>
        <v>0</v>
      </c>
      <c r="M32" s="803">
        <f t="shared" si="16"/>
        <v>0</v>
      </c>
      <c r="N32" s="1500">
        <f>IF('PIM Model'!D28="$/CS",IFERROR(ROUND(SUM(BX32*$BV$35+CU32*$CS$35+DR32*$DP$35+EO32*$EM$35+FL32*$FJ$35+GI32*$GG$35+HF32*$HD$35+IC32*$IA$35+IZ32*$IX$35+JW32*$JU$35)/$G$35,2),0),IF('PIM Model'!D28="$/LB",IFERROR(ROUND(SUM(BX32*$BW$35+CU32*$CT$35+DR32*$DQ$35+EO32*$EN$35+FL32*$FK$35+GI32*$GH$35+HF32*$HE$35+IC32*$IB$35+IZ32*$IY$35+JW32*$JV$35)/$H$35,2),0),0))</f>
        <v>0</v>
      </c>
      <c r="O32" s="1500">
        <f>IF('PIM Model'!D28="$/CS",IFERROR(ROUND(SUM(BY32*$BV$35+CV32*$CS$35+DS32*$DP$35+EP32*$EM$35+FM32*$FJ$35+GJ32*$GG$35+HG32*$HD$35+ID32*$IA$35+JA32*$IX$35+JX32*$JU$35)/$G$35,2),0),IF('PIM Model'!D28="$/LB",IFERROR(ROUND(SUM(BY32*$BW$35+CV32*$CT$35+DS32*$DQ$35+EP32*$EN$35+FM32*$FK$35+GJ32*$GH$35+HG32*$HE$35+ID32*$IB$35+JA32*$IY$35+JX32*$JV$35)/$H$35,2),0),0))</f>
        <v>0</v>
      </c>
      <c r="P32" s="150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0">
        <f t="shared" si="0"/>
        <v>0</v>
      </c>
      <c r="H33" s="1500">
        <f t="shared" si="1"/>
        <v>0</v>
      </c>
      <c r="I33" s="381">
        <f t="shared" si="12"/>
        <v>0</v>
      </c>
      <c r="J33" s="380">
        <f t="shared" si="13"/>
        <v>0</v>
      </c>
      <c r="K33" s="803">
        <f t="shared" si="14"/>
        <v>0</v>
      </c>
      <c r="L33" s="803">
        <f t="shared" si="15"/>
        <v>0</v>
      </c>
      <c r="M33" s="803">
        <f t="shared" si="16"/>
        <v>0</v>
      </c>
      <c r="N33" s="1500">
        <f>IF('PIM Model'!D29="$/CS",IFERROR(ROUND(SUM(BX33*$BV$35+CU33*$CS$35+DR33*$DP$35+EO33*$EM$35+FL33*$FJ$35+GI33*$GG$35+HF33*$HD$35+IC33*$IA$35+IZ33*$IX$35+JW33*$JU$35)/$G$35,2),0),IF('PIM Model'!D29="$/LB",IFERROR(ROUND(SUM(BX33*$BW$35+CU33*$CT$35+DR33*$DQ$35+EO33*$EN$35+FL33*$FK$35+GI33*$GH$35+HF33*$HE$35+IC33*$IB$35+IZ33*$IY$35+JW33*$JV$35)/$H$35,2),0),0))</f>
        <v>0</v>
      </c>
      <c r="O33" s="1500">
        <f>IF('PIM Model'!D29="$/CS",IFERROR(ROUND(SUM(BY33*$BV$35+CV33*$CS$35+DS33*$DP$35+EP33*$EM$35+FM33*$FJ$35+GJ33*$GG$35+HG33*$HD$35+ID33*$IA$35+JA33*$IX$35+JX33*$JU$35)/$G$35,2),0),IF('PIM Model'!D29="$/LB",IFERROR(ROUND(SUM(BY33*$BW$35+CV33*$CT$35+DS33*$DQ$35+EP33*$EN$35+FM33*$FK$35+GJ33*$GH$35+HG33*$HE$35+ID33*$IB$35+JA33*$IY$35+JX33*$JV$35)/$H$35,2),0),0))</f>
        <v>0</v>
      </c>
      <c r="P33" s="150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0">
        <f t="shared" si="0"/>
        <v>0</v>
      </c>
      <c r="H34" s="1500">
        <f t="shared" si="1"/>
        <v>0</v>
      </c>
      <c r="I34" s="381">
        <f t="shared" si="12"/>
        <v>0</v>
      </c>
      <c r="J34" s="380">
        <f t="shared" si="13"/>
        <v>0</v>
      </c>
      <c r="K34" s="803">
        <f t="shared" si="14"/>
        <v>0</v>
      </c>
      <c r="L34" s="803">
        <f t="shared" si="15"/>
        <v>0</v>
      </c>
      <c r="M34" s="803">
        <f t="shared" si="16"/>
        <v>0</v>
      </c>
      <c r="N34" s="1500">
        <f>IF('PIM Model'!D30="$/CS",IFERROR(ROUND(SUM(BX34*$BV$35+CU34*$CS$35+DR34*$DP$35+EO34*$EM$35+FL34*$FJ$35+GI34*$GG$35+HF34*$HD$35+IC34*$IA$35+IZ34*$IX$35+JW34*$JU$35)/$G$35,2),0),IF('PIM Model'!D30="$/LB",IFERROR(ROUND(SUM(BX34*$BW$35+CU34*$CT$35+DR34*$DQ$35+EO34*$EN$35+FL34*$FK$35+GI34*$GH$35+HF34*$HE$35+IC34*$IB$35+IZ34*$IY$35+JW34*$JV$35)/$H$35,2),0),0))</f>
        <v>0</v>
      </c>
      <c r="O34" s="1500">
        <f>IF('PIM Model'!D30="$/CS",IFERROR(ROUND(SUM(BY34*$BV$35+CV34*$CS$35+DS34*$DP$35+EP34*$EM$35+FM34*$FJ$35+GJ34*$GG$35+HG34*$HD$35+ID34*$IA$35+JA34*$IX$35+JX34*$JU$35)/$G$35,2),0),IF('PIM Model'!D30="$/LB",IFERROR(ROUND(SUM(BY34*$BW$35+CV34*$CT$35+DS34*$DQ$35+EP34*$EN$35+FM34*$FK$35+GJ34*$GH$35+HG34*$HE$35+ID34*$IB$35+JA34*$IY$35+JX34*$JV$35)/$H$35,2),0),0))</f>
        <v>0</v>
      </c>
      <c r="P34" s="150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1">
        <f>SUM(C14:C34)</f>
        <v>0</v>
      </c>
      <c r="D35" s="1502">
        <f>SUM(D14:D34)</f>
        <v>0</v>
      </c>
      <c r="E35" s="1502">
        <f>SUM(E14:E34)</f>
        <v>0</v>
      </c>
      <c r="F35" s="1502">
        <f>SUM(F14:F34)</f>
        <v>0</v>
      </c>
      <c r="G35" s="1501">
        <f t="shared" ref="G35:H35" si="53">SUM(G14:G34)</f>
        <v>0</v>
      </c>
      <c r="H35" s="1501">
        <f t="shared" si="53"/>
        <v>0</v>
      </c>
      <c r="I35" s="1503">
        <f>SUM(I14:I34)</f>
        <v>0</v>
      </c>
      <c r="J35" s="105"/>
      <c r="K35" s="803">
        <f t="shared" si="14"/>
        <v>0</v>
      </c>
      <c r="L35" s="803">
        <f t="shared" si="15"/>
        <v>0</v>
      </c>
      <c r="M35" s="803">
        <f t="shared" si="16"/>
        <v>0</v>
      </c>
      <c r="N35" s="803"/>
      <c r="O35" s="803"/>
      <c r="P35" s="803"/>
      <c r="Q35" s="380">
        <f t="shared" si="17"/>
        <v>0</v>
      </c>
      <c r="R35" s="904">
        <f t="shared" si="18"/>
        <v>0</v>
      </c>
      <c r="S35" s="804">
        <f t="shared" si="19"/>
        <v>0</v>
      </c>
      <c r="T35" s="1582"/>
      <c r="U35" s="1582"/>
      <c r="V35" s="1582"/>
      <c r="W35" s="158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6"/>
      <c r="R37" s="276"/>
      <c r="S37" s="1587" t="s">
        <v>2095</v>
      </c>
      <c r="T37" s="277"/>
      <c r="U37" s="1577"/>
      <c r="V37" s="1577"/>
      <c r="W37" s="1577"/>
      <c r="X37" s="1577"/>
      <c r="Y37" s="1577"/>
      <c r="Z37" s="1588">
        <f>RANK(AB37,$AB$36:$AB$38)</f>
        <v>1</v>
      </c>
      <c r="AA37" s="1587" t="s">
        <v>2096</v>
      </c>
      <c r="AB37" s="1589">
        <f>COUNTIF($BJ$51:$JI$51,AA37)</f>
        <v>0</v>
      </c>
      <c r="AC37" s="1577"/>
      <c r="AD37" s="1577"/>
      <c r="AE37" s="1577"/>
      <c r="AF37" s="1577"/>
      <c r="AG37" s="276">
        <v>1</v>
      </c>
      <c r="AH37" s="1590" t="str">
        <f>IF($AH$38&gt;1,"MULTIPLE TYPES",VLOOKUP(AG37,$Z$38:$AA$65,2,FALSE))</f>
        <v>MULTIPLE TYPES</v>
      </c>
      <c r="AI37" s="277"/>
      <c r="AJ37" s="1576"/>
      <c r="AK37" s="1576"/>
      <c r="AL37" s="1576"/>
      <c r="AM37" s="1576"/>
      <c r="AN37" s="1576"/>
      <c r="AO37" s="1576"/>
      <c r="AP37" s="1576"/>
      <c r="AQ37" s="1576"/>
      <c r="AR37" s="1576"/>
      <c r="AS37" s="1576"/>
      <c r="AT37" s="1576"/>
      <c r="AU37" s="1576"/>
      <c r="AV37" s="1576"/>
      <c r="AW37" s="1576"/>
      <c r="AX37" s="1576"/>
      <c r="AY37" s="1576"/>
      <c r="AZ37" s="1484"/>
      <c r="BA37" s="1484"/>
      <c r="BB37" s="1484"/>
      <c r="BC37" s="1484"/>
      <c r="BD37" s="1484"/>
      <c r="BE37" s="1484"/>
      <c r="BF37" s="1484"/>
      <c r="BG37" s="1484"/>
      <c r="BH37" s="1484"/>
      <c r="BI37" s="1484"/>
      <c r="BJ37" s="1484"/>
      <c r="BK37" s="1484"/>
      <c r="BL37" s="1484"/>
      <c r="BM37" s="1484"/>
      <c r="BN37" s="1484"/>
    </row>
    <row r="38" spans="2:305" x14ac:dyDescent="0.25">
      <c r="Q38" s="1576"/>
      <c r="R38" s="1591">
        <f>RANK(T38,$T$39:$T$47)</f>
        <v>1</v>
      </c>
      <c r="S38" s="1592" t="s">
        <v>2097</v>
      </c>
      <c r="T38" s="1593">
        <f>COUNTIF($BG$47:$JF$47,S38)</f>
        <v>0</v>
      </c>
      <c r="U38" s="1577"/>
      <c r="V38" s="1577"/>
      <c r="W38" s="1577"/>
      <c r="X38" s="1577"/>
      <c r="Y38" s="1577"/>
      <c r="Z38" s="1591">
        <f>RANK(AB38,$AB$38:$AB$38)</f>
        <v>1</v>
      </c>
      <c r="AA38" s="1592" t="s">
        <v>2097</v>
      </c>
      <c r="AB38" s="1593">
        <f>COUNTIF($BI$53:$JJ$53,AA38)</f>
        <v>0</v>
      </c>
      <c r="AC38" s="1577"/>
      <c r="AD38" s="1577"/>
      <c r="AE38" s="1577"/>
      <c r="AF38" s="1577"/>
      <c r="AG38" s="1594" t="s">
        <v>2098</v>
      </c>
      <c r="AH38" s="1595">
        <f>COUNTIF($Z$38:$Z$65,1)</f>
        <v>2</v>
      </c>
      <c r="AI38" s="138"/>
      <c r="AJ38" s="1576"/>
      <c r="AK38" s="1576"/>
      <c r="AL38" s="1576"/>
      <c r="AM38" s="1576"/>
      <c r="AN38" s="1576"/>
      <c r="AO38" s="1576"/>
      <c r="AP38" s="1576"/>
      <c r="AQ38" s="1576"/>
      <c r="AR38" s="1576"/>
      <c r="AS38" s="1576"/>
      <c r="AT38" s="1576"/>
      <c r="AU38" s="1576"/>
      <c r="AV38" s="1576"/>
      <c r="AW38" s="1576"/>
      <c r="AX38" s="1576"/>
      <c r="AY38" s="1576"/>
      <c r="AZ38" s="1484"/>
      <c r="BA38" s="1484"/>
      <c r="BB38" s="1484"/>
      <c r="BC38" s="1484"/>
      <c r="BD38" s="1484"/>
      <c r="BE38" s="1484"/>
      <c r="BF38" s="1484"/>
      <c r="BG38" s="1484"/>
      <c r="BH38" s="1484"/>
      <c r="BI38" s="1484"/>
      <c r="BJ38" s="1484" t="s">
        <v>791</v>
      </c>
      <c r="BK38" s="1484">
        <f>BK1</f>
        <v>0</v>
      </c>
      <c r="BL38" s="1484"/>
      <c r="BM38" s="1484"/>
      <c r="BN38" s="148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6"/>
      <c r="R39" s="1591">
        <f t="shared" ref="R39:R47" si="64">RANK(T39,$T$39:$T$47)</f>
        <v>1</v>
      </c>
      <c r="S39" s="1592" t="s">
        <v>1</v>
      </c>
      <c r="T39" s="1593">
        <f>COUNTIF('Variable Costs (Back)'!$C$15:$C$24,S39)</f>
        <v>0</v>
      </c>
      <c r="U39" s="1577"/>
      <c r="V39" s="1577"/>
      <c r="W39" s="1577"/>
      <c r="X39" s="1577"/>
      <c r="Y39" s="1577"/>
      <c r="Z39" s="1591">
        <f t="shared" ref="Z39:Z65" si="65">RANK(AB39,$AB$38:$AB$65)</f>
        <v>1</v>
      </c>
      <c r="AA39" s="1592" t="str" cm="1">
        <f t="array" ref="AA39">IF(_xlfn.UNIQUE('Margin Guidence Table'!F2:F1000000)&lt;&gt;0,_xlfn._xlws.SORT(_xlfn.UNIQUE('Margin Guidence Table'!F2:F1000000)),"")</f>
        <v/>
      </c>
      <c r="AB39" s="1593">
        <f t="shared" ref="AB39:AB65" si="66">COUNTIF($BE$53:$JF$53,AA39)</f>
        <v>192</v>
      </c>
      <c r="AC39" s="1577"/>
      <c r="AD39" s="1577"/>
      <c r="AE39" s="1577"/>
      <c r="AF39" s="1577"/>
      <c r="AG39" s="1594" t="s">
        <v>2099</v>
      </c>
      <c r="AH39" s="1595" t="str">
        <f>VLOOKUP(AG37,$Z$38:$AA$65,2,FALSE)</f>
        <v>Enter Customer(s)</v>
      </c>
      <c r="AI39" s="138"/>
      <c r="AJ39" s="1576"/>
      <c r="AK39" s="1576"/>
      <c r="AL39" s="1576"/>
      <c r="AM39" s="1576"/>
      <c r="AN39" s="1576"/>
      <c r="AO39" s="1576"/>
      <c r="AP39" s="1576"/>
      <c r="AQ39" s="1576"/>
      <c r="AR39" s="1576"/>
      <c r="AS39" s="1576"/>
      <c r="AT39" s="1576"/>
      <c r="AU39" s="1576"/>
      <c r="AV39" s="1576"/>
      <c r="AW39" s="1576"/>
      <c r="AX39" s="1576"/>
      <c r="AY39" s="1576"/>
      <c r="AZ39" s="1484"/>
      <c r="BA39" s="1484"/>
      <c r="BB39" s="1484"/>
      <c r="BC39" s="1484"/>
      <c r="BD39" s="1484"/>
      <c r="BE39" s="1484"/>
      <c r="BF39" s="1484"/>
      <c r="BG39" s="1484"/>
      <c r="BH39" s="1484"/>
      <c r="BI39" s="1484"/>
      <c r="BJ39" s="1484" t="s">
        <v>792</v>
      </c>
      <c r="BK39" s="1484" t="e">
        <f>VLOOKUP(BK$1,'Existing Customers'!$A:$AA,2,FALSE)</f>
        <v>#N/A</v>
      </c>
      <c r="BL39" s="1484"/>
      <c r="BM39" s="1484"/>
      <c r="BN39" s="148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6"/>
      <c r="R40" s="1591">
        <f t="shared" si="64"/>
        <v>1</v>
      </c>
      <c r="S40" s="1592" t="s">
        <v>114</v>
      </c>
      <c r="T40" s="1593">
        <f>COUNTIF('Variable Costs (Back)'!$C$15:$C$24,S40)</f>
        <v>0</v>
      </c>
      <c r="U40" s="1577"/>
      <c r="V40" s="1577"/>
      <c r="W40" s="1577"/>
      <c r="X40" s="1577"/>
      <c r="Y40" s="1577"/>
      <c r="Z40" s="1591">
        <f t="shared" si="65"/>
        <v>2</v>
      </c>
      <c r="AA40" s="1592"/>
      <c r="AB40" s="1593">
        <f t="shared" si="66"/>
        <v>9</v>
      </c>
      <c r="AC40" s="1577"/>
      <c r="AD40" s="1577"/>
      <c r="AE40" s="1577"/>
      <c r="AF40" s="1577"/>
      <c r="AG40" s="1596" t="s">
        <v>2100</v>
      </c>
      <c r="AH40" s="1597" t="str">
        <f>IF(COUNTIF($AB$39:$AB$65,"&gt;0")&gt;1,"MULTIPLE TYPES",$AH$37)</f>
        <v>MULTIPLE TYPES</v>
      </c>
      <c r="AI40" s="257"/>
      <c r="AJ40" s="1576"/>
      <c r="AK40" s="1576"/>
      <c r="AL40" s="1576"/>
      <c r="AM40" s="1576"/>
      <c r="AN40" s="1576"/>
      <c r="AO40" s="1576"/>
      <c r="AP40" s="1576"/>
      <c r="AQ40" s="1576"/>
      <c r="AR40" s="1576"/>
      <c r="AS40" s="1576"/>
      <c r="AT40" s="1576"/>
      <c r="AU40" s="1576"/>
      <c r="AV40" s="1576"/>
      <c r="AW40" s="1576"/>
      <c r="AX40" s="1576"/>
      <c r="AY40" s="1576"/>
      <c r="AZ40" s="1484"/>
      <c r="BA40" s="1484"/>
      <c r="BB40" s="1484"/>
      <c r="BC40" s="1484"/>
      <c r="BD40" s="1484"/>
      <c r="BE40" s="1484"/>
      <c r="BF40" s="1484"/>
      <c r="BG40" s="1484"/>
      <c r="BH40" s="1484"/>
      <c r="BI40" s="1484"/>
      <c r="BJ40" s="1484" t="s">
        <v>120</v>
      </c>
      <c r="BK40" s="1484" t="e">
        <f>VLOOKUP(BK$1,'Existing Customers'!$A:$AA,12,FALSE)</f>
        <v>#N/A</v>
      </c>
      <c r="BL40" s="1484"/>
      <c r="BM40" s="1484"/>
      <c r="BN40" s="148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6"/>
      <c r="R41" s="1591">
        <f t="shared" si="64"/>
        <v>1</v>
      </c>
      <c r="S41" s="1592" t="s">
        <v>116</v>
      </c>
      <c r="T41" s="1593">
        <f>COUNTIF('Variable Costs (Back)'!$C$15:$C$24,S41)</f>
        <v>0</v>
      </c>
      <c r="U41" s="1577"/>
      <c r="V41" s="1577"/>
      <c r="W41" s="1577"/>
      <c r="X41" s="1577"/>
      <c r="Y41" s="1577"/>
      <c r="Z41" s="1591">
        <f t="shared" si="65"/>
        <v>2</v>
      </c>
      <c r="AA41" s="1592"/>
      <c r="AB41" s="1593">
        <f t="shared" si="66"/>
        <v>9</v>
      </c>
      <c r="AC41" s="1577"/>
      <c r="AD41" s="1577"/>
      <c r="AE41" s="1577"/>
      <c r="AF41" s="1577"/>
      <c r="AG41" s="1577"/>
      <c r="AH41" s="1577"/>
      <c r="AI41" s="1577"/>
      <c r="AJ41" s="1576"/>
      <c r="AK41" s="1576"/>
      <c r="AL41" s="1576"/>
      <c r="AM41" s="1576"/>
      <c r="AN41" s="1576"/>
      <c r="AO41" s="1576"/>
      <c r="AP41" s="1576"/>
      <c r="AQ41" s="1576"/>
      <c r="AR41" s="1576"/>
      <c r="AS41" s="1576"/>
      <c r="AT41" s="1576"/>
      <c r="AU41" s="1576"/>
      <c r="AV41" s="1576"/>
      <c r="AW41" s="1576"/>
      <c r="AX41" s="1576"/>
      <c r="AY41" s="1576"/>
      <c r="AZ41" s="1484"/>
      <c r="BA41" s="1484"/>
      <c r="BB41" s="1484"/>
      <c r="BC41" s="1484"/>
      <c r="BD41" s="1484"/>
      <c r="BE41" s="1484"/>
      <c r="BF41" s="1484"/>
      <c r="BG41" s="1484"/>
      <c r="BH41" s="1484"/>
      <c r="BI41" s="1484"/>
      <c r="BJ41" s="1484" t="s">
        <v>793</v>
      </c>
      <c r="BK41" s="1484" t="e">
        <f>VLOOKUP(BK$1,'Existing Customers'!$A:$AA,25,FALSE)</f>
        <v>#N/A</v>
      </c>
      <c r="BL41" s="1484"/>
      <c r="BM41" s="1484"/>
      <c r="BN41" s="148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6"/>
      <c r="R42" s="1591">
        <f t="shared" si="64"/>
        <v>1</v>
      </c>
      <c r="S42" s="1592" t="s">
        <v>112</v>
      </c>
      <c r="T42" s="1593">
        <f>COUNTIF('Variable Costs (Back)'!$C$15:$C$24,S42)</f>
        <v>0</v>
      </c>
      <c r="U42" s="1577"/>
      <c r="V42" s="1577"/>
      <c r="W42" s="1577"/>
      <c r="X42" s="1577"/>
      <c r="Y42" s="1577"/>
      <c r="Z42" s="1591">
        <f t="shared" si="65"/>
        <v>2</v>
      </c>
      <c r="AA42" s="1592"/>
      <c r="AB42" s="1593">
        <f t="shared" si="66"/>
        <v>9</v>
      </c>
      <c r="AC42" s="1577"/>
      <c r="AD42" s="1577"/>
      <c r="AE42" s="1577"/>
      <c r="AF42" s="1577"/>
      <c r="AG42" s="1577"/>
      <c r="AH42" s="1577"/>
      <c r="AI42" s="1577"/>
      <c r="AJ42" s="1576"/>
      <c r="AK42" s="1576"/>
      <c r="AL42" s="1576"/>
      <c r="AM42" s="1576"/>
      <c r="AN42" s="1576"/>
      <c r="AO42" s="1576"/>
      <c r="AP42" s="1576"/>
      <c r="AQ42" s="1576"/>
      <c r="AR42" s="1576"/>
      <c r="AS42" s="1576"/>
      <c r="AT42" s="1576"/>
      <c r="AU42" s="1576"/>
      <c r="AV42" s="1576"/>
      <c r="AW42" s="1576"/>
      <c r="AX42" s="1576"/>
      <c r="AY42" s="1576"/>
      <c r="AZ42" s="1484"/>
      <c r="BA42" s="1484"/>
      <c r="BB42" s="1484"/>
      <c r="BC42" s="1484"/>
      <c r="BD42" s="1484"/>
      <c r="BE42" s="1484"/>
      <c r="BF42" s="1484"/>
      <c r="BG42" s="1484"/>
      <c r="BH42" s="1484"/>
      <c r="BI42" s="1484"/>
      <c r="BJ42" s="1484" t="s">
        <v>794</v>
      </c>
      <c r="BK42" s="1484" t="e">
        <f>VLOOKUP(BK$1,'Existing Customers'!$A:$AA,26,FALSE)</f>
        <v>#N/A</v>
      </c>
      <c r="BL42" s="1484"/>
      <c r="BM42" s="1484"/>
      <c r="BN42" s="148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6"/>
      <c r="R43" s="1591">
        <f t="shared" si="64"/>
        <v>1</v>
      </c>
      <c r="S43" s="1592" t="s">
        <v>113</v>
      </c>
      <c r="T43" s="1593">
        <f>COUNTIF('Variable Costs (Back)'!$C$15:$C$24,S43)</f>
        <v>0</v>
      </c>
      <c r="U43" s="1577"/>
      <c r="V43" s="1577"/>
      <c r="W43" s="1577"/>
      <c r="X43" s="1577"/>
      <c r="Y43" s="1577"/>
      <c r="Z43" s="1591">
        <f t="shared" si="65"/>
        <v>2</v>
      </c>
      <c r="AA43" s="1592"/>
      <c r="AB43" s="1593">
        <f t="shared" si="66"/>
        <v>9</v>
      </c>
      <c r="AC43" s="1577"/>
      <c r="AD43" s="1577"/>
      <c r="AE43" s="1577"/>
      <c r="AF43" s="1577"/>
      <c r="AG43" s="1577"/>
      <c r="AH43" s="1577"/>
      <c r="AI43" s="1577"/>
      <c r="AJ43" s="1576"/>
      <c r="AK43" s="1576"/>
      <c r="AL43" s="1576"/>
      <c r="AM43" s="1576"/>
      <c r="AN43" s="1576"/>
      <c r="AO43" s="1576"/>
      <c r="AP43" s="1576"/>
      <c r="AQ43" s="1576"/>
      <c r="AR43" s="1576"/>
      <c r="AS43" s="1576"/>
      <c r="AT43" s="1576"/>
      <c r="AU43" s="1576"/>
      <c r="AV43" s="1576"/>
      <c r="AW43" s="1576"/>
      <c r="AX43" s="1576"/>
      <c r="AY43" s="1576"/>
      <c r="AZ43" s="1484"/>
      <c r="BA43" s="1484"/>
      <c r="BB43" s="1484"/>
      <c r="BC43" s="1484"/>
      <c r="BD43" s="1484"/>
      <c r="BE43" s="1484"/>
      <c r="BF43" s="1484"/>
      <c r="BG43" s="1484"/>
      <c r="BH43" s="1484"/>
      <c r="BI43" s="1484"/>
      <c r="BJ43" s="1484" t="s">
        <v>795</v>
      </c>
      <c r="BK43" s="1484" t="e">
        <f>VLOOKUP(BK$1,'Existing Customers'!$A:$AA,23,FALSE)</f>
        <v>#N/A</v>
      </c>
      <c r="BL43" s="1484"/>
      <c r="BM43" s="1484"/>
      <c r="BN43" s="148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6"/>
      <c r="R44" s="1591">
        <f t="shared" si="64"/>
        <v>1</v>
      </c>
      <c r="S44" s="1592" t="s">
        <v>111</v>
      </c>
      <c r="T44" s="1593">
        <f>COUNTIF('Variable Costs (Back)'!$C$15:$C$24,S44)</f>
        <v>0</v>
      </c>
      <c r="U44" s="1577"/>
      <c r="V44" s="1577"/>
      <c r="W44" s="1577"/>
      <c r="X44" s="1577"/>
      <c r="Y44" s="1577"/>
      <c r="Z44" s="1591">
        <f t="shared" si="65"/>
        <v>2</v>
      </c>
      <c r="AA44" s="1592"/>
      <c r="AB44" s="1593">
        <f t="shared" si="66"/>
        <v>9</v>
      </c>
      <c r="AC44" s="1577"/>
      <c r="AD44" s="1577"/>
      <c r="AE44" s="1577"/>
      <c r="AF44" s="1577"/>
      <c r="AG44" s="1577"/>
      <c r="AH44" s="1577"/>
      <c r="AI44" s="1577"/>
      <c r="AJ44" s="1576"/>
      <c r="AK44" s="1576"/>
      <c r="AL44" s="1576"/>
      <c r="AM44" s="1576"/>
      <c r="AN44" s="1576"/>
      <c r="AO44" s="1576"/>
      <c r="AP44" s="1576"/>
      <c r="AQ44" s="1576"/>
      <c r="AR44" s="1576"/>
      <c r="AS44" s="1576"/>
      <c r="AT44" s="1576"/>
      <c r="AU44" s="1576"/>
      <c r="AV44" s="1576"/>
      <c r="AW44" s="1576"/>
      <c r="AX44" s="1576"/>
      <c r="AY44" s="1576"/>
      <c r="AZ44" s="1484"/>
      <c r="BA44" s="1484"/>
      <c r="BB44" s="1484"/>
      <c r="BC44" s="1484"/>
      <c r="BD44" s="1484"/>
      <c r="BE44" s="1484"/>
      <c r="BF44" s="1484"/>
      <c r="BG44" s="1484"/>
      <c r="BH44" s="1484"/>
      <c r="BI44" s="1484"/>
      <c r="BJ44" s="1484" t="s">
        <v>796</v>
      </c>
      <c r="BK44" s="1484" t="e">
        <f>VLOOKUP(BK$1,'Existing Customers'!$A:$AA,24,FALSE)</f>
        <v>#N/A</v>
      </c>
      <c r="BL44" s="1484"/>
      <c r="BM44" s="1484"/>
      <c r="BN44" s="148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6"/>
      <c r="R45" s="1591">
        <f t="shared" si="64"/>
        <v>1</v>
      </c>
      <c r="S45" s="1592" t="s">
        <v>118</v>
      </c>
      <c r="T45" s="1593">
        <f>COUNTIF('Variable Costs (Back)'!$C$15:$C$24,S45)</f>
        <v>0</v>
      </c>
      <c r="U45" s="1577"/>
      <c r="V45" s="1577"/>
      <c r="W45" s="1577"/>
      <c r="X45" s="1577"/>
      <c r="Y45" s="1577"/>
      <c r="Z45" s="1591">
        <f t="shared" si="65"/>
        <v>2</v>
      </c>
      <c r="AA45" s="1592"/>
      <c r="AB45" s="1593">
        <f t="shared" si="66"/>
        <v>9</v>
      </c>
      <c r="AC45" s="1577"/>
      <c r="AD45" s="1577"/>
      <c r="AE45" s="1577"/>
      <c r="AF45" s="1577"/>
      <c r="AG45" s="1577"/>
      <c r="AH45" s="1577"/>
      <c r="AI45" s="1577"/>
      <c r="AJ45" s="1576"/>
      <c r="AK45" s="1576"/>
      <c r="AL45" s="1576"/>
      <c r="AM45" s="1576"/>
      <c r="AN45" s="1576"/>
      <c r="AO45" s="1576"/>
      <c r="AP45" s="1576"/>
      <c r="AQ45" s="1576"/>
      <c r="AR45" s="1576"/>
      <c r="AS45" s="1576"/>
      <c r="AT45" s="1576"/>
      <c r="AU45" s="1576"/>
      <c r="AV45" s="1576"/>
      <c r="AW45" s="1576"/>
      <c r="AX45" s="1576"/>
      <c r="AY45" s="1576"/>
      <c r="AZ45" s="1484"/>
      <c r="BA45" s="1484"/>
      <c r="BB45" s="1484"/>
      <c r="BC45" s="1484"/>
      <c r="BD45" s="1484"/>
      <c r="BE45" s="1484"/>
      <c r="BF45" s="1484"/>
      <c r="BG45" s="1484"/>
      <c r="BH45" s="1484"/>
      <c r="BI45" s="1484"/>
      <c r="BJ45" s="1484" t="s">
        <v>797</v>
      </c>
      <c r="BK45" s="1484" t="e">
        <f>VLOOKUP(BK$1,'Existing Customers'!$A:$AA,9,FALSE)</f>
        <v>#N/A</v>
      </c>
      <c r="BL45" s="1484"/>
      <c r="BM45" s="1484"/>
      <c r="BN45" s="148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6"/>
      <c r="R46" s="1591">
        <f t="shared" si="64"/>
        <v>1</v>
      </c>
      <c r="S46" s="1592" t="s">
        <v>115</v>
      </c>
      <c r="T46" s="1593">
        <f>COUNTIF('Variable Costs (Back)'!$C$15:$C$24,S46)</f>
        <v>0</v>
      </c>
      <c r="U46" s="1577"/>
      <c r="V46" s="1577"/>
      <c r="W46" s="1577"/>
      <c r="X46" s="1577"/>
      <c r="Y46" s="1577"/>
      <c r="Z46" s="1591">
        <f t="shared" si="65"/>
        <v>2</v>
      </c>
      <c r="AA46" s="1592"/>
      <c r="AB46" s="1593">
        <f t="shared" si="66"/>
        <v>9</v>
      </c>
      <c r="AC46" s="1577"/>
      <c r="AD46" s="1577"/>
      <c r="AE46" s="1577"/>
      <c r="AF46" s="1577"/>
      <c r="AG46" s="1577"/>
      <c r="AH46" s="1577"/>
      <c r="AI46" s="1577"/>
      <c r="AJ46" s="1576"/>
      <c r="AK46" s="1576"/>
      <c r="AL46" s="1576"/>
      <c r="AM46" s="1576"/>
      <c r="AN46" s="1576"/>
      <c r="AO46" s="1576"/>
      <c r="AP46" s="1576"/>
      <c r="AQ46" s="1576"/>
      <c r="AR46" s="1576"/>
      <c r="AS46" s="1576"/>
      <c r="AT46" s="1576"/>
      <c r="AU46" s="1576"/>
      <c r="AV46" s="1576"/>
      <c r="AW46" s="1576"/>
      <c r="AX46" s="1576"/>
      <c r="AY46" s="1576"/>
      <c r="AZ46" s="1484"/>
      <c r="BA46" s="1484"/>
      <c r="BB46" s="1484"/>
      <c r="BC46" s="1484"/>
      <c r="BD46" s="1484"/>
      <c r="BE46" s="1484"/>
      <c r="BF46" s="1484"/>
      <c r="BG46" s="1484"/>
      <c r="BH46" s="1484"/>
      <c r="BI46" s="1484"/>
      <c r="BJ46" s="1484" t="s">
        <v>798</v>
      </c>
      <c r="BK46" s="1484" t="e">
        <f>VLOOKUP(BK$1,'Existing Customers'!$A:$AA,27,FALSE)</f>
        <v>#N/A</v>
      </c>
      <c r="BL46" s="1484"/>
      <c r="BM46" s="1484"/>
      <c r="BN46" s="148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6"/>
      <c r="R47" s="1591">
        <f t="shared" si="64"/>
        <v>1</v>
      </c>
      <c r="S47" s="1592" t="s">
        <v>117</v>
      </c>
      <c r="T47" s="1593">
        <f>COUNTIF('Variable Costs (Back)'!$C$15:$C$24,S47)</f>
        <v>0</v>
      </c>
      <c r="U47" s="1577"/>
      <c r="V47" s="1577"/>
      <c r="W47" s="1577"/>
      <c r="X47" s="1577"/>
      <c r="Y47" s="1577"/>
      <c r="Z47" s="1591">
        <f t="shared" si="65"/>
        <v>2</v>
      </c>
      <c r="AA47" s="1592"/>
      <c r="AB47" s="1593">
        <f t="shared" si="66"/>
        <v>9</v>
      </c>
      <c r="AC47" s="1577"/>
      <c r="AD47" s="1577"/>
      <c r="AE47" s="1577"/>
      <c r="AF47" s="1577"/>
      <c r="AG47" s="1577"/>
      <c r="AH47" s="1577"/>
      <c r="AI47" s="1577"/>
      <c r="AJ47" s="1576"/>
      <c r="AK47" s="1576"/>
      <c r="AL47" s="1576"/>
      <c r="AM47" s="1576"/>
      <c r="AN47" s="1576"/>
      <c r="AO47" s="1576"/>
      <c r="AP47" s="1576"/>
      <c r="AQ47" s="1576"/>
      <c r="AR47" s="1576"/>
      <c r="AS47" s="1576"/>
      <c r="AT47" s="1576"/>
      <c r="AU47" s="1576"/>
      <c r="AV47" s="1576"/>
      <c r="AW47" s="1576"/>
      <c r="AX47" s="1576"/>
      <c r="AY47" s="1576"/>
      <c r="AZ47" s="1484"/>
      <c r="BA47" s="1484"/>
      <c r="BB47" s="1484"/>
      <c r="BC47" s="1484"/>
      <c r="BD47" s="1484"/>
      <c r="BE47" s="1484"/>
      <c r="BF47" s="1484"/>
      <c r="BG47" s="1484"/>
      <c r="BH47" s="1484"/>
      <c r="BI47" s="1484"/>
      <c r="BJ47" s="1484" t="s">
        <v>923</v>
      </c>
      <c r="BK47" s="1484" t="e">
        <f>VLOOKUP(BK$1,'Existing Customers'!$A:$AA,4,FALSE)</f>
        <v>#N/A</v>
      </c>
      <c r="BL47" s="1484"/>
      <c r="BM47" s="1484"/>
      <c r="BN47" s="148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6"/>
      <c r="R48" s="137"/>
      <c r="S48" s="1577"/>
      <c r="T48" s="138"/>
      <c r="U48" s="1577"/>
      <c r="V48" s="1577"/>
      <c r="W48" s="1577"/>
      <c r="X48" s="1577"/>
      <c r="Y48" s="1577"/>
      <c r="Z48" s="1591">
        <f t="shared" si="65"/>
        <v>2</v>
      </c>
      <c r="AA48" s="1592"/>
      <c r="AB48" s="1593">
        <f t="shared" si="66"/>
        <v>9</v>
      </c>
      <c r="AC48" s="1577"/>
      <c r="AD48" s="1577"/>
      <c r="AE48" s="1577"/>
      <c r="AF48" s="1577"/>
      <c r="AG48" s="1577"/>
      <c r="AH48" s="1577"/>
      <c r="AI48" s="1577"/>
      <c r="AJ48" s="1576"/>
      <c r="AK48" s="1576"/>
      <c r="AL48" s="1576"/>
      <c r="AM48" s="1576"/>
      <c r="AN48" s="1576"/>
      <c r="AO48" s="1576"/>
      <c r="AP48" s="1576"/>
      <c r="AQ48" s="1576"/>
      <c r="AR48" s="1576"/>
      <c r="AS48" s="1576"/>
      <c r="AT48" s="1576"/>
      <c r="AU48" s="1576"/>
      <c r="AV48" s="1576"/>
      <c r="AW48" s="1576"/>
      <c r="AX48" s="1576"/>
      <c r="AY48" s="1576"/>
      <c r="AZ48" s="1484"/>
      <c r="BA48" s="1484"/>
      <c r="BB48" s="1484"/>
      <c r="BC48" s="1484"/>
      <c r="BD48" s="1484"/>
      <c r="BE48" s="1484"/>
      <c r="BF48" s="1484"/>
      <c r="BG48" s="1484"/>
      <c r="BH48" s="1484"/>
      <c r="BI48" s="1484"/>
      <c r="BJ48" s="1484" t="s">
        <v>803</v>
      </c>
      <c r="BK48" s="1484">
        <f>IFERROR(VLOOKUP(BK$1,'Existing Customers'!$A:$AA,6,FALSE),BK6)</f>
        <v>0</v>
      </c>
      <c r="BL48" s="1484"/>
      <c r="BM48" s="1484"/>
      <c r="BN48" s="148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6"/>
      <c r="R49" s="1598">
        <v>1</v>
      </c>
      <c r="S49" s="1599" t="str">
        <f>IF(COUNTIF($T$38:$T$47,"&gt;0")&gt;1,"MULTIPLE PYRAMID SEGMENTS",VLOOKUP(R49,$R$38:$S$47,2,FALSE))</f>
        <v>Enter Customer(s)</v>
      </c>
      <c r="T49" s="1600"/>
      <c r="U49" s="1577"/>
      <c r="V49" s="1577"/>
      <c r="W49" s="1577"/>
      <c r="X49" s="1577"/>
      <c r="Y49" s="1577"/>
      <c r="Z49" s="1591">
        <f t="shared" si="65"/>
        <v>2</v>
      </c>
      <c r="AA49" s="1592"/>
      <c r="AB49" s="1593">
        <f t="shared" si="66"/>
        <v>9</v>
      </c>
      <c r="AC49" s="1577"/>
      <c r="AD49" s="1577"/>
      <c r="AE49" s="1577"/>
      <c r="AF49" s="1577"/>
      <c r="AG49" s="1577"/>
      <c r="AH49" s="1577"/>
      <c r="AI49" s="1577"/>
      <c r="AJ49" s="1576"/>
      <c r="AK49" s="1576"/>
      <c r="AL49" s="1576"/>
      <c r="AM49" s="1576"/>
      <c r="AN49" s="1576"/>
      <c r="AO49" s="1576"/>
      <c r="AP49" s="1576"/>
      <c r="AQ49" s="1576"/>
      <c r="AR49" s="1576"/>
      <c r="AS49" s="1576"/>
      <c r="AT49" s="1576"/>
      <c r="AU49" s="1576"/>
      <c r="AV49" s="1576"/>
      <c r="AW49" s="1576"/>
      <c r="AX49" s="1576"/>
      <c r="AY49" s="1576"/>
      <c r="AZ49" s="1484"/>
      <c r="BA49" s="1484"/>
      <c r="BB49" s="1484"/>
      <c r="BC49" s="1484"/>
      <c r="BD49" s="1484"/>
      <c r="BE49" s="1484"/>
      <c r="BF49" s="1484"/>
      <c r="BG49" s="1484"/>
      <c r="BH49" s="1484"/>
      <c r="BI49" s="1484"/>
      <c r="BJ49" s="1484" t="s">
        <v>922</v>
      </c>
      <c r="BK49" s="1484" t="str">
        <f>IFERROR(ROUND(VLOOKUP(BK38,'Existing Customer Variable Exp'!$B:$F,5,FALSE)/52,1),"Enter Drops &gt;")</f>
        <v>Enter Drops &gt;</v>
      </c>
      <c r="BL49" s="1484"/>
      <c r="BM49" s="1484"/>
      <c r="BN49" s="148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6"/>
      <c r="R50" s="1577"/>
      <c r="S50" s="1577"/>
      <c r="T50" s="1577"/>
      <c r="U50" s="1577"/>
      <c r="V50" s="1577"/>
      <c r="W50" s="1577"/>
      <c r="X50" s="1577"/>
      <c r="Y50" s="1577"/>
      <c r="Z50" s="1591">
        <f t="shared" si="65"/>
        <v>2</v>
      </c>
      <c r="AA50" s="1592"/>
      <c r="AB50" s="1593">
        <f t="shared" si="66"/>
        <v>9</v>
      </c>
      <c r="AC50" s="1577"/>
      <c r="AD50" s="1577"/>
      <c r="AE50" s="1577"/>
      <c r="AF50" s="1577"/>
      <c r="AG50" s="1577"/>
      <c r="AH50" s="1577"/>
      <c r="AI50" s="1577"/>
      <c r="AJ50" s="1576"/>
      <c r="AK50" s="1576"/>
      <c r="AL50" s="1576"/>
      <c r="AM50" s="1576"/>
      <c r="AN50" s="1576"/>
      <c r="AO50" s="1576"/>
      <c r="AP50" s="1576"/>
      <c r="AQ50" s="1576"/>
      <c r="AR50" s="1576"/>
      <c r="AS50" s="1576"/>
      <c r="AT50" s="1576"/>
      <c r="AU50" s="1576"/>
      <c r="AV50" s="1576"/>
      <c r="AW50" s="1576"/>
      <c r="AX50" s="1576"/>
      <c r="AY50" s="1576"/>
      <c r="AZ50" s="1484"/>
      <c r="BA50" s="1484"/>
      <c r="BB50" s="1484"/>
      <c r="BC50" s="1484"/>
      <c r="BD50" s="1484"/>
      <c r="BE50" s="1484"/>
      <c r="BF50" s="1484"/>
      <c r="BG50" s="1484"/>
      <c r="BH50" s="1484"/>
      <c r="BI50" s="1484"/>
      <c r="BJ50" s="1484" t="s">
        <v>461</v>
      </c>
      <c r="BK50" s="1484">
        <f>IF(BK2="Enter Spend&gt;&gt;&gt;","Enter EB % &gt;",BK$7)</f>
        <v>0</v>
      </c>
      <c r="BL50" s="1484"/>
      <c r="BM50" s="1484"/>
      <c r="BN50" s="148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6"/>
      <c r="R51" s="1577"/>
      <c r="S51" s="1577"/>
      <c r="T51" s="1577"/>
      <c r="U51" s="1577"/>
      <c r="V51" s="1577"/>
      <c r="W51" s="1577"/>
      <c r="X51" s="1577"/>
      <c r="Y51" s="1577"/>
      <c r="Z51" s="1591">
        <f t="shared" si="65"/>
        <v>2</v>
      </c>
      <c r="AA51" s="1592"/>
      <c r="AB51" s="1593">
        <f t="shared" si="66"/>
        <v>9</v>
      </c>
      <c r="AC51" s="1577"/>
      <c r="AD51" s="1577"/>
      <c r="AE51" s="1577"/>
      <c r="AF51" s="1577"/>
      <c r="AG51" s="1577"/>
      <c r="AH51" s="1577"/>
      <c r="AI51" s="1577"/>
      <c r="AJ51" s="1576"/>
      <c r="AK51" s="1576"/>
      <c r="AL51" s="1576"/>
      <c r="AM51" s="1576"/>
      <c r="AN51" s="1576"/>
      <c r="AO51" s="1576"/>
      <c r="AP51" s="1576"/>
      <c r="AQ51" s="1576"/>
      <c r="AR51" s="1576"/>
      <c r="AS51" s="1576"/>
      <c r="AT51" s="1576"/>
      <c r="AU51" s="1576"/>
      <c r="AV51" s="1576"/>
      <c r="AW51" s="1576"/>
      <c r="AX51" s="1576"/>
      <c r="AY51" s="1576"/>
      <c r="AZ51" s="1484"/>
      <c r="BA51" s="1484"/>
      <c r="BB51" s="1484"/>
      <c r="BC51" s="1484"/>
      <c r="BD51" s="1484"/>
      <c r="BE51" s="1484"/>
      <c r="BF51" s="1484"/>
      <c r="BG51" s="1484"/>
      <c r="BH51" s="1484"/>
      <c r="BI51" s="1484"/>
      <c r="BJ51" s="1484" t="s">
        <v>921</v>
      </c>
      <c r="BK51" s="1484">
        <f>SUMIFS('Existing Customers'!$N:$N,'Existing Customers'!$A:$A,'Multi-Customer'!BK$38)</f>
        <v>0</v>
      </c>
      <c r="BL51" s="1484"/>
      <c r="BM51" s="1484"/>
      <c r="BN51" s="148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6"/>
      <c r="R52" s="1577"/>
      <c r="S52" s="1577"/>
      <c r="T52" s="1577"/>
      <c r="U52" s="1577"/>
      <c r="V52" s="1577"/>
      <c r="W52" s="1577"/>
      <c r="X52" s="1577"/>
      <c r="Y52" s="1577"/>
      <c r="Z52" s="1591">
        <f t="shared" si="65"/>
        <v>2</v>
      </c>
      <c r="AA52" s="1592"/>
      <c r="AB52" s="1593">
        <f t="shared" si="66"/>
        <v>9</v>
      </c>
      <c r="AC52" s="1577"/>
      <c r="AD52" s="1577"/>
      <c r="AE52" s="1577"/>
      <c r="AF52" s="1577"/>
      <c r="AG52" s="1577"/>
      <c r="AH52" s="1577"/>
      <c r="AI52" s="1577"/>
      <c r="AJ52" s="1576"/>
      <c r="AK52" s="1576"/>
      <c r="AL52" s="1576"/>
      <c r="AM52" s="1576"/>
      <c r="AN52" s="1576"/>
      <c r="AO52" s="1576"/>
      <c r="AP52" s="1576"/>
      <c r="AQ52" s="1576"/>
      <c r="AR52" s="1576"/>
      <c r="AS52" s="1576"/>
      <c r="AT52" s="1576"/>
      <c r="AU52" s="1576"/>
      <c r="AV52" s="1576"/>
      <c r="AW52" s="1576"/>
      <c r="AX52" s="1576"/>
      <c r="AY52" s="1576"/>
      <c r="AZ52" s="1484"/>
      <c r="BA52" s="1484"/>
      <c r="BB52" s="1484"/>
      <c r="BC52" s="1484"/>
      <c r="BD52" s="1484"/>
      <c r="BE52" s="1484"/>
      <c r="BF52" s="1484"/>
      <c r="BG52" s="1484"/>
      <c r="BH52" s="1484"/>
      <c r="BI52" s="1484"/>
      <c r="BJ52" s="1484" t="s">
        <v>920</v>
      </c>
      <c r="BK52" s="1484">
        <f>IFERROR(VLOOKUP(BK$38,'Existing Customer Variable Exp'!$B:$F,5,FALSE),0)</f>
        <v>0</v>
      </c>
      <c r="BL52" s="1484"/>
      <c r="BM52" s="1484"/>
      <c r="BN52" s="148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6"/>
      <c r="R53" s="1577"/>
      <c r="S53" s="1577"/>
      <c r="T53" s="1577"/>
      <c r="U53" s="1577"/>
      <c r="V53" s="1577"/>
      <c r="W53" s="1577"/>
      <c r="X53" s="1577"/>
      <c r="Y53" s="1577"/>
      <c r="Z53" s="1591">
        <f t="shared" si="65"/>
        <v>2</v>
      </c>
      <c r="AA53" s="1592"/>
      <c r="AB53" s="1593">
        <f t="shared" si="66"/>
        <v>9</v>
      </c>
      <c r="AC53" s="1577"/>
      <c r="AD53" s="1577"/>
      <c r="AE53" s="1577"/>
      <c r="AF53" s="1577"/>
      <c r="AG53" s="1577"/>
      <c r="AH53" s="1577"/>
      <c r="AI53" s="1577"/>
      <c r="AJ53" s="1576"/>
      <c r="AK53" s="1576"/>
      <c r="AL53" s="1576"/>
      <c r="AM53" s="1576"/>
      <c r="AN53" s="1576"/>
      <c r="AO53" s="1576"/>
      <c r="AP53" s="1576"/>
      <c r="AQ53" s="1576"/>
      <c r="AR53" s="1576"/>
      <c r="AS53" s="1576"/>
      <c r="AT53" s="1576"/>
      <c r="AU53" s="1576"/>
      <c r="AV53" s="1576"/>
      <c r="AW53" s="1576"/>
      <c r="AX53" s="1576"/>
      <c r="AY53" s="1576"/>
      <c r="AZ53" s="1484"/>
      <c r="BA53" s="1484"/>
      <c r="BB53" s="1484"/>
      <c r="BC53" s="1484"/>
      <c r="BD53" s="1484"/>
      <c r="BE53" s="1484"/>
      <c r="BF53" s="1484"/>
      <c r="BG53" s="1484"/>
      <c r="BH53" s="1484"/>
      <c r="BI53" s="1484"/>
      <c r="BJ53" s="1484" t="s">
        <v>1314</v>
      </c>
      <c r="BK53" s="1484">
        <f>IFERROR(VLOOKUP(BK$1,'Existing Customers'!$A:$AD,30,FALSE),BK6)</f>
        <v>0</v>
      </c>
      <c r="BL53" s="1484"/>
      <c r="BM53" s="1484"/>
      <c r="BN53" s="148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6"/>
      <c r="R54" s="1577"/>
      <c r="S54" s="1577"/>
      <c r="T54" s="1577"/>
      <c r="U54" s="1577"/>
      <c r="V54" s="1577"/>
      <c r="W54" s="1577"/>
      <c r="X54" s="1577"/>
      <c r="Y54" s="1577"/>
      <c r="Z54" s="1591">
        <f t="shared" si="65"/>
        <v>2</v>
      </c>
      <c r="AA54" s="1592"/>
      <c r="AB54" s="1593">
        <f t="shared" si="66"/>
        <v>9</v>
      </c>
      <c r="AC54" s="1577"/>
      <c r="AD54" s="1577"/>
      <c r="AE54" s="1577"/>
      <c r="AF54" s="1577"/>
      <c r="AG54" s="1577"/>
      <c r="AH54" s="1577"/>
      <c r="AI54" s="1577"/>
      <c r="AJ54" s="1576"/>
      <c r="AK54" s="1576"/>
      <c r="AL54" s="1576"/>
      <c r="AM54" s="1576"/>
      <c r="AN54" s="1576"/>
      <c r="AO54" s="1576"/>
      <c r="AP54" s="1576"/>
      <c r="AQ54" s="1576"/>
      <c r="AR54" s="1576"/>
      <c r="AS54" s="1576"/>
      <c r="AT54" s="1576"/>
      <c r="AU54" s="1576"/>
      <c r="AV54" s="1576"/>
      <c r="AW54" s="1576"/>
      <c r="AX54" s="1576"/>
      <c r="AY54" s="1576"/>
      <c r="AZ54" s="1484"/>
      <c r="BA54" s="1484"/>
      <c r="BB54" s="1484"/>
      <c r="BC54" s="1484"/>
      <c r="BD54" s="1484"/>
      <c r="BE54" s="1484"/>
      <c r="BF54" s="1484"/>
      <c r="BG54" s="1484"/>
      <c r="BH54" s="1484"/>
      <c r="BI54" s="1484"/>
      <c r="BJ54" s="1484"/>
      <c r="BK54" s="1484"/>
      <c r="BL54" s="1484"/>
      <c r="BM54" s="1484"/>
      <c r="BN54" s="1484"/>
    </row>
    <row r="55" spans="17:270" x14ac:dyDescent="0.25">
      <c r="Q55" s="1576"/>
      <c r="R55" s="1577"/>
      <c r="S55" s="1577"/>
      <c r="T55" s="1577"/>
      <c r="U55" s="1577"/>
      <c r="V55" s="1577"/>
      <c r="W55" s="1577"/>
      <c r="X55" s="1577"/>
      <c r="Y55" s="1577"/>
      <c r="Z55" s="1591">
        <f t="shared" si="65"/>
        <v>2</v>
      </c>
      <c r="AA55" s="1592"/>
      <c r="AB55" s="1593">
        <f t="shared" si="66"/>
        <v>9</v>
      </c>
      <c r="AC55" s="1577"/>
      <c r="AD55" s="1577"/>
      <c r="AE55" s="1577"/>
      <c r="AF55" s="1577"/>
      <c r="AG55" s="1577"/>
      <c r="AH55" s="1577"/>
      <c r="AI55" s="1577"/>
      <c r="AJ55" s="1576"/>
      <c r="AK55" s="1576"/>
      <c r="AL55" s="1576"/>
      <c r="AM55" s="1576"/>
      <c r="AN55" s="1576"/>
      <c r="AO55" s="1576"/>
      <c r="AP55" s="1576"/>
      <c r="AQ55" s="1576"/>
      <c r="AR55" s="1576"/>
      <c r="AS55" s="1576"/>
      <c r="AT55" s="1576"/>
      <c r="AU55" s="1576"/>
      <c r="AV55" s="1576"/>
      <c r="AW55" s="1576"/>
      <c r="AX55" s="1576"/>
      <c r="AY55" s="1576"/>
      <c r="AZ55" s="1484"/>
      <c r="BA55" s="1484"/>
      <c r="BB55" s="1484"/>
      <c r="BC55" s="1484"/>
      <c r="BD55" s="1484"/>
      <c r="BE55" s="1484"/>
      <c r="BF55" s="1484"/>
      <c r="BG55" s="1484"/>
      <c r="BH55" s="1484"/>
      <c r="BI55" s="1484"/>
      <c r="BJ55" s="1484"/>
      <c r="BK55" s="1484"/>
      <c r="BL55" s="1484"/>
      <c r="BM55" s="1484"/>
      <c r="BN55" s="1484"/>
    </row>
    <row r="56" spans="17:270" x14ac:dyDescent="0.25">
      <c r="Q56" s="1576"/>
      <c r="R56" s="1577"/>
      <c r="S56" s="1577"/>
      <c r="T56" s="1577"/>
      <c r="U56" s="1577"/>
      <c r="V56" s="1577"/>
      <c r="W56" s="1577"/>
      <c r="X56" s="1577"/>
      <c r="Y56" s="1577"/>
      <c r="Z56" s="1591">
        <f t="shared" si="65"/>
        <v>2</v>
      </c>
      <c r="AA56" s="1592"/>
      <c r="AB56" s="1593">
        <f t="shared" si="66"/>
        <v>9</v>
      </c>
      <c r="AC56" s="1577"/>
      <c r="AD56" s="1577"/>
      <c r="AE56" s="1577"/>
      <c r="AF56" s="1577"/>
      <c r="AG56" s="1577"/>
      <c r="AH56" s="1577"/>
      <c r="AI56" s="1577"/>
      <c r="AJ56" s="1576"/>
      <c r="AK56" s="1576"/>
      <c r="AL56" s="1576"/>
      <c r="AM56" s="1576"/>
      <c r="AN56" s="1576"/>
      <c r="AO56" s="1576"/>
      <c r="AP56" s="1576"/>
      <c r="AQ56" s="1576"/>
      <c r="AR56" s="1576"/>
      <c r="AS56" s="1576"/>
      <c r="AT56" s="1576"/>
      <c r="AU56" s="1576"/>
      <c r="AV56" s="1576"/>
      <c r="AW56" s="1576"/>
      <c r="AX56" s="1576"/>
      <c r="AY56" s="1576"/>
      <c r="AZ56" s="1484"/>
      <c r="BA56" s="1484"/>
      <c r="BB56" s="1484"/>
      <c r="BC56" s="1484"/>
      <c r="BD56" s="1484"/>
      <c r="BE56" s="1484"/>
      <c r="BF56" s="1484"/>
      <c r="BG56" s="1484"/>
      <c r="BH56" s="1484"/>
      <c r="BI56" s="1484"/>
      <c r="BJ56" s="1484"/>
      <c r="BK56" s="1484"/>
      <c r="BL56" s="1484"/>
      <c r="BM56" s="1484"/>
      <c r="BN56" s="1484"/>
    </row>
    <row r="57" spans="17:270" x14ac:dyDescent="0.25">
      <c r="Q57" s="1576"/>
      <c r="R57" s="1577"/>
      <c r="S57" s="1577"/>
      <c r="T57" s="1577"/>
      <c r="U57" s="1577"/>
      <c r="V57" s="1577"/>
      <c r="W57" s="1577"/>
      <c r="X57" s="1577"/>
      <c r="Y57" s="1577"/>
      <c r="Z57" s="1591">
        <f t="shared" si="65"/>
        <v>2</v>
      </c>
      <c r="AA57" s="1592"/>
      <c r="AB57" s="1593">
        <f t="shared" si="66"/>
        <v>9</v>
      </c>
      <c r="AC57" s="1577"/>
      <c r="AD57" s="1577"/>
      <c r="AE57" s="1577"/>
      <c r="AF57" s="1577"/>
      <c r="AG57" s="1577"/>
      <c r="AH57" s="1577"/>
      <c r="AI57" s="1577"/>
      <c r="AJ57" s="1576"/>
      <c r="AK57" s="1576"/>
      <c r="AL57" s="1576"/>
      <c r="AM57" s="1576"/>
      <c r="AN57" s="1576"/>
      <c r="AO57" s="1576"/>
      <c r="AP57" s="1576"/>
      <c r="AQ57" s="1576"/>
      <c r="AR57" s="1576"/>
      <c r="AS57" s="1576"/>
      <c r="AT57" s="1576"/>
      <c r="AU57" s="1576"/>
      <c r="AV57" s="1576"/>
      <c r="AW57" s="1576"/>
      <c r="AX57" s="1576"/>
      <c r="AY57" s="1576"/>
      <c r="AZ57" s="1484"/>
      <c r="BA57" s="1484"/>
      <c r="BB57" s="1484"/>
      <c r="BC57" s="1484"/>
      <c r="BD57" s="1484"/>
      <c r="BE57" s="1484"/>
      <c r="BF57" s="1484"/>
      <c r="BG57" s="1484"/>
      <c r="BH57" s="1484"/>
      <c r="BI57" s="1484"/>
      <c r="BJ57" s="1484"/>
      <c r="BK57" s="1484"/>
      <c r="BL57" s="1484"/>
      <c r="BM57" s="1484"/>
      <c r="BN57" s="1484"/>
    </row>
    <row r="58" spans="17:270" x14ac:dyDescent="0.25">
      <c r="Q58" s="1576"/>
      <c r="R58" s="1577"/>
      <c r="S58" s="1577"/>
      <c r="T58" s="1577"/>
      <c r="U58" s="1577"/>
      <c r="V58" s="1577"/>
      <c r="W58" s="1577"/>
      <c r="X58" s="1577"/>
      <c r="Y58" s="1577"/>
      <c r="Z58" s="1591">
        <f t="shared" si="65"/>
        <v>2</v>
      </c>
      <c r="AA58" s="1592"/>
      <c r="AB58" s="1593">
        <f t="shared" si="66"/>
        <v>9</v>
      </c>
      <c r="AC58" s="1577"/>
      <c r="AD58" s="1577"/>
      <c r="AE58" s="1577"/>
      <c r="AF58" s="1577"/>
      <c r="AG58" s="1577"/>
      <c r="AH58" s="1577"/>
      <c r="AI58" s="1577"/>
      <c r="AJ58" s="1576"/>
      <c r="AK58" s="1576"/>
      <c r="AL58" s="1576"/>
      <c r="AM58" s="1576"/>
      <c r="AN58" s="1576"/>
      <c r="AO58" s="1576"/>
      <c r="AP58" s="1576"/>
      <c r="AQ58" s="1576"/>
      <c r="AR58" s="1576"/>
      <c r="AS58" s="1576"/>
      <c r="AT58" s="1576"/>
      <c r="AU58" s="1576"/>
      <c r="AV58" s="1576"/>
      <c r="AW58" s="1576"/>
      <c r="AX58" s="1576"/>
      <c r="AY58" s="1576"/>
      <c r="AZ58" s="1484"/>
      <c r="BA58" s="1484"/>
      <c r="BB58" s="1484"/>
      <c r="BC58" s="1484"/>
      <c r="BD58" s="1484"/>
      <c r="BE58" s="1484"/>
      <c r="BF58" s="1484"/>
      <c r="BG58" s="1484"/>
      <c r="BH58" s="1484"/>
      <c r="BI58" s="1484"/>
      <c r="BJ58" s="1484"/>
      <c r="BK58" s="1484"/>
      <c r="BL58" s="1484"/>
      <c r="BM58" s="1484"/>
      <c r="BN58" s="1484"/>
    </row>
    <row r="59" spans="17:270" x14ac:dyDescent="0.25">
      <c r="Q59" s="1576"/>
      <c r="R59" s="1577"/>
      <c r="S59" s="1577"/>
      <c r="T59" s="1577"/>
      <c r="U59" s="1577"/>
      <c r="V59" s="1577"/>
      <c r="W59" s="1577"/>
      <c r="X59" s="1577"/>
      <c r="Y59" s="1577"/>
      <c r="Z59" s="1591">
        <f t="shared" si="65"/>
        <v>2</v>
      </c>
      <c r="AA59" s="1592"/>
      <c r="AB59" s="1593">
        <f t="shared" si="66"/>
        <v>9</v>
      </c>
      <c r="AC59" s="1577"/>
      <c r="AD59" s="1577"/>
      <c r="AE59" s="1577"/>
      <c r="AF59" s="1577"/>
      <c r="AG59" s="1577"/>
      <c r="AH59" s="1577"/>
      <c r="AI59" s="1577"/>
      <c r="AJ59" s="1576"/>
      <c r="AK59" s="1576"/>
      <c r="AL59" s="1576"/>
      <c r="AM59" s="1576"/>
      <c r="AN59" s="1576"/>
      <c r="AO59" s="1576"/>
      <c r="AP59" s="1576"/>
      <c r="AQ59" s="1576"/>
      <c r="AR59" s="1576"/>
      <c r="AS59" s="1576"/>
      <c r="AT59" s="1576"/>
      <c r="AU59" s="1576"/>
      <c r="AV59" s="1576"/>
      <c r="AW59" s="1576"/>
      <c r="AX59" s="1576"/>
      <c r="AY59" s="1576"/>
      <c r="AZ59" s="1484"/>
      <c r="BA59" s="1484"/>
      <c r="BB59" s="1484"/>
      <c r="BC59" s="1484"/>
      <c r="BD59" s="1484"/>
      <c r="BE59" s="1484"/>
      <c r="BF59" s="1484"/>
      <c r="BG59" s="1484"/>
      <c r="BH59" s="1484"/>
      <c r="BI59" s="1484"/>
      <c r="BJ59" s="1484"/>
      <c r="BK59" s="1484"/>
      <c r="BL59" s="1484"/>
      <c r="BM59" s="1484"/>
      <c r="BN59" s="1484"/>
    </row>
    <row r="60" spans="17:270" x14ac:dyDescent="0.25">
      <c r="Q60" s="1576"/>
      <c r="R60" s="1577"/>
      <c r="S60" s="1577"/>
      <c r="T60" s="1577"/>
      <c r="U60" s="1577"/>
      <c r="V60" s="1577"/>
      <c r="W60" s="1577"/>
      <c r="X60" s="1577"/>
      <c r="Y60" s="1577"/>
      <c r="Z60" s="1591">
        <f t="shared" si="65"/>
        <v>2</v>
      </c>
      <c r="AA60" s="1592"/>
      <c r="AB60" s="1593">
        <f t="shared" si="66"/>
        <v>9</v>
      </c>
      <c r="AC60" s="1577"/>
      <c r="AD60" s="1577"/>
      <c r="AE60" s="1577"/>
      <c r="AF60" s="1577"/>
      <c r="AG60" s="1577"/>
      <c r="AH60" s="1577"/>
      <c r="AI60" s="1577"/>
      <c r="AJ60" s="1576"/>
      <c r="AK60" s="1576"/>
      <c r="AL60" s="1576"/>
      <c r="AM60" s="1576"/>
      <c r="AN60" s="1576"/>
      <c r="AO60" s="1576"/>
      <c r="AP60" s="1576"/>
      <c r="AQ60" s="1576"/>
      <c r="AR60" s="1576"/>
      <c r="AS60" s="1576"/>
      <c r="AT60" s="1576"/>
      <c r="AU60" s="1576"/>
      <c r="AV60" s="1576"/>
      <c r="AW60" s="1576"/>
      <c r="AX60" s="1576"/>
      <c r="AY60" s="1576"/>
      <c r="AZ60" s="1484"/>
      <c r="BA60" s="1484"/>
      <c r="BB60" s="1484"/>
      <c r="BC60" s="1484"/>
      <c r="BD60" s="1484"/>
      <c r="BE60" s="1484"/>
      <c r="BF60" s="1484"/>
      <c r="BG60" s="1484"/>
      <c r="BH60" s="1484"/>
      <c r="BI60" s="1484"/>
      <c r="BJ60" s="1484"/>
      <c r="BK60" s="1484"/>
      <c r="BL60" s="1484"/>
      <c r="BM60" s="1484"/>
      <c r="BN60" s="1484"/>
    </row>
    <row r="61" spans="17:270" x14ac:dyDescent="0.25">
      <c r="Q61" s="1576"/>
      <c r="R61" s="1577"/>
      <c r="S61" s="1577"/>
      <c r="T61" s="1577"/>
      <c r="U61" s="1577"/>
      <c r="V61" s="1577"/>
      <c r="W61" s="1577"/>
      <c r="X61" s="1577"/>
      <c r="Y61" s="1577"/>
      <c r="Z61" s="1591">
        <f t="shared" si="65"/>
        <v>2</v>
      </c>
      <c r="AA61" s="1592"/>
      <c r="AB61" s="1593">
        <f t="shared" si="66"/>
        <v>9</v>
      </c>
      <c r="AC61" s="1577"/>
      <c r="AD61" s="1577"/>
      <c r="AE61" s="1577"/>
      <c r="AF61" s="1577"/>
      <c r="AG61" s="1577"/>
      <c r="AH61" s="1577"/>
      <c r="AI61" s="1577"/>
      <c r="AJ61" s="1576"/>
      <c r="AK61" s="1576"/>
      <c r="AL61" s="1576"/>
      <c r="AM61" s="1576"/>
      <c r="AN61" s="1576"/>
      <c r="AO61" s="1576"/>
      <c r="AP61" s="1576"/>
      <c r="AQ61" s="1576"/>
      <c r="AR61" s="1576"/>
      <c r="AS61" s="1576"/>
      <c r="AT61" s="1576"/>
      <c r="AU61" s="1576"/>
      <c r="AV61" s="1576"/>
      <c r="AW61" s="1576"/>
      <c r="AX61" s="1576"/>
      <c r="AY61" s="1576"/>
      <c r="AZ61" s="1484"/>
      <c r="BA61" s="1484"/>
      <c r="BB61" s="1484"/>
      <c r="BC61" s="1484"/>
      <c r="BD61" s="1484"/>
      <c r="BE61" s="1484"/>
      <c r="BF61" s="1484"/>
      <c r="BG61" s="1484"/>
      <c r="BH61" s="1484"/>
      <c r="BI61" s="1484"/>
      <c r="BJ61" s="1484"/>
      <c r="BK61" s="1484"/>
      <c r="BL61" s="1484"/>
      <c r="BM61" s="1484"/>
      <c r="BN61" s="1484"/>
    </row>
    <row r="62" spans="17:270" x14ac:dyDescent="0.25">
      <c r="Q62" s="1576"/>
      <c r="R62" s="1577"/>
      <c r="S62" s="1577"/>
      <c r="T62" s="1577"/>
      <c r="U62" s="1577"/>
      <c r="V62" s="1577"/>
      <c r="W62" s="1577"/>
      <c r="X62" s="1577"/>
      <c r="Y62" s="1577"/>
      <c r="Z62" s="1591">
        <f t="shared" si="65"/>
        <v>2</v>
      </c>
      <c r="AA62" s="1592"/>
      <c r="AB62" s="1593">
        <f t="shared" si="66"/>
        <v>9</v>
      </c>
      <c r="AC62" s="1577"/>
      <c r="AD62" s="1577"/>
      <c r="AE62" s="1577"/>
      <c r="AF62" s="1577"/>
      <c r="AG62" s="1577"/>
      <c r="AH62" s="1577"/>
      <c r="AI62" s="1577"/>
      <c r="AJ62" s="1576"/>
      <c r="AK62" s="1576"/>
      <c r="AL62" s="1576"/>
      <c r="AM62" s="1576"/>
      <c r="AN62" s="1576"/>
      <c r="AO62" s="1576"/>
      <c r="AP62" s="1576"/>
      <c r="AQ62" s="1576"/>
      <c r="AR62" s="1576"/>
      <c r="AS62" s="1576"/>
      <c r="AT62" s="1576"/>
      <c r="AU62" s="1576"/>
      <c r="AV62" s="1576"/>
      <c r="AW62" s="1576"/>
      <c r="AX62" s="1576"/>
      <c r="AY62" s="1576"/>
      <c r="AZ62" s="1484"/>
      <c r="BA62" s="1484"/>
      <c r="BB62" s="1484"/>
      <c r="BC62" s="1484"/>
      <c r="BD62" s="1484"/>
      <c r="BE62" s="1484"/>
      <c r="BF62" s="1484"/>
      <c r="BG62" s="1484"/>
      <c r="BH62" s="1484"/>
      <c r="BI62" s="1484"/>
      <c r="BJ62" s="1484"/>
      <c r="BK62" s="1484"/>
      <c r="BL62" s="1484"/>
      <c r="BM62" s="1484"/>
      <c r="BN62" s="1484"/>
    </row>
    <row r="63" spans="17:270" x14ac:dyDescent="0.25">
      <c r="Q63" s="1576"/>
      <c r="R63" s="1577"/>
      <c r="S63" s="1577"/>
      <c r="T63" s="1577"/>
      <c r="U63" s="1577"/>
      <c r="V63" s="1577"/>
      <c r="W63" s="1577"/>
      <c r="X63" s="1577"/>
      <c r="Y63" s="1577"/>
      <c r="Z63" s="1591">
        <f t="shared" si="65"/>
        <v>2</v>
      </c>
      <c r="AA63" s="1592"/>
      <c r="AB63" s="1593">
        <f t="shared" si="66"/>
        <v>9</v>
      </c>
      <c r="AC63" s="1577"/>
      <c r="AD63" s="1577"/>
      <c r="AE63" s="1577"/>
      <c r="AF63" s="1577"/>
      <c r="AG63" s="1577"/>
      <c r="AH63" s="1577"/>
      <c r="AI63" s="1577"/>
      <c r="AJ63" s="1576"/>
      <c r="AK63" s="1576"/>
      <c r="AL63" s="1576"/>
      <c r="AM63" s="1576"/>
      <c r="AN63" s="1576"/>
      <c r="AO63" s="1576"/>
      <c r="AP63" s="1576"/>
      <c r="AQ63" s="1576"/>
      <c r="AR63" s="1576"/>
      <c r="AS63" s="1576"/>
      <c r="AT63" s="1576"/>
      <c r="AU63" s="1576"/>
      <c r="AV63" s="1576"/>
      <c r="AW63" s="1576"/>
      <c r="AX63" s="1576"/>
      <c r="AY63" s="1576"/>
      <c r="AZ63" s="1484"/>
      <c r="BA63" s="1484"/>
      <c r="BB63" s="1484"/>
      <c r="BC63" s="1484"/>
      <c r="BD63" s="1484"/>
      <c r="BE63" s="1484"/>
      <c r="BF63" s="1484"/>
      <c r="BG63" s="1484"/>
      <c r="BH63" s="1484"/>
      <c r="BI63" s="1484"/>
      <c r="BJ63" s="1484"/>
      <c r="BK63" s="1484"/>
      <c r="BL63" s="1484"/>
      <c r="BM63" s="1484"/>
      <c r="BN63" s="1484"/>
    </row>
    <row r="64" spans="17:270" x14ac:dyDescent="0.25">
      <c r="Q64" s="1576"/>
      <c r="R64" s="1577"/>
      <c r="S64" s="1577"/>
      <c r="T64" s="1577"/>
      <c r="U64" s="1577"/>
      <c r="V64" s="1577"/>
      <c r="W64" s="1577"/>
      <c r="X64" s="1577"/>
      <c r="Y64" s="1577"/>
      <c r="Z64" s="1591">
        <f t="shared" si="65"/>
        <v>2</v>
      </c>
      <c r="AA64" s="1592"/>
      <c r="AB64" s="1593">
        <f t="shared" si="66"/>
        <v>9</v>
      </c>
      <c r="AC64" s="1577"/>
      <c r="AD64" s="1577"/>
      <c r="AE64" s="1577"/>
      <c r="AF64" s="1577"/>
      <c r="AG64" s="1577"/>
      <c r="AH64" s="1577"/>
      <c r="AI64" s="1577"/>
      <c r="AJ64" s="1576"/>
      <c r="AK64" s="1576"/>
      <c r="AL64" s="1576"/>
      <c r="AM64" s="1576"/>
      <c r="AN64" s="1576"/>
      <c r="AO64" s="1576"/>
      <c r="AP64" s="1576"/>
      <c r="AQ64" s="1576"/>
      <c r="AR64" s="1576"/>
      <c r="AS64" s="1576"/>
      <c r="AT64" s="1576"/>
      <c r="AU64" s="1576"/>
      <c r="AV64" s="1576"/>
      <c r="AW64" s="1576"/>
      <c r="AX64" s="1576"/>
      <c r="AY64" s="1576"/>
      <c r="AZ64" s="1484"/>
      <c r="BA64" s="1484"/>
      <c r="BB64" s="1484"/>
      <c r="BC64" s="1484"/>
      <c r="BD64" s="1484"/>
      <c r="BE64" s="1484"/>
      <c r="BF64" s="1484"/>
      <c r="BG64" s="1484"/>
      <c r="BH64" s="1484"/>
      <c r="BI64" s="1484"/>
      <c r="BJ64" s="1484"/>
      <c r="BK64" s="1484"/>
      <c r="BL64" s="1484"/>
      <c r="BM64" s="1484"/>
      <c r="BN64" s="1484"/>
    </row>
    <row r="65" spans="17:66" x14ac:dyDescent="0.25">
      <c r="Q65" s="1576"/>
      <c r="R65" s="1577"/>
      <c r="S65" s="1577"/>
      <c r="T65" s="1577"/>
      <c r="U65" s="1577"/>
      <c r="V65" s="1577"/>
      <c r="W65" s="1577"/>
      <c r="X65" s="1577"/>
      <c r="Y65" s="1577"/>
      <c r="Z65" s="1591">
        <f t="shared" si="65"/>
        <v>2</v>
      </c>
      <c r="AA65" s="1592"/>
      <c r="AB65" s="1593">
        <f t="shared" si="66"/>
        <v>9</v>
      </c>
      <c r="AC65" s="1577"/>
      <c r="AD65" s="1577"/>
      <c r="AE65" s="1577"/>
      <c r="AF65" s="1577"/>
      <c r="AG65" s="1577"/>
      <c r="AH65" s="1577"/>
      <c r="AI65" s="1577"/>
      <c r="AJ65" s="1576"/>
      <c r="AK65" s="1576"/>
      <c r="AL65" s="1576"/>
      <c r="AM65" s="1576"/>
      <c r="AN65" s="1576"/>
      <c r="AO65" s="1576"/>
      <c r="AP65" s="1576"/>
      <c r="AQ65" s="1576"/>
      <c r="AR65" s="1576"/>
      <c r="AS65" s="1576"/>
      <c r="AT65" s="1576"/>
      <c r="AU65" s="1576"/>
      <c r="AV65" s="1576"/>
      <c r="AW65" s="1576"/>
      <c r="AX65" s="1576"/>
      <c r="AY65" s="1576"/>
      <c r="AZ65" s="1484"/>
      <c r="BA65" s="1484"/>
      <c r="BB65" s="1484"/>
      <c r="BC65" s="1484"/>
      <c r="BD65" s="1484"/>
      <c r="BE65" s="1484"/>
      <c r="BF65" s="1484"/>
      <c r="BG65" s="1484"/>
      <c r="BH65" s="1484"/>
      <c r="BI65" s="1484"/>
      <c r="BJ65" s="1484"/>
      <c r="BK65" s="1484"/>
      <c r="BL65" s="1484"/>
      <c r="BM65" s="1484"/>
      <c r="BN65" s="1484"/>
    </row>
    <row r="66" spans="17:66" x14ac:dyDescent="0.25">
      <c r="Q66" s="1576"/>
      <c r="R66" s="1577"/>
      <c r="S66" s="1577"/>
      <c r="T66" s="1577"/>
      <c r="U66" s="1577"/>
      <c r="V66" s="1577"/>
      <c r="W66" s="1577"/>
      <c r="X66" s="1577"/>
      <c r="Y66" s="1577"/>
      <c r="Z66" s="1591"/>
      <c r="AA66" s="1592"/>
      <c r="AB66" s="1593"/>
      <c r="AC66" s="1577"/>
      <c r="AD66" s="1577"/>
      <c r="AE66" s="1577"/>
      <c r="AF66" s="1577"/>
      <c r="AG66" s="1577"/>
      <c r="AH66" s="1577"/>
      <c r="AI66" s="1577"/>
      <c r="AJ66" s="1576"/>
      <c r="AK66" s="1576"/>
      <c r="AL66" s="1576"/>
      <c r="AM66" s="1576"/>
      <c r="AN66" s="1576"/>
      <c r="AO66" s="1576"/>
      <c r="AP66" s="1576"/>
      <c r="AQ66" s="1576"/>
      <c r="AR66" s="1576"/>
      <c r="AS66" s="1576"/>
      <c r="AT66" s="1576"/>
      <c r="AU66" s="1576"/>
      <c r="AV66" s="1576"/>
      <c r="AW66" s="1576"/>
      <c r="AX66" s="1576"/>
      <c r="AY66" s="1576"/>
      <c r="AZ66" s="1484"/>
      <c r="BA66" s="1484"/>
      <c r="BB66" s="1484"/>
      <c r="BC66" s="1484"/>
      <c r="BD66" s="1484"/>
      <c r="BE66" s="1484"/>
      <c r="BF66" s="1484"/>
      <c r="BG66" s="1484"/>
      <c r="BH66" s="1484"/>
      <c r="BI66" s="1484"/>
      <c r="BJ66" s="1484"/>
      <c r="BK66" s="1484"/>
      <c r="BL66" s="1484"/>
      <c r="BM66" s="1484"/>
      <c r="BN66" s="1484"/>
    </row>
    <row r="67" spans="17:66" x14ac:dyDescent="0.25">
      <c r="Q67" s="1576"/>
      <c r="R67" s="1577"/>
      <c r="S67" s="1577"/>
      <c r="T67" s="1577"/>
      <c r="U67" s="1577"/>
      <c r="V67" s="1577"/>
      <c r="W67" s="1577"/>
      <c r="X67" s="1577"/>
      <c r="Y67" s="1577"/>
      <c r="Z67" s="1578"/>
      <c r="AA67" s="1579"/>
      <c r="AB67" s="1580"/>
      <c r="AC67" s="1577"/>
      <c r="AD67" s="1577"/>
      <c r="AE67" s="1577"/>
      <c r="AF67" s="1577"/>
      <c r="AG67" s="1577"/>
      <c r="AH67" s="1577"/>
      <c r="AI67" s="1577"/>
      <c r="AJ67" s="1576"/>
      <c r="AK67" s="1576"/>
      <c r="AL67" s="1576"/>
      <c r="AM67" s="1576"/>
      <c r="AN67" s="1576"/>
      <c r="AO67" s="1576"/>
      <c r="AP67" s="1576"/>
      <c r="AQ67" s="1576"/>
      <c r="AR67" s="1576"/>
      <c r="AS67" s="1576"/>
      <c r="AT67" s="1576"/>
      <c r="AU67" s="1576"/>
      <c r="AV67" s="1576"/>
      <c r="AW67" s="1576"/>
      <c r="AX67" s="1576"/>
      <c r="AY67" s="1576"/>
      <c r="AZ67" s="1484"/>
      <c r="BA67" s="1484"/>
      <c r="BB67" s="1484"/>
      <c r="BC67" s="1484"/>
      <c r="BD67" s="1484"/>
      <c r="BE67" s="1484"/>
      <c r="BF67" s="1484"/>
      <c r="BG67" s="1484"/>
      <c r="BH67" s="1484"/>
      <c r="BI67" s="1484"/>
      <c r="BJ67" s="1484"/>
      <c r="BK67" s="1484"/>
      <c r="BL67" s="1484"/>
      <c r="BM67" s="1484"/>
      <c r="BN67" s="1484"/>
    </row>
    <row r="68" spans="17:66" x14ac:dyDescent="0.25">
      <c r="Q68" s="1576"/>
      <c r="R68" s="1577"/>
      <c r="S68" s="1577"/>
      <c r="T68" s="1577"/>
      <c r="U68" s="1577"/>
      <c r="V68" s="1577"/>
      <c r="W68" s="1577"/>
      <c r="X68" s="1577"/>
      <c r="Y68" s="1577"/>
      <c r="Z68" s="1578"/>
      <c r="AA68" s="1579"/>
      <c r="AB68" s="1580"/>
      <c r="AC68" s="1577"/>
      <c r="AD68" s="1577"/>
      <c r="AE68" s="1577"/>
      <c r="AF68" s="1577"/>
      <c r="AG68" s="1577"/>
      <c r="AH68" s="1577"/>
      <c r="AI68" s="1577"/>
      <c r="AJ68" s="1576"/>
      <c r="AK68" s="1576"/>
      <c r="AL68" s="1576"/>
      <c r="AM68" s="1576"/>
      <c r="AN68" s="1576"/>
      <c r="AO68" s="1576"/>
      <c r="AP68" s="1576"/>
      <c r="AQ68" s="1576"/>
      <c r="AR68" s="1576"/>
      <c r="AS68" s="1576"/>
      <c r="AT68" s="1576"/>
      <c r="AU68" s="1576"/>
      <c r="AV68" s="1576"/>
      <c r="AW68" s="1576"/>
      <c r="AX68" s="1576"/>
      <c r="AY68" s="1576"/>
      <c r="AZ68" s="1484"/>
      <c r="BA68" s="1484"/>
      <c r="BB68" s="1484"/>
      <c r="BC68" s="1484"/>
      <c r="BD68" s="1484"/>
      <c r="BE68" s="1484"/>
      <c r="BF68" s="1484"/>
      <c r="BG68" s="1484"/>
      <c r="BH68" s="1484"/>
      <c r="BI68" s="1484"/>
      <c r="BJ68" s="1484"/>
      <c r="BK68" s="1484"/>
      <c r="BL68" s="1484"/>
      <c r="BM68" s="1484"/>
      <c r="BN68" s="1484"/>
    </row>
    <row r="69" spans="17:66" x14ac:dyDescent="0.25">
      <c r="Q69" s="1576"/>
      <c r="R69" s="1577"/>
      <c r="S69" s="1577"/>
      <c r="T69" s="1577"/>
      <c r="U69" s="1577"/>
      <c r="V69" s="1577"/>
      <c r="W69" s="1577"/>
      <c r="X69" s="1577"/>
      <c r="Y69" s="1577"/>
      <c r="Z69" s="1578"/>
      <c r="AA69" s="1579"/>
      <c r="AB69" s="1580"/>
      <c r="AC69" s="1577"/>
      <c r="AD69" s="1577"/>
      <c r="AE69" s="1577"/>
      <c r="AF69" s="1577"/>
      <c r="AG69" s="1577"/>
      <c r="AH69" s="1577"/>
      <c r="AI69" s="1577"/>
      <c r="AJ69" s="1576"/>
      <c r="AK69" s="1576"/>
      <c r="AL69" s="1576"/>
      <c r="AM69" s="1576"/>
      <c r="AN69" s="1576"/>
      <c r="AO69" s="1576"/>
      <c r="AP69" s="1576"/>
      <c r="AQ69" s="1576"/>
      <c r="AR69" s="1576"/>
      <c r="AS69" s="1576"/>
      <c r="AT69" s="1576"/>
      <c r="AU69" s="1576"/>
      <c r="AV69" s="1576"/>
      <c r="AW69" s="1576"/>
      <c r="AX69" s="1576"/>
      <c r="AY69" s="1576"/>
      <c r="AZ69" s="1484"/>
      <c r="BA69" s="1484"/>
      <c r="BB69" s="1484"/>
      <c r="BC69" s="1484"/>
      <c r="BD69" s="1484"/>
      <c r="BE69" s="1484"/>
      <c r="BF69" s="1484"/>
      <c r="BG69" s="1484"/>
      <c r="BH69" s="1484"/>
      <c r="BI69" s="1484"/>
      <c r="BJ69" s="1484"/>
      <c r="BK69" s="1484"/>
      <c r="BL69" s="1484"/>
      <c r="BM69" s="1484"/>
      <c r="BN69" s="1484"/>
    </row>
    <row r="70" spans="17:66" x14ac:dyDescent="0.25">
      <c r="Q70" s="1576"/>
      <c r="R70" s="1577"/>
      <c r="S70" s="1577"/>
      <c r="T70" s="1577"/>
      <c r="U70" s="1577"/>
      <c r="V70" s="1577"/>
      <c r="W70" s="1577"/>
      <c r="X70" s="1577"/>
      <c r="Y70" s="1577"/>
      <c r="Z70" s="1578"/>
      <c r="AA70" s="1579"/>
      <c r="AB70" s="1580"/>
      <c r="AC70" s="1577"/>
      <c r="AD70" s="1577"/>
      <c r="AE70" s="1577"/>
      <c r="AF70" s="1577"/>
      <c r="AG70" s="1577"/>
      <c r="AH70" s="1577"/>
      <c r="AI70" s="1577"/>
      <c r="AJ70" s="1576"/>
      <c r="AK70" s="1576"/>
      <c r="AL70" s="1576"/>
      <c r="AM70" s="1576"/>
      <c r="AN70" s="1576"/>
      <c r="AO70" s="1576"/>
      <c r="AP70" s="1576"/>
      <c r="AQ70" s="1576"/>
      <c r="AR70" s="1576"/>
      <c r="AS70" s="1576"/>
      <c r="AT70" s="1576"/>
      <c r="AU70" s="1576"/>
      <c r="AV70" s="1576"/>
      <c r="AW70" s="1576"/>
      <c r="AX70" s="1576"/>
      <c r="AY70" s="1576"/>
      <c r="AZ70" s="1484"/>
      <c r="BA70" s="1484"/>
      <c r="BB70" s="1484"/>
      <c r="BC70" s="1484"/>
      <c r="BD70" s="1484"/>
      <c r="BE70" s="1484"/>
      <c r="BF70" s="1484"/>
      <c r="BG70" s="1484"/>
      <c r="BH70" s="1484"/>
      <c r="BI70" s="1484"/>
      <c r="BJ70" s="1484"/>
      <c r="BK70" s="1484"/>
      <c r="BL70" s="1484"/>
      <c r="BM70" s="1484"/>
      <c r="BN70" s="1484"/>
    </row>
    <row r="71" spans="17:66" x14ac:dyDescent="0.25">
      <c r="Q71" s="1576"/>
      <c r="R71" s="1577"/>
      <c r="S71" s="1577"/>
      <c r="T71" s="1577"/>
      <c r="U71" s="1577"/>
      <c r="V71" s="1577"/>
      <c r="W71" s="1577"/>
      <c r="X71" s="1577"/>
      <c r="Y71" s="1577"/>
      <c r="Z71" s="1578"/>
      <c r="AA71" s="1579"/>
      <c r="AB71" s="1580"/>
      <c r="AC71" s="1577"/>
      <c r="AD71" s="1577"/>
      <c r="AE71" s="1577"/>
      <c r="AF71" s="1577"/>
      <c r="AG71" s="1577"/>
      <c r="AH71" s="1577"/>
      <c r="AI71" s="1577"/>
      <c r="AJ71" s="1576"/>
      <c r="AK71" s="1576"/>
      <c r="AL71" s="1576"/>
      <c r="AM71" s="1576"/>
      <c r="AN71" s="1576"/>
      <c r="AO71" s="1576"/>
      <c r="AP71" s="1576"/>
      <c r="AQ71" s="1576"/>
      <c r="AR71" s="1576"/>
      <c r="AS71" s="1576"/>
      <c r="AT71" s="1576"/>
      <c r="AU71" s="1576"/>
      <c r="AV71" s="1576"/>
      <c r="AW71" s="1576"/>
      <c r="AX71" s="1576"/>
      <c r="AY71" s="1576"/>
      <c r="AZ71" s="1484"/>
      <c r="BA71" s="1484"/>
      <c r="BB71" s="1484"/>
      <c r="BC71" s="1484"/>
      <c r="BD71" s="1484"/>
      <c r="BE71" s="1484"/>
      <c r="BF71" s="1484"/>
      <c r="BG71" s="1484"/>
      <c r="BH71" s="1484"/>
      <c r="BI71" s="1484"/>
      <c r="BJ71" s="1484"/>
      <c r="BK71" s="1484"/>
      <c r="BL71" s="1484"/>
      <c r="BM71" s="1484"/>
      <c r="BN71" s="1484"/>
    </row>
    <row r="72" spans="17:66" x14ac:dyDescent="0.25">
      <c r="Q72" s="1576"/>
      <c r="R72" s="1577"/>
      <c r="S72" s="1577"/>
      <c r="T72" s="1577"/>
      <c r="U72" s="1577"/>
      <c r="V72" s="1577"/>
      <c r="W72" s="1577"/>
      <c r="X72" s="1577"/>
      <c r="Y72" s="1577"/>
      <c r="Z72" s="1578"/>
      <c r="AA72" s="1579"/>
      <c r="AB72" s="1580"/>
      <c r="AC72" s="1577"/>
      <c r="AD72" s="1577"/>
      <c r="AE72" s="1577"/>
      <c r="AF72" s="1577"/>
      <c r="AG72" s="1577"/>
      <c r="AH72" s="1577"/>
      <c r="AI72" s="1577"/>
      <c r="AJ72" s="1576"/>
      <c r="AK72" s="1576"/>
      <c r="AL72" s="1576"/>
      <c r="AM72" s="1576"/>
      <c r="AN72" s="1576"/>
      <c r="AO72" s="1576"/>
      <c r="AP72" s="1576"/>
      <c r="AQ72" s="1576"/>
      <c r="AR72" s="1576"/>
      <c r="AS72" s="1576"/>
      <c r="AT72" s="1576"/>
      <c r="AU72" s="1576"/>
      <c r="AV72" s="1576"/>
      <c r="AW72" s="1576"/>
      <c r="AX72" s="1576"/>
      <c r="AY72" s="1576"/>
      <c r="AZ72" s="1484"/>
      <c r="BA72" s="1484"/>
      <c r="BB72" s="1484"/>
      <c r="BC72" s="1484"/>
      <c r="BD72" s="1484"/>
      <c r="BE72" s="1484"/>
      <c r="BF72" s="1484"/>
      <c r="BG72" s="1484"/>
      <c r="BH72" s="1484"/>
      <c r="BI72" s="1484"/>
      <c r="BJ72" s="1484"/>
      <c r="BK72" s="1484"/>
      <c r="BL72" s="1484"/>
      <c r="BM72" s="1484"/>
      <c r="BN72" s="1484"/>
    </row>
    <row r="73" spans="17:66" x14ac:dyDescent="0.25">
      <c r="Q73" s="1576"/>
      <c r="R73" s="1577"/>
      <c r="S73" s="1577"/>
      <c r="T73" s="1577"/>
      <c r="U73" s="1577"/>
      <c r="V73" s="1577"/>
      <c r="W73" s="1577"/>
      <c r="X73" s="1577"/>
      <c r="Y73" s="1577"/>
      <c r="Z73" s="1578"/>
      <c r="AA73" s="1579"/>
      <c r="AB73" s="1580"/>
      <c r="AC73" s="1577"/>
      <c r="AD73" s="1577"/>
      <c r="AE73" s="1577"/>
      <c r="AF73" s="1577"/>
      <c r="AG73" s="1577"/>
      <c r="AH73" s="1577"/>
      <c r="AI73" s="1577"/>
      <c r="AJ73" s="1576"/>
      <c r="AK73" s="1576"/>
      <c r="AL73" s="1576"/>
      <c r="AM73" s="1576"/>
      <c r="AN73" s="1576"/>
      <c r="AO73" s="1576"/>
      <c r="AP73" s="1576"/>
      <c r="AQ73" s="1576"/>
      <c r="AR73" s="1576"/>
      <c r="AS73" s="1576"/>
      <c r="AT73" s="1576"/>
      <c r="AU73" s="1576"/>
      <c r="AV73" s="1576"/>
      <c r="AW73" s="1576"/>
      <c r="AX73" s="1576"/>
      <c r="AY73" s="1576"/>
      <c r="AZ73" s="1484"/>
      <c r="BA73" s="1484"/>
      <c r="BB73" s="1484"/>
      <c r="BC73" s="1484"/>
      <c r="BD73" s="1484"/>
      <c r="BE73" s="1484"/>
      <c r="BF73" s="1484"/>
      <c r="BG73" s="1484"/>
      <c r="BH73" s="1484"/>
      <c r="BI73" s="1484"/>
      <c r="BJ73" s="1484"/>
      <c r="BK73" s="1484"/>
      <c r="BL73" s="1484"/>
      <c r="BM73" s="1484"/>
      <c r="BN73" s="1484"/>
    </row>
    <row r="74" spans="17:66" x14ac:dyDescent="0.25">
      <c r="Q74" s="1576"/>
      <c r="R74" s="1577"/>
      <c r="S74" s="1577"/>
      <c r="T74" s="1577"/>
      <c r="U74" s="1577"/>
      <c r="V74" s="1577"/>
      <c r="W74" s="1577"/>
      <c r="X74" s="1577"/>
      <c r="Y74" s="1577"/>
      <c r="Z74" s="1578"/>
      <c r="AA74" s="1579"/>
      <c r="AB74" s="1580"/>
      <c r="AC74" s="1577"/>
      <c r="AD74" s="1577"/>
      <c r="AE74" s="1577"/>
      <c r="AF74" s="1577"/>
      <c r="AG74" s="1577"/>
      <c r="AH74" s="1577"/>
      <c r="AI74" s="1577"/>
      <c r="AJ74" s="1576"/>
      <c r="AK74" s="1576"/>
      <c r="AL74" s="1576"/>
      <c r="AM74" s="1576"/>
      <c r="AN74" s="1576"/>
      <c r="AO74" s="1576"/>
      <c r="AP74" s="1576"/>
      <c r="AQ74" s="1576"/>
      <c r="AR74" s="1576"/>
      <c r="AS74" s="1576"/>
      <c r="AT74" s="1576"/>
      <c r="AU74" s="1576"/>
      <c r="AV74" s="1576"/>
      <c r="AW74" s="1576"/>
      <c r="AX74" s="1576"/>
      <c r="AY74" s="1576"/>
      <c r="AZ74" s="1484"/>
      <c r="BA74" s="1484"/>
      <c r="BB74" s="1484"/>
      <c r="BC74" s="1484"/>
      <c r="BD74" s="1484"/>
      <c r="BE74" s="1484"/>
      <c r="BF74" s="1484"/>
      <c r="BG74" s="1484"/>
      <c r="BH74" s="1484"/>
      <c r="BI74" s="1484"/>
      <c r="BJ74" s="1484"/>
      <c r="BK74" s="1484"/>
      <c r="BL74" s="1484"/>
      <c r="BM74" s="1484"/>
      <c r="BN74" s="1484"/>
    </row>
    <row r="75" spans="17:66" x14ac:dyDescent="0.25">
      <c r="Q75" s="1576"/>
      <c r="R75" s="1577"/>
      <c r="S75" s="1577"/>
      <c r="T75" s="1577"/>
      <c r="U75" s="1577"/>
      <c r="V75" s="1577"/>
      <c r="W75" s="1577"/>
      <c r="X75" s="1577"/>
      <c r="Y75" s="1577"/>
      <c r="Z75" s="1578"/>
      <c r="AA75" s="1579"/>
      <c r="AB75" s="1580"/>
      <c r="AC75" s="1577"/>
      <c r="AD75" s="1577"/>
      <c r="AE75" s="1577"/>
      <c r="AF75" s="1577"/>
      <c r="AG75" s="1577"/>
      <c r="AH75" s="1577"/>
      <c r="AI75" s="1577"/>
      <c r="AJ75" s="1576"/>
      <c r="AK75" s="1576"/>
      <c r="AL75" s="1576"/>
      <c r="AM75" s="1576"/>
      <c r="AN75" s="1576"/>
      <c r="AO75" s="1576"/>
      <c r="AP75" s="1576"/>
      <c r="AQ75" s="1576"/>
      <c r="AR75" s="1576"/>
      <c r="AS75" s="1576"/>
      <c r="AT75" s="1576"/>
      <c r="AU75" s="1576"/>
      <c r="AV75" s="1576"/>
      <c r="AW75" s="1576"/>
      <c r="AX75" s="1576"/>
      <c r="AY75" s="1576"/>
      <c r="AZ75" s="1484"/>
      <c r="BA75" s="1484"/>
      <c r="BB75" s="1484"/>
      <c r="BC75" s="1484"/>
      <c r="BD75" s="1484"/>
      <c r="BE75" s="1484"/>
      <c r="BF75" s="1484"/>
      <c r="BG75" s="1484"/>
      <c r="BH75" s="1484"/>
      <c r="BI75" s="1484"/>
      <c r="BJ75" s="1484"/>
      <c r="BK75" s="1484"/>
      <c r="BL75" s="1484"/>
      <c r="BM75" s="1484"/>
      <c r="BN75" s="1484"/>
    </row>
    <row r="76" spans="17:66" ht="15.75" thickBot="1" x14ac:dyDescent="0.3">
      <c r="Q76" s="1576"/>
      <c r="R76" s="1577"/>
      <c r="S76" s="1577"/>
      <c r="T76" s="1577"/>
      <c r="U76" s="1577"/>
      <c r="V76" s="1577"/>
      <c r="W76" s="1577"/>
      <c r="X76" s="1577"/>
      <c r="Y76" s="1577"/>
      <c r="Z76" s="32"/>
      <c r="AA76" s="1581"/>
      <c r="AB76" s="798"/>
      <c r="AC76" s="1577"/>
      <c r="AD76" s="1577"/>
      <c r="AE76" s="1577"/>
      <c r="AF76" s="1577"/>
      <c r="AG76" s="1577"/>
      <c r="AH76" s="1577"/>
      <c r="AI76" s="1577"/>
      <c r="AJ76" s="1576"/>
      <c r="AK76" s="1576"/>
      <c r="AL76" s="1576"/>
      <c r="AM76" s="1576"/>
      <c r="AN76" s="1576"/>
      <c r="AO76" s="1576"/>
      <c r="AP76" s="1576"/>
      <c r="AQ76" s="1576"/>
      <c r="AR76" s="1576"/>
      <c r="AS76" s="1576"/>
      <c r="AT76" s="1576"/>
      <c r="AU76" s="1576"/>
      <c r="AV76" s="1576"/>
      <c r="AW76" s="1576"/>
      <c r="AX76" s="1576"/>
      <c r="AY76" s="1576"/>
      <c r="AZ76" s="1484"/>
      <c r="BA76" s="1484"/>
      <c r="BB76" s="1484"/>
      <c r="BC76" s="1484"/>
      <c r="BD76" s="1484"/>
      <c r="BE76" s="1484"/>
      <c r="BF76" s="1484"/>
      <c r="BG76" s="1484"/>
      <c r="BH76" s="1484"/>
      <c r="BI76" s="1484"/>
      <c r="BJ76" s="1484"/>
      <c r="BK76" s="1484"/>
      <c r="BL76" s="1484"/>
      <c r="BM76" s="1484"/>
      <c r="BN76" s="1484"/>
    </row>
    <row r="77" spans="17:66" x14ac:dyDescent="0.25">
      <c r="Q77" s="1576"/>
      <c r="R77" s="1577"/>
      <c r="S77" s="1577"/>
      <c r="T77" s="1577"/>
      <c r="U77" s="1577"/>
      <c r="V77" s="1577"/>
      <c r="W77" s="1577"/>
      <c r="X77" s="1577"/>
      <c r="Y77" s="1577"/>
      <c r="Z77" s="1577"/>
      <c r="AA77" s="1577"/>
      <c r="AB77" s="1577"/>
      <c r="AC77" s="1577"/>
      <c r="AD77" s="1577"/>
      <c r="AE77" s="1577"/>
      <c r="AF77" s="1577"/>
      <c r="AG77" s="1577"/>
      <c r="AH77" s="1577"/>
      <c r="AI77" s="1577"/>
      <c r="AJ77" s="1576"/>
      <c r="AK77" s="1576"/>
      <c r="AL77" s="1576"/>
      <c r="AM77" s="1576"/>
      <c r="AN77" s="1576"/>
      <c r="AO77" s="1576"/>
      <c r="AP77" s="1576"/>
      <c r="AQ77" s="1576"/>
      <c r="AR77" s="1576"/>
      <c r="AS77" s="1576"/>
      <c r="AT77" s="1576"/>
      <c r="AU77" s="1576"/>
      <c r="AV77" s="1576"/>
      <c r="AW77" s="1576"/>
      <c r="AX77" s="1576"/>
      <c r="AY77" s="1576"/>
      <c r="AZ77" s="1484"/>
      <c r="BA77" s="1484"/>
      <c r="BB77" s="1484"/>
      <c r="BC77" s="1484"/>
      <c r="BD77" s="1484"/>
      <c r="BE77" s="1484"/>
      <c r="BF77" s="1484"/>
      <c r="BG77" s="1484"/>
      <c r="BH77" s="1484"/>
      <c r="BI77" s="1484"/>
      <c r="BJ77" s="1484"/>
      <c r="BK77" s="1484"/>
      <c r="BL77" s="1484"/>
      <c r="BM77" s="1484"/>
      <c r="BN77" s="1484"/>
    </row>
    <row r="78" spans="17:66" x14ac:dyDescent="0.25">
      <c r="Q78" s="1576"/>
      <c r="R78" s="1577"/>
      <c r="S78" s="1577"/>
      <c r="T78" s="1577"/>
      <c r="U78" s="1577"/>
      <c r="V78" s="1577"/>
      <c r="W78" s="1577"/>
      <c r="X78" s="1577"/>
      <c r="Y78" s="1577"/>
      <c r="Z78" s="1577"/>
      <c r="AA78" s="1577"/>
      <c r="AB78" s="1577"/>
      <c r="AC78" s="1577"/>
      <c r="AD78" s="1577"/>
      <c r="AE78" s="1577"/>
      <c r="AF78" s="1577"/>
      <c r="AG78" s="1577"/>
      <c r="AH78" s="1577"/>
      <c r="AI78" s="1577"/>
      <c r="AJ78" s="1576"/>
      <c r="AK78" s="1576"/>
      <c r="AL78" s="1576"/>
      <c r="AM78" s="1576"/>
      <c r="AN78" s="1576"/>
      <c r="AO78" s="1576"/>
      <c r="AP78" s="1576"/>
      <c r="AQ78" s="1576"/>
      <c r="AR78" s="1576"/>
      <c r="AS78" s="1576"/>
      <c r="AT78" s="1576"/>
      <c r="AU78" s="1576"/>
      <c r="AV78" s="1576"/>
      <c r="AW78" s="1576"/>
      <c r="AX78" s="1576"/>
      <c r="AY78" s="1576"/>
      <c r="AZ78" s="1484"/>
      <c r="BA78" s="1484"/>
      <c r="BB78" s="1484"/>
      <c r="BC78" s="1484"/>
      <c r="BD78" s="1484"/>
      <c r="BE78" s="1484"/>
      <c r="BF78" s="1484"/>
      <c r="BG78" s="1484"/>
      <c r="BH78" s="1484"/>
      <c r="BI78" s="1484"/>
      <c r="BJ78" s="1484"/>
      <c r="BK78" s="1484"/>
      <c r="BL78" s="1484"/>
      <c r="BM78" s="1484"/>
      <c r="BN78" s="1484"/>
    </row>
    <row r="79" spans="17:66" x14ac:dyDescent="0.25">
      <c r="Q79" s="1576"/>
      <c r="R79" s="1576"/>
      <c r="S79" s="1576"/>
      <c r="X79" s="1576"/>
      <c r="Y79" s="1576"/>
      <c r="Z79" s="1576"/>
      <c r="AA79" s="1576"/>
      <c r="AB79" s="1576"/>
      <c r="AC79" s="1576"/>
      <c r="AD79" s="1576"/>
      <c r="AE79" s="1576"/>
      <c r="AF79" s="1576"/>
      <c r="AG79" s="1576"/>
      <c r="AH79" s="1576"/>
      <c r="AI79" s="1576"/>
      <c r="AJ79" s="1576"/>
      <c r="AK79" s="1576"/>
      <c r="AL79" s="1576"/>
      <c r="AM79" s="1576"/>
      <c r="AN79" s="1576"/>
      <c r="AO79" s="1576"/>
      <c r="AP79" s="1576"/>
      <c r="AQ79" s="1576"/>
      <c r="AR79" s="1576"/>
      <c r="AS79" s="1576"/>
      <c r="AT79" s="1576"/>
      <c r="AU79" s="1576"/>
      <c r="AV79" s="1576"/>
      <c r="AW79" s="1576"/>
      <c r="AX79" s="1576"/>
      <c r="AY79" s="1576"/>
      <c r="AZ79" s="1484"/>
      <c r="BA79" s="1484"/>
      <c r="BB79" s="1484"/>
      <c r="BC79" s="1484"/>
      <c r="BD79" s="1484"/>
      <c r="BE79" s="1484"/>
      <c r="BF79" s="1484"/>
      <c r="BG79" s="1484"/>
      <c r="BH79" s="1484"/>
      <c r="BI79" s="1484"/>
      <c r="BJ79" s="1484"/>
      <c r="BK79" s="1484"/>
      <c r="BL79" s="1484"/>
      <c r="BM79" s="1484"/>
      <c r="BN79" s="1484"/>
    </row>
    <row r="80" spans="17:66" x14ac:dyDescent="0.25">
      <c r="Q80" s="1576"/>
      <c r="R80" s="1576"/>
      <c r="S80" s="1576"/>
      <c r="X80" s="1576"/>
      <c r="Y80" s="1576"/>
      <c r="Z80" s="1576"/>
      <c r="AA80" s="1576"/>
      <c r="AB80" s="1576"/>
      <c r="AC80" s="1576"/>
      <c r="AD80" s="1576"/>
      <c r="AE80" s="1576"/>
      <c r="AF80" s="1576"/>
      <c r="AG80" s="1576"/>
      <c r="AH80" s="1576"/>
      <c r="AI80" s="1576"/>
      <c r="AJ80" s="1576"/>
      <c r="AK80" s="1576"/>
      <c r="AL80" s="1576"/>
      <c r="AM80" s="1576"/>
      <c r="AN80" s="1576"/>
      <c r="AO80" s="1576"/>
      <c r="AP80" s="1576"/>
      <c r="AQ80" s="1576"/>
      <c r="AR80" s="1576"/>
      <c r="AS80" s="1576"/>
      <c r="AT80" s="1576"/>
      <c r="AU80" s="1576"/>
      <c r="AV80" s="1576"/>
      <c r="AW80" s="1576"/>
      <c r="AX80" s="1576"/>
      <c r="AY80" s="1576"/>
      <c r="AZ80" s="1484"/>
      <c r="BA80" s="1484"/>
      <c r="BB80" s="1484"/>
      <c r="BC80" s="1484"/>
      <c r="BD80" s="1484"/>
      <c r="BE80" s="1484"/>
      <c r="BF80" s="1484"/>
      <c r="BG80" s="1484"/>
      <c r="BH80" s="1484"/>
      <c r="BI80" s="1484"/>
      <c r="BJ80" s="1484"/>
      <c r="BK80" s="1484"/>
      <c r="BL80" s="1484"/>
      <c r="BM80" s="1484"/>
      <c r="BN80" s="1484"/>
    </row>
    <row r="81" spans="17:66" x14ac:dyDescent="0.25">
      <c r="Q81" s="1576"/>
      <c r="R81" s="1576"/>
      <c r="S81" s="1576"/>
      <c r="X81" s="1576"/>
      <c r="Y81" s="1576"/>
      <c r="Z81" s="1576"/>
      <c r="AA81" s="1576"/>
      <c r="AB81" s="1576"/>
      <c r="AC81" s="1576"/>
      <c r="AD81" s="1576"/>
      <c r="AE81" s="1576"/>
      <c r="AF81" s="1576"/>
      <c r="AG81" s="1576"/>
      <c r="AH81" s="1576"/>
      <c r="AI81" s="1576"/>
      <c r="AJ81" s="1576"/>
      <c r="AK81" s="1576"/>
      <c r="AL81" s="1576"/>
      <c r="AM81" s="1576"/>
      <c r="AN81" s="1576"/>
      <c r="AO81" s="1576"/>
      <c r="AP81" s="1576"/>
      <c r="AQ81" s="1576"/>
      <c r="AR81" s="1576"/>
      <c r="AS81" s="1576"/>
      <c r="AT81" s="1576"/>
      <c r="AU81" s="1576"/>
      <c r="AV81" s="1576"/>
      <c r="AW81" s="1576"/>
      <c r="AX81" s="1576"/>
      <c r="AY81" s="1576"/>
      <c r="AZ81" s="1484"/>
      <c r="BA81" s="1484"/>
      <c r="BB81" s="1484"/>
      <c r="BC81" s="1484"/>
      <c r="BD81" s="1484"/>
      <c r="BE81" s="1484"/>
      <c r="BF81" s="1484"/>
      <c r="BG81" s="1484"/>
      <c r="BH81" s="1484"/>
      <c r="BI81" s="1484"/>
      <c r="BJ81" s="1484"/>
      <c r="BK81" s="1484"/>
      <c r="BL81" s="1484"/>
      <c r="BM81" s="1484"/>
      <c r="BN81" s="1484"/>
    </row>
    <row r="82" spans="17:66" x14ac:dyDescent="0.25">
      <c r="Q82" s="1576"/>
      <c r="R82" s="1576"/>
      <c r="S82" s="1576"/>
      <c r="X82" s="1576"/>
      <c r="Y82" s="1576"/>
      <c r="Z82" s="1576"/>
      <c r="AA82" s="1576"/>
      <c r="AB82" s="1576"/>
      <c r="AC82" s="1576"/>
      <c r="AD82" s="1576"/>
      <c r="AE82" s="1576"/>
      <c r="AF82" s="1576"/>
      <c r="AG82" s="1576"/>
      <c r="AH82" s="1576"/>
      <c r="AI82" s="1576"/>
      <c r="AJ82" s="1576"/>
      <c r="AK82" s="1576"/>
      <c r="AL82" s="1576"/>
      <c r="AM82" s="1576"/>
      <c r="AN82" s="1576"/>
      <c r="AO82" s="1576"/>
      <c r="AP82" s="1576"/>
      <c r="AQ82" s="1576"/>
      <c r="AR82" s="1576"/>
      <c r="AS82" s="1576"/>
      <c r="AT82" s="1576"/>
      <c r="AU82" s="1576"/>
      <c r="AV82" s="1576"/>
      <c r="AW82" s="1576"/>
      <c r="AX82" s="1576"/>
      <c r="AY82" s="1576"/>
    </row>
    <row r="83" spans="17:66" x14ac:dyDescent="0.25">
      <c r="Q83" s="1576"/>
      <c r="R83" s="1576"/>
      <c r="S83" s="1576"/>
      <c r="X83" s="1576"/>
      <c r="Y83" s="1576"/>
      <c r="Z83" s="1576"/>
      <c r="AA83" s="1576"/>
      <c r="AB83" s="1576"/>
      <c r="AC83" s="1576"/>
      <c r="AD83" s="1576"/>
      <c r="AE83" s="1576"/>
      <c r="AF83" s="1576"/>
      <c r="AG83" s="1576"/>
      <c r="AH83" s="1576"/>
      <c r="AI83" s="1576"/>
      <c r="AJ83" s="1576"/>
      <c r="AK83" s="1576"/>
      <c r="AL83" s="1576"/>
      <c r="AM83" s="1576"/>
      <c r="AN83" s="1576"/>
      <c r="AO83" s="1576"/>
      <c r="AP83" s="1576"/>
      <c r="AQ83" s="1576"/>
      <c r="AR83" s="1576"/>
      <c r="AS83" s="1576"/>
      <c r="AT83" s="1576"/>
      <c r="AU83" s="1576"/>
      <c r="AV83" s="1576"/>
      <c r="AW83" s="1576"/>
      <c r="AX83" s="1576"/>
      <c r="AY83" s="1576"/>
    </row>
    <row r="84" spans="17:66" x14ac:dyDescent="0.25">
      <c r="Q84" s="1576"/>
      <c r="R84" s="1576"/>
      <c r="S84" s="1576"/>
      <c r="X84" s="1576"/>
      <c r="Y84" s="1576"/>
      <c r="Z84" s="1576"/>
      <c r="AA84" s="1576"/>
      <c r="AB84" s="1576"/>
      <c r="AC84" s="1576"/>
      <c r="AD84" s="1576"/>
      <c r="AE84" s="1576"/>
      <c r="AF84" s="1576"/>
      <c r="AG84" s="1576"/>
      <c r="AH84" s="1576"/>
      <c r="AI84" s="1576"/>
      <c r="AJ84" s="1576"/>
      <c r="AK84" s="1576"/>
      <c r="AL84" s="1576"/>
      <c r="AM84" s="1576"/>
      <c r="AN84" s="1576"/>
      <c r="AO84" s="1576"/>
      <c r="AP84" s="1576"/>
      <c r="AQ84" s="1576"/>
      <c r="AR84" s="1576"/>
      <c r="AS84" s="1576"/>
      <c r="AT84" s="1576"/>
      <c r="AU84" s="1576"/>
      <c r="AV84" s="1576"/>
      <c r="AW84" s="1576"/>
      <c r="AX84" s="1576"/>
      <c r="AY84" s="1576"/>
    </row>
    <row r="85" spans="17:66" x14ac:dyDescent="0.25">
      <c r="Q85" s="1576"/>
      <c r="R85" s="1576"/>
      <c r="S85" s="1576"/>
      <c r="X85" s="1576"/>
      <c r="Y85" s="1576"/>
      <c r="Z85" s="1576"/>
      <c r="AA85" s="1576"/>
      <c r="AB85" s="1576"/>
      <c r="AC85" s="1576"/>
      <c r="AD85" s="1576"/>
      <c r="AE85" s="1576"/>
      <c r="AF85" s="1576"/>
      <c r="AG85" s="1576"/>
      <c r="AH85" s="1576"/>
      <c r="AI85" s="1576"/>
      <c r="AJ85" s="1576"/>
      <c r="AK85" s="1576"/>
      <c r="AL85" s="1576"/>
      <c r="AM85" s="1576"/>
      <c r="AN85" s="1576"/>
      <c r="AO85" s="1576"/>
      <c r="AP85" s="1576"/>
      <c r="AQ85" s="1576"/>
      <c r="AR85" s="1576"/>
      <c r="AS85" s="1576"/>
      <c r="AT85" s="1576"/>
      <c r="AU85" s="1576"/>
      <c r="AV85" s="1576"/>
      <c r="AW85" s="1576"/>
      <c r="AX85" s="1576"/>
      <c r="AY85" s="1576"/>
    </row>
    <row r="86" spans="17:66" x14ac:dyDescent="0.25">
      <c r="Q86" s="1576"/>
      <c r="R86" s="1576"/>
      <c r="S86" s="1576"/>
      <c r="X86" s="1576"/>
      <c r="Y86" s="1576"/>
      <c r="Z86" s="1576"/>
      <c r="AA86" s="1576"/>
      <c r="AB86" s="1576"/>
      <c r="AC86" s="1576"/>
      <c r="AD86" s="1576"/>
      <c r="AE86" s="1576"/>
      <c r="AF86" s="1576"/>
      <c r="AG86" s="1576"/>
      <c r="AH86" s="1576"/>
      <c r="AI86" s="1576"/>
      <c r="AJ86" s="1576"/>
      <c r="AK86" s="1576"/>
      <c r="AL86" s="1576"/>
      <c r="AM86" s="1576"/>
      <c r="AN86" s="1576"/>
      <c r="AO86" s="1576"/>
      <c r="AP86" s="1576"/>
      <c r="AQ86" s="1576"/>
      <c r="AR86" s="1576"/>
      <c r="AS86" s="1576"/>
      <c r="AT86" s="1576"/>
      <c r="AU86" s="1576"/>
      <c r="AV86" s="1576"/>
      <c r="AW86" s="1576"/>
      <c r="AX86" s="1576"/>
      <c r="AY86" s="1576"/>
    </row>
    <row r="87" spans="17:66" x14ac:dyDescent="0.25">
      <c r="Q87" s="1576"/>
      <c r="R87" s="1576"/>
      <c r="S87" s="1576"/>
      <c r="X87" s="1576"/>
      <c r="Y87" s="1576"/>
      <c r="Z87" s="1576"/>
      <c r="AA87" s="1576"/>
      <c r="AB87" s="1576"/>
      <c r="AC87" s="1576"/>
      <c r="AD87" s="1576"/>
      <c r="AE87" s="1576"/>
      <c r="AF87" s="1576"/>
      <c r="AG87" s="1576"/>
      <c r="AH87" s="1576"/>
      <c r="AI87" s="1576"/>
      <c r="AJ87" s="1576"/>
      <c r="AK87" s="1576"/>
      <c r="AL87" s="1576"/>
      <c r="AM87" s="1576"/>
      <c r="AN87" s="1576"/>
      <c r="AO87" s="1576"/>
      <c r="AP87" s="1576"/>
      <c r="AQ87" s="1576"/>
      <c r="AR87" s="1576"/>
      <c r="AS87" s="1576"/>
      <c r="AT87" s="1576"/>
      <c r="AU87" s="1576"/>
      <c r="AV87" s="1576"/>
      <c r="AW87" s="1576"/>
      <c r="AX87" s="1576"/>
      <c r="AY87" s="1576"/>
    </row>
    <row r="88" spans="17:66" x14ac:dyDescent="0.25">
      <c r="Q88" s="1576"/>
      <c r="R88" s="1576"/>
      <c r="S88" s="1576"/>
      <c r="X88" s="1576"/>
      <c r="Y88" s="1576"/>
      <c r="Z88" s="1576"/>
      <c r="AA88" s="1576"/>
      <c r="AB88" s="1576"/>
      <c r="AC88" s="1576"/>
      <c r="AD88" s="1576"/>
      <c r="AE88" s="1576"/>
      <c r="AF88" s="1576"/>
      <c r="AG88" s="1576"/>
      <c r="AH88" s="1576"/>
      <c r="AI88" s="1576"/>
      <c r="AJ88" s="1576"/>
      <c r="AK88" s="1576"/>
      <c r="AL88" s="1576"/>
      <c r="AM88" s="1576"/>
      <c r="AN88" s="1576"/>
      <c r="AO88" s="1576"/>
      <c r="AP88" s="1576"/>
      <c r="AQ88" s="1576"/>
      <c r="AR88" s="1576"/>
      <c r="AS88" s="1576"/>
      <c r="AT88" s="1576"/>
      <c r="AU88" s="1576"/>
      <c r="AV88" s="1576"/>
      <c r="AW88" s="1576"/>
      <c r="AX88" s="1576"/>
      <c r="AY88" s="1576"/>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6"/>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2093</v>
      </c>
      <c r="AR11" s="40" t="s">
        <v>2094</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888" t="s">
        <v>1838</v>
      </c>
      <c r="C2" s="1889"/>
      <c r="D2" s="1889"/>
      <c r="E2" s="1889"/>
      <c r="F2" s="1889"/>
      <c r="G2" s="1889"/>
      <c r="H2" s="1889"/>
      <c r="I2" s="1889"/>
      <c r="J2" s="1890"/>
      <c r="K2" s="1156"/>
      <c r="L2" s="1150"/>
      <c r="M2" s="1894" t="s">
        <v>1898</v>
      </c>
      <c r="N2" s="1895"/>
      <c r="O2" s="1896"/>
      <c r="P2" s="1897"/>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891" t="s">
        <v>1839</v>
      </c>
      <c r="C3" s="1143" t="s">
        <v>728</v>
      </c>
      <c r="D3" s="1144" t="s">
        <v>721</v>
      </c>
      <c r="E3" s="1144" t="s">
        <v>722</v>
      </c>
      <c r="F3" s="1143" t="s">
        <v>1840</v>
      </c>
      <c r="G3" s="1144" t="s">
        <v>1402</v>
      </c>
      <c r="H3" s="1143" t="s">
        <v>1841</v>
      </c>
      <c r="I3" s="1143" t="s">
        <v>1842</v>
      </c>
      <c r="J3" s="1143" t="s">
        <v>1771</v>
      </c>
      <c r="K3" s="1143" t="s">
        <v>1843</v>
      </c>
      <c r="L3" s="1150"/>
      <c r="M3" s="1157" t="s">
        <v>1899</v>
      </c>
      <c r="N3" s="1158" t="s">
        <v>523</v>
      </c>
      <c r="O3" s="1158" t="s">
        <v>1899</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892"/>
      <c r="C4" s="1145" t="str">
        <f>IF(ISBLANK('Required Info to Submit'!F8),"",'Required Info to Submit'!F8)</f>
        <v/>
      </c>
      <c r="D4" s="1485" t="str">
        <f>IF(ISBLANK('Required Info to Submit'!F14),"",'Required Info to Submit'!F14)</f>
        <v/>
      </c>
      <c r="E4" s="1485" t="str">
        <f>'Required Info to Submit'!F17</f>
        <v/>
      </c>
      <c r="F4" s="1147" t="s">
        <v>1844</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1900</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80" t="s">
        <v>1845</v>
      </c>
      <c r="C5" s="1143" t="s">
        <v>1846</v>
      </c>
      <c r="D5" s="1148" t="s">
        <v>1847</v>
      </c>
      <c r="E5" s="1148" t="s">
        <v>1848</v>
      </c>
      <c r="F5" s="1149" t="s">
        <v>729</v>
      </c>
      <c r="G5" s="1148" t="s">
        <v>1849</v>
      </c>
      <c r="H5" s="1148" t="s">
        <v>1850</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893"/>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80" t="s">
        <v>1417</v>
      </c>
      <c r="C7" s="1144" t="s">
        <v>1449</v>
      </c>
      <c r="D7" s="1144" t="s">
        <v>967</v>
      </c>
      <c r="E7" s="1144" t="s">
        <v>1452</v>
      </c>
      <c r="F7" s="1144" t="s">
        <v>1455</v>
      </c>
      <c r="G7" s="1144" t="s">
        <v>1185</v>
      </c>
      <c r="H7" s="1144" t="s">
        <v>1403</v>
      </c>
      <c r="I7" s="1144" t="s">
        <v>1770</v>
      </c>
      <c r="J7" s="1152" t="s">
        <v>1454</v>
      </c>
      <c r="K7" s="1165"/>
      <c r="L7" s="1150"/>
      <c r="M7" s="1166" t="s">
        <v>1901</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893"/>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1777</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898"/>
      <c r="P9" s="1899"/>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1851</v>
      </c>
      <c r="H12" s="1144" t="s">
        <v>1852</v>
      </c>
      <c r="I12" s="1144" t="s">
        <v>1853</v>
      </c>
      <c r="J12" s="1143" t="s">
        <v>1854</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1851</v>
      </c>
      <c r="Z12" s="1144" t="s">
        <v>1852</v>
      </c>
      <c r="AA12" s="1144" t="s">
        <v>1853</v>
      </c>
      <c r="AB12" s="1143" t="s">
        <v>1854</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1855</v>
      </c>
      <c r="C13" s="1176" t="s">
        <v>1487</v>
      </c>
      <c r="D13" s="1177">
        <v>1201</v>
      </c>
      <c r="E13" s="1147" t="s">
        <v>2063</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1855</v>
      </c>
      <c r="U13" s="1176" t="s">
        <v>1487</v>
      </c>
      <c r="V13" s="1177">
        <v>1202</v>
      </c>
      <c r="W13" s="1147" t="s">
        <v>2063</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886" t="s">
        <v>1856</v>
      </c>
      <c r="C14" s="1143" t="s">
        <v>1857</v>
      </c>
      <c r="D14" s="1144" t="s">
        <v>1858</v>
      </c>
      <c r="E14" s="1179"/>
      <c r="F14" s="1179"/>
      <c r="G14" s="1179"/>
      <c r="H14" s="1179"/>
      <c r="I14" s="1179"/>
      <c r="J14" s="1179"/>
      <c r="K14" s="1179"/>
      <c r="L14" s="1179"/>
      <c r="M14" s="1179"/>
      <c r="N14" s="1179"/>
      <c r="O14" s="1179"/>
      <c r="P14" s="1180"/>
      <c r="Q14" s="1179"/>
      <c r="R14" s="1179"/>
      <c r="S14" s="1179"/>
      <c r="T14" s="1886" t="s">
        <v>1856</v>
      </c>
      <c r="U14" s="1143" t="s">
        <v>1857</v>
      </c>
      <c r="V14" s="1144" t="s">
        <v>1858</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887"/>
      <c r="C15" s="1181" t="s">
        <v>1859</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887"/>
      <c r="U15" s="1181" t="s">
        <v>1859</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00" t="s">
        <v>1860</v>
      </c>
      <c r="C16" s="1182" t="s">
        <v>1861</v>
      </c>
      <c r="D16" s="1183" t="s">
        <v>131</v>
      </c>
      <c r="E16" s="1183" t="s">
        <v>1862</v>
      </c>
      <c r="F16" s="1150"/>
      <c r="G16" s="1150"/>
      <c r="H16" s="1150"/>
      <c r="I16" s="1150"/>
      <c r="J16" s="1150"/>
      <c r="K16" s="1150"/>
      <c r="L16" s="1150"/>
      <c r="M16" s="1150"/>
      <c r="N16" s="1150"/>
      <c r="O16" s="1150"/>
      <c r="P16" s="1151"/>
      <c r="Q16" s="1150"/>
      <c r="R16" s="1150"/>
      <c r="S16" s="1150"/>
      <c r="T16" s="1900" t="s">
        <v>1860</v>
      </c>
      <c r="U16" s="1182" t="s">
        <v>1861</v>
      </c>
      <c r="V16" s="1183" t="s">
        <v>131</v>
      </c>
      <c r="W16" s="1183" t="s">
        <v>1862</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82"/>
      <c r="C17" s="1184" t="s">
        <v>1863</v>
      </c>
      <c r="D17" s="1184" t="s">
        <v>1864</v>
      </c>
      <c r="E17" s="1185"/>
      <c r="F17" s="1150"/>
      <c r="G17" s="1150"/>
      <c r="H17" s="1150"/>
      <c r="I17" s="1150"/>
      <c r="J17" s="1150"/>
      <c r="K17" s="1150"/>
      <c r="L17" s="1150"/>
      <c r="M17" s="1150"/>
      <c r="N17" s="1150"/>
      <c r="O17" s="1150"/>
      <c r="P17" s="1151"/>
      <c r="Q17" s="1150"/>
      <c r="R17" s="1150"/>
      <c r="S17" s="1150"/>
      <c r="T17" s="1882"/>
      <c r="U17" s="1184" t="s">
        <v>1863</v>
      </c>
      <c r="V17" s="1184" t="s">
        <v>1864</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82"/>
      <c r="C18" s="1186" t="s">
        <v>1863</v>
      </c>
      <c r="D18" s="1186" t="s">
        <v>1865</v>
      </c>
      <c r="E18" s="1187" t="s">
        <v>1866</v>
      </c>
      <c r="F18" s="1150"/>
      <c r="G18" s="1150"/>
      <c r="H18" s="1150"/>
      <c r="I18" s="1150"/>
      <c r="J18" s="1150"/>
      <c r="K18" s="1150"/>
      <c r="L18" s="1150"/>
      <c r="M18" s="1150"/>
      <c r="N18" s="1150"/>
      <c r="O18" s="1150"/>
      <c r="P18" s="1151"/>
      <c r="Q18" s="1150"/>
      <c r="R18" s="1150"/>
      <c r="S18" s="1150"/>
      <c r="T18" s="1882"/>
      <c r="U18" s="1186" t="s">
        <v>1863</v>
      </c>
      <c r="V18" s="1186" t="s">
        <v>1865</v>
      </c>
      <c r="W18" s="1187" t="s">
        <v>1866</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82"/>
      <c r="C19" s="1186" t="s">
        <v>1863</v>
      </c>
      <c r="D19" s="1186" t="s">
        <v>1867</v>
      </c>
      <c r="E19" s="1187" t="s">
        <v>1701</v>
      </c>
      <c r="F19" s="1150"/>
      <c r="G19" s="1150"/>
      <c r="H19" s="1150"/>
      <c r="I19" s="1150"/>
      <c r="J19" s="1150"/>
      <c r="K19" s="1150"/>
      <c r="L19" s="1150"/>
      <c r="M19" s="1150"/>
      <c r="N19" s="1150"/>
      <c r="O19" s="1150"/>
      <c r="P19" s="1151"/>
      <c r="Q19" s="1150"/>
      <c r="R19" s="1150"/>
      <c r="S19" s="1150"/>
      <c r="T19" s="1882"/>
      <c r="U19" s="1186" t="s">
        <v>1863</v>
      </c>
      <c r="V19" s="1186" t="s">
        <v>1867</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83"/>
      <c r="C20" s="1188" t="s">
        <v>1863</v>
      </c>
      <c r="D20" s="1188" t="s">
        <v>1868</v>
      </c>
      <c r="E20" s="1189" t="s">
        <v>1869</v>
      </c>
      <c r="F20" s="1150"/>
      <c r="G20" s="1150"/>
      <c r="H20" s="1150"/>
      <c r="I20" s="1150"/>
      <c r="J20" s="1150"/>
      <c r="K20" s="1150"/>
      <c r="L20" s="1150"/>
      <c r="M20" s="1150"/>
      <c r="N20" s="1150"/>
      <c r="O20" s="1150"/>
      <c r="P20" s="1151"/>
      <c r="Q20" s="1150"/>
      <c r="R20" s="1150"/>
      <c r="S20" s="1150"/>
      <c r="T20" s="1883"/>
      <c r="U20" s="1188" t="s">
        <v>1863</v>
      </c>
      <c r="V20" s="1188" t="s">
        <v>1868</v>
      </c>
      <c r="W20" s="1189" t="s">
        <v>1869</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80" t="s">
        <v>1870</v>
      </c>
      <c r="C21" s="1190" t="s">
        <v>1871</v>
      </c>
      <c r="D21" s="1191" t="s">
        <v>1861</v>
      </c>
      <c r="E21" s="1191" t="s">
        <v>131</v>
      </c>
      <c r="F21" s="1191" t="s">
        <v>1862</v>
      </c>
      <c r="G21" s="1191" t="s">
        <v>1872</v>
      </c>
      <c r="H21" s="1192" t="s">
        <v>1873</v>
      </c>
      <c r="I21" s="1193" t="s">
        <v>766</v>
      </c>
      <c r="J21" s="1193" t="s">
        <v>767</v>
      </c>
      <c r="K21" s="1193" t="s">
        <v>768</v>
      </c>
      <c r="L21" s="1193" t="s">
        <v>769</v>
      </c>
      <c r="M21" s="1193" t="s">
        <v>204</v>
      </c>
      <c r="N21" s="1150"/>
      <c r="O21" s="1150"/>
      <c r="P21" s="1151"/>
      <c r="Q21" s="1150"/>
      <c r="R21" s="1150"/>
      <c r="S21" s="1150"/>
      <c r="T21" s="1880" t="s">
        <v>1870</v>
      </c>
      <c r="U21" s="1190" t="s">
        <v>1871</v>
      </c>
      <c r="V21" s="1191" t="s">
        <v>1861</v>
      </c>
      <c r="W21" s="1191" t="s">
        <v>131</v>
      </c>
      <c r="X21" s="1191" t="s">
        <v>1862</v>
      </c>
      <c r="Y21" s="1191" t="s">
        <v>1872</v>
      </c>
      <c r="Z21" s="1192" t="s">
        <v>1873</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82"/>
      <c r="C22" s="1194">
        <v>1</v>
      </c>
      <c r="D22" s="1187" t="s">
        <v>1874</v>
      </c>
      <c r="E22" s="1187" t="s">
        <v>1427</v>
      </c>
      <c r="F22" s="1187" t="str">
        <f>'Required Info to Submit'!E23</f>
        <v/>
      </c>
      <c r="G22" s="1486" t="str">
        <f>IF(F22="","",'Required Info to Submit'!K23)</f>
        <v/>
      </c>
      <c r="H22" s="1487"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82"/>
      <c r="U22" s="1195">
        <v>1</v>
      </c>
      <c r="V22" s="1196" t="s">
        <v>1874</v>
      </c>
      <c r="W22" s="1196" t="s">
        <v>1427</v>
      </c>
      <c r="X22" s="1196" t="str">
        <f>'Required Info to Submit'!E23</f>
        <v/>
      </c>
      <c r="Y22" s="1489" t="str">
        <f>IF(X22="","",'Required Info to Submit'!K23)</f>
        <v/>
      </c>
      <c r="Z22" s="1490"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82"/>
      <c r="C23" s="1197">
        <v>2</v>
      </c>
      <c r="D23" s="1187" t="s">
        <v>1874</v>
      </c>
      <c r="E23" s="1187" t="s">
        <v>1427</v>
      </c>
      <c r="F23" s="1187" t="str">
        <f>'Required Info to Submit'!E24</f>
        <v/>
      </c>
      <c r="G23" s="1486" t="str">
        <f>IF(F23="","",'Required Info to Submit'!K24)</f>
        <v/>
      </c>
      <c r="H23" s="1487"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82"/>
      <c r="U23" s="1198">
        <v>2</v>
      </c>
      <c r="V23" s="1196" t="s">
        <v>1874</v>
      </c>
      <c r="W23" s="1196" t="s">
        <v>1427</v>
      </c>
      <c r="X23" s="1196" t="str">
        <f>'Required Info to Submit'!E24</f>
        <v/>
      </c>
      <c r="Y23" s="1489" t="str">
        <f>IF(X23="","",'Required Info to Submit'!K24)</f>
        <v/>
      </c>
      <c r="Z23" s="1490"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82"/>
      <c r="C24" s="1197">
        <v>3</v>
      </c>
      <c r="D24" s="1187" t="s">
        <v>1874</v>
      </c>
      <c r="E24" s="1187" t="s">
        <v>1427</v>
      </c>
      <c r="F24" s="1187" t="str">
        <f>'Required Info to Submit'!E25</f>
        <v/>
      </c>
      <c r="G24" s="1486" t="str">
        <f>IF(F24="","",'Required Info to Submit'!K25)</f>
        <v/>
      </c>
      <c r="H24" s="1487"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82"/>
      <c r="U24" s="1198">
        <v>3</v>
      </c>
      <c r="V24" s="1196" t="s">
        <v>1874</v>
      </c>
      <c r="W24" s="1196" t="s">
        <v>1427</v>
      </c>
      <c r="X24" s="1196" t="str">
        <f>'Required Info to Submit'!E25</f>
        <v/>
      </c>
      <c r="Y24" s="1489" t="str">
        <f>IF(X24="","",'Required Info to Submit'!K25)</f>
        <v/>
      </c>
      <c r="Z24" s="1490"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82"/>
      <c r="C25" s="1197">
        <v>4</v>
      </c>
      <c r="D25" s="1187" t="s">
        <v>1874</v>
      </c>
      <c r="E25" s="1187" t="s">
        <v>1427</v>
      </c>
      <c r="F25" s="1187" t="str">
        <f>'Required Info to Submit'!E26</f>
        <v/>
      </c>
      <c r="G25" s="1486" t="str">
        <f>IF(F25="","",'Required Info to Submit'!K26)</f>
        <v/>
      </c>
      <c r="H25" s="1487"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82"/>
      <c r="U25" s="1198">
        <v>4</v>
      </c>
      <c r="V25" s="1196" t="s">
        <v>1874</v>
      </c>
      <c r="W25" s="1196" t="s">
        <v>1427</v>
      </c>
      <c r="X25" s="1196" t="str">
        <f>'Required Info to Submit'!E26</f>
        <v/>
      </c>
      <c r="Y25" s="1489" t="str">
        <f>IF(X25="","",'Required Info to Submit'!K26)</f>
        <v/>
      </c>
      <c r="Z25" s="1490"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82"/>
      <c r="C26" s="1197">
        <v>5</v>
      </c>
      <c r="D26" s="1187" t="s">
        <v>1874</v>
      </c>
      <c r="E26" s="1187" t="s">
        <v>1427</v>
      </c>
      <c r="F26" s="1187" t="str">
        <f>'Required Info to Submit'!E27</f>
        <v/>
      </c>
      <c r="G26" s="1486" t="str">
        <f>IF(F26="","",'Required Info to Submit'!K27)</f>
        <v/>
      </c>
      <c r="H26" s="1487"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82"/>
      <c r="U26" s="1198">
        <v>5</v>
      </c>
      <c r="V26" s="1196" t="s">
        <v>1874</v>
      </c>
      <c r="W26" s="1196" t="s">
        <v>1427</v>
      </c>
      <c r="X26" s="1196" t="str">
        <f>'Required Info to Submit'!E27</f>
        <v/>
      </c>
      <c r="Y26" s="1489" t="str">
        <f>IF(X26="","",'Required Info to Submit'!K27)</f>
        <v/>
      </c>
      <c r="Z26" s="1490"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82"/>
      <c r="C27" s="1197">
        <v>6</v>
      </c>
      <c r="D27" s="1187" t="s">
        <v>1874</v>
      </c>
      <c r="E27" s="1187" t="s">
        <v>1427</v>
      </c>
      <c r="F27" s="1187" t="str">
        <f>'Required Info to Submit'!E28</f>
        <v/>
      </c>
      <c r="G27" s="1486" t="str">
        <f>IF(F27="","",'Required Info to Submit'!K28)</f>
        <v/>
      </c>
      <c r="H27" s="1487"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82"/>
      <c r="U27" s="1198">
        <v>6</v>
      </c>
      <c r="V27" s="1196" t="s">
        <v>1874</v>
      </c>
      <c r="W27" s="1196" t="s">
        <v>1427</v>
      </c>
      <c r="X27" s="1196" t="str">
        <f>'Required Info to Submit'!E28</f>
        <v/>
      </c>
      <c r="Y27" s="1489" t="str">
        <f>IF(X27="","",'Required Info to Submit'!K28)</f>
        <v/>
      </c>
      <c r="Z27" s="1490"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82"/>
      <c r="C28" s="1197">
        <v>7</v>
      </c>
      <c r="D28" s="1187" t="s">
        <v>1874</v>
      </c>
      <c r="E28" s="1187" t="s">
        <v>1427</v>
      </c>
      <c r="F28" s="1187" t="str">
        <f>'Required Info to Submit'!E29</f>
        <v/>
      </c>
      <c r="G28" s="1486" t="str">
        <f>IF(F28="","",'Required Info to Submit'!K29)</f>
        <v/>
      </c>
      <c r="H28" s="1487"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82"/>
      <c r="U28" s="1198">
        <v>7</v>
      </c>
      <c r="V28" s="1196" t="s">
        <v>1874</v>
      </c>
      <c r="W28" s="1196" t="s">
        <v>1427</v>
      </c>
      <c r="X28" s="1196" t="str">
        <f>'Required Info to Submit'!E29</f>
        <v/>
      </c>
      <c r="Y28" s="1489" t="str">
        <f>IF(X28="","",'Required Info to Submit'!K29)</f>
        <v/>
      </c>
      <c r="Z28" s="1490"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82"/>
      <c r="C29" s="1197">
        <v>8</v>
      </c>
      <c r="D29" s="1187" t="s">
        <v>1874</v>
      </c>
      <c r="E29" s="1187" t="s">
        <v>1427</v>
      </c>
      <c r="F29" s="1187" t="str">
        <f>'Required Info to Submit'!E30</f>
        <v/>
      </c>
      <c r="G29" s="1486" t="str">
        <f>IF(F29="","",'Required Info to Submit'!K30)</f>
        <v/>
      </c>
      <c r="H29" s="1487"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82"/>
      <c r="U29" s="1198">
        <v>8</v>
      </c>
      <c r="V29" s="1196" t="s">
        <v>1874</v>
      </c>
      <c r="W29" s="1196" t="s">
        <v>1427</v>
      </c>
      <c r="X29" s="1196" t="str">
        <f>'Required Info to Submit'!E30</f>
        <v/>
      </c>
      <c r="Y29" s="1489" t="str">
        <f>IF(X29="","",'Required Info to Submit'!K30)</f>
        <v/>
      </c>
      <c r="Z29" s="1490"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82"/>
      <c r="C30" s="1197">
        <v>9</v>
      </c>
      <c r="D30" s="1187" t="s">
        <v>1874</v>
      </c>
      <c r="E30" s="1187" t="s">
        <v>1427</v>
      </c>
      <c r="F30" s="1187" t="str">
        <f>'Required Info to Submit'!E31</f>
        <v/>
      </c>
      <c r="G30" s="1486" t="str">
        <f>IF(F30="","",'Required Info to Submit'!K31)</f>
        <v/>
      </c>
      <c r="H30" s="1487"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82"/>
      <c r="U30" s="1198">
        <v>9</v>
      </c>
      <c r="V30" s="1196" t="s">
        <v>1874</v>
      </c>
      <c r="W30" s="1196" t="s">
        <v>1427</v>
      </c>
      <c r="X30" s="1196" t="str">
        <f>'Required Info to Submit'!E31</f>
        <v/>
      </c>
      <c r="Y30" s="1489" t="str">
        <f>IF(X30="","",'Required Info to Submit'!K31)</f>
        <v/>
      </c>
      <c r="Z30" s="1490"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83"/>
      <c r="C31" s="1199">
        <v>10</v>
      </c>
      <c r="D31" s="1189" t="s">
        <v>1874</v>
      </c>
      <c r="E31" s="1189" t="s">
        <v>1427</v>
      </c>
      <c r="F31" s="1189" t="str">
        <f>'Required Info to Submit'!E32</f>
        <v/>
      </c>
      <c r="G31" s="1488" t="str">
        <f>IF(F31="","",'Required Info to Submit'!K32)</f>
        <v/>
      </c>
      <c r="H31" s="1488"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83"/>
      <c r="U31" s="1201">
        <v>10</v>
      </c>
      <c r="V31" s="1202" t="s">
        <v>1874</v>
      </c>
      <c r="W31" s="1202" t="s">
        <v>1427</v>
      </c>
      <c r="X31" s="1202" t="str">
        <f>'Required Info to Submit'!E32</f>
        <v/>
      </c>
      <c r="Y31" s="1491" t="str">
        <f>IF(X31="","",'Required Info to Submit'!K32)</f>
        <v/>
      </c>
      <c r="Z31" s="1491"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1851</v>
      </c>
      <c r="H34" s="1144" t="s">
        <v>1852</v>
      </c>
      <c r="I34" s="1144" t="s">
        <v>1853</v>
      </c>
      <c r="J34" s="1143" t="s">
        <v>1875</v>
      </c>
      <c r="K34" s="1143" t="s">
        <v>1854</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1851</v>
      </c>
      <c r="Z34" s="1144" t="s">
        <v>1852</v>
      </c>
      <c r="AA34" s="1144" t="s">
        <v>1853</v>
      </c>
      <c r="AB34" s="1143" t="s">
        <v>1875</v>
      </c>
      <c r="AC34" s="1143" t="s">
        <v>1854</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1855</v>
      </c>
      <c r="C35" s="1176" t="s">
        <v>1502</v>
      </c>
      <c r="D35" s="1177">
        <v>1401</v>
      </c>
      <c r="E35" s="1147" t="s">
        <v>2064</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1855</v>
      </c>
      <c r="U35" s="1176" t="s">
        <v>1502</v>
      </c>
      <c r="V35" s="1177">
        <v>1402</v>
      </c>
      <c r="W35" s="1147" t="s">
        <v>2064</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80" t="s">
        <v>1856</v>
      </c>
      <c r="C36" s="1203" t="s">
        <v>1876</v>
      </c>
      <c r="D36" s="1143" t="s">
        <v>1877</v>
      </c>
      <c r="E36" s="1144" t="s">
        <v>1359</v>
      </c>
      <c r="F36" s="1144" t="s">
        <v>1878</v>
      </c>
      <c r="G36" s="1143" t="s">
        <v>1879</v>
      </c>
      <c r="H36" s="1204" t="s">
        <v>1880</v>
      </c>
      <c r="I36" s="1204" t="s">
        <v>1881</v>
      </c>
      <c r="J36" s="1204" t="s">
        <v>1882</v>
      </c>
      <c r="K36" s="1205"/>
      <c r="L36" s="1205"/>
      <c r="M36" s="1205"/>
      <c r="N36" s="1205"/>
      <c r="O36" s="1205"/>
      <c r="P36" s="1205"/>
      <c r="Q36" s="1206"/>
      <c r="R36" s="1205"/>
      <c r="S36" s="1205"/>
      <c r="T36" s="1880" t="s">
        <v>1856</v>
      </c>
      <c r="U36" s="1207" t="s">
        <v>1876</v>
      </c>
      <c r="V36" s="1143" t="s">
        <v>1877</v>
      </c>
      <c r="W36" s="1144" t="s">
        <v>1359</v>
      </c>
      <c r="X36" s="1143" t="s">
        <v>1878</v>
      </c>
      <c r="Y36" s="1143" t="s">
        <v>1879</v>
      </c>
      <c r="Z36" s="1204" t="s">
        <v>1880</v>
      </c>
      <c r="AA36" s="1204" t="s">
        <v>1881</v>
      </c>
      <c r="AB36" s="1208" t="s">
        <v>1882</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85"/>
      <c r="C37" s="1209" t="s">
        <v>1883</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1884</v>
      </c>
      <c r="I37" s="1145" t="s">
        <v>1885</v>
      </c>
      <c r="J37" s="1178" t="str" cm="1">
        <f t="array" aca="1" ref="J37" ca="1">INDIRECT("'Incentives Worksheet'!N"&amp;'Configurable Tab'!H5+6)</f>
        <v>%</v>
      </c>
      <c r="K37" s="1179"/>
      <c r="L37" s="1179"/>
      <c r="M37" s="1179"/>
      <c r="N37" s="1179"/>
      <c r="O37" s="1179"/>
      <c r="P37" s="1179"/>
      <c r="Q37" s="1151"/>
      <c r="R37" s="1150"/>
      <c r="S37" s="1150"/>
      <c r="T37" s="1885"/>
      <c r="U37" s="1209" t="s">
        <v>1883</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1884</v>
      </c>
      <c r="AA37" s="1145" t="s">
        <v>1885</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82"/>
      <c r="C38" s="1213" t="s">
        <v>1886</v>
      </c>
      <c r="D38" s="1214" t="s">
        <v>126</v>
      </c>
      <c r="E38" s="1215" t="s">
        <v>128</v>
      </c>
      <c r="F38" s="1216" t="s">
        <v>1104</v>
      </c>
      <c r="G38" s="1179"/>
      <c r="H38" s="1179"/>
      <c r="I38" s="1179"/>
      <c r="J38" s="1179"/>
      <c r="K38" s="1179"/>
      <c r="L38" s="1179"/>
      <c r="M38" s="1179"/>
      <c r="N38" s="1179"/>
      <c r="O38" s="1179"/>
      <c r="P38" s="1179"/>
      <c r="Q38" s="1180"/>
      <c r="R38" s="1150"/>
      <c r="S38" s="1150"/>
      <c r="T38" s="1882"/>
      <c r="U38" s="1217" t="s">
        <v>1886</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82"/>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82"/>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83"/>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83"/>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80" t="s">
        <v>1860</v>
      </c>
      <c r="C41" s="1234" t="s">
        <v>1861</v>
      </c>
      <c r="D41" s="1235" t="s">
        <v>131</v>
      </c>
      <c r="E41" s="1235" t="s">
        <v>1862</v>
      </c>
      <c r="F41" s="1150"/>
      <c r="G41" s="1150"/>
      <c r="H41" s="1150"/>
      <c r="I41" s="1150"/>
      <c r="J41" s="1150"/>
      <c r="K41" s="1150"/>
      <c r="L41" s="1150"/>
      <c r="M41" s="1150"/>
      <c r="N41" s="1150"/>
      <c r="O41" s="1150"/>
      <c r="P41" s="1150"/>
      <c r="Q41" s="1151"/>
      <c r="R41" s="1150"/>
      <c r="S41" s="1150"/>
      <c r="T41" s="1880" t="s">
        <v>1860</v>
      </c>
      <c r="U41" s="1234" t="s">
        <v>1861</v>
      </c>
      <c r="V41" s="1235" t="s">
        <v>131</v>
      </c>
      <c r="W41" s="1183" t="s">
        <v>1862</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85"/>
      <c r="C42" s="1184" t="s">
        <v>1863</v>
      </c>
      <c r="D42" s="1184" t="s">
        <v>1864</v>
      </c>
      <c r="E42" s="1185"/>
      <c r="F42" s="1150"/>
      <c r="G42" s="1150"/>
      <c r="H42" s="1150"/>
      <c r="I42" s="1150"/>
      <c r="J42" s="1150"/>
      <c r="K42" s="1150"/>
      <c r="L42" s="1150"/>
      <c r="M42" s="1150"/>
      <c r="N42" s="1150"/>
      <c r="O42" s="1150"/>
      <c r="P42" s="1150"/>
      <c r="Q42" s="1151"/>
      <c r="R42" s="1150"/>
      <c r="S42" s="1150"/>
      <c r="T42" s="1885"/>
      <c r="U42" s="1184" t="s">
        <v>1863</v>
      </c>
      <c r="V42" s="1184" t="s">
        <v>1864</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85"/>
      <c r="C43" s="1186" t="s">
        <v>1863</v>
      </c>
      <c r="D43" s="1186" t="s">
        <v>1865</v>
      </c>
      <c r="E43" s="1187" t="s">
        <v>1866</v>
      </c>
      <c r="F43" s="1150"/>
      <c r="G43" s="1150"/>
      <c r="H43" s="1150"/>
      <c r="I43" s="1150"/>
      <c r="J43" s="1150"/>
      <c r="K43" s="1150"/>
      <c r="L43" s="1150"/>
      <c r="M43" s="1150"/>
      <c r="N43" s="1150"/>
      <c r="O43" s="1150"/>
      <c r="P43" s="1150"/>
      <c r="Q43" s="1151"/>
      <c r="R43" s="1150"/>
      <c r="S43" s="1150"/>
      <c r="T43" s="1885"/>
      <c r="U43" s="1186" t="s">
        <v>1863</v>
      </c>
      <c r="V43" s="1186" t="s">
        <v>1865</v>
      </c>
      <c r="W43" s="1187" t="s">
        <v>1866</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85"/>
      <c r="C44" s="1186" t="s">
        <v>1863</v>
      </c>
      <c r="D44" s="1186" t="s">
        <v>1867</v>
      </c>
      <c r="E44" s="1187" t="s">
        <v>1701</v>
      </c>
      <c r="F44" s="1150"/>
      <c r="G44" s="1150"/>
      <c r="H44" s="1150"/>
      <c r="I44" s="1150"/>
      <c r="J44" s="1150"/>
      <c r="K44" s="1150"/>
      <c r="L44" s="1150"/>
      <c r="M44" s="1150"/>
      <c r="N44" s="1150"/>
      <c r="O44" s="1150"/>
      <c r="P44" s="1150"/>
      <c r="Q44" s="1151"/>
      <c r="R44" s="1150"/>
      <c r="S44" s="1150"/>
      <c r="T44" s="1885"/>
      <c r="U44" s="1186" t="s">
        <v>1863</v>
      </c>
      <c r="V44" s="1186" t="s">
        <v>1867</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84"/>
      <c r="C45" s="1188" t="s">
        <v>1863</v>
      </c>
      <c r="D45" s="1188" t="s">
        <v>1868</v>
      </c>
      <c r="E45" s="1189" t="s">
        <v>1869</v>
      </c>
      <c r="F45" s="1150"/>
      <c r="G45" s="1150"/>
      <c r="H45" s="1150"/>
      <c r="I45" s="1150"/>
      <c r="J45" s="1150"/>
      <c r="K45" s="1150"/>
      <c r="L45" s="1150"/>
      <c r="M45" s="1150"/>
      <c r="N45" s="1150"/>
      <c r="O45" s="1150"/>
      <c r="P45" s="1150"/>
      <c r="Q45" s="1151"/>
      <c r="R45" s="1150"/>
      <c r="S45" s="1150"/>
      <c r="T45" s="1884"/>
      <c r="U45" s="1188" t="s">
        <v>1863</v>
      </c>
      <c r="V45" s="1188" t="s">
        <v>1868</v>
      </c>
      <c r="W45" s="1189" t="s">
        <v>1869</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80" t="s">
        <v>1870</v>
      </c>
      <c r="C46" s="1190" t="s">
        <v>1871</v>
      </c>
      <c r="D46" s="1191" t="s">
        <v>1861</v>
      </c>
      <c r="E46" s="1191" t="s">
        <v>131</v>
      </c>
      <c r="F46" s="1191" t="s">
        <v>1862</v>
      </c>
      <c r="G46" s="1191" t="s">
        <v>1872</v>
      </c>
      <c r="H46" s="1192" t="s">
        <v>1873</v>
      </c>
      <c r="I46" s="1193" t="s">
        <v>766</v>
      </c>
      <c r="J46" s="1193" t="s">
        <v>767</v>
      </c>
      <c r="K46" s="1193" t="s">
        <v>768</v>
      </c>
      <c r="L46" s="1193" t="s">
        <v>769</v>
      </c>
      <c r="M46" s="1193" t="s">
        <v>204</v>
      </c>
      <c r="N46" s="1150"/>
      <c r="O46" s="1150"/>
      <c r="P46" s="1150"/>
      <c r="Q46" s="1151"/>
      <c r="R46" s="1150"/>
      <c r="S46" s="1150"/>
      <c r="T46" s="1880" t="s">
        <v>1870</v>
      </c>
      <c r="U46" s="1190" t="s">
        <v>1871</v>
      </c>
      <c r="V46" s="1191" t="s">
        <v>1861</v>
      </c>
      <c r="W46" s="1191" t="s">
        <v>131</v>
      </c>
      <c r="X46" s="1191" t="s">
        <v>1862</v>
      </c>
      <c r="Y46" s="1191" t="s">
        <v>1872</v>
      </c>
      <c r="Z46" s="1192" t="s">
        <v>1873</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82"/>
      <c r="C47" s="1194">
        <v>1</v>
      </c>
      <c r="D47" s="1187" t="s">
        <v>1874</v>
      </c>
      <c r="E47" s="1187" t="s">
        <v>1427</v>
      </c>
      <c r="F47" s="1236" t="str">
        <f>'Required Info to Submit'!E23</f>
        <v/>
      </c>
      <c r="G47" s="1492" t="str">
        <f>IF(F47="","",'Required Info to Submit'!K23)</f>
        <v/>
      </c>
      <c r="H47" s="1493"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82"/>
      <c r="U47" s="1194">
        <v>1</v>
      </c>
      <c r="V47" s="1187" t="s">
        <v>1874</v>
      </c>
      <c r="W47" s="1187" t="s">
        <v>1427</v>
      </c>
      <c r="X47" s="1187" t="str">
        <f>'Required Info to Submit'!E23</f>
        <v/>
      </c>
      <c r="Y47" s="1486" t="str">
        <f>IF(X47="","",'Required Info to Submit'!K23)</f>
        <v/>
      </c>
      <c r="Z47" s="1487"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82"/>
      <c r="C48" s="1197">
        <v>2</v>
      </c>
      <c r="D48" s="1187" t="s">
        <v>1874</v>
      </c>
      <c r="E48" s="1187" t="s">
        <v>1427</v>
      </c>
      <c r="F48" s="1236" t="str">
        <f>'Required Info to Submit'!E24</f>
        <v/>
      </c>
      <c r="G48" s="1492" t="str">
        <f>IF(F48="","",'Required Info to Submit'!K24)</f>
        <v/>
      </c>
      <c r="H48" s="1493"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82"/>
      <c r="U48" s="1197">
        <v>2</v>
      </c>
      <c r="V48" s="1187" t="s">
        <v>1874</v>
      </c>
      <c r="W48" s="1187" t="s">
        <v>1427</v>
      </c>
      <c r="X48" s="1187" t="str">
        <f>'Required Info to Submit'!E24</f>
        <v/>
      </c>
      <c r="Y48" s="1486" t="str">
        <f>IF(X48="","",'Required Info to Submit'!K24)</f>
        <v/>
      </c>
      <c r="Z48" s="1487"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82"/>
      <c r="C49" s="1197">
        <v>3</v>
      </c>
      <c r="D49" s="1187" t="s">
        <v>1874</v>
      </c>
      <c r="E49" s="1187" t="s">
        <v>1427</v>
      </c>
      <c r="F49" s="1236" t="str">
        <f>'Required Info to Submit'!E25</f>
        <v/>
      </c>
      <c r="G49" s="1492" t="str">
        <f>IF(F49="","",'Required Info to Submit'!K25)</f>
        <v/>
      </c>
      <c r="H49" s="1493"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82"/>
      <c r="U49" s="1197">
        <v>3</v>
      </c>
      <c r="V49" s="1187" t="s">
        <v>1874</v>
      </c>
      <c r="W49" s="1187" t="s">
        <v>1427</v>
      </c>
      <c r="X49" s="1187" t="str">
        <f>'Required Info to Submit'!E25</f>
        <v/>
      </c>
      <c r="Y49" s="1486" t="str">
        <f>IF(X49="","",'Required Info to Submit'!K25)</f>
        <v/>
      </c>
      <c r="Z49" s="1487"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82"/>
      <c r="C50" s="1197">
        <v>4</v>
      </c>
      <c r="D50" s="1187" t="s">
        <v>1874</v>
      </c>
      <c r="E50" s="1187" t="s">
        <v>1427</v>
      </c>
      <c r="F50" s="1236" t="str">
        <f>'Required Info to Submit'!E26</f>
        <v/>
      </c>
      <c r="G50" s="1492" t="str">
        <f>IF(F50="","",'Required Info to Submit'!K26)</f>
        <v/>
      </c>
      <c r="H50" s="1493"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82"/>
      <c r="U50" s="1197">
        <v>4</v>
      </c>
      <c r="V50" s="1187" t="s">
        <v>1874</v>
      </c>
      <c r="W50" s="1187" t="s">
        <v>1427</v>
      </c>
      <c r="X50" s="1187" t="str">
        <f>'Required Info to Submit'!E26</f>
        <v/>
      </c>
      <c r="Y50" s="1486" t="str">
        <f>IF(X50="","",'Required Info to Submit'!K26)</f>
        <v/>
      </c>
      <c r="Z50" s="1487"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82"/>
      <c r="C51" s="1197">
        <v>5</v>
      </c>
      <c r="D51" s="1187" t="s">
        <v>1874</v>
      </c>
      <c r="E51" s="1187" t="s">
        <v>1427</v>
      </c>
      <c r="F51" s="1236" t="str">
        <f>'Required Info to Submit'!E27</f>
        <v/>
      </c>
      <c r="G51" s="1492" t="str">
        <f>IF(F51="","",'Required Info to Submit'!K27)</f>
        <v/>
      </c>
      <c r="H51" s="1493"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82"/>
      <c r="U51" s="1197">
        <v>5</v>
      </c>
      <c r="V51" s="1187" t="s">
        <v>1874</v>
      </c>
      <c r="W51" s="1187" t="s">
        <v>1427</v>
      </c>
      <c r="X51" s="1187" t="str">
        <f>'Required Info to Submit'!E27</f>
        <v/>
      </c>
      <c r="Y51" s="1486" t="str">
        <f>IF(X51="","",'Required Info to Submit'!K27)</f>
        <v/>
      </c>
      <c r="Z51" s="1487"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82"/>
      <c r="C52" s="1197">
        <v>6</v>
      </c>
      <c r="D52" s="1187" t="s">
        <v>1874</v>
      </c>
      <c r="E52" s="1187" t="s">
        <v>1427</v>
      </c>
      <c r="F52" s="1236" t="str">
        <f>'Required Info to Submit'!E28</f>
        <v/>
      </c>
      <c r="G52" s="1492" t="str">
        <f>IF(F52="","",'Required Info to Submit'!K28)</f>
        <v/>
      </c>
      <c r="H52" s="1493"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82"/>
      <c r="U52" s="1197">
        <v>6</v>
      </c>
      <c r="V52" s="1187" t="s">
        <v>1874</v>
      </c>
      <c r="W52" s="1187" t="s">
        <v>1427</v>
      </c>
      <c r="X52" s="1187" t="str">
        <f>'Required Info to Submit'!E28</f>
        <v/>
      </c>
      <c r="Y52" s="1486" t="str">
        <f>IF(X52="","",'Required Info to Submit'!K28)</f>
        <v/>
      </c>
      <c r="Z52" s="1487"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82"/>
      <c r="C53" s="1197">
        <v>7</v>
      </c>
      <c r="D53" s="1187" t="s">
        <v>1874</v>
      </c>
      <c r="E53" s="1187" t="s">
        <v>1427</v>
      </c>
      <c r="F53" s="1236" t="str">
        <f>'Required Info to Submit'!E29</f>
        <v/>
      </c>
      <c r="G53" s="1492" t="str">
        <f>IF(F53="","",'Required Info to Submit'!K29)</f>
        <v/>
      </c>
      <c r="H53" s="1493"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82"/>
      <c r="U53" s="1197">
        <v>7</v>
      </c>
      <c r="V53" s="1187" t="s">
        <v>1874</v>
      </c>
      <c r="W53" s="1187" t="s">
        <v>1427</v>
      </c>
      <c r="X53" s="1187" t="str">
        <f>'Required Info to Submit'!E29</f>
        <v/>
      </c>
      <c r="Y53" s="1486" t="str">
        <f>IF(X53="","",'Required Info to Submit'!K29)</f>
        <v/>
      </c>
      <c r="Z53" s="1487"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82"/>
      <c r="C54" s="1197">
        <v>8</v>
      </c>
      <c r="D54" s="1187" t="s">
        <v>1874</v>
      </c>
      <c r="E54" s="1187" t="s">
        <v>1427</v>
      </c>
      <c r="F54" s="1236" t="str">
        <f>'Required Info to Submit'!E30</f>
        <v/>
      </c>
      <c r="G54" s="1492" t="str">
        <f>IF(F54="","",'Required Info to Submit'!K30)</f>
        <v/>
      </c>
      <c r="H54" s="1493"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82"/>
      <c r="U54" s="1197">
        <v>8</v>
      </c>
      <c r="V54" s="1187" t="s">
        <v>1874</v>
      </c>
      <c r="W54" s="1187" t="s">
        <v>1427</v>
      </c>
      <c r="X54" s="1187" t="str">
        <f>'Required Info to Submit'!E30</f>
        <v/>
      </c>
      <c r="Y54" s="1486" t="str">
        <f>IF(X54="","",'Required Info to Submit'!K30)</f>
        <v/>
      </c>
      <c r="Z54" s="1487"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82"/>
      <c r="C55" s="1197">
        <v>9</v>
      </c>
      <c r="D55" s="1187" t="s">
        <v>1874</v>
      </c>
      <c r="E55" s="1187" t="s">
        <v>1427</v>
      </c>
      <c r="F55" s="1236" t="str">
        <f>'Required Info to Submit'!E31</f>
        <v/>
      </c>
      <c r="G55" s="1492" t="str">
        <f>IF(F55="","",'Required Info to Submit'!K31)</f>
        <v/>
      </c>
      <c r="H55" s="1493"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82"/>
      <c r="U55" s="1197">
        <v>9</v>
      </c>
      <c r="V55" s="1187" t="s">
        <v>1874</v>
      </c>
      <c r="W55" s="1187" t="s">
        <v>1427</v>
      </c>
      <c r="X55" s="1187" t="str">
        <f>'Required Info to Submit'!E31</f>
        <v/>
      </c>
      <c r="Y55" s="1486" t="str">
        <f>IF(X55="","",'Required Info to Submit'!K31)</f>
        <v/>
      </c>
      <c r="Z55" s="1487"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83"/>
      <c r="C56" s="1199">
        <v>10</v>
      </c>
      <c r="D56" s="1189" t="s">
        <v>1874</v>
      </c>
      <c r="E56" s="1189" t="s">
        <v>1427</v>
      </c>
      <c r="F56" s="1237" t="str">
        <f>'Required Info to Submit'!E32</f>
        <v/>
      </c>
      <c r="G56" s="1494" t="str">
        <f>IF(F56="","",'Required Info to Submit'!K32)</f>
        <v/>
      </c>
      <c r="H56" s="1494"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83"/>
      <c r="U56" s="1199">
        <v>10</v>
      </c>
      <c r="V56" s="1189" t="s">
        <v>1874</v>
      </c>
      <c r="W56" s="1189" t="s">
        <v>1427</v>
      </c>
      <c r="X56" s="1189" t="str">
        <f>'Required Info to Submit'!E32</f>
        <v/>
      </c>
      <c r="Y56" s="1488" t="str">
        <f>IF(X56="","",'Required Info to Submit'!K32)</f>
        <v/>
      </c>
      <c r="Z56" s="1488"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1851</v>
      </c>
      <c r="H59" s="1144" t="s">
        <v>1852</v>
      </c>
      <c r="I59" s="1144" t="s">
        <v>1853</v>
      </c>
      <c r="J59" s="1143" t="s">
        <v>1875</v>
      </c>
      <c r="K59" s="1143" t="s">
        <v>1854</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1851</v>
      </c>
      <c r="Z59" s="1144" t="s">
        <v>1852</v>
      </c>
      <c r="AA59" s="1144" t="s">
        <v>1853</v>
      </c>
      <c r="AB59" s="1143" t="s">
        <v>1875</v>
      </c>
      <c r="AC59" s="1143" t="s">
        <v>1854</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1855</v>
      </c>
      <c r="C60" s="1176" t="s">
        <v>1515</v>
      </c>
      <c r="D60" s="1177">
        <v>1501</v>
      </c>
      <c r="E60" s="1147" t="s">
        <v>2065</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1855</v>
      </c>
      <c r="U60" s="1176" t="s">
        <v>1515</v>
      </c>
      <c r="V60" s="1177">
        <v>1502</v>
      </c>
      <c r="W60" s="1147" t="s">
        <v>2065</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80" t="s">
        <v>1856</v>
      </c>
      <c r="C61" s="1203" t="s">
        <v>1876</v>
      </c>
      <c r="D61" s="1143" t="s">
        <v>1877</v>
      </c>
      <c r="E61" s="1144" t="s">
        <v>1359</v>
      </c>
      <c r="F61" s="1144" t="s">
        <v>1878</v>
      </c>
      <c r="G61" s="1143" t="s">
        <v>1879</v>
      </c>
      <c r="H61" s="1204" t="s">
        <v>1880</v>
      </c>
      <c r="I61" s="1204" t="s">
        <v>1881</v>
      </c>
      <c r="J61" s="1204" t="s">
        <v>1882</v>
      </c>
      <c r="K61" s="1205"/>
      <c r="L61" s="1205"/>
      <c r="M61" s="1205"/>
      <c r="N61" s="1205"/>
      <c r="O61" s="1205"/>
      <c r="P61" s="1205"/>
      <c r="Q61" s="1206"/>
      <c r="R61" s="1150"/>
      <c r="S61" s="1150"/>
      <c r="T61" s="1880" t="s">
        <v>1856</v>
      </c>
      <c r="U61" s="1207" t="s">
        <v>1876</v>
      </c>
      <c r="V61" s="1143" t="s">
        <v>1877</v>
      </c>
      <c r="W61" s="1144" t="s">
        <v>1359</v>
      </c>
      <c r="X61" s="1143" t="s">
        <v>1878</v>
      </c>
      <c r="Y61" s="1143" t="s">
        <v>1879</v>
      </c>
      <c r="Z61" s="1204" t="s">
        <v>1880</v>
      </c>
      <c r="AA61" s="1204" t="s">
        <v>1881</v>
      </c>
      <c r="AB61" s="1208" t="s">
        <v>1882</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85"/>
      <c r="C62" s="1238" t="s">
        <v>1883</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1859</v>
      </c>
      <c r="I62" s="1240" t="s">
        <v>1859</v>
      </c>
      <c r="J62" s="1240" t="str" cm="1">
        <f t="array" aca="1" ref="J62" ca="1">INDIRECT("'Incentives Worksheet'!N"&amp;'Configurable Tab'!H7+6)</f>
        <v>%</v>
      </c>
      <c r="K62" s="1179"/>
      <c r="L62" s="1179"/>
      <c r="M62" s="1179"/>
      <c r="N62" s="1179"/>
      <c r="O62" s="1179"/>
      <c r="P62" s="1179"/>
      <c r="Q62" s="1151"/>
      <c r="R62" s="1150"/>
      <c r="S62" s="1150"/>
      <c r="T62" s="1885"/>
      <c r="U62" s="1238" t="s">
        <v>1883</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1859</v>
      </c>
      <c r="AA62" s="1240" t="s">
        <v>1859</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82"/>
      <c r="C63" s="1213" t="s">
        <v>1886</v>
      </c>
      <c r="D63" s="1214" t="s">
        <v>126</v>
      </c>
      <c r="E63" s="1215" t="s">
        <v>128</v>
      </c>
      <c r="F63" s="1216" t="s">
        <v>1104</v>
      </c>
      <c r="G63" s="1179"/>
      <c r="H63" s="1179"/>
      <c r="I63" s="1179"/>
      <c r="J63" s="1179"/>
      <c r="K63" s="1179"/>
      <c r="L63" s="1179"/>
      <c r="M63" s="1179"/>
      <c r="N63" s="1179"/>
      <c r="O63" s="1179"/>
      <c r="P63" s="1179"/>
      <c r="Q63" s="1180"/>
      <c r="R63" s="1150"/>
      <c r="S63" s="1150"/>
      <c r="T63" s="1885"/>
      <c r="U63" s="1241" t="s">
        <v>1886</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82"/>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3"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82"/>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82"/>
      <c r="C65" s="1243">
        <v>1</v>
      </c>
      <c r="D65" s="1530"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31"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82"/>
      <c r="U65" s="1243">
        <v>1</v>
      </c>
      <c r="V65" s="1532"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3"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82"/>
      <c r="C66" s="1243">
        <v>2</v>
      </c>
      <c r="D66" s="1530"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31"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82"/>
      <c r="U66" s="1243">
        <v>2</v>
      </c>
      <c r="V66" s="1532"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3"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82"/>
      <c r="C67" s="1243">
        <v>3</v>
      </c>
      <c r="D67" s="1530"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31"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82"/>
      <c r="U67" s="1243">
        <v>3</v>
      </c>
      <c r="V67" s="1532"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3"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82"/>
      <c r="C68" s="1243">
        <v>4</v>
      </c>
      <c r="D68" s="1530"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31"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82"/>
      <c r="U68" s="1243">
        <v>4</v>
      </c>
      <c r="V68" s="1532"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3"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83"/>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83"/>
      <c r="U69" s="1227">
        <v>5</v>
      </c>
      <c r="V69" s="1534"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5"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80" t="s">
        <v>1860</v>
      </c>
      <c r="C70" s="1234" t="s">
        <v>1861</v>
      </c>
      <c r="D70" s="1235" t="s">
        <v>131</v>
      </c>
      <c r="E70" s="1235" t="s">
        <v>1862</v>
      </c>
      <c r="F70" s="1150"/>
      <c r="G70" s="1150"/>
      <c r="H70" s="1150"/>
      <c r="I70" s="1150"/>
      <c r="J70" s="1150"/>
      <c r="K70" s="1150"/>
      <c r="L70" s="1150"/>
      <c r="M70" s="1150"/>
      <c r="N70" s="1150"/>
      <c r="O70" s="1150"/>
      <c r="P70" s="1150"/>
      <c r="Q70" s="1151"/>
      <c r="R70" s="1150"/>
      <c r="S70" s="1150"/>
      <c r="T70" s="1880" t="s">
        <v>1860</v>
      </c>
      <c r="U70" s="1234" t="s">
        <v>1861</v>
      </c>
      <c r="V70" s="1235" t="s">
        <v>131</v>
      </c>
      <c r="W70" s="1235" t="s">
        <v>1862</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85"/>
      <c r="C71" s="1184" t="s">
        <v>1863</v>
      </c>
      <c r="D71" s="1184" t="s">
        <v>1864</v>
      </c>
      <c r="E71" s="1185"/>
      <c r="F71" s="1150"/>
      <c r="G71" s="1150"/>
      <c r="H71" s="1150"/>
      <c r="I71" s="1150"/>
      <c r="J71" s="1150"/>
      <c r="K71" s="1150"/>
      <c r="L71" s="1150"/>
      <c r="M71" s="1150"/>
      <c r="N71" s="1150"/>
      <c r="O71" s="1150"/>
      <c r="P71" s="1150"/>
      <c r="Q71" s="1151"/>
      <c r="R71" s="1150"/>
      <c r="S71" s="1150"/>
      <c r="T71" s="1885"/>
      <c r="U71" s="1184" t="s">
        <v>1863</v>
      </c>
      <c r="V71" s="1184" t="s">
        <v>1864</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85"/>
      <c r="C72" s="1186" t="s">
        <v>1863</v>
      </c>
      <c r="D72" s="1186" t="s">
        <v>1865</v>
      </c>
      <c r="E72" s="1187" t="s">
        <v>1866</v>
      </c>
      <c r="F72" s="1150"/>
      <c r="G72" s="1150"/>
      <c r="H72" s="1150"/>
      <c r="I72" s="1150"/>
      <c r="J72" s="1150"/>
      <c r="K72" s="1150"/>
      <c r="L72" s="1150"/>
      <c r="M72" s="1150"/>
      <c r="N72" s="1150"/>
      <c r="O72" s="1150"/>
      <c r="P72" s="1150"/>
      <c r="Q72" s="1151"/>
      <c r="R72" s="1150"/>
      <c r="S72" s="1150"/>
      <c r="T72" s="1885"/>
      <c r="U72" s="1186" t="s">
        <v>1863</v>
      </c>
      <c r="V72" s="1186" t="s">
        <v>1865</v>
      </c>
      <c r="W72" s="1187" t="s">
        <v>1866</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85"/>
      <c r="C73" s="1186" t="s">
        <v>1863</v>
      </c>
      <c r="D73" s="1186" t="s">
        <v>1867</v>
      </c>
      <c r="E73" s="1187" t="s">
        <v>1701</v>
      </c>
      <c r="F73" s="1150"/>
      <c r="G73" s="1150"/>
      <c r="H73" s="1150"/>
      <c r="I73" s="1150"/>
      <c r="J73" s="1150"/>
      <c r="K73" s="1150"/>
      <c r="L73" s="1150"/>
      <c r="M73" s="1150"/>
      <c r="N73" s="1150"/>
      <c r="O73" s="1150"/>
      <c r="P73" s="1150"/>
      <c r="Q73" s="1151"/>
      <c r="R73" s="1150"/>
      <c r="S73" s="1150"/>
      <c r="T73" s="1885"/>
      <c r="U73" s="1186" t="s">
        <v>1863</v>
      </c>
      <c r="V73" s="1186" t="s">
        <v>1867</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84"/>
      <c r="C74" s="1188" t="s">
        <v>1863</v>
      </c>
      <c r="D74" s="1188" t="s">
        <v>1868</v>
      </c>
      <c r="E74" s="1189" t="s">
        <v>1869</v>
      </c>
      <c r="F74" s="1150"/>
      <c r="G74" s="1150"/>
      <c r="H74" s="1150"/>
      <c r="I74" s="1150"/>
      <c r="J74" s="1150"/>
      <c r="K74" s="1150"/>
      <c r="L74" s="1150"/>
      <c r="M74" s="1150"/>
      <c r="N74" s="1150"/>
      <c r="O74" s="1150"/>
      <c r="P74" s="1150"/>
      <c r="Q74" s="1151"/>
      <c r="R74" s="1150"/>
      <c r="S74" s="1150"/>
      <c r="T74" s="1884"/>
      <c r="U74" s="1188" t="s">
        <v>1863</v>
      </c>
      <c r="V74" s="1188" t="s">
        <v>1868</v>
      </c>
      <c r="W74" s="1189" t="s">
        <v>1869</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80" t="s">
        <v>1870</v>
      </c>
      <c r="C75" s="1190" t="s">
        <v>1871</v>
      </c>
      <c r="D75" s="1191" t="s">
        <v>1861</v>
      </c>
      <c r="E75" s="1191" t="s">
        <v>131</v>
      </c>
      <c r="F75" s="1191" t="s">
        <v>1862</v>
      </c>
      <c r="G75" s="1191" t="s">
        <v>1872</v>
      </c>
      <c r="H75" s="1192" t="s">
        <v>1873</v>
      </c>
      <c r="I75" s="1193" t="s">
        <v>766</v>
      </c>
      <c r="J75" s="1193" t="s">
        <v>767</v>
      </c>
      <c r="K75" s="1193" t="s">
        <v>768</v>
      </c>
      <c r="L75" s="1193" t="s">
        <v>769</v>
      </c>
      <c r="M75" s="1193" t="s">
        <v>204</v>
      </c>
      <c r="N75" s="1150"/>
      <c r="O75" s="1150"/>
      <c r="P75" s="1150"/>
      <c r="Q75" s="1151"/>
      <c r="R75" s="1150"/>
      <c r="S75" s="1150"/>
      <c r="T75" s="1880" t="s">
        <v>1870</v>
      </c>
      <c r="U75" s="1190" t="s">
        <v>1871</v>
      </c>
      <c r="V75" s="1191" t="s">
        <v>1861</v>
      </c>
      <c r="W75" s="1191" t="s">
        <v>131</v>
      </c>
      <c r="X75" s="1191" t="s">
        <v>1862</v>
      </c>
      <c r="Y75" s="1191" t="s">
        <v>1872</v>
      </c>
      <c r="Z75" s="1192" t="s">
        <v>1873</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82"/>
      <c r="C76" s="1194">
        <v>1</v>
      </c>
      <c r="D76" s="1187" t="s">
        <v>1874</v>
      </c>
      <c r="E76" s="1187" t="s">
        <v>1427</v>
      </c>
      <c r="F76" s="1187" t="str">
        <f>'Required Info to Submit'!E23</f>
        <v/>
      </c>
      <c r="G76" s="1486" t="str">
        <f>IF(F76="","",'Required Info to Submit'!K23)</f>
        <v/>
      </c>
      <c r="H76" s="1487"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82"/>
      <c r="U76" s="1194">
        <v>1</v>
      </c>
      <c r="V76" s="1187" t="s">
        <v>1874</v>
      </c>
      <c r="W76" s="1187" t="s">
        <v>1427</v>
      </c>
      <c r="X76" s="1187" t="str">
        <f>'Required Info to Submit'!E23</f>
        <v/>
      </c>
      <c r="Y76" s="1486" t="str">
        <f>IF(X76="","",'Required Info to Submit'!K23)</f>
        <v/>
      </c>
      <c r="Z76" s="1487"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82"/>
      <c r="C77" s="1197">
        <v>2</v>
      </c>
      <c r="D77" s="1187" t="s">
        <v>1874</v>
      </c>
      <c r="E77" s="1187" t="s">
        <v>1427</v>
      </c>
      <c r="F77" s="1187" t="str">
        <f>'Required Info to Submit'!E24</f>
        <v/>
      </c>
      <c r="G77" s="1486" t="str">
        <f>IF(F77="","",'Required Info to Submit'!K24)</f>
        <v/>
      </c>
      <c r="H77" s="1487"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82"/>
      <c r="U77" s="1197">
        <v>2</v>
      </c>
      <c r="V77" s="1187" t="s">
        <v>1874</v>
      </c>
      <c r="W77" s="1187" t="s">
        <v>1427</v>
      </c>
      <c r="X77" s="1187" t="str">
        <f>'Required Info to Submit'!E24</f>
        <v/>
      </c>
      <c r="Y77" s="1486" t="str">
        <f>IF(X77="","",'Required Info to Submit'!K24)</f>
        <v/>
      </c>
      <c r="Z77" s="1487"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82"/>
      <c r="C78" s="1197">
        <v>3</v>
      </c>
      <c r="D78" s="1187" t="s">
        <v>1874</v>
      </c>
      <c r="E78" s="1187" t="s">
        <v>1427</v>
      </c>
      <c r="F78" s="1187" t="str">
        <f>'Required Info to Submit'!E25</f>
        <v/>
      </c>
      <c r="G78" s="1486" t="str">
        <f>IF(F78="","",'Required Info to Submit'!K25)</f>
        <v/>
      </c>
      <c r="H78" s="1487"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82"/>
      <c r="U78" s="1197">
        <v>3</v>
      </c>
      <c r="V78" s="1187" t="s">
        <v>1874</v>
      </c>
      <c r="W78" s="1187" t="s">
        <v>1427</v>
      </c>
      <c r="X78" s="1187" t="str">
        <f>'Required Info to Submit'!E25</f>
        <v/>
      </c>
      <c r="Y78" s="1486" t="str">
        <f>IF(X78="","",'Required Info to Submit'!K25)</f>
        <v/>
      </c>
      <c r="Z78" s="1487"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82"/>
      <c r="C79" s="1197">
        <v>4</v>
      </c>
      <c r="D79" s="1187" t="s">
        <v>1874</v>
      </c>
      <c r="E79" s="1187" t="s">
        <v>1427</v>
      </c>
      <c r="F79" s="1187" t="str">
        <f>'Required Info to Submit'!E26</f>
        <v/>
      </c>
      <c r="G79" s="1486" t="str">
        <f>IF(F79="","",'Required Info to Submit'!K26)</f>
        <v/>
      </c>
      <c r="H79" s="1487"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82"/>
      <c r="U79" s="1197">
        <v>4</v>
      </c>
      <c r="V79" s="1187" t="s">
        <v>1874</v>
      </c>
      <c r="W79" s="1187" t="s">
        <v>1427</v>
      </c>
      <c r="X79" s="1187" t="str">
        <f>'Required Info to Submit'!E26</f>
        <v/>
      </c>
      <c r="Y79" s="1486" t="str">
        <f>IF(X79="","",'Required Info to Submit'!K26)</f>
        <v/>
      </c>
      <c r="Z79" s="1487"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82"/>
      <c r="C80" s="1197">
        <v>5</v>
      </c>
      <c r="D80" s="1187" t="s">
        <v>1874</v>
      </c>
      <c r="E80" s="1187" t="s">
        <v>1427</v>
      </c>
      <c r="F80" s="1187" t="str">
        <f>'Required Info to Submit'!E27</f>
        <v/>
      </c>
      <c r="G80" s="1486" t="str">
        <f>IF(F80="","",'Required Info to Submit'!K27)</f>
        <v/>
      </c>
      <c r="H80" s="1487"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82"/>
      <c r="U80" s="1197">
        <v>5</v>
      </c>
      <c r="V80" s="1187" t="s">
        <v>1874</v>
      </c>
      <c r="W80" s="1187" t="s">
        <v>1427</v>
      </c>
      <c r="X80" s="1187" t="str">
        <f>'Required Info to Submit'!E27</f>
        <v/>
      </c>
      <c r="Y80" s="1486" t="str">
        <f>IF(X80="","",'Required Info to Submit'!K27)</f>
        <v/>
      </c>
      <c r="Z80" s="1487"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82"/>
      <c r="C81" s="1197">
        <v>6</v>
      </c>
      <c r="D81" s="1187" t="s">
        <v>1874</v>
      </c>
      <c r="E81" s="1187" t="s">
        <v>1427</v>
      </c>
      <c r="F81" s="1187" t="str">
        <f>'Required Info to Submit'!E28</f>
        <v/>
      </c>
      <c r="G81" s="1486" t="str">
        <f>IF(F81="","",'Required Info to Submit'!K28)</f>
        <v/>
      </c>
      <c r="H81" s="1487"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82"/>
      <c r="U81" s="1197">
        <v>6</v>
      </c>
      <c r="V81" s="1187" t="s">
        <v>1874</v>
      </c>
      <c r="W81" s="1187" t="s">
        <v>1427</v>
      </c>
      <c r="X81" s="1187" t="str">
        <f>'Required Info to Submit'!E28</f>
        <v/>
      </c>
      <c r="Y81" s="1486" t="str">
        <f>IF(X81="","",'Required Info to Submit'!K28)</f>
        <v/>
      </c>
      <c r="Z81" s="1487"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82"/>
      <c r="C82" s="1197">
        <v>7</v>
      </c>
      <c r="D82" s="1187" t="s">
        <v>1874</v>
      </c>
      <c r="E82" s="1187" t="s">
        <v>1427</v>
      </c>
      <c r="F82" s="1187" t="str">
        <f>'Required Info to Submit'!E29</f>
        <v/>
      </c>
      <c r="G82" s="1486" t="str">
        <f>IF(F82="","",'Required Info to Submit'!K29)</f>
        <v/>
      </c>
      <c r="H82" s="1487"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82"/>
      <c r="U82" s="1197">
        <v>7</v>
      </c>
      <c r="V82" s="1187" t="s">
        <v>1874</v>
      </c>
      <c r="W82" s="1187" t="s">
        <v>1427</v>
      </c>
      <c r="X82" s="1187" t="str">
        <f>'Required Info to Submit'!E29</f>
        <v/>
      </c>
      <c r="Y82" s="1486" t="str">
        <f>IF(X82="","",'Required Info to Submit'!K29)</f>
        <v/>
      </c>
      <c r="Z82" s="1487"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82"/>
      <c r="C83" s="1197">
        <v>8</v>
      </c>
      <c r="D83" s="1187" t="s">
        <v>1874</v>
      </c>
      <c r="E83" s="1187" t="s">
        <v>1427</v>
      </c>
      <c r="F83" s="1187" t="str">
        <f>'Required Info to Submit'!E30</f>
        <v/>
      </c>
      <c r="G83" s="1486" t="str">
        <f>IF(F83="","",'Required Info to Submit'!K30)</f>
        <v/>
      </c>
      <c r="H83" s="1487"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82"/>
      <c r="U83" s="1197">
        <v>8</v>
      </c>
      <c r="V83" s="1187" t="s">
        <v>1874</v>
      </c>
      <c r="W83" s="1187" t="s">
        <v>1427</v>
      </c>
      <c r="X83" s="1187" t="str">
        <f>'Required Info to Submit'!E30</f>
        <v/>
      </c>
      <c r="Y83" s="1486" t="str">
        <f>IF(X83="","",'Required Info to Submit'!K30)</f>
        <v/>
      </c>
      <c r="Z83" s="1487"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82"/>
      <c r="C84" s="1197">
        <v>9</v>
      </c>
      <c r="D84" s="1187" t="s">
        <v>1874</v>
      </c>
      <c r="E84" s="1187" t="s">
        <v>1427</v>
      </c>
      <c r="F84" s="1187" t="str">
        <f>'Required Info to Submit'!E31</f>
        <v/>
      </c>
      <c r="G84" s="1486" t="str">
        <f>IF(F84="","",'Required Info to Submit'!K31)</f>
        <v/>
      </c>
      <c r="H84" s="1487"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82"/>
      <c r="U84" s="1197">
        <v>9</v>
      </c>
      <c r="V84" s="1187" t="s">
        <v>1874</v>
      </c>
      <c r="W84" s="1187" t="s">
        <v>1427</v>
      </c>
      <c r="X84" s="1187" t="str">
        <f>'Required Info to Submit'!E31</f>
        <v/>
      </c>
      <c r="Y84" s="1486" t="str">
        <f>IF(X84="","",'Required Info to Submit'!K31)</f>
        <v/>
      </c>
      <c r="Z84" s="1487"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83"/>
      <c r="C85" s="1199">
        <v>10</v>
      </c>
      <c r="D85" s="1189" t="s">
        <v>1874</v>
      </c>
      <c r="E85" s="1189" t="s">
        <v>1427</v>
      </c>
      <c r="F85" s="1189" t="str">
        <f>'Required Info to Submit'!E32</f>
        <v/>
      </c>
      <c r="G85" s="1488" t="str">
        <f>IF(F85="","",'Required Info to Submit'!K32)</f>
        <v/>
      </c>
      <c r="H85" s="1488"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83"/>
      <c r="U85" s="1199">
        <v>10</v>
      </c>
      <c r="V85" s="1189" t="s">
        <v>1874</v>
      </c>
      <c r="W85" s="1189" t="s">
        <v>1427</v>
      </c>
      <c r="X85" s="1189" t="str">
        <f>'Required Info to Submit'!E32</f>
        <v/>
      </c>
      <c r="Y85" s="1488" t="str">
        <f>IF(X85="","",'Required Info to Submit'!K32)</f>
        <v/>
      </c>
      <c r="Z85" s="1488"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1851</v>
      </c>
      <c r="H88" s="1144" t="s">
        <v>1852</v>
      </c>
      <c r="I88" s="1144" t="s">
        <v>1853</v>
      </c>
      <c r="J88" s="1143" t="s">
        <v>1875</v>
      </c>
      <c r="K88" s="1143" t="s">
        <v>1854</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1851</v>
      </c>
      <c r="Z88" s="1144" t="s">
        <v>1852</v>
      </c>
      <c r="AA88" s="1144" t="s">
        <v>1853</v>
      </c>
      <c r="AB88" s="1143" t="s">
        <v>1875</v>
      </c>
      <c r="AC88" s="1143" t="s">
        <v>1854</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1855</v>
      </c>
      <c r="C89" s="1176" t="s">
        <v>1524</v>
      </c>
      <c r="D89" s="1177">
        <v>5501</v>
      </c>
      <c r="E89" s="1147" t="s">
        <v>2066</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1855</v>
      </c>
      <c r="U89" s="1176" t="s">
        <v>1524</v>
      </c>
      <c r="V89" s="1177">
        <v>5502</v>
      </c>
      <c r="W89" s="1147" t="s">
        <v>2066</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80" t="s">
        <v>1887</v>
      </c>
      <c r="C90" s="1203" t="s">
        <v>1888</v>
      </c>
      <c r="D90" s="1144" t="s">
        <v>1359</v>
      </c>
      <c r="E90" s="1143" t="s">
        <v>1879</v>
      </c>
      <c r="F90" s="1143" t="s">
        <v>1889</v>
      </c>
      <c r="G90" s="1204" t="s">
        <v>1882</v>
      </c>
      <c r="H90" s="1252" t="s">
        <v>1882</v>
      </c>
      <c r="I90" s="1205"/>
      <c r="J90" s="1205"/>
      <c r="K90" s="1205"/>
      <c r="L90" s="1205"/>
      <c r="M90" s="1205"/>
      <c r="N90" s="1205"/>
      <c r="O90" s="1205"/>
      <c r="P90" s="1205"/>
      <c r="Q90" s="1206"/>
      <c r="R90" s="1150"/>
      <c r="S90" s="1150"/>
      <c r="T90" s="1880" t="s">
        <v>1887</v>
      </c>
      <c r="U90" s="1203" t="s">
        <v>1888</v>
      </c>
      <c r="V90" s="1144" t="s">
        <v>1359</v>
      </c>
      <c r="W90" s="1143" t="s">
        <v>1879</v>
      </c>
      <c r="X90" s="1143" t="s">
        <v>1889</v>
      </c>
      <c r="Y90" s="1208" t="s">
        <v>1882</v>
      </c>
      <c r="Z90" s="1252" t="s">
        <v>1882</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85"/>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2002</v>
      </c>
      <c r="G91" s="1240" t="str" cm="1">
        <f t="array" aca="1" ref="G91" ca="1">INDIRECT("'Incentives Worksheet'!N"&amp;'Configurable Tab'!H9+6)</f>
        <v>%</v>
      </c>
      <c r="H91" s="1179"/>
      <c r="I91" s="1179"/>
      <c r="J91" s="1179"/>
      <c r="K91" s="1179"/>
      <c r="L91" s="1179"/>
      <c r="M91" s="1179"/>
      <c r="N91" s="1179"/>
      <c r="O91" s="1179"/>
      <c r="P91" s="1179"/>
      <c r="Q91" s="1151"/>
      <c r="R91" s="1150"/>
      <c r="S91" s="1150"/>
      <c r="T91" s="1885"/>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2002</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82"/>
      <c r="C92" s="1213" t="s">
        <v>1886</v>
      </c>
      <c r="D92" s="1214" t="s">
        <v>126</v>
      </c>
      <c r="E92" s="1215" t="s">
        <v>128</v>
      </c>
      <c r="F92" s="1216" t="s">
        <v>1104</v>
      </c>
      <c r="G92" s="1179"/>
      <c r="H92" s="1179"/>
      <c r="I92" s="1179"/>
      <c r="J92" s="1179"/>
      <c r="K92" s="1179"/>
      <c r="L92" s="1179"/>
      <c r="M92" s="1179"/>
      <c r="N92" s="1179"/>
      <c r="O92" s="1179"/>
      <c r="P92" s="1179"/>
      <c r="Q92" s="1180"/>
      <c r="R92" s="1150"/>
      <c r="S92" s="1150"/>
      <c r="T92" s="1885"/>
      <c r="U92" s="1241" t="s">
        <v>1886</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82"/>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82"/>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82"/>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82"/>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80" t="s">
        <v>1860</v>
      </c>
      <c r="C95" s="1234" t="s">
        <v>1861</v>
      </c>
      <c r="D95" s="1235" t="s">
        <v>131</v>
      </c>
      <c r="E95" s="1235" t="s">
        <v>1862</v>
      </c>
      <c r="F95" s="1150"/>
      <c r="G95" s="1150"/>
      <c r="H95" s="1150"/>
      <c r="I95" s="1150"/>
      <c r="J95" s="1150"/>
      <c r="K95" s="1150"/>
      <c r="L95" s="1150"/>
      <c r="M95" s="1150"/>
      <c r="N95" s="1150"/>
      <c r="O95" s="1150"/>
      <c r="P95" s="1150"/>
      <c r="Q95" s="1151"/>
      <c r="R95" s="1150"/>
      <c r="S95" s="1150"/>
      <c r="T95" s="1880" t="s">
        <v>1860</v>
      </c>
      <c r="U95" s="1234" t="s">
        <v>1861</v>
      </c>
      <c r="V95" s="1235" t="s">
        <v>131</v>
      </c>
      <c r="W95" s="1235" t="s">
        <v>1862</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85"/>
      <c r="C96" s="1184" t="s">
        <v>1863</v>
      </c>
      <c r="D96" s="1184" t="s">
        <v>1864</v>
      </c>
      <c r="E96" s="1185"/>
      <c r="F96" s="1150"/>
      <c r="G96" s="1150"/>
      <c r="H96" s="1150"/>
      <c r="I96" s="1150"/>
      <c r="J96" s="1150"/>
      <c r="K96" s="1150"/>
      <c r="L96" s="1150"/>
      <c r="M96" s="1150"/>
      <c r="N96" s="1150"/>
      <c r="O96" s="1150"/>
      <c r="P96" s="1150"/>
      <c r="Q96" s="1151"/>
      <c r="R96" s="1150"/>
      <c r="S96" s="1150"/>
      <c r="T96" s="1885"/>
      <c r="U96" s="1184" t="s">
        <v>1863</v>
      </c>
      <c r="V96" s="1184" t="s">
        <v>1864</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85"/>
      <c r="C97" s="1186" t="s">
        <v>1863</v>
      </c>
      <c r="D97" s="1186" t="s">
        <v>1865</v>
      </c>
      <c r="E97" s="1187" t="s">
        <v>1866</v>
      </c>
      <c r="F97" s="1150"/>
      <c r="G97" s="1150"/>
      <c r="H97" s="1150"/>
      <c r="I97" s="1150"/>
      <c r="J97" s="1150"/>
      <c r="K97" s="1150"/>
      <c r="L97" s="1150"/>
      <c r="M97" s="1150"/>
      <c r="N97" s="1150"/>
      <c r="O97" s="1150"/>
      <c r="P97" s="1150"/>
      <c r="Q97" s="1151"/>
      <c r="R97" s="1150"/>
      <c r="S97" s="1150"/>
      <c r="T97" s="1885"/>
      <c r="U97" s="1186" t="s">
        <v>1863</v>
      </c>
      <c r="V97" s="1186" t="s">
        <v>1865</v>
      </c>
      <c r="W97" s="1187" t="s">
        <v>1866</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85"/>
      <c r="C98" s="1186" t="s">
        <v>1863</v>
      </c>
      <c r="D98" s="1186" t="s">
        <v>1867</v>
      </c>
      <c r="E98" s="1187" t="s">
        <v>1701</v>
      </c>
      <c r="F98" s="1150"/>
      <c r="G98" s="1150"/>
      <c r="H98" s="1150"/>
      <c r="I98" s="1150"/>
      <c r="J98" s="1150"/>
      <c r="K98" s="1150"/>
      <c r="L98" s="1150"/>
      <c r="M98" s="1150"/>
      <c r="N98" s="1150"/>
      <c r="O98" s="1150"/>
      <c r="P98" s="1150"/>
      <c r="Q98" s="1151"/>
      <c r="R98" s="1150"/>
      <c r="S98" s="1150"/>
      <c r="T98" s="1885"/>
      <c r="U98" s="1186" t="s">
        <v>1863</v>
      </c>
      <c r="V98" s="1186" t="s">
        <v>1867</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84"/>
      <c r="C99" s="1188" t="s">
        <v>1863</v>
      </c>
      <c r="D99" s="1188" t="s">
        <v>1868</v>
      </c>
      <c r="E99" s="1189" t="s">
        <v>1869</v>
      </c>
      <c r="F99" s="1150"/>
      <c r="G99" s="1150"/>
      <c r="H99" s="1150"/>
      <c r="I99" s="1150"/>
      <c r="J99" s="1150"/>
      <c r="K99" s="1150"/>
      <c r="L99" s="1150"/>
      <c r="M99" s="1150"/>
      <c r="N99" s="1150"/>
      <c r="O99" s="1150"/>
      <c r="P99" s="1150"/>
      <c r="Q99" s="1151"/>
      <c r="R99" s="1150"/>
      <c r="S99" s="1150"/>
      <c r="T99" s="1884"/>
      <c r="U99" s="1188" t="s">
        <v>1863</v>
      </c>
      <c r="V99" s="1188" t="s">
        <v>1868</v>
      </c>
      <c r="W99" s="1189" t="s">
        <v>1869</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80" t="s">
        <v>1870</v>
      </c>
      <c r="C100" s="1190" t="s">
        <v>1871</v>
      </c>
      <c r="D100" s="1191" t="s">
        <v>1861</v>
      </c>
      <c r="E100" s="1191" t="s">
        <v>131</v>
      </c>
      <c r="F100" s="1191" t="s">
        <v>1862</v>
      </c>
      <c r="G100" s="1191" t="s">
        <v>1872</v>
      </c>
      <c r="H100" s="1192" t="s">
        <v>1873</v>
      </c>
      <c r="I100" s="1193" t="s">
        <v>766</v>
      </c>
      <c r="J100" s="1193" t="s">
        <v>767</v>
      </c>
      <c r="K100" s="1193" t="s">
        <v>768</v>
      </c>
      <c r="L100" s="1193" t="s">
        <v>769</v>
      </c>
      <c r="M100" s="1193" t="s">
        <v>204</v>
      </c>
      <c r="N100" s="1150"/>
      <c r="O100" s="1150"/>
      <c r="P100" s="1150"/>
      <c r="Q100" s="1151"/>
      <c r="R100" s="1150"/>
      <c r="S100" s="1150"/>
      <c r="T100" s="1880" t="s">
        <v>1870</v>
      </c>
      <c r="U100" s="1190" t="s">
        <v>1871</v>
      </c>
      <c r="V100" s="1191" t="s">
        <v>1861</v>
      </c>
      <c r="W100" s="1191" t="s">
        <v>131</v>
      </c>
      <c r="X100" s="1191" t="s">
        <v>1862</v>
      </c>
      <c r="Y100" s="1191" t="s">
        <v>1872</v>
      </c>
      <c r="Z100" s="1192" t="s">
        <v>1873</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82"/>
      <c r="C101" s="1194">
        <v>1</v>
      </c>
      <c r="D101" s="1187" t="s">
        <v>1874</v>
      </c>
      <c r="E101" s="1187" t="s">
        <v>1427</v>
      </c>
      <c r="F101" s="1187" t="str">
        <f>'Required Info to Submit'!E23</f>
        <v/>
      </c>
      <c r="G101" s="1486" t="str">
        <f>IF(F101="","",'Required Info to Submit'!K23)</f>
        <v/>
      </c>
      <c r="H101" s="1487"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82"/>
      <c r="U101" s="1194">
        <v>1</v>
      </c>
      <c r="V101" s="1187" t="s">
        <v>1874</v>
      </c>
      <c r="W101" s="1187" t="s">
        <v>1427</v>
      </c>
      <c r="X101" s="1187" t="str">
        <f>'Required Info to Submit'!E23</f>
        <v/>
      </c>
      <c r="Y101" s="1486" t="str">
        <f>IF(X101="","",'Required Info to Submit'!K23)</f>
        <v/>
      </c>
      <c r="Z101" s="1487"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82"/>
      <c r="C102" s="1197">
        <v>2</v>
      </c>
      <c r="D102" s="1187" t="s">
        <v>1874</v>
      </c>
      <c r="E102" s="1187" t="s">
        <v>1427</v>
      </c>
      <c r="F102" s="1187" t="str">
        <f>'Required Info to Submit'!E24</f>
        <v/>
      </c>
      <c r="G102" s="1486" t="str">
        <f>IF(F102="","",'Required Info to Submit'!K24)</f>
        <v/>
      </c>
      <c r="H102" s="1487"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82"/>
      <c r="U102" s="1197">
        <v>2</v>
      </c>
      <c r="V102" s="1187" t="s">
        <v>1874</v>
      </c>
      <c r="W102" s="1187" t="s">
        <v>1427</v>
      </c>
      <c r="X102" s="1187" t="str">
        <f>'Required Info to Submit'!E24</f>
        <v/>
      </c>
      <c r="Y102" s="1486" t="str">
        <f>IF(X102="","",'Required Info to Submit'!K24)</f>
        <v/>
      </c>
      <c r="Z102" s="1487"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82"/>
      <c r="C103" s="1197">
        <v>3</v>
      </c>
      <c r="D103" s="1187" t="s">
        <v>1874</v>
      </c>
      <c r="E103" s="1187" t="s">
        <v>1427</v>
      </c>
      <c r="F103" s="1187" t="str">
        <f>'Required Info to Submit'!E25</f>
        <v/>
      </c>
      <c r="G103" s="1486" t="str">
        <f>IF(F103="","",'Required Info to Submit'!K25)</f>
        <v/>
      </c>
      <c r="H103" s="1487"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82"/>
      <c r="U103" s="1197">
        <v>3</v>
      </c>
      <c r="V103" s="1187" t="s">
        <v>1874</v>
      </c>
      <c r="W103" s="1187" t="s">
        <v>1427</v>
      </c>
      <c r="X103" s="1187" t="str">
        <f>'Required Info to Submit'!E25</f>
        <v/>
      </c>
      <c r="Y103" s="1486" t="str">
        <f>IF(X103="","",'Required Info to Submit'!K25)</f>
        <v/>
      </c>
      <c r="Z103" s="1487"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82"/>
      <c r="C104" s="1197">
        <v>4</v>
      </c>
      <c r="D104" s="1187" t="s">
        <v>1874</v>
      </c>
      <c r="E104" s="1187" t="s">
        <v>1427</v>
      </c>
      <c r="F104" s="1187" t="str">
        <f>'Required Info to Submit'!E26</f>
        <v/>
      </c>
      <c r="G104" s="1486" t="str">
        <f>IF(F104="","",'Required Info to Submit'!K26)</f>
        <v/>
      </c>
      <c r="H104" s="1487"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82"/>
      <c r="U104" s="1197">
        <v>4</v>
      </c>
      <c r="V104" s="1187" t="s">
        <v>1874</v>
      </c>
      <c r="W104" s="1187" t="s">
        <v>1427</v>
      </c>
      <c r="X104" s="1187" t="str">
        <f>'Required Info to Submit'!E26</f>
        <v/>
      </c>
      <c r="Y104" s="1486" t="str">
        <f>IF(X104="","",'Required Info to Submit'!K26)</f>
        <v/>
      </c>
      <c r="Z104" s="1487"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82"/>
      <c r="C105" s="1197">
        <v>5</v>
      </c>
      <c r="D105" s="1187" t="s">
        <v>1874</v>
      </c>
      <c r="E105" s="1187" t="s">
        <v>1427</v>
      </c>
      <c r="F105" s="1187" t="str">
        <f>'Required Info to Submit'!E27</f>
        <v/>
      </c>
      <c r="G105" s="1486" t="str">
        <f>IF(F105="","",'Required Info to Submit'!K27)</f>
        <v/>
      </c>
      <c r="H105" s="1487"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82"/>
      <c r="U105" s="1197">
        <v>5</v>
      </c>
      <c r="V105" s="1187" t="s">
        <v>1874</v>
      </c>
      <c r="W105" s="1187" t="s">
        <v>1427</v>
      </c>
      <c r="X105" s="1187" t="str">
        <f>'Required Info to Submit'!E27</f>
        <v/>
      </c>
      <c r="Y105" s="1486" t="str">
        <f>IF(X105="","",'Required Info to Submit'!K27)</f>
        <v/>
      </c>
      <c r="Z105" s="1487"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82"/>
      <c r="C106" s="1197">
        <v>6</v>
      </c>
      <c r="D106" s="1187" t="s">
        <v>1874</v>
      </c>
      <c r="E106" s="1187" t="s">
        <v>1427</v>
      </c>
      <c r="F106" s="1187" t="str">
        <f>'Required Info to Submit'!E28</f>
        <v/>
      </c>
      <c r="G106" s="1486" t="str">
        <f>IF(F106="","",'Required Info to Submit'!K28)</f>
        <v/>
      </c>
      <c r="H106" s="1487"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82"/>
      <c r="U106" s="1197">
        <v>6</v>
      </c>
      <c r="V106" s="1187" t="s">
        <v>1874</v>
      </c>
      <c r="W106" s="1187" t="s">
        <v>1427</v>
      </c>
      <c r="X106" s="1187" t="str">
        <f>'Required Info to Submit'!E28</f>
        <v/>
      </c>
      <c r="Y106" s="1486" t="str">
        <f>IF(X106="","",'Required Info to Submit'!K28)</f>
        <v/>
      </c>
      <c r="Z106" s="1487"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82"/>
      <c r="C107" s="1197">
        <v>7</v>
      </c>
      <c r="D107" s="1187" t="s">
        <v>1874</v>
      </c>
      <c r="E107" s="1187" t="s">
        <v>1427</v>
      </c>
      <c r="F107" s="1187" t="str">
        <f>'Required Info to Submit'!E29</f>
        <v/>
      </c>
      <c r="G107" s="1486" t="str">
        <f>IF(F107="","",'Required Info to Submit'!K29)</f>
        <v/>
      </c>
      <c r="H107" s="1487"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82"/>
      <c r="U107" s="1197">
        <v>7</v>
      </c>
      <c r="V107" s="1187" t="s">
        <v>1874</v>
      </c>
      <c r="W107" s="1187" t="s">
        <v>1427</v>
      </c>
      <c r="X107" s="1187" t="str">
        <f>'Required Info to Submit'!E29</f>
        <v/>
      </c>
      <c r="Y107" s="1486" t="str">
        <f>IF(X107="","",'Required Info to Submit'!K29)</f>
        <v/>
      </c>
      <c r="Z107" s="1487"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82"/>
      <c r="C108" s="1197">
        <v>8</v>
      </c>
      <c r="D108" s="1187" t="s">
        <v>1874</v>
      </c>
      <c r="E108" s="1187" t="s">
        <v>1427</v>
      </c>
      <c r="F108" s="1187" t="str">
        <f>'Required Info to Submit'!E30</f>
        <v/>
      </c>
      <c r="G108" s="1486" t="str">
        <f>IF(F108="","",'Required Info to Submit'!K30)</f>
        <v/>
      </c>
      <c r="H108" s="1487"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82"/>
      <c r="U108" s="1197">
        <v>8</v>
      </c>
      <c r="V108" s="1187" t="s">
        <v>1874</v>
      </c>
      <c r="W108" s="1187" t="s">
        <v>1427</v>
      </c>
      <c r="X108" s="1187" t="str">
        <f>'Required Info to Submit'!E30</f>
        <v/>
      </c>
      <c r="Y108" s="1486" t="str">
        <f>IF(X108="","",'Required Info to Submit'!K30)</f>
        <v/>
      </c>
      <c r="Z108" s="1487"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82"/>
      <c r="C109" s="1197">
        <v>9</v>
      </c>
      <c r="D109" s="1187" t="s">
        <v>1874</v>
      </c>
      <c r="E109" s="1187" t="s">
        <v>1427</v>
      </c>
      <c r="F109" s="1187" t="str">
        <f>'Required Info to Submit'!E31</f>
        <v/>
      </c>
      <c r="G109" s="1486" t="str">
        <f>IF(F109="","",'Required Info to Submit'!K31)</f>
        <v/>
      </c>
      <c r="H109" s="1487"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82"/>
      <c r="U109" s="1197">
        <v>9</v>
      </c>
      <c r="V109" s="1187" t="s">
        <v>1874</v>
      </c>
      <c r="W109" s="1187" t="s">
        <v>1427</v>
      </c>
      <c r="X109" s="1187" t="str">
        <f>'Required Info to Submit'!E31</f>
        <v/>
      </c>
      <c r="Y109" s="1486" t="str">
        <f>IF(X109="","",'Required Info to Submit'!K31)</f>
        <v/>
      </c>
      <c r="Z109" s="1487"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83"/>
      <c r="C110" s="1199">
        <v>10</v>
      </c>
      <c r="D110" s="1189" t="s">
        <v>1874</v>
      </c>
      <c r="E110" s="1189" t="s">
        <v>1427</v>
      </c>
      <c r="F110" s="1189" t="str">
        <f>'Required Info to Submit'!E32</f>
        <v/>
      </c>
      <c r="G110" s="1488" t="str">
        <f>IF(F110="","",'Required Info to Submit'!K32)</f>
        <v/>
      </c>
      <c r="H110" s="1488"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83"/>
      <c r="U110" s="1199">
        <v>10</v>
      </c>
      <c r="V110" s="1189" t="s">
        <v>1874</v>
      </c>
      <c r="W110" s="1189" t="s">
        <v>1427</v>
      </c>
      <c r="X110" s="1189" t="str">
        <f>'Required Info to Submit'!E32</f>
        <v/>
      </c>
      <c r="Y110" s="1488" t="str">
        <f>IF(X110="","",'Required Info to Submit'!K32)</f>
        <v/>
      </c>
      <c r="Z110" s="1488"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1851</v>
      </c>
      <c r="H113" s="1144" t="s">
        <v>1852</v>
      </c>
      <c r="I113" s="1144" t="s">
        <v>1853</v>
      </c>
      <c r="J113" s="1143" t="s">
        <v>1875</v>
      </c>
      <c r="K113" s="1143" t="s">
        <v>1854</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1851</v>
      </c>
      <c r="Z113" s="1144" t="s">
        <v>1852</v>
      </c>
      <c r="AA113" s="1144" t="s">
        <v>1853</v>
      </c>
      <c r="AB113" s="1143" t="s">
        <v>1875</v>
      </c>
      <c r="AC113" s="1143" t="s">
        <v>1854</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1855</v>
      </c>
      <c r="C114" s="1176" t="s">
        <v>1525</v>
      </c>
      <c r="D114" s="1177">
        <v>2801</v>
      </c>
      <c r="E114" s="1147" t="s">
        <v>2067</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1855</v>
      </c>
      <c r="U114" s="1176" t="s">
        <v>1525</v>
      </c>
      <c r="V114" s="1177">
        <v>2802</v>
      </c>
      <c r="W114" s="1147" t="s">
        <v>2067</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80" t="s">
        <v>1887</v>
      </c>
      <c r="C115" s="1203" t="s">
        <v>1888</v>
      </c>
      <c r="D115" s="1144" t="s">
        <v>1359</v>
      </c>
      <c r="E115" s="1143" t="s">
        <v>1879</v>
      </c>
      <c r="F115" s="1143" t="s">
        <v>1889</v>
      </c>
      <c r="G115" s="1204" t="s">
        <v>1882</v>
      </c>
      <c r="H115" s="1252" t="s">
        <v>1882</v>
      </c>
      <c r="I115" s="1205"/>
      <c r="J115" s="1205"/>
      <c r="K115" s="1205"/>
      <c r="L115" s="1205"/>
      <c r="M115" s="1205"/>
      <c r="N115" s="1205"/>
      <c r="O115" s="1205"/>
      <c r="P115" s="1205"/>
      <c r="Q115" s="1206"/>
      <c r="R115" s="1150"/>
      <c r="S115" s="1150"/>
      <c r="T115" s="1880" t="s">
        <v>1887</v>
      </c>
      <c r="U115" s="1203" t="s">
        <v>1888</v>
      </c>
      <c r="V115" s="1144" t="s">
        <v>1359</v>
      </c>
      <c r="W115" s="1143" t="s">
        <v>1879</v>
      </c>
      <c r="X115" s="1143" t="s">
        <v>1889</v>
      </c>
      <c r="Y115" s="1208" t="s">
        <v>1882</v>
      </c>
      <c r="Z115" s="1252" t="s">
        <v>1882</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85"/>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2002</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85"/>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2002</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82"/>
      <c r="C117" s="1213" t="s">
        <v>1886</v>
      </c>
      <c r="D117" s="1214" t="s">
        <v>126</v>
      </c>
      <c r="E117" s="1215" t="s">
        <v>128</v>
      </c>
      <c r="F117" s="1216" t="s">
        <v>1104</v>
      </c>
      <c r="G117" s="1179"/>
      <c r="H117" s="1179"/>
      <c r="I117" s="1179"/>
      <c r="J117" s="1179"/>
      <c r="K117" s="1179"/>
      <c r="L117" s="1179"/>
      <c r="M117" s="1179"/>
      <c r="N117" s="1179"/>
      <c r="O117" s="1179"/>
      <c r="P117" s="1179"/>
      <c r="Q117" s="1180"/>
      <c r="R117" s="1150"/>
      <c r="S117" s="1150"/>
      <c r="T117" s="1885"/>
      <c r="U117" s="1241" t="s">
        <v>1886</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82"/>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3"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82"/>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82"/>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3"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82"/>
      <c r="U119" s="1243">
        <v>1</v>
      </c>
      <c r="V119" s="1530"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31"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82"/>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3"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82"/>
      <c r="U120" s="1243">
        <v>2</v>
      </c>
      <c r="V120" s="1530"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31"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82"/>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3"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82"/>
      <c r="U121" s="1243">
        <v>3</v>
      </c>
      <c r="V121" s="1530"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31"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82"/>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3"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82"/>
      <c r="U122" s="1243">
        <v>4</v>
      </c>
      <c r="V122" s="1530"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31"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83"/>
      <c r="C123" s="1227">
        <v>5</v>
      </c>
      <c r="D123" s="1524" t="str" cm="1">
        <f t="array" aca="1" ref="D123" ca="1">IF(INDIRECT("'Incentives Worksheet'!H"&amp;'Configurable Tab'!H11+10)="","",INDIRECT("'Incentives Worksheet'!H"&amp;'Configurable Tab'!H11+10))</f>
        <v/>
      </c>
      <c r="E123" s="1525" t="str" cm="1">
        <f t="array" aca="1" ref="E123" ca="1">IF(INDIRECT("'Incentives Worksheet'!J"&amp;'Configurable Tab'!H11+10)="","",INDIRECT("'Incentives Worksheet'!J"&amp;'Configurable Tab'!H11+10))</f>
        <v/>
      </c>
      <c r="F123" s="1526"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83"/>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80" t="s">
        <v>1860</v>
      </c>
      <c r="C124" s="1234" t="s">
        <v>1861</v>
      </c>
      <c r="D124" s="1235" t="s">
        <v>131</v>
      </c>
      <c r="E124" s="1235" t="s">
        <v>1862</v>
      </c>
      <c r="F124" s="1150"/>
      <c r="G124" s="1150"/>
      <c r="H124" s="1150"/>
      <c r="I124" s="1150"/>
      <c r="J124" s="1150"/>
      <c r="K124" s="1150"/>
      <c r="L124" s="1150"/>
      <c r="M124" s="1150"/>
      <c r="N124" s="1150"/>
      <c r="O124" s="1150"/>
      <c r="P124" s="1150"/>
      <c r="Q124" s="1151"/>
      <c r="R124" s="1150"/>
      <c r="S124" s="1150"/>
      <c r="T124" s="1880" t="s">
        <v>1860</v>
      </c>
      <c r="U124" s="1234" t="s">
        <v>1861</v>
      </c>
      <c r="V124" s="1235" t="s">
        <v>131</v>
      </c>
      <c r="W124" s="1235" t="s">
        <v>1862</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85"/>
      <c r="C125" s="1184" t="s">
        <v>1863</v>
      </c>
      <c r="D125" s="1184" t="s">
        <v>1864</v>
      </c>
      <c r="E125" s="1185"/>
      <c r="F125" s="1150"/>
      <c r="G125" s="1150"/>
      <c r="H125" s="1150"/>
      <c r="I125" s="1150"/>
      <c r="J125" s="1150"/>
      <c r="K125" s="1150"/>
      <c r="L125" s="1150"/>
      <c r="M125" s="1150"/>
      <c r="N125" s="1150"/>
      <c r="O125" s="1150"/>
      <c r="P125" s="1150"/>
      <c r="Q125" s="1151"/>
      <c r="R125" s="1150"/>
      <c r="S125" s="1150"/>
      <c r="T125" s="1885"/>
      <c r="U125" s="1184" t="s">
        <v>1863</v>
      </c>
      <c r="V125" s="1184" t="s">
        <v>1864</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85"/>
      <c r="C126" s="1186" t="s">
        <v>1863</v>
      </c>
      <c r="D126" s="1186" t="s">
        <v>1865</v>
      </c>
      <c r="E126" s="1187" t="s">
        <v>1866</v>
      </c>
      <c r="F126" s="1150"/>
      <c r="G126" s="1150"/>
      <c r="H126" s="1150"/>
      <c r="I126" s="1150"/>
      <c r="J126" s="1150"/>
      <c r="K126" s="1150"/>
      <c r="L126" s="1150"/>
      <c r="M126" s="1150"/>
      <c r="N126" s="1150"/>
      <c r="O126" s="1150"/>
      <c r="P126" s="1150"/>
      <c r="Q126" s="1151"/>
      <c r="R126" s="1150"/>
      <c r="S126" s="1150"/>
      <c r="T126" s="1885"/>
      <c r="U126" s="1186" t="s">
        <v>1863</v>
      </c>
      <c r="V126" s="1186" t="s">
        <v>1865</v>
      </c>
      <c r="W126" s="1187" t="s">
        <v>1866</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85"/>
      <c r="C127" s="1186" t="s">
        <v>1863</v>
      </c>
      <c r="D127" s="1186" t="s">
        <v>1867</v>
      </c>
      <c r="E127" s="1187" t="s">
        <v>1701</v>
      </c>
      <c r="F127" s="1150"/>
      <c r="G127" s="1150"/>
      <c r="H127" s="1150"/>
      <c r="I127" s="1150"/>
      <c r="J127" s="1150"/>
      <c r="K127" s="1150"/>
      <c r="L127" s="1150"/>
      <c r="M127" s="1150"/>
      <c r="N127" s="1150"/>
      <c r="O127" s="1150"/>
      <c r="P127" s="1150"/>
      <c r="Q127" s="1151"/>
      <c r="R127" s="1150"/>
      <c r="S127" s="1150"/>
      <c r="T127" s="1885"/>
      <c r="U127" s="1186" t="s">
        <v>1863</v>
      </c>
      <c r="V127" s="1186" t="s">
        <v>1867</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84"/>
      <c r="C128" s="1188" t="s">
        <v>1863</v>
      </c>
      <c r="D128" s="1188" t="s">
        <v>1868</v>
      </c>
      <c r="E128" s="1189" t="s">
        <v>1869</v>
      </c>
      <c r="F128" s="1150"/>
      <c r="G128" s="1150"/>
      <c r="H128" s="1150"/>
      <c r="I128" s="1150"/>
      <c r="J128" s="1150"/>
      <c r="K128" s="1150"/>
      <c r="L128" s="1150"/>
      <c r="M128" s="1150"/>
      <c r="N128" s="1150"/>
      <c r="O128" s="1150"/>
      <c r="P128" s="1150"/>
      <c r="Q128" s="1151"/>
      <c r="R128" s="1150"/>
      <c r="S128" s="1150"/>
      <c r="T128" s="1884"/>
      <c r="U128" s="1188" t="s">
        <v>1863</v>
      </c>
      <c r="V128" s="1188" t="s">
        <v>1868</v>
      </c>
      <c r="W128" s="1189" t="s">
        <v>1869</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80" t="s">
        <v>1870</v>
      </c>
      <c r="C129" s="1190" t="s">
        <v>1871</v>
      </c>
      <c r="D129" s="1191" t="s">
        <v>1861</v>
      </c>
      <c r="E129" s="1191" t="s">
        <v>131</v>
      </c>
      <c r="F129" s="1191" t="s">
        <v>1862</v>
      </c>
      <c r="G129" s="1191" t="s">
        <v>1872</v>
      </c>
      <c r="H129" s="1192" t="s">
        <v>1873</v>
      </c>
      <c r="I129" s="1193" t="s">
        <v>766</v>
      </c>
      <c r="J129" s="1193" t="s">
        <v>767</v>
      </c>
      <c r="K129" s="1193" t="s">
        <v>768</v>
      </c>
      <c r="L129" s="1193" t="s">
        <v>769</v>
      </c>
      <c r="M129" s="1193" t="s">
        <v>204</v>
      </c>
      <c r="N129" s="1150"/>
      <c r="O129" s="1150"/>
      <c r="P129" s="1150"/>
      <c r="Q129" s="1151"/>
      <c r="R129" s="1150"/>
      <c r="S129" s="1150"/>
      <c r="T129" s="1880" t="s">
        <v>1870</v>
      </c>
      <c r="U129" s="1190" t="s">
        <v>1871</v>
      </c>
      <c r="V129" s="1191" t="s">
        <v>1861</v>
      </c>
      <c r="W129" s="1191" t="s">
        <v>131</v>
      </c>
      <c r="X129" s="1191" t="s">
        <v>1862</v>
      </c>
      <c r="Y129" s="1191" t="s">
        <v>1872</v>
      </c>
      <c r="Z129" s="1192" t="s">
        <v>1873</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82"/>
      <c r="C130" s="1194">
        <v>1</v>
      </c>
      <c r="D130" s="1187" t="s">
        <v>1874</v>
      </c>
      <c r="E130" s="1187" t="s">
        <v>1427</v>
      </c>
      <c r="F130" s="1187" t="str">
        <f>'Required Info to Submit'!E23</f>
        <v/>
      </c>
      <c r="G130" s="1486" t="str">
        <f>IF(F130="","",'Required Info to Submit'!K23)</f>
        <v/>
      </c>
      <c r="H130" s="1487"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82"/>
      <c r="U130" s="1194">
        <v>1</v>
      </c>
      <c r="V130" s="1187" t="s">
        <v>1874</v>
      </c>
      <c r="W130" s="1187" t="s">
        <v>1427</v>
      </c>
      <c r="X130" s="1196" t="str">
        <f>'Required Info to Submit'!E23</f>
        <v/>
      </c>
      <c r="Y130" s="1489" t="str">
        <f>IF(X130="","",'Required Info to Submit'!K23)</f>
        <v/>
      </c>
      <c r="Z130" s="1490"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82"/>
      <c r="C131" s="1197">
        <v>2</v>
      </c>
      <c r="D131" s="1187" t="s">
        <v>1874</v>
      </c>
      <c r="E131" s="1187" t="s">
        <v>1427</v>
      </c>
      <c r="F131" s="1187" t="str">
        <f>'Required Info to Submit'!E24</f>
        <v/>
      </c>
      <c r="G131" s="1486" t="str">
        <f>IF(F131="","",'Required Info to Submit'!K24)</f>
        <v/>
      </c>
      <c r="H131" s="1487"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82"/>
      <c r="U131" s="1197">
        <v>2</v>
      </c>
      <c r="V131" s="1187" t="s">
        <v>1874</v>
      </c>
      <c r="W131" s="1187" t="s">
        <v>1427</v>
      </c>
      <c r="X131" s="1196" t="str">
        <f>'Required Info to Submit'!E24</f>
        <v/>
      </c>
      <c r="Y131" s="1489" t="str">
        <f>IF(X131="","",'Required Info to Submit'!K24)</f>
        <v/>
      </c>
      <c r="Z131" s="1490"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82"/>
      <c r="C132" s="1197">
        <v>3</v>
      </c>
      <c r="D132" s="1187" t="s">
        <v>1874</v>
      </c>
      <c r="E132" s="1187" t="s">
        <v>1427</v>
      </c>
      <c r="F132" s="1187" t="str">
        <f>'Required Info to Submit'!E25</f>
        <v/>
      </c>
      <c r="G132" s="1486" t="str">
        <f>IF(F132="","",'Required Info to Submit'!K25)</f>
        <v/>
      </c>
      <c r="H132" s="1487"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82"/>
      <c r="U132" s="1197">
        <v>3</v>
      </c>
      <c r="V132" s="1187" t="s">
        <v>1874</v>
      </c>
      <c r="W132" s="1187" t="s">
        <v>1427</v>
      </c>
      <c r="X132" s="1196" t="str">
        <f>'Required Info to Submit'!E25</f>
        <v/>
      </c>
      <c r="Y132" s="1489" t="str">
        <f>IF(X132="","",'Required Info to Submit'!K25)</f>
        <v/>
      </c>
      <c r="Z132" s="1490"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82"/>
      <c r="C133" s="1197">
        <v>4</v>
      </c>
      <c r="D133" s="1187" t="s">
        <v>1874</v>
      </c>
      <c r="E133" s="1187" t="s">
        <v>1427</v>
      </c>
      <c r="F133" s="1187" t="str">
        <f>'Required Info to Submit'!E26</f>
        <v/>
      </c>
      <c r="G133" s="1486" t="str">
        <f>IF(F133="","",'Required Info to Submit'!K26)</f>
        <v/>
      </c>
      <c r="H133" s="1487"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82"/>
      <c r="U133" s="1197">
        <v>4</v>
      </c>
      <c r="V133" s="1187" t="s">
        <v>1874</v>
      </c>
      <c r="W133" s="1187" t="s">
        <v>1427</v>
      </c>
      <c r="X133" s="1196" t="str">
        <f>'Required Info to Submit'!E26</f>
        <v/>
      </c>
      <c r="Y133" s="1489" t="str">
        <f>IF(X133="","",'Required Info to Submit'!K26)</f>
        <v/>
      </c>
      <c r="Z133" s="1490"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82"/>
      <c r="C134" s="1197">
        <v>5</v>
      </c>
      <c r="D134" s="1187" t="s">
        <v>1874</v>
      </c>
      <c r="E134" s="1187" t="s">
        <v>1427</v>
      </c>
      <c r="F134" s="1187" t="str">
        <f>'Required Info to Submit'!E27</f>
        <v/>
      </c>
      <c r="G134" s="1486" t="str">
        <f>IF(F134="","",'Required Info to Submit'!K27)</f>
        <v/>
      </c>
      <c r="H134" s="1487"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82"/>
      <c r="U134" s="1197">
        <v>5</v>
      </c>
      <c r="V134" s="1187" t="s">
        <v>1874</v>
      </c>
      <c r="W134" s="1187" t="s">
        <v>1427</v>
      </c>
      <c r="X134" s="1196" t="str">
        <f>'Required Info to Submit'!E27</f>
        <v/>
      </c>
      <c r="Y134" s="1489" t="str">
        <f>IF(X134="","",'Required Info to Submit'!K27)</f>
        <v/>
      </c>
      <c r="Z134" s="1490"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82"/>
      <c r="C135" s="1197">
        <v>6</v>
      </c>
      <c r="D135" s="1187" t="s">
        <v>1874</v>
      </c>
      <c r="E135" s="1187" t="s">
        <v>1427</v>
      </c>
      <c r="F135" s="1187" t="str">
        <f>'Required Info to Submit'!E28</f>
        <v/>
      </c>
      <c r="G135" s="1486" t="str">
        <f>IF(F135="","",'Required Info to Submit'!K28)</f>
        <v/>
      </c>
      <c r="H135" s="1487"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82"/>
      <c r="U135" s="1197">
        <v>6</v>
      </c>
      <c r="V135" s="1187" t="s">
        <v>1874</v>
      </c>
      <c r="W135" s="1187" t="s">
        <v>1427</v>
      </c>
      <c r="X135" s="1196" t="str">
        <f>'Required Info to Submit'!E28</f>
        <v/>
      </c>
      <c r="Y135" s="1489" t="str">
        <f>IF(X135="","",'Required Info to Submit'!K28)</f>
        <v/>
      </c>
      <c r="Z135" s="1490"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82"/>
      <c r="C136" s="1197">
        <v>7</v>
      </c>
      <c r="D136" s="1187" t="s">
        <v>1874</v>
      </c>
      <c r="E136" s="1187" t="s">
        <v>1427</v>
      </c>
      <c r="F136" s="1187" t="str">
        <f>'Required Info to Submit'!E29</f>
        <v/>
      </c>
      <c r="G136" s="1486" t="str">
        <f>IF(F136="","",'Required Info to Submit'!K29)</f>
        <v/>
      </c>
      <c r="H136" s="1487"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82"/>
      <c r="U136" s="1197">
        <v>7</v>
      </c>
      <c r="V136" s="1187" t="s">
        <v>1874</v>
      </c>
      <c r="W136" s="1187" t="s">
        <v>1427</v>
      </c>
      <c r="X136" s="1196" t="str">
        <f>'Required Info to Submit'!E29</f>
        <v/>
      </c>
      <c r="Y136" s="1489" t="str">
        <f>IF(X136="","",'Required Info to Submit'!K29)</f>
        <v/>
      </c>
      <c r="Z136" s="1490"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82"/>
      <c r="C137" s="1197">
        <v>8</v>
      </c>
      <c r="D137" s="1187" t="s">
        <v>1874</v>
      </c>
      <c r="E137" s="1187" t="s">
        <v>1427</v>
      </c>
      <c r="F137" s="1187" t="str">
        <f>'Required Info to Submit'!E30</f>
        <v/>
      </c>
      <c r="G137" s="1486" t="str">
        <f>IF(F137="","",'Required Info to Submit'!K30)</f>
        <v/>
      </c>
      <c r="H137" s="1487"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82"/>
      <c r="U137" s="1197">
        <v>8</v>
      </c>
      <c r="V137" s="1187" t="s">
        <v>1874</v>
      </c>
      <c r="W137" s="1187" t="s">
        <v>1427</v>
      </c>
      <c r="X137" s="1196" t="str">
        <f>'Required Info to Submit'!E30</f>
        <v/>
      </c>
      <c r="Y137" s="1489" t="str">
        <f>IF(X137="","",'Required Info to Submit'!K30)</f>
        <v/>
      </c>
      <c r="Z137" s="1490"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82"/>
      <c r="C138" s="1197">
        <v>9</v>
      </c>
      <c r="D138" s="1187" t="s">
        <v>1874</v>
      </c>
      <c r="E138" s="1187" t="s">
        <v>1427</v>
      </c>
      <c r="F138" s="1187" t="str">
        <f>'Required Info to Submit'!E31</f>
        <v/>
      </c>
      <c r="G138" s="1486" t="str">
        <f>IF(F138="","",'Required Info to Submit'!K31)</f>
        <v/>
      </c>
      <c r="H138" s="1487"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82"/>
      <c r="U138" s="1197">
        <v>9</v>
      </c>
      <c r="V138" s="1187" t="s">
        <v>1874</v>
      </c>
      <c r="W138" s="1187" t="s">
        <v>1427</v>
      </c>
      <c r="X138" s="1196" t="str">
        <f>'Required Info to Submit'!E31</f>
        <v/>
      </c>
      <c r="Y138" s="1489" t="str">
        <f>IF(X138="","",'Required Info to Submit'!K31)</f>
        <v/>
      </c>
      <c r="Z138" s="1490"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83"/>
      <c r="C139" s="1199">
        <v>10</v>
      </c>
      <c r="D139" s="1189" t="s">
        <v>1874</v>
      </c>
      <c r="E139" s="1189" t="s">
        <v>1427</v>
      </c>
      <c r="F139" s="1189" t="str">
        <f>'Required Info to Submit'!E32</f>
        <v/>
      </c>
      <c r="G139" s="1488" t="str">
        <f>IF(F139="","",'Required Info to Submit'!K32)</f>
        <v/>
      </c>
      <c r="H139" s="1488"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83"/>
      <c r="U139" s="1199">
        <v>10</v>
      </c>
      <c r="V139" s="1189" t="s">
        <v>1874</v>
      </c>
      <c r="W139" s="1189" t="s">
        <v>1427</v>
      </c>
      <c r="X139" s="1202" t="str">
        <f>'Required Info to Submit'!E32</f>
        <v/>
      </c>
      <c r="Y139" s="1491" t="str">
        <f>IF(X139="","",'Required Info to Submit'!K32)</f>
        <v/>
      </c>
      <c r="Z139" s="1495"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1851</v>
      </c>
      <c r="H142" s="1144" t="s">
        <v>1852</v>
      </c>
      <c r="I142" s="1144" t="s">
        <v>1853</v>
      </c>
      <c r="J142" s="1143" t="s">
        <v>1854</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1851</v>
      </c>
      <c r="Z142" s="1144" t="s">
        <v>1852</v>
      </c>
      <c r="AA142" s="1144" t="s">
        <v>1853</v>
      </c>
      <c r="AB142" s="1143" t="s">
        <v>1854</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1855</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1855</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886" t="s">
        <v>1890</v>
      </c>
      <c r="C144" s="1143" t="s">
        <v>1857</v>
      </c>
      <c r="D144" s="1144" t="s">
        <v>1858</v>
      </c>
      <c r="E144" s="1179"/>
      <c r="F144" s="1179"/>
      <c r="G144" s="1179"/>
      <c r="H144" s="1179"/>
      <c r="I144" s="1179"/>
      <c r="J144" s="1179"/>
      <c r="K144" s="1179"/>
      <c r="L144" s="1179"/>
      <c r="M144" s="1179"/>
      <c r="N144" s="1179"/>
      <c r="O144" s="1179"/>
      <c r="P144" s="1180"/>
      <c r="Q144" s="1150"/>
      <c r="R144" s="1150"/>
      <c r="S144" s="1150"/>
      <c r="T144" s="1886" t="s">
        <v>1890</v>
      </c>
      <c r="U144" s="1143" t="s">
        <v>1857</v>
      </c>
      <c r="V144" s="1144" t="s">
        <v>1858</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887"/>
      <c r="C145" s="1181" t="s">
        <v>1859</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887"/>
      <c r="U145" s="1181" t="s">
        <v>1859</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00" t="s">
        <v>1860</v>
      </c>
      <c r="C146" s="1182" t="s">
        <v>1861</v>
      </c>
      <c r="D146" s="1183" t="s">
        <v>131</v>
      </c>
      <c r="E146" s="1183" t="s">
        <v>1862</v>
      </c>
      <c r="F146" s="1150"/>
      <c r="G146" s="1150"/>
      <c r="H146" s="1150"/>
      <c r="I146" s="1150"/>
      <c r="J146" s="1150"/>
      <c r="K146" s="1150"/>
      <c r="L146" s="1150"/>
      <c r="M146" s="1150"/>
      <c r="N146" s="1150"/>
      <c r="O146" s="1150"/>
      <c r="P146" s="1151"/>
      <c r="Q146" s="1150"/>
      <c r="R146" s="1150"/>
      <c r="S146" s="1150"/>
      <c r="T146" s="1900" t="s">
        <v>1860</v>
      </c>
      <c r="U146" s="1182" t="s">
        <v>1861</v>
      </c>
      <c r="V146" s="1183" t="s">
        <v>131</v>
      </c>
      <c r="W146" s="1183" t="s">
        <v>1862</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82"/>
      <c r="C147" s="1184" t="s">
        <v>1863</v>
      </c>
      <c r="D147" s="1184" t="s">
        <v>1864</v>
      </c>
      <c r="E147" s="1185"/>
      <c r="F147" s="1150"/>
      <c r="G147" s="1150"/>
      <c r="H147" s="1150"/>
      <c r="I147" s="1150"/>
      <c r="J147" s="1150"/>
      <c r="K147" s="1150"/>
      <c r="L147" s="1150"/>
      <c r="M147" s="1150"/>
      <c r="N147" s="1150"/>
      <c r="O147" s="1150"/>
      <c r="P147" s="1151"/>
      <c r="Q147" s="1150"/>
      <c r="R147" s="1150"/>
      <c r="S147" s="1150"/>
      <c r="T147" s="1882"/>
      <c r="U147" s="1184" t="s">
        <v>1863</v>
      </c>
      <c r="V147" s="1184" t="s">
        <v>1864</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82"/>
      <c r="C148" s="1186" t="s">
        <v>1863</v>
      </c>
      <c r="D148" s="1186" t="s">
        <v>1865</v>
      </c>
      <c r="E148" s="1187" t="s">
        <v>1866</v>
      </c>
      <c r="F148" s="1150"/>
      <c r="G148" s="1150"/>
      <c r="H148" s="1150"/>
      <c r="I148" s="1150"/>
      <c r="J148" s="1150"/>
      <c r="K148" s="1150"/>
      <c r="L148" s="1150"/>
      <c r="M148" s="1150"/>
      <c r="N148" s="1150"/>
      <c r="O148" s="1150"/>
      <c r="P148" s="1151"/>
      <c r="Q148" s="1150"/>
      <c r="R148" s="1150"/>
      <c r="S148" s="1150"/>
      <c r="T148" s="1882"/>
      <c r="U148" s="1186" t="s">
        <v>1863</v>
      </c>
      <c r="V148" s="1186" t="s">
        <v>1865</v>
      </c>
      <c r="W148" s="1187" t="s">
        <v>1866</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82"/>
      <c r="C149" s="1186" t="s">
        <v>1863</v>
      </c>
      <c r="D149" s="1186" t="s">
        <v>1867</v>
      </c>
      <c r="E149" s="1187" t="s">
        <v>1701</v>
      </c>
      <c r="F149" s="1150"/>
      <c r="G149" s="1150"/>
      <c r="H149" s="1150"/>
      <c r="I149" s="1150"/>
      <c r="J149" s="1150"/>
      <c r="K149" s="1150"/>
      <c r="L149" s="1150"/>
      <c r="M149" s="1150"/>
      <c r="N149" s="1150"/>
      <c r="O149" s="1150"/>
      <c r="P149" s="1151"/>
      <c r="Q149" s="1150"/>
      <c r="R149" s="1150"/>
      <c r="S149" s="1150"/>
      <c r="T149" s="1882"/>
      <c r="U149" s="1186" t="s">
        <v>1863</v>
      </c>
      <c r="V149" s="1186" t="s">
        <v>1867</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83"/>
      <c r="C150" s="1188" t="s">
        <v>1863</v>
      </c>
      <c r="D150" s="1188" t="s">
        <v>1868</v>
      </c>
      <c r="E150" s="1189" t="s">
        <v>1869</v>
      </c>
      <c r="F150" s="1150"/>
      <c r="G150" s="1150"/>
      <c r="H150" s="1150"/>
      <c r="I150" s="1150"/>
      <c r="J150" s="1150"/>
      <c r="K150" s="1150"/>
      <c r="L150" s="1150"/>
      <c r="M150" s="1150"/>
      <c r="N150" s="1150"/>
      <c r="O150" s="1150"/>
      <c r="P150" s="1151"/>
      <c r="Q150" s="1150"/>
      <c r="R150" s="1150"/>
      <c r="S150" s="1150"/>
      <c r="T150" s="1883"/>
      <c r="U150" s="1188" t="s">
        <v>1863</v>
      </c>
      <c r="V150" s="1188" t="s">
        <v>1868</v>
      </c>
      <c r="W150" s="1189" t="s">
        <v>1869</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80" t="s">
        <v>1870</v>
      </c>
      <c r="C151" s="1190" t="s">
        <v>1871</v>
      </c>
      <c r="D151" s="1191" t="s">
        <v>1861</v>
      </c>
      <c r="E151" s="1191" t="s">
        <v>131</v>
      </c>
      <c r="F151" s="1191" t="s">
        <v>1862</v>
      </c>
      <c r="G151" s="1191" t="s">
        <v>1872</v>
      </c>
      <c r="H151" s="1192" t="s">
        <v>1873</v>
      </c>
      <c r="I151" s="1193" t="s">
        <v>766</v>
      </c>
      <c r="J151" s="1193" t="s">
        <v>767</v>
      </c>
      <c r="K151" s="1193" t="s">
        <v>768</v>
      </c>
      <c r="L151" s="1193" t="s">
        <v>769</v>
      </c>
      <c r="M151" s="1193" t="s">
        <v>204</v>
      </c>
      <c r="N151" s="1150"/>
      <c r="O151" s="1150"/>
      <c r="P151" s="1151"/>
      <c r="Q151" s="1150"/>
      <c r="R151" s="1150"/>
      <c r="S151" s="1150"/>
      <c r="T151" s="1880" t="s">
        <v>1870</v>
      </c>
      <c r="U151" s="1190" t="s">
        <v>1871</v>
      </c>
      <c r="V151" s="1191" t="s">
        <v>1861</v>
      </c>
      <c r="W151" s="1191" t="s">
        <v>131</v>
      </c>
      <c r="X151" s="1191" t="s">
        <v>1862</v>
      </c>
      <c r="Y151" s="1191" t="s">
        <v>1872</v>
      </c>
      <c r="Z151" s="1192" t="s">
        <v>1873</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82"/>
      <c r="C152" s="1194">
        <v>1</v>
      </c>
      <c r="D152" s="1187" t="s">
        <v>1874</v>
      </c>
      <c r="E152" s="1187" t="s">
        <v>1427</v>
      </c>
      <c r="F152" s="1187" t="str">
        <f>'Required Info to Submit'!E23</f>
        <v/>
      </c>
      <c r="G152" s="1486" t="str">
        <f>IF(F152="","",'Required Info to Submit'!K23)</f>
        <v/>
      </c>
      <c r="H152" s="1487"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82"/>
      <c r="U152" s="1194">
        <v>1</v>
      </c>
      <c r="V152" s="1187" t="s">
        <v>1874</v>
      </c>
      <c r="W152" s="1187" t="s">
        <v>1427</v>
      </c>
      <c r="X152" s="1196" t="str">
        <f>'Required Info to Submit'!E23</f>
        <v/>
      </c>
      <c r="Y152" s="1489" t="str">
        <f>IF(X152="","",'Required Info to Submit'!K23)</f>
        <v/>
      </c>
      <c r="Z152" s="1490"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82"/>
      <c r="C153" s="1197">
        <v>2</v>
      </c>
      <c r="D153" s="1187" t="s">
        <v>1874</v>
      </c>
      <c r="E153" s="1187" t="s">
        <v>1427</v>
      </c>
      <c r="F153" s="1187" t="str">
        <f>'Required Info to Submit'!E24</f>
        <v/>
      </c>
      <c r="G153" s="1486" t="str">
        <f>IF(F153="","",'Required Info to Submit'!K24)</f>
        <v/>
      </c>
      <c r="H153" s="1487"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82"/>
      <c r="U153" s="1197">
        <v>2</v>
      </c>
      <c r="V153" s="1187" t="s">
        <v>1874</v>
      </c>
      <c r="W153" s="1187" t="s">
        <v>1427</v>
      </c>
      <c r="X153" s="1196" t="str">
        <f>'Required Info to Submit'!E24</f>
        <v/>
      </c>
      <c r="Y153" s="1489" t="str">
        <f>IF(X153="","",'Required Info to Submit'!K24)</f>
        <v/>
      </c>
      <c r="Z153" s="1490"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82"/>
      <c r="C154" s="1197">
        <v>3</v>
      </c>
      <c r="D154" s="1187" t="s">
        <v>1874</v>
      </c>
      <c r="E154" s="1187" t="s">
        <v>1427</v>
      </c>
      <c r="F154" s="1187" t="str">
        <f>'Required Info to Submit'!E25</f>
        <v/>
      </c>
      <c r="G154" s="1486" t="str">
        <f>IF(F154="","",'Required Info to Submit'!K25)</f>
        <v/>
      </c>
      <c r="H154" s="1487"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82"/>
      <c r="U154" s="1197">
        <v>3</v>
      </c>
      <c r="V154" s="1187" t="s">
        <v>1874</v>
      </c>
      <c r="W154" s="1187" t="s">
        <v>1427</v>
      </c>
      <c r="X154" s="1196" t="str">
        <f>'Required Info to Submit'!E25</f>
        <v/>
      </c>
      <c r="Y154" s="1489" t="str">
        <f>IF(X154="","",'Required Info to Submit'!K25)</f>
        <v/>
      </c>
      <c r="Z154" s="1490"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82"/>
      <c r="C155" s="1197">
        <v>4</v>
      </c>
      <c r="D155" s="1187" t="s">
        <v>1874</v>
      </c>
      <c r="E155" s="1187" t="s">
        <v>1427</v>
      </c>
      <c r="F155" s="1187" t="str">
        <f>'Required Info to Submit'!E26</f>
        <v/>
      </c>
      <c r="G155" s="1486" t="str">
        <f>IF(F155="","",'Required Info to Submit'!K26)</f>
        <v/>
      </c>
      <c r="H155" s="1487"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82"/>
      <c r="U155" s="1197">
        <v>4</v>
      </c>
      <c r="V155" s="1187" t="s">
        <v>1874</v>
      </c>
      <c r="W155" s="1187" t="s">
        <v>1427</v>
      </c>
      <c r="X155" s="1196" t="str">
        <f>'Required Info to Submit'!E26</f>
        <v/>
      </c>
      <c r="Y155" s="1489" t="str">
        <f>IF(X155="","",'Required Info to Submit'!K26)</f>
        <v/>
      </c>
      <c r="Z155" s="1490"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82"/>
      <c r="C156" s="1197">
        <v>5</v>
      </c>
      <c r="D156" s="1187" t="s">
        <v>1874</v>
      </c>
      <c r="E156" s="1187" t="s">
        <v>1427</v>
      </c>
      <c r="F156" s="1187" t="str">
        <f>'Required Info to Submit'!E27</f>
        <v/>
      </c>
      <c r="G156" s="1486" t="str">
        <f>IF(F156="","",'Required Info to Submit'!K27)</f>
        <v/>
      </c>
      <c r="H156" s="1487"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82"/>
      <c r="U156" s="1197">
        <v>5</v>
      </c>
      <c r="V156" s="1187" t="s">
        <v>1874</v>
      </c>
      <c r="W156" s="1187" t="s">
        <v>1427</v>
      </c>
      <c r="X156" s="1196" t="str">
        <f>'Required Info to Submit'!E27</f>
        <v/>
      </c>
      <c r="Y156" s="1489" t="str">
        <f>IF(X156="","",'Required Info to Submit'!K27)</f>
        <v/>
      </c>
      <c r="Z156" s="1490"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82"/>
      <c r="C157" s="1197">
        <v>6</v>
      </c>
      <c r="D157" s="1187" t="s">
        <v>1874</v>
      </c>
      <c r="E157" s="1187" t="s">
        <v>1427</v>
      </c>
      <c r="F157" s="1187" t="str">
        <f>'Required Info to Submit'!E28</f>
        <v/>
      </c>
      <c r="G157" s="1486" t="str">
        <f>IF(F157="","",'Required Info to Submit'!K28)</f>
        <v/>
      </c>
      <c r="H157" s="1487"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82"/>
      <c r="U157" s="1197">
        <v>6</v>
      </c>
      <c r="V157" s="1187" t="s">
        <v>1874</v>
      </c>
      <c r="W157" s="1187" t="s">
        <v>1427</v>
      </c>
      <c r="X157" s="1196" t="str">
        <f>'Required Info to Submit'!E28</f>
        <v/>
      </c>
      <c r="Y157" s="1489" t="str">
        <f>IF(X157="","",'Required Info to Submit'!K28)</f>
        <v/>
      </c>
      <c r="Z157" s="1490"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82"/>
      <c r="C158" s="1197">
        <v>7</v>
      </c>
      <c r="D158" s="1187" t="s">
        <v>1874</v>
      </c>
      <c r="E158" s="1187" t="s">
        <v>1427</v>
      </c>
      <c r="F158" s="1187" t="str">
        <f>'Required Info to Submit'!E29</f>
        <v/>
      </c>
      <c r="G158" s="1486" t="str">
        <f>IF(F158="","",'Required Info to Submit'!K29)</f>
        <v/>
      </c>
      <c r="H158" s="1487"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82"/>
      <c r="U158" s="1197">
        <v>7</v>
      </c>
      <c r="V158" s="1187" t="s">
        <v>1874</v>
      </c>
      <c r="W158" s="1187" t="s">
        <v>1427</v>
      </c>
      <c r="X158" s="1196" t="str">
        <f>'Required Info to Submit'!E29</f>
        <v/>
      </c>
      <c r="Y158" s="1489" t="str">
        <f>IF(X158="","",'Required Info to Submit'!K29)</f>
        <v/>
      </c>
      <c r="Z158" s="1490"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82"/>
      <c r="C159" s="1197">
        <v>8</v>
      </c>
      <c r="D159" s="1187" t="s">
        <v>1874</v>
      </c>
      <c r="E159" s="1187" t="s">
        <v>1427</v>
      </c>
      <c r="F159" s="1187" t="str">
        <f>'Required Info to Submit'!E30</f>
        <v/>
      </c>
      <c r="G159" s="1486" t="str">
        <f>IF(F159="","",'Required Info to Submit'!K30)</f>
        <v/>
      </c>
      <c r="H159" s="1487"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82"/>
      <c r="U159" s="1197">
        <v>8</v>
      </c>
      <c r="V159" s="1187" t="s">
        <v>1874</v>
      </c>
      <c r="W159" s="1187" t="s">
        <v>1427</v>
      </c>
      <c r="X159" s="1196" t="str">
        <f>'Required Info to Submit'!E30</f>
        <v/>
      </c>
      <c r="Y159" s="1489" t="str">
        <f>IF(X159="","",'Required Info to Submit'!K30)</f>
        <v/>
      </c>
      <c r="Z159" s="1490"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82"/>
      <c r="C160" s="1197">
        <v>9</v>
      </c>
      <c r="D160" s="1187" t="s">
        <v>1874</v>
      </c>
      <c r="E160" s="1187" t="s">
        <v>1427</v>
      </c>
      <c r="F160" s="1187" t="str">
        <f>'Required Info to Submit'!E31</f>
        <v/>
      </c>
      <c r="G160" s="1486" t="str">
        <f>IF(F160="","",'Required Info to Submit'!K31)</f>
        <v/>
      </c>
      <c r="H160" s="1487"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82"/>
      <c r="U160" s="1197">
        <v>9</v>
      </c>
      <c r="V160" s="1187" t="s">
        <v>1874</v>
      </c>
      <c r="W160" s="1187" t="s">
        <v>1427</v>
      </c>
      <c r="X160" s="1196" t="str">
        <f>'Required Info to Submit'!E31</f>
        <v/>
      </c>
      <c r="Y160" s="1489" t="str">
        <f>IF(X160="","",'Required Info to Submit'!K31)</f>
        <v/>
      </c>
      <c r="Z160" s="1490"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83"/>
      <c r="C161" s="1199">
        <v>10</v>
      </c>
      <c r="D161" s="1189" t="s">
        <v>1874</v>
      </c>
      <c r="E161" s="1189" t="s">
        <v>1427</v>
      </c>
      <c r="F161" s="1189" t="str">
        <f>'Required Info to Submit'!E32</f>
        <v/>
      </c>
      <c r="G161" s="1488" t="str">
        <f>IF(F161="","",'Required Info to Submit'!K32)</f>
        <v/>
      </c>
      <c r="H161" s="1496"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83"/>
      <c r="U161" s="1199">
        <v>10</v>
      </c>
      <c r="V161" s="1189" t="s">
        <v>1874</v>
      </c>
      <c r="W161" s="1189" t="s">
        <v>1427</v>
      </c>
      <c r="X161" s="1202" t="str">
        <f>'Required Info to Submit'!E32</f>
        <v/>
      </c>
      <c r="Y161" s="1491" t="str">
        <f>IF(X161="","",'Required Info to Submit'!K32)</f>
        <v/>
      </c>
      <c r="Z161" s="1495"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1851</v>
      </c>
      <c r="H164" s="1144" t="s">
        <v>1852</v>
      </c>
      <c r="I164" s="1144" t="s">
        <v>1853</v>
      </c>
      <c r="J164" s="1143" t="s">
        <v>1875</v>
      </c>
      <c r="K164" s="1143" t="s">
        <v>1854</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1851</v>
      </c>
      <c r="Z164" s="1144" t="s">
        <v>1852</v>
      </c>
      <c r="AA164" s="1144" t="s">
        <v>1853</v>
      </c>
      <c r="AB164" s="1143" t="s">
        <v>1875</v>
      </c>
      <c r="AC164" s="1143" t="s">
        <v>1854</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1855</v>
      </c>
      <c r="C165" s="1176" t="s">
        <v>1536</v>
      </c>
      <c r="D165" s="1177">
        <v>3501</v>
      </c>
      <c r="E165" s="1147" t="s">
        <v>1891</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1855</v>
      </c>
      <c r="U165" s="1176" t="s">
        <v>1536</v>
      </c>
      <c r="V165" s="1177">
        <v>3502</v>
      </c>
      <c r="W165" s="1147" t="s">
        <v>1891</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80" t="s">
        <v>1890</v>
      </c>
      <c r="C166" s="1203" t="s">
        <v>1876</v>
      </c>
      <c r="D166" s="1143" t="s">
        <v>1877</v>
      </c>
      <c r="E166" s="1144" t="s">
        <v>1359</v>
      </c>
      <c r="F166" s="1143" t="s">
        <v>1879</v>
      </c>
      <c r="G166" s="1204" t="s">
        <v>1882</v>
      </c>
      <c r="H166" s="1205"/>
      <c r="I166" s="1205"/>
      <c r="J166" s="1150"/>
      <c r="K166" s="1205"/>
      <c r="L166" s="1205"/>
      <c r="M166" s="1205"/>
      <c r="N166" s="1205"/>
      <c r="O166" s="1205"/>
      <c r="P166" s="1150"/>
      <c r="Q166" s="1206"/>
      <c r="R166" s="1150"/>
      <c r="S166" s="1150"/>
      <c r="T166" s="1880" t="s">
        <v>1890</v>
      </c>
      <c r="U166" s="1207" t="s">
        <v>1876</v>
      </c>
      <c r="V166" s="1143" t="s">
        <v>1877</v>
      </c>
      <c r="W166" s="1144" t="s">
        <v>1359</v>
      </c>
      <c r="X166" s="1143" t="s">
        <v>1879</v>
      </c>
      <c r="Y166" s="1208" t="s">
        <v>1882</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85"/>
      <c r="C167" s="1238" t="s">
        <v>1892</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85"/>
      <c r="U167" s="1238" t="s">
        <v>1883</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82"/>
      <c r="C168" s="1213" t="s">
        <v>1886</v>
      </c>
      <c r="D168" s="1214" t="s">
        <v>126</v>
      </c>
      <c r="E168" s="1215" t="s">
        <v>128</v>
      </c>
      <c r="F168" s="1216" t="s">
        <v>1104</v>
      </c>
      <c r="G168" s="1179"/>
      <c r="H168" s="1179"/>
      <c r="I168" s="1257"/>
      <c r="J168" s="1179"/>
      <c r="K168" s="1179"/>
      <c r="L168" s="1179"/>
      <c r="M168" s="1179"/>
      <c r="N168" s="1179"/>
      <c r="O168" s="1179"/>
      <c r="P168" s="1150"/>
      <c r="Q168" s="1180"/>
      <c r="R168" s="1150"/>
      <c r="S168" s="1150"/>
      <c r="T168" s="1885"/>
      <c r="U168" s="1143" t="s">
        <v>1886</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82"/>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85"/>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83"/>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84"/>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80" t="s">
        <v>1860</v>
      </c>
      <c r="C171" s="1234" t="s">
        <v>1861</v>
      </c>
      <c r="D171" s="1235" t="s">
        <v>131</v>
      </c>
      <c r="E171" s="1235" t="s">
        <v>1862</v>
      </c>
      <c r="F171" s="1150"/>
      <c r="G171" s="1150"/>
      <c r="H171" s="1150"/>
      <c r="I171" s="1150"/>
      <c r="J171" s="1150"/>
      <c r="K171" s="1150"/>
      <c r="L171" s="1150"/>
      <c r="M171" s="1150"/>
      <c r="N171" s="1150"/>
      <c r="O171" s="1150"/>
      <c r="P171" s="1150"/>
      <c r="Q171" s="1151"/>
      <c r="R171" s="1150"/>
      <c r="S171" s="1150"/>
      <c r="T171" s="1880" t="s">
        <v>1860</v>
      </c>
      <c r="U171" s="1234" t="s">
        <v>1861</v>
      </c>
      <c r="V171" s="1183" t="s">
        <v>131</v>
      </c>
      <c r="W171" s="1183" t="s">
        <v>1862</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85"/>
      <c r="C172" s="1184" t="s">
        <v>1863</v>
      </c>
      <c r="D172" s="1184" t="s">
        <v>1864</v>
      </c>
      <c r="E172" s="1185"/>
      <c r="F172" s="1150"/>
      <c r="G172" s="1150"/>
      <c r="H172" s="1150"/>
      <c r="I172" s="1150"/>
      <c r="J172" s="1150"/>
      <c r="K172" s="1150"/>
      <c r="L172" s="1150"/>
      <c r="M172" s="1150"/>
      <c r="N172" s="1150"/>
      <c r="O172" s="1150"/>
      <c r="P172" s="1150"/>
      <c r="Q172" s="1151"/>
      <c r="R172" s="1150"/>
      <c r="S172" s="1150"/>
      <c r="T172" s="1885"/>
      <c r="U172" s="1184" t="s">
        <v>1863</v>
      </c>
      <c r="V172" s="1184" t="s">
        <v>1864</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85"/>
      <c r="C173" s="1186" t="s">
        <v>1863</v>
      </c>
      <c r="D173" s="1186" t="s">
        <v>1865</v>
      </c>
      <c r="E173" s="1187" t="s">
        <v>1866</v>
      </c>
      <c r="F173" s="1150"/>
      <c r="G173" s="1150"/>
      <c r="H173" s="1150"/>
      <c r="I173" s="1150"/>
      <c r="J173" s="1150"/>
      <c r="K173" s="1150"/>
      <c r="L173" s="1150"/>
      <c r="M173" s="1150"/>
      <c r="N173" s="1150"/>
      <c r="O173" s="1150"/>
      <c r="P173" s="1150"/>
      <c r="Q173" s="1151"/>
      <c r="R173" s="1150"/>
      <c r="S173" s="1150"/>
      <c r="T173" s="1885"/>
      <c r="U173" s="1186" t="s">
        <v>1863</v>
      </c>
      <c r="V173" s="1186" t="s">
        <v>1865</v>
      </c>
      <c r="W173" s="1187" t="s">
        <v>1866</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85"/>
      <c r="C174" s="1186" t="s">
        <v>1863</v>
      </c>
      <c r="D174" s="1186" t="s">
        <v>1867</v>
      </c>
      <c r="E174" s="1187" t="s">
        <v>1701</v>
      </c>
      <c r="F174" s="1150"/>
      <c r="G174" s="1150"/>
      <c r="H174" s="1150"/>
      <c r="I174" s="1150"/>
      <c r="J174" s="1150"/>
      <c r="K174" s="1150"/>
      <c r="L174" s="1150"/>
      <c r="M174" s="1150"/>
      <c r="N174" s="1150"/>
      <c r="O174" s="1150"/>
      <c r="P174" s="1150"/>
      <c r="Q174" s="1151"/>
      <c r="R174" s="1150"/>
      <c r="S174" s="1150"/>
      <c r="T174" s="1885"/>
      <c r="U174" s="1186" t="s">
        <v>1863</v>
      </c>
      <c r="V174" s="1186" t="s">
        <v>1867</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84"/>
      <c r="C175" s="1188" t="s">
        <v>1863</v>
      </c>
      <c r="D175" s="1188" t="s">
        <v>1868</v>
      </c>
      <c r="E175" s="1189" t="s">
        <v>1869</v>
      </c>
      <c r="F175" s="1150"/>
      <c r="G175" s="1150"/>
      <c r="H175" s="1150"/>
      <c r="I175" s="1150"/>
      <c r="J175" s="1150"/>
      <c r="K175" s="1150"/>
      <c r="L175" s="1150"/>
      <c r="M175" s="1150"/>
      <c r="N175" s="1150"/>
      <c r="O175" s="1150"/>
      <c r="P175" s="1150"/>
      <c r="Q175" s="1151"/>
      <c r="R175" s="1150"/>
      <c r="S175" s="1150"/>
      <c r="T175" s="1884"/>
      <c r="U175" s="1188" t="s">
        <v>1863</v>
      </c>
      <c r="V175" s="1188" t="s">
        <v>1868</v>
      </c>
      <c r="W175" s="1189" t="s">
        <v>1869</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80" t="s">
        <v>1870</v>
      </c>
      <c r="C176" s="1190" t="s">
        <v>1871</v>
      </c>
      <c r="D176" s="1191" t="s">
        <v>1861</v>
      </c>
      <c r="E176" s="1191" t="s">
        <v>131</v>
      </c>
      <c r="F176" s="1191" t="s">
        <v>1862</v>
      </c>
      <c r="G176" s="1191" t="s">
        <v>1872</v>
      </c>
      <c r="H176" s="1192" t="s">
        <v>1873</v>
      </c>
      <c r="I176" s="1193" t="s">
        <v>766</v>
      </c>
      <c r="J176" s="1193" t="s">
        <v>767</v>
      </c>
      <c r="K176" s="1193" t="s">
        <v>768</v>
      </c>
      <c r="L176" s="1193" t="s">
        <v>769</v>
      </c>
      <c r="M176" s="1193" t="s">
        <v>204</v>
      </c>
      <c r="N176" s="1150"/>
      <c r="O176" s="1150"/>
      <c r="P176" s="1150"/>
      <c r="Q176" s="1151"/>
      <c r="R176" s="1150"/>
      <c r="S176" s="1150"/>
      <c r="T176" s="1880" t="s">
        <v>1870</v>
      </c>
      <c r="U176" s="1190" t="s">
        <v>1871</v>
      </c>
      <c r="V176" s="1191" t="s">
        <v>1861</v>
      </c>
      <c r="W176" s="1191" t="s">
        <v>131</v>
      </c>
      <c r="X176" s="1191" t="s">
        <v>1862</v>
      </c>
      <c r="Y176" s="1191" t="s">
        <v>1872</v>
      </c>
      <c r="Z176" s="1192" t="s">
        <v>1873</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82"/>
      <c r="C177" s="1194">
        <v>1</v>
      </c>
      <c r="D177" s="1187" t="s">
        <v>1874</v>
      </c>
      <c r="E177" s="1187" t="s">
        <v>1427</v>
      </c>
      <c r="F177" s="1196" t="str">
        <f>'Required Info to Submit'!E23</f>
        <v/>
      </c>
      <c r="G177" s="1489" t="str">
        <f>IF(F177="","",'Required Info to Submit'!K23)</f>
        <v/>
      </c>
      <c r="H177" s="1490"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82"/>
      <c r="U177" s="1194">
        <v>1</v>
      </c>
      <c r="V177" s="1187" t="s">
        <v>1874</v>
      </c>
      <c r="W177" s="1187" t="s">
        <v>1427</v>
      </c>
      <c r="X177" s="1187" t="str">
        <f>'Required Info to Submit'!E23</f>
        <v/>
      </c>
      <c r="Y177" s="1486" t="str">
        <f>IF(X177="","",'Required Info to Submit'!K23)</f>
        <v/>
      </c>
      <c r="Z177" s="1487"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82"/>
      <c r="C178" s="1197">
        <v>2</v>
      </c>
      <c r="D178" s="1187" t="s">
        <v>1874</v>
      </c>
      <c r="E178" s="1187" t="s">
        <v>1427</v>
      </c>
      <c r="F178" s="1196" t="str">
        <f>'Required Info to Submit'!E24</f>
        <v/>
      </c>
      <c r="G178" s="1489" t="str">
        <f>IF(F178="","",'Required Info to Submit'!K24)</f>
        <v/>
      </c>
      <c r="H178" s="1490"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82"/>
      <c r="U178" s="1197">
        <v>2</v>
      </c>
      <c r="V178" s="1187" t="s">
        <v>1874</v>
      </c>
      <c r="W178" s="1187" t="s">
        <v>1427</v>
      </c>
      <c r="X178" s="1187" t="str">
        <f>'Required Info to Submit'!E24</f>
        <v/>
      </c>
      <c r="Y178" s="1486" t="str">
        <f>IF(X178="","",'Required Info to Submit'!K24)</f>
        <v/>
      </c>
      <c r="Z178" s="1487"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82"/>
      <c r="C179" s="1197">
        <v>3</v>
      </c>
      <c r="D179" s="1187" t="s">
        <v>1874</v>
      </c>
      <c r="E179" s="1187" t="s">
        <v>1427</v>
      </c>
      <c r="F179" s="1196" t="str">
        <f>'Required Info to Submit'!E25</f>
        <v/>
      </c>
      <c r="G179" s="1489" t="str">
        <f>IF(F179="","",'Required Info to Submit'!K25)</f>
        <v/>
      </c>
      <c r="H179" s="1490"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82"/>
      <c r="U179" s="1197">
        <v>3</v>
      </c>
      <c r="V179" s="1187" t="s">
        <v>1874</v>
      </c>
      <c r="W179" s="1187" t="s">
        <v>1427</v>
      </c>
      <c r="X179" s="1187" t="str">
        <f>'Required Info to Submit'!E25</f>
        <v/>
      </c>
      <c r="Y179" s="1486" t="str">
        <f>IF(X179="","",'Required Info to Submit'!K25)</f>
        <v/>
      </c>
      <c r="Z179" s="1487"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82"/>
      <c r="C180" s="1197">
        <v>4</v>
      </c>
      <c r="D180" s="1187" t="s">
        <v>1874</v>
      </c>
      <c r="E180" s="1187" t="s">
        <v>1427</v>
      </c>
      <c r="F180" s="1196" t="str">
        <f>'Required Info to Submit'!E26</f>
        <v/>
      </c>
      <c r="G180" s="1489" t="str">
        <f>IF(F180="","",'Required Info to Submit'!K26)</f>
        <v/>
      </c>
      <c r="H180" s="1490"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82"/>
      <c r="U180" s="1197">
        <v>4</v>
      </c>
      <c r="V180" s="1187" t="s">
        <v>1874</v>
      </c>
      <c r="W180" s="1187" t="s">
        <v>1427</v>
      </c>
      <c r="X180" s="1187" t="str">
        <f>'Required Info to Submit'!E26</f>
        <v/>
      </c>
      <c r="Y180" s="1486" t="str">
        <f>IF(X180="","",'Required Info to Submit'!K26)</f>
        <v/>
      </c>
      <c r="Z180" s="1487"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82"/>
      <c r="C181" s="1197">
        <v>5</v>
      </c>
      <c r="D181" s="1187" t="s">
        <v>1874</v>
      </c>
      <c r="E181" s="1187" t="s">
        <v>1427</v>
      </c>
      <c r="F181" s="1196" t="str">
        <f>'Required Info to Submit'!E27</f>
        <v/>
      </c>
      <c r="G181" s="1489" t="str">
        <f>IF(F181="","",'Required Info to Submit'!K27)</f>
        <v/>
      </c>
      <c r="H181" s="1490"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82"/>
      <c r="U181" s="1197">
        <v>5</v>
      </c>
      <c r="V181" s="1187" t="s">
        <v>1874</v>
      </c>
      <c r="W181" s="1187" t="s">
        <v>1427</v>
      </c>
      <c r="X181" s="1187" t="str">
        <f>'Required Info to Submit'!E27</f>
        <v/>
      </c>
      <c r="Y181" s="1486" t="str">
        <f>IF(X181="","",'Required Info to Submit'!K27)</f>
        <v/>
      </c>
      <c r="Z181" s="1487"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82"/>
      <c r="C182" s="1197">
        <v>6</v>
      </c>
      <c r="D182" s="1187" t="s">
        <v>1874</v>
      </c>
      <c r="E182" s="1187" t="s">
        <v>1427</v>
      </c>
      <c r="F182" s="1196" t="str">
        <f>'Required Info to Submit'!E28</f>
        <v/>
      </c>
      <c r="G182" s="1489" t="str">
        <f>IF(F182="","",'Required Info to Submit'!K28)</f>
        <v/>
      </c>
      <c r="H182" s="1490"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82"/>
      <c r="U182" s="1197">
        <v>6</v>
      </c>
      <c r="V182" s="1187" t="s">
        <v>1874</v>
      </c>
      <c r="W182" s="1187" t="s">
        <v>1427</v>
      </c>
      <c r="X182" s="1187" t="str">
        <f>'Required Info to Submit'!E28</f>
        <v/>
      </c>
      <c r="Y182" s="1486" t="str">
        <f>IF(X182="","",'Required Info to Submit'!K28)</f>
        <v/>
      </c>
      <c r="Z182" s="1487"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82"/>
      <c r="C183" s="1197">
        <v>7</v>
      </c>
      <c r="D183" s="1187" t="s">
        <v>1874</v>
      </c>
      <c r="E183" s="1187" t="s">
        <v>1427</v>
      </c>
      <c r="F183" s="1196" t="str">
        <f>'Required Info to Submit'!E29</f>
        <v/>
      </c>
      <c r="G183" s="1489" t="str">
        <f>IF(F183="","",'Required Info to Submit'!K29)</f>
        <v/>
      </c>
      <c r="H183" s="1490"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82"/>
      <c r="U183" s="1197">
        <v>7</v>
      </c>
      <c r="V183" s="1187" t="s">
        <v>1874</v>
      </c>
      <c r="W183" s="1187" t="s">
        <v>1427</v>
      </c>
      <c r="X183" s="1187" t="str">
        <f>'Required Info to Submit'!E29</f>
        <v/>
      </c>
      <c r="Y183" s="1486" t="str">
        <f>IF(X183="","",'Required Info to Submit'!K29)</f>
        <v/>
      </c>
      <c r="Z183" s="1487"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82"/>
      <c r="C184" s="1197">
        <v>8</v>
      </c>
      <c r="D184" s="1187" t="s">
        <v>1874</v>
      </c>
      <c r="E184" s="1187" t="s">
        <v>1427</v>
      </c>
      <c r="F184" s="1196" t="str">
        <f>'Required Info to Submit'!E30</f>
        <v/>
      </c>
      <c r="G184" s="1489" t="str">
        <f>IF(F184="","",'Required Info to Submit'!K30)</f>
        <v/>
      </c>
      <c r="H184" s="1490"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82"/>
      <c r="U184" s="1197">
        <v>8</v>
      </c>
      <c r="V184" s="1187" t="s">
        <v>1874</v>
      </c>
      <c r="W184" s="1187" t="s">
        <v>1427</v>
      </c>
      <c r="X184" s="1187" t="str">
        <f>'Required Info to Submit'!E30</f>
        <v/>
      </c>
      <c r="Y184" s="1486" t="str">
        <f>IF(X184="","",'Required Info to Submit'!K30)</f>
        <v/>
      </c>
      <c r="Z184" s="1487"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82"/>
      <c r="C185" s="1197">
        <v>9</v>
      </c>
      <c r="D185" s="1187" t="s">
        <v>1874</v>
      </c>
      <c r="E185" s="1187" t="s">
        <v>1427</v>
      </c>
      <c r="F185" s="1196" t="str">
        <f>'Required Info to Submit'!E31</f>
        <v/>
      </c>
      <c r="G185" s="1489" t="str">
        <f>IF(F185="","",'Required Info to Submit'!K31)</f>
        <v/>
      </c>
      <c r="H185" s="1490"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82"/>
      <c r="U185" s="1197">
        <v>9</v>
      </c>
      <c r="V185" s="1187" t="s">
        <v>1874</v>
      </c>
      <c r="W185" s="1187" t="s">
        <v>1427</v>
      </c>
      <c r="X185" s="1187" t="str">
        <f>'Required Info to Submit'!E31</f>
        <v/>
      </c>
      <c r="Y185" s="1486" t="str">
        <f>IF(X185="","",'Required Info to Submit'!K31)</f>
        <v/>
      </c>
      <c r="Z185" s="1487"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83"/>
      <c r="C186" s="1199">
        <v>10</v>
      </c>
      <c r="D186" s="1189" t="s">
        <v>1874</v>
      </c>
      <c r="E186" s="1189" t="s">
        <v>1427</v>
      </c>
      <c r="F186" s="1202" t="str">
        <f>'Required Info to Submit'!E32</f>
        <v/>
      </c>
      <c r="G186" s="1491" t="str">
        <f>IF(F186="","",'Required Info to Submit'!K32)</f>
        <v/>
      </c>
      <c r="H186" s="1491"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83"/>
      <c r="U186" s="1199">
        <v>10</v>
      </c>
      <c r="V186" s="1189" t="s">
        <v>1874</v>
      </c>
      <c r="W186" s="1189" t="s">
        <v>1427</v>
      </c>
      <c r="X186" s="1189" t="str">
        <f>'Required Info to Submit'!E32</f>
        <v/>
      </c>
      <c r="Y186" s="1488" t="str">
        <f>IF(X186="","",'Required Info to Submit'!K32)</f>
        <v/>
      </c>
      <c r="Z186" s="1496"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1851</v>
      </c>
      <c r="H189" s="1144" t="s">
        <v>1852</v>
      </c>
      <c r="I189" s="1144" t="s">
        <v>1853</v>
      </c>
      <c r="J189" s="1143" t="s">
        <v>1875</v>
      </c>
      <c r="K189" s="1143" t="s">
        <v>1854</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1851</v>
      </c>
      <c r="Z189" s="1144" t="s">
        <v>1852</v>
      </c>
      <c r="AA189" s="1144" t="s">
        <v>1853</v>
      </c>
      <c r="AB189" s="1143" t="s">
        <v>1875</v>
      </c>
      <c r="AC189" s="1143" t="s">
        <v>1854</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1855</v>
      </c>
      <c r="C190" s="1176" t="s">
        <v>1539</v>
      </c>
      <c r="D190" s="1177">
        <v>3601</v>
      </c>
      <c r="E190" s="1147" t="s">
        <v>1893</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1855</v>
      </c>
      <c r="U190" s="1176" t="s">
        <v>1539</v>
      </c>
      <c r="V190" s="1177">
        <v>3602</v>
      </c>
      <c r="W190" s="1147" t="s">
        <v>1893</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80" t="s">
        <v>1890</v>
      </c>
      <c r="C191" s="1203" t="s">
        <v>1876</v>
      </c>
      <c r="D191" s="1143" t="s">
        <v>1877</v>
      </c>
      <c r="E191" s="1144" t="s">
        <v>1359</v>
      </c>
      <c r="F191" s="1143" t="s">
        <v>1879</v>
      </c>
      <c r="G191" s="1204" t="s">
        <v>1882</v>
      </c>
      <c r="H191" s="1150"/>
      <c r="I191" s="1150"/>
      <c r="J191" s="1150"/>
      <c r="K191" s="1205"/>
      <c r="L191" s="1205"/>
      <c r="M191" s="1205"/>
      <c r="N191" s="1205"/>
      <c r="O191" s="1205"/>
      <c r="P191" s="1205"/>
      <c r="Q191" s="1206"/>
      <c r="R191" s="1150"/>
      <c r="S191" s="1150"/>
      <c r="T191" s="1880" t="s">
        <v>1890</v>
      </c>
      <c r="U191" s="1203" t="s">
        <v>1876</v>
      </c>
      <c r="V191" s="1143" t="s">
        <v>1877</v>
      </c>
      <c r="W191" s="1144" t="s">
        <v>1359</v>
      </c>
      <c r="X191" s="1143" t="s">
        <v>1879</v>
      </c>
      <c r="Y191" s="1208" t="s">
        <v>1882</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85"/>
      <c r="C192" s="1238" t="s">
        <v>1892</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85"/>
      <c r="U192" s="1238" t="s">
        <v>1883</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82"/>
      <c r="C193" s="1213" t="s">
        <v>1886</v>
      </c>
      <c r="D193" s="1214" t="s">
        <v>126</v>
      </c>
      <c r="E193" s="1215" t="s">
        <v>128</v>
      </c>
      <c r="F193" s="1216" t="s">
        <v>1104</v>
      </c>
      <c r="G193" s="1179"/>
      <c r="H193" s="1179"/>
      <c r="I193" s="1179"/>
      <c r="J193" s="1179"/>
      <c r="K193" s="1179"/>
      <c r="L193" s="1179"/>
      <c r="M193" s="1179"/>
      <c r="N193" s="1179"/>
      <c r="O193" s="1179"/>
      <c r="P193" s="1179"/>
      <c r="Q193" s="1180"/>
      <c r="R193" s="1150"/>
      <c r="S193" s="1150"/>
      <c r="T193" s="1885"/>
      <c r="U193" s="1241" t="s">
        <v>1886</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82"/>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3"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82"/>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82"/>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3"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82"/>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7"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82"/>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3"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82"/>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7"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82"/>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3"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82"/>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7"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82"/>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3"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82"/>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7"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83"/>
      <c r="C199" s="1227">
        <v>5</v>
      </c>
      <c r="D199" s="1524" t="str" cm="1">
        <f t="array" aca="1" ref="D199" ca="1">IF(INDIRECT("'Incentives Worksheet'!H"&amp;'Configurable Tab'!H17+10)="","",INDIRECT("'Incentives Worksheet'!H"&amp;'Configurable Tab'!H17+10))</f>
        <v/>
      </c>
      <c r="E199" s="1525" t="str" cm="1">
        <f t="array" aca="1" ref="E199" ca="1">IF(INDIRECT("'Incentives Worksheet'!J"&amp;'Configurable Tab'!H17+10)="","",INDIRECT("'Incentives Worksheet'!J"&amp;'Configurable Tab'!H17+10))</f>
        <v/>
      </c>
      <c r="F199" s="1526"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83"/>
      <c r="U199" s="1231">
        <v>5</v>
      </c>
      <c r="V199" s="1265" t="str" cm="1">
        <f t="array" aca="1" ref="V199" ca="1">IF(INDIRECT("'Incentives Worksheet'!H"&amp;'Configurable Tab'!H18+10)="","",INDIRECT("'Incentives Worksheet'!H"&amp;'Configurable Tab'!H18+10))</f>
        <v/>
      </c>
      <c r="W199" s="1528" t="str" cm="1">
        <f t="array" aca="1" ref="W199" ca="1">IF(INDIRECT("'Incentives Worksheet'!J"&amp;'Configurable Tab'!H18+10)="","",INDIRECT("'Incentives Worksheet'!J"&amp;'Configurable Tab'!H18+10))</f>
        <v/>
      </c>
      <c r="X199" s="1529"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80" t="s">
        <v>1860</v>
      </c>
      <c r="C200" s="1234" t="s">
        <v>1861</v>
      </c>
      <c r="D200" s="1235" t="s">
        <v>131</v>
      </c>
      <c r="E200" s="1235" t="s">
        <v>1862</v>
      </c>
      <c r="F200" s="1150"/>
      <c r="G200" s="1150"/>
      <c r="H200" s="1150"/>
      <c r="I200" s="1150"/>
      <c r="J200" s="1150"/>
      <c r="K200" s="1150"/>
      <c r="L200" s="1150"/>
      <c r="M200" s="1150"/>
      <c r="N200" s="1150"/>
      <c r="O200" s="1150"/>
      <c r="P200" s="1150"/>
      <c r="Q200" s="1151"/>
      <c r="R200" s="1150"/>
      <c r="S200" s="1150"/>
      <c r="T200" s="1880" t="s">
        <v>1860</v>
      </c>
      <c r="U200" s="1234" t="s">
        <v>1861</v>
      </c>
      <c r="V200" s="1235" t="s">
        <v>131</v>
      </c>
      <c r="W200" s="1235" t="s">
        <v>1862</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85"/>
      <c r="C201" s="1184" t="s">
        <v>1863</v>
      </c>
      <c r="D201" s="1184" t="s">
        <v>1864</v>
      </c>
      <c r="E201" s="1185"/>
      <c r="F201" s="1150"/>
      <c r="G201" s="1150"/>
      <c r="H201" s="1150"/>
      <c r="I201" s="1150"/>
      <c r="J201" s="1150"/>
      <c r="K201" s="1150"/>
      <c r="L201" s="1150"/>
      <c r="M201" s="1150"/>
      <c r="N201" s="1150"/>
      <c r="O201" s="1150"/>
      <c r="P201" s="1150"/>
      <c r="Q201" s="1151"/>
      <c r="R201" s="1150"/>
      <c r="S201" s="1150"/>
      <c r="T201" s="1885"/>
      <c r="U201" s="1184" t="s">
        <v>1863</v>
      </c>
      <c r="V201" s="1184" t="s">
        <v>1864</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85"/>
      <c r="C202" s="1186" t="s">
        <v>1863</v>
      </c>
      <c r="D202" s="1186" t="s">
        <v>1865</v>
      </c>
      <c r="E202" s="1187" t="s">
        <v>1866</v>
      </c>
      <c r="F202" s="1150"/>
      <c r="G202" s="1150"/>
      <c r="H202" s="1150"/>
      <c r="I202" s="1150"/>
      <c r="J202" s="1150"/>
      <c r="K202" s="1150"/>
      <c r="L202" s="1150"/>
      <c r="M202" s="1150"/>
      <c r="N202" s="1150"/>
      <c r="O202" s="1150"/>
      <c r="P202" s="1150"/>
      <c r="Q202" s="1151"/>
      <c r="R202" s="1150"/>
      <c r="S202" s="1150"/>
      <c r="T202" s="1885"/>
      <c r="U202" s="1186" t="s">
        <v>1863</v>
      </c>
      <c r="V202" s="1186" t="s">
        <v>1865</v>
      </c>
      <c r="W202" s="1187" t="s">
        <v>1866</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85"/>
      <c r="C203" s="1186" t="s">
        <v>1863</v>
      </c>
      <c r="D203" s="1186" t="s">
        <v>1867</v>
      </c>
      <c r="E203" s="1187" t="s">
        <v>1701</v>
      </c>
      <c r="F203" s="1150"/>
      <c r="G203" s="1150"/>
      <c r="H203" s="1150"/>
      <c r="I203" s="1150"/>
      <c r="J203" s="1150"/>
      <c r="K203" s="1150"/>
      <c r="L203" s="1150"/>
      <c r="M203" s="1150"/>
      <c r="N203" s="1150"/>
      <c r="O203" s="1150"/>
      <c r="P203" s="1150"/>
      <c r="Q203" s="1151"/>
      <c r="R203" s="1150"/>
      <c r="S203" s="1150"/>
      <c r="T203" s="1885"/>
      <c r="U203" s="1186" t="s">
        <v>1863</v>
      </c>
      <c r="V203" s="1186" t="s">
        <v>1867</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84"/>
      <c r="C204" s="1188" t="s">
        <v>1863</v>
      </c>
      <c r="D204" s="1188" t="s">
        <v>1868</v>
      </c>
      <c r="E204" s="1189" t="s">
        <v>1869</v>
      </c>
      <c r="F204" s="1150"/>
      <c r="G204" s="1150"/>
      <c r="H204" s="1150"/>
      <c r="I204" s="1150"/>
      <c r="J204" s="1150"/>
      <c r="K204" s="1150"/>
      <c r="L204" s="1150"/>
      <c r="M204" s="1150"/>
      <c r="N204" s="1150"/>
      <c r="O204" s="1150"/>
      <c r="P204" s="1150"/>
      <c r="Q204" s="1151"/>
      <c r="R204" s="1150"/>
      <c r="S204" s="1150"/>
      <c r="T204" s="1884"/>
      <c r="U204" s="1188" t="s">
        <v>1863</v>
      </c>
      <c r="V204" s="1188" t="s">
        <v>1868</v>
      </c>
      <c r="W204" s="1189" t="s">
        <v>1869</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80" t="s">
        <v>1870</v>
      </c>
      <c r="C205" s="1190" t="s">
        <v>1871</v>
      </c>
      <c r="D205" s="1191" t="s">
        <v>1861</v>
      </c>
      <c r="E205" s="1191" t="s">
        <v>131</v>
      </c>
      <c r="F205" s="1191" t="s">
        <v>1862</v>
      </c>
      <c r="G205" s="1191" t="s">
        <v>1872</v>
      </c>
      <c r="H205" s="1192" t="s">
        <v>1873</v>
      </c>
      <c r="I205" s="1193" t="s">
        <v>766</v>
      </c>
      <c r="J205" s="1193" t="s">
        <v>767</v>
      </c>
      <c r="K205" s="1193" t="s">
        <v>768</v>
      </c>
      <c r="L205" s="1193" t="s">
        <v>769</v>
      </c>
      <c r="M205" s="1193" t="s">
        <v>204</v>
      </c>
      <c r="N205" s="1150"/>
      <c r="O205" s="1150"/>
      <c r="P205" s="1150"/>
      <c r="Q205" s="1151"/>
      <c r="R205" s="1150"/>
      <c r="S205" s="1150"/>
      <c r="T205" s="1880" t="s">
        <v>1870</v>
      </c>
      <c r="U205" s="1190" t="s">
        <v>1871</v>
      </c>
      <c r="V205" s="1191" t="s">
        <v>1861</v>
      </c>
      <c r="W205" s="1191" t="s">
        <v>131</v>
      </c>
      <c r="X205" s="1191" t="s">
        <v>1862</v>
      </c>
      <c r="Y205" s="1191" t="s">
        <v>1872</v>
      </c>
      <c r="Z205" s="1192" t="s">
        <v>1873</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82"/>
      <c r="C206" s="1194">
        <v>1</v>
      </c>
      <c r="D206" s="1187" t="s">
        <v>1874</v>
      </c>
      <c r="E206" s="1187" t="s">
        <v>1427</v>
      </c>
      <c r="F206" s="1187" t="str">
        <f>'Required Info to Submit'!E23</f>
        <v/>
      </c>
      <c r="G206" s="1486" t="str">
        <f>IF(F206="","",'Required Info to Submit'!K23)</f>
        <v/>
      </c>
      <c r="H206" s="1487"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82"/>
      <c r="U206" s="1194">
        <v>1</v>
      </c>
      <c r="V206" s="1187" t="s">
        <v>1874</v>
      </c>
      <c r="W206" s="1187" t="s">
        <v>1427</v>
      </c>
      <c r="X206" s="1196" t="str">
        <f>'Required Info to Submit'!E23</f>
        <v/>
      </c>
      <c r="Y206" s="1489" t="str">
        <f>IF(X206="","",'Required Info to Submit'!K23)</f>
        <v/>
      </c>
      <c r="Z206" s="1490"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82"/>
      <c r="C207" s="1197">
        <v>2</v>
      </c>
      <c r="D207" s="1187" t="s">
        <v>1874</v>
      </c>
      <c r="E207" s="1187" t="s">
        <v>1427</v>
      </c>
      <c r="F207" s="1187" t="str">
        <f>'Required Info to Submit'!E24</f>
        <v/>
      </c>
      <c r="G207" s="1486" t="str">
        <f>IF(F207="","",'Required Info to Submit'!K24)</f>
        <v/>
      </c>
      <c r="H207" s="1487"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82"/>
      <c r="U207" s="1197">
        <v>2</v>
      </c>
      <c r="V207" s="1187" t="s">
        <v>1874</v>
      </c>
      <c r="W207" s="1187" t="s">
        <v>1427</v>
      </c>
      <c r="X207" s="1196" t="str">
        <f>'Required Info to Submit'!E24</f>
        <v/>
      </c>
      <c r="Y207" s="1489" t="str">
        <f>IF(X207="","",'Required Info to Submit'!K24)</f>
        <v/>
      </c>
      <c r="Z207" s="1490"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82"/>
      <c r="C208" s="1197">
        <v>3</v>
      </c>
      <c r="D208" s="1187" t="s">
        <v>1874</v>
      </c>
      <c r="E208" s="1187" t="s">
        <v>1427</v>
      </c>
      <c r="F208" s="1187" t="str">
        <f>'Required Info to Submit'!E25</f>
        <v/>
      </c>
      <c r="G208" s="1486" t="str">
        <f>IF(F208="","",'Required Info to Submit'!K25)</f>
        <v/>
      </c>
      <c r="H208" s="1487"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82"/>
      <c r="U208" s="1197">
        <v>3</v>
      </c>
      <c r="V208" s="1187" t="s">
        <v>1874</v>
      </c>
      <c r="W208" s="1187" t="s">
        <v>1427</v>
      </c>
      <c r="X208" s="1196" t="str">
        <f>'Required Info to Submit'!E25</f>
        <v/>
      </c>
      <c r="Y208" s="1489" t="str">
        <f>IF(X208="","",'Required Info to Submit'!K25)</f>
        <v/>
      </c>
      <c r="Z208" s="1490"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82"/>
      <c r="C209" s="1197">
        <v>4</v>
      </c>
      <c r="D209" s="1187" t="s">
        <v>1874</v>
      </c>
      <c r="E209" s="1187" t="s">
        <v>1427</v>
      </c>
      <c r="F209" s="1187" t="str">
        <f>'Required Info to Submit'!E26</f>
        <v/>
      </c>
      <c r="G209" s="1486" t="str">
        <f>IF(F209="","",'Required Info to Submit'!K26)</f>
        <v/>
      </c>
      <c r="H209" s="1487"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82"/>
      <c r="U209" s="1197">
        <v>4</v>
      </c>
      <c r="V209" s="1187" t="s">
        <v>1874</v>
      </c>
      <c r="W209" s="1187" t="s">
        <v>1427</v>
      </c>
      <c r="X209" s="1196" t="str">
        <f>'Required Info to Submit'!E26</f>
        <v/>
      </c>
      <c r="Y209" s="1489" t="str">
        <f>IF(X209="","",'Required Info to Submit'!K26)</f>
        <v/>
      </c>
      <c r="Z209" s="1490"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82"/>
      <c r="C210" s="1197">
        <v>5</v>
      </c>
      <c r="D210" s="1187" t="s">
        <v>1874</v>
      </c>
      <c r="E210" s="1187" t="s">
        <v>1427</v>
      </c>
      <c r="F210" s="1187" t="str">
        <f>'Required Info to Submit'!E27</f>
        <v/>
      </c>
      <c r="G210" s="1486" t="str">
        <f>IF(F210="","",'Required Info to Submit'!K27)</f>
        <v/>
      </c>
      <c r="H210" s="1487"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82"/>
      <c r="U210" s="1197">
        <v>5</v>
      </c>
      <c r="V210" s="1187" t="s">
        <v>1874</v>
      </c>
      <c r="W210" s="1187" t="s">
        <v>1427</v>
      </c>
      <c r="X210" s="1196" t="str">
        <f>'Required Info to Submit'!E27</f>
        <v/>
      </c>
      <c r="Y210" s="1489" t="str">
        <f>IF(X210="","",'Required Info to Submit'!K27)</f>
        <v/>
      </c>
      <c r="Z210" s="1490"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82"/>
      <c r="C211" s="1197">
        <v>6</v>
      </c>
      <c r="D211" s="1187" t="s">
        <v>1874</v>
      </c>
      <c r="E211" s="1187" t="s">
        <v>1427</v>
      </c>
      <c r="F211" s="1187" t="str">
        <f>'Required Info to Submit'!E28</f>
        <v/>
      </c>
      <c r="G211" s="1486" t="str">
        <f>IF(F211="","",'Required Info to Submit'!K28)</f>
        <v/>
      </c>
      <c r="H211" s="1487"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82"/>
      <c r="U211" s="1197">
        <v>6</v>
      </c>
      <c r="V211" s="1187" t="s">
        <v>1874</v>
      </c>
      <c r="W211" s="1187" t="s">
        <v>1427</v>
      </c>
      <c r="X211" s="1196" t="str">
        <f>'Required Info to Submit'!E28</f>
        <v/>
      </c>
      <c r="Y211" s="1489" t="str">
        <f>IF(X211="","",'Required Info to Submit'!K28)</f>
        <v/>
      </c>
      <c r="Z211" s="1490"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82"/>
      <c r="C212" s="1197">
        <v>7</v>
      </c>
      <c r="D212" s="1187" t="s">
        <v>1874</v>
      </c>
      <c r="E212" s="1187" t="s">
        <v>1427</v>
      </c>
      <c r="F212" s="1187" t="str">
        <f>'Required Info to Submit'!E29</f>
        <v/>
      </c>
      <c r="G212" s="1486" t="str">
        <f>IF(F212="","",'Required Info to Submit'!K29)</f>
        <v/>
      </c>
      <c r="H212" s="1487"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82"/>
      <c r="U212" s="1197">
        <v>7</v>
      </c>
      <c r="V212" s="1187" t="s">
        <v>1874</v>
      </c>
      <c r="W212" s="1187" t="s">
        <v>1427</v>
      </c>
      <c r="X212" s="1196" t="str">
        <f>'Required Info to Submit'!E29</f>
        <v/>
      </c>
      <c r="Y212" s="1489" t="str">
        <f>IF(X212="","",'Required Info to Submit'!K29)</f>
        <v/>
      </c>
      <c r="Z212" s="1490"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82"/>
      <c r="C213" s="1197">
        <v>8</v>
      </c>
      <c r="D213" s="1187" t="s">
        <v>1874</v>
      </c>
      <c r="E213" s="1187" t="s">
        <v>1427</v>
      </c>
      <c r="F213" s="1187" t="str">
        <f>'Required Info to Submit'!E30</f>
        <v/>
      </c>
      <c r="G213" s="1486" t="str">
        <f>IF(F213="","",'Required Info to Submit'!K30)</f>
        <v/>
      </c>
      <c r="H213" s="1487"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82"/>
      <c r="U213" s="1197">
        <v>8</v>
      </c>
      <c r="V213" s="1187" t="s">
        <v>1874</v>
      </c>
      <c r="W213" s="1187" t="s">
        <v>1427</v>
      </c>
      <c r="X213" s="1196" t="str">
        <f>'Required Info to Submit'!E30</f>
        <v/>
      </c>
      <c r="Y213" s="1489" t="str">
        <f>IF(X213="","",'Required Info to Submit'!K30)</f>
        <v/>
      </c>
      <c r="Z213" s="1490"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82"/>
      <c r="C214" s="1197">
        <v>9</v>
      </c>
      <c r="D214" s="1187" t="s">
        <v>1874</v>
      </c>
      <c r="E214" s="1187" t="s">
        <v>1427</v>
      </c>
      <c r="F214" s="1187" t="str">
        <f>'Required Info to Submit'!E31</f>
        <v/>
      </c>
      <c r="G214" s="1486" t="str">
        <f>IF(F214="","",'Required Info to Submit'!K31)</f>
        <v/>
      </c>
      <c r="H214" s="1487"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82"/>
      <c r="U214" s="1197">
        <v>9</v>
      </c>
      <c r="V214" s="1187" t="s">
        <v>1874</v>
      </c>
      <c r="W214" s="1187" t="s">
        <v>1427</v>
      </c>
      <c r="X214" s="1196" t="str">
        <f>'Required Info to Submit'!E31</f>
        <v/>
      </c>
      <c r="Y214" s="1489" t="str">
        <f>IF(X214="","",'Required Info to Submit'!K31)</f>
        <v/>
      </c>
      <c r="Z214" s="1490"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83"/>
      <c r="C215" s="1199">
        <v>10</v>
      </c>
      <c r="D215" s="1189" t="s">
        <v>1874</v>
      </c>
      <c r="E215" s="1189" t="s">
        <v>1427</v>
      </c>
      <c r="F215" s="1189" t="str">
        <f>'Required Info to Submit'!E32</f>
        <v/>
      </c>
      <c r="G215" s="1488" t="str">
        <f>IF(F215="","",'Required Info to Submit'!K32)</f>
        <v/>
      </c>
      <c r="H215" s="1488"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83"/>
      <c r="U215" s="1199">
        <v>10</v>
      </c>
      <c r="V215" s="1189" t="s">
        <v>1874</v>
      </c>
      <c r="W215" s="1189" t="s">
        <v>1427</v>
      </c>
      <c r="X215" s="1202" t="str">
        <f>'Required Info to Submit'!E32</f>
        <v/>
      </c>
      <c r="Y215" s="1491" t="str">
        <f>IF(X215="","",'Required Info to Submit'!K32)</f>
        <v/>
      </c>
      <c r="Z215" s="1491"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1851</v>
      </c>
      <c r="H218" s="1144" t="s">
        <v>1852</v>
      </c>
      <c r="I218" s="1144" t="s">
        <v>1853</v>
      </c>
      <c r="J218" s="1143" t="s">
        <v>1875</v>
      </c>
      <c r="K218" s="1143" t="s">
        <v>1854</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1851</v>
      </c>
      <c r="Z218" s="1144" t="s">
        <v>1852</v>
      </c>
      <c r="AA218" s="1144" t="s">
        <v>1853</v>
      </c>
      <c r="AB218" s="1143" t="s">
        <v>1875</v>
      </c>
      <c r="AC218" s="1143" t="s">
        <v>1854</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1851</v>
      </c>
      <c r="AR218" s="1144" t="s">
        <v>1852</v>
      </c>
      <c r="AS218" s="1144" t="s">
        <v>1853</v>
      </c>
      <c r="AT218" s="1143" t="s">
        <v>1875</v>
      </c>
      <c r="AU218" s="1143" t="s">
        <v>1854</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1851</v>
      </c>
      <c r="BI218" s="1144" t="s">
        <v>1852</v>
      </c>
      <c r="BJ218" s="1144" t="s">
        <v>1853</v>
      </c>
      <c r="BK218" s="1143" t="s">
        <v>1875</v>
      </c>
      <c r="BL218" s="1143" t="s">
        <v>1854</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1851</v>
      </c>
      <c r="BZ218" s="1144" t="s">
        <v>1852</v>
      </c>
      <c r="CA218" s="1144" t="s">
        <v>1853</v>
      </c>
      <c r="CB218" s="1143" t="s">
        <v>1875</v>
      </c>
      <c r="CC218" s="1143" t="s">
        <v>1854</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1855</v>
      </c>
      <c r="C219" s="1176" t="s">
        <v>1541</v>
      </c>
      <c r="D219" s="1177">
        <v>1301</v>
      </c>
      <c r="E219" s="1147" t="s">
        <v>1894</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1855</v>
      </c>
      <c r="U219" s="1176" t="s">
        <v>1541</v>
      </c>
      <c r="V219" s="1177">
        <v>1302</v>
      </c>
      <c r="W219" s="1147" t="s">
        <v>1894</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1855</v>
      </c>
      <c r="AM219" s="1176" t="s">
        <v>1541</v>
      </c>
      <c r="AN219" s="1177">
        <v>1303</v>
      </c>
      <c r="AO219" s="1147" t="s">
        <v>1894</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1855</v>
      </c>
      <c r="BD219" s="1176" t="s">
        <v>1541</v>
      </c>
      <c r="BE219" s="1177">
        <v>1304</v>
      </c>
      <c r="BF219" s="1147" t="s">
        <v>1894</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1855</v>
      </c>
      <c r="BU219" s="1176" t="s">
        <v>1541</v>
      </c>
      <c r="BV219" s="1177">
        <v>1305</v>
      </c>
      <c r="BW219" s="1147" t="s">
        <v>1894</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80" t="s">
        <v>1860</v>
      </c>
      <c r="C220" s="1203" t="s">
        <v>1876</v>
      </c>
      <c r="D220" s="1143" t="s">
        <v>1877</v>
      </c>
      <c r="E220" s="1144" t="s">
        <v>1359</v>
      </c>
      <c r="F220" s="1144" t="s">
        <v>1878</v>
      </c>
      <c r="G220" s="1143" t="s">
        <v>1895</v>
      </c>
      <c r="H220" s="1143" t="s">
        <v>1879</v>
      </c>
      <c r="I220" s="1204" t="s">
        <v>1880</v>
      </c>
      <c r="J220" s="1204" t="s">
        <v>1881</v>
      </c>
      <c r="K220" s="1204" t="s">
        <v>1882</v>
      </c>
      <c r="L220" s="1205"/>
      <c r="M220" s="1205"/>
      <c r="N220" s="1205"/>
      <c r="O220" s="1205"/>
      <c r="P220" s="1205"/>
      <c r="Q220" s="1206"/>
      <c r="R220" s="1205"/>
      <c r="S220" s="1150"/>
      <c r="T220" s="1880" t="s">
        <v>1856</v>
      </c>
      <c r="U220" s="1203" t="s">
        <v>1876</v>
      </c>
      <c r="V220" s="1143" t="s">
        <v>1877</v>
      </c>
      <c r="W220" s="1144" t="s">
        <v>1359</v>
      </c>
      <c r="X220" s="1144" t="s">
        <v>1878</v>
      </c>
      <c r="Y220" s="1143" t="s">
        <v>1895</v>
      </c>
      <c r="Z220" s="1143" t="s">
        <v>1879</v>
      </c>
      <c r="AA220" s="1204" t="s">
        <v>1880</v>
      </c>
      <c r="AB220" s="1204" t="s">
        <v>1881</v>
      </c>
      <c r="AC220" s="1204" t="s">
        <v>1882</v>
      </c>
      <c r="AD220" s="1205"/>
      <c r="AE220" s="1205"/>
      <c r="AF220" s="1205"/>
      <c r="AG220" s="1205"/>
      <c r="AH220" s="1205"/>
      <c r="AI220" s="1206"/>
      <c r="AJ220" s="1150"/>
      <c r="AK220" s="1150"/>
      <c r="AL220" s="1880" t="s">
        <v>1856</v>
      </c>
      <c r="AM220" s="1203" t="s">
        <v>1876</v>
      </c>
      <c r="AN220" s="1143" t="s">
        <v>1877</v>
      </c>
      <c r="AO220" s="1144" t="s">
        <v>1359</v>
      </c>
      <c r="AP220" s="1144" t="s">
        <v>1878</v>
      </c>
      <c r="AQ220" s="1143" t="s">
        <v>1895</v>
      </c>
      <c r="AR220" s="1143" t="s">
        <v>1879</v>
      </c>
      <c r="AS220" s="1204" t="s">
        <v>1880</v>
      </c>
      <c r="AT220" s="1204" t="s">
        <v>1881</v>
      </c>
      <c r="AU220" s="1204" t="s">
        <v>1882</v>
      </c>
      <c r="AV220" s="1205"/>
      <c r="AW220" s="1205"/>
      <c r="AX220" s="1205"/>
      <c r="AY220" s="1205"/>
      <c r="AZ220" s="1205"/>
      <c r="BA220" s="1206"/>
      <c r="BB220" s="1150"/>
      <c r="BC220" s="1880" t="s">
        <v>1856</v>
      </c>
      <c r="BD220" s="1203" t="s">
        <v>1876</v>
      </c>
      <c r="BE220" s="1143" t="s">
        <v>1877</v>
      </c>
      <c r="BF220" s="1144" t="s">
        <v>1359</v>
      </c>
      <c r="BG220" s="1144" t="s">
        <v>1878</v>
      </c>
      <c r="BH220" s="1143" t="s">
        <v>1895</v>
      </c>
      <c r="BI220" s="1143" t="s">
        <v>1879</v>
      </c>
      <c r="BJ220" s="1204" t="s">
        <v>1880</v>
      </c>
      <c r="BK220" s="1204" t="s">
        <v>1881</v>
      </c>
      <c r="BL220" s="1204" t="s">
        <v>1882</v>
      </c>
      <c r="BM220" s="1205"/>
      <c r="BN220" s="1205"/>
      <c r="BO220" s="1205"/>
      <c r="BP220" s="1205"/>
      <c r="BQ220" s="1205"/>
      <c r="BR220" s="1206"/>
      <c r="BS220" s="1150"/>
      <c r="BT220" s="1880" t="s">
        <v>1856</v>
      </c>
      <c r="BU220" s="1203" t="s">
        <v>1876</v>
      </c>
      <c r="BV220" s="1143" t="s">
        <v>1877</v>
      </c>
      <c r="BW220" s="1144" t="s">
        <v>1359</v>
      </c>
      <c r="BX220" s="1144" t="s">
        <v>1878</v>
      </c>
      <c r="BY220" s="1143" t="s">
        <v>1895</v>
      </c>
      <c r="BZ220" s="1143" t="s">
        <v>1879</v>
      </c>
      <c r="CA220" s="1204" t="s">
        <v>1880</v>
      </c>
      <c r="CB220" s="1204" t="s">
        <v>1881</v>
      </c>
      <c r="CC220" s="1204" t="s">
        <v>1882</v>
      </c>
      <c r="CD220" s="1205"/>
      <c r="CE220" s="1205"/>
      <c r="CF220" s="1205"/>
      <c r="CG220" s="1205"/>
      <c r="CH220" s="1205"/>
      <c r="CI220" s="1206"/>
      <c r="CJ220" s="1150"/>
      <c r="CK220" s="1150"/>
    </row>
    <row r="221" spans="1:89" ht="15.75" thickBot="1" x14ac:dyDescent="0.3">
      <c r="A221" s="1150"/>
      <c r="B221" s="1885"/>
      <c r="C221" s="1238" t="s">
        <v>1883</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1859</v>
      </c>
      <c r="J221" s="1240" t="s">
        <v>1896</v>
      </c>
      <c r="K221" s="1240" t="str" cm="1">
        <f t="array" aca="1" ref="K221" ca="1">INDIRECT("'Incentives Worksheet'!N"&amp;'Configurable Tab'!H19+6)</f>
        <v>%</v>
      </c>
      <c r="L221" s="1179"/>
      <c r="M221" s="1179"/>
      <c r="N221" s="1179"/>
      <c r="O221" s="1179"/>
      <c r="P221" s="1179"/>
      <c r="Q221" s="1180"/>
      <c r="R221" s="1150"/>
      <c r="S221" s="1150"/>
      <c r="T221" s="1885"/>
      <c r="U221" s="1238" t="s">
        <v>1883</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1859</v>
      </c>
      <c r="AB221" s="1240" t="s">
        <v>1896</v>
      </c>
      <c r="AC221" s="1240" t="str" cm="1">
        <f t="array" aca="1" ref="AC221" ca="1">INDIRECT("'Incentives Worksheet'!N"&amp;'Configurable Tab'!H20+6)</f>
        <v>%</v>
      </c>
      <c r="AD221" s="1179"/>
      <c r="AE221" s="1179"/>
      <c r="AF221" s="1179"/>
      <c r="AG221" s="1179"/>
      <c r="AH221" s="1179"/>
      <c r="AI221" s="1180"/>
      <c r="AJ221" s="1150"/>
      <c r="AK221" s="1150"/>
      <c r="AL221" s="1885"/>
      <c r="AM221" s="1238" t="s">
        <v>1883</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1859</v>
      </c>
      <c r="AT221" s="1240" t="s">
        <v>1896</v>
      </c>
      <c r="AU221" s="1240" t="str" cm="1">
        <f t="array" aca="1" ref="AU221" ca="1">INDIRECT("'Incentives Worksheet'!N"&amp;'Configurable Tab'!H21+6)</f>
        <v>%</v>
      </c>
      <c r="AV221" s="1179"/>
      <c r="AW221" s="1179"/>
      <c r="AX221" s="1179"/>
      <c r="AY221" s="1179"/>
      <c r="AZ221" s="1179"/>
      <c r="BA221" s="1180"/>
      <c r="BB221" s="1150"/>
      <c r="BC221" s="1885"/>
      <c r="BD221" s="1238" t="s">
        <v>1883</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1859</v>
      </c>
      <c r="BK221" s="1240" t="s">
        <v>1896</v>
      </c>
      <c r="BL221" s="1240" t="str" cm="1">
        <f t="array" aca="1" ref="BL221" ca="1">INDIRECT("'Incentives Worksheet'!N"&amp;'Configurable Tab'!H22+6)</f>
        <v>%</v>
      </c>
      <c r="BM221" s="1179"/>
      <c r="BN221" s="1179"/>
      <c r="BO221" s="1179"/>
      <c r="BP221" s="1179"/>
      <c r="BQ221" s="1179"/>
      <c r="BR221" s="1180"/>
      <c r="BS221" s="1150"/>
      <c r="BT221" s="1885"/>
      <c r="BU221" s="1238" t="s">
        <v>1883</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1859</v>
      </c>
      <c r="CB221" s="1240" t="s">
        <v>1896</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82"/>
      <c r="C222" s="1213" t="s">
        <v>1886</v>
      </c>
      <c r="D222" s="1214" t="s">
        <v>126</v>
      </c>
      <c r="E222" s="1215" t="s">
        <v>128</v>
      </c>
      <c r="F222" s="1216" t="s">
        <v>1104</v>
      </c>
      <c r="G222" s="1179"/>
      <c r="H222" s="1179"/>
      <c r="I222" s="1179"/>
      <c r="J222" s="1179"/>
      <c r="K222" s="1179"/>
      <c r="L222" s="1179"/>
      <c r="M222" s="1179"/>
      <c r="N222" s="1179"/>
      <c r="O222" s="1179"/>
      <c r="P222" s="1179"/>
      <c r="Q222" s="1180"/>
      <c r="R222" s="1150"/>
      <c r="S222" s="1150"/>
      <c r="T222" s="1885"/>
      <c r="U222" s="1213" t="s">
        <v>1886</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85"/>
      <c r="AM222" s="1213" t="s">
        <v>1886</v>
      </c>
      <c r="AN222" s="1214" t="s">
        <v>126</v>
      </c>
      <c r="AO222" s="1215" t="s">
        <v>128</v>
      </c>
      <c r="AP222" s="1216" t="s">
        <v>1104</v>
      </c>
      <c r="AQ222" s="1179"/>
      <c r="AR222" s="1179"/>
      <c r="AS222" s="1179"/>
      <c r="AT222" s="1179"/>
      <c r="AU222" s="1179"/>
      <c r="AV222" s="1179"/>
      <c r="AW222" s="1179"/>
      <c r="AX222" s="1179"/>
      <c r="AY222" s="1179"/>
      <c r="AZ222" s="1179"/>
      <c r="BA222" s="1180"/>
      <c r="BB222" s="1150"/>
      <c r="BC222" s="1885"/>
      <c r="BD222" s="1213" t="s">
        <v>1886</v>
      </c>
      <c r="BE222" s="1214" t="s">
        <v>126</v>
      </c>
      <c r="BF222" s="1215" t="s">
        <v>128</v>
      </c>
      <c r="BG222" s="1216" t="s">
        <v>1104</v>
      </c>
      <c r="BH222" s="1179"/>
      <c r="BI222" s="1179"/>
      <c r="BJ222" s="1179"/>
      <c r="BK222" s="1179"/>
      <c r="BL222" s="1179"/>
      <c r="BM222" s="1179"/>
      <c r="BN222" s="1179"/>
      <c r="BO222" s="1179"/>
      <c r="BP222" s="1179"/>
      <c r="BQ222" s="1179"/>
      <c r="BR222" s="1180"/>
      <c r="BS222" s="1150"/>
      <c r="BT222" s="1885"/>
      <c r="BU222" s="1213" t="s">
        <v>1886</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82"/>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85"/>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85"/>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85"/>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85"/>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83"/>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84"/>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84"/>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84"/>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84"/>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80" t="s">
        <v>1860</v>
      </c>
      <c r="C225" s="1234" t="s">
        <v>1861</v>
      </c>
      <c r="D225" s="1235" t="s">
        <v>131</v>
      </c>
      <c r="E225" s="1235" t="s">
        <v>1862</v>
      </c>
      <c r="F225" s="1150"/>
      <c r="G225" s="1150"/>
      <c r="H225" s="1150"/>
      <c r="I225" s="1150"/>
      <c r="J225" s="1150"/>
      <c r="K225" s="1150"/>
      <c r="L225" s="1150"/>
      <c r="M225" s="1150"/>
      <c r="N225" s="1150"/>
      <c r="O225" s="1150"/>
      <c r="P225" s="1150"/>
      <c r="Q225" s="1151"/>
      <c r="R225" s="1150"/>
      <c r="S225" s="1150"/>
      <c r="T225" s="1880" t="s">
        <v>1860</v>
      </c>
      <c r="U225" s="1234" t="s">
        <v>1861</v>
      </c>
      <c r="V225" s="1183" t="s">
        <v>131</v>
      </c>
      <c r="W225" s="1183" t="s">
        <v>1862</v>
      </c>
      <c r="X225" s="1150"/>
      <c r="Y225" s="1150"/>
      <c r="Z225" s="1150"/>
      <c r="AA225" s="1150"/>
      <c r="AB225" s="1150"/>
      <c r="AC225" s="1150"/>
      <c r="AD225" s="1150"/>
      <c r="AE225" s="1150"/>
      <c r="AF225" s="1150"/>
      <c r="AG225" s="1150"/>
      <c r="AH225" s="1150"/>
      <c r="AI225" s="1151"/>
      <c r="AJ225" s="1150"/>
      <c r="AK225" s="1150"/>
      <c r="AL225" s="1880" t="s">
        <v>1860</v>
      </c>
      <c r="AM225" s="1234" t="s">
        <v>1861</v>
      </c>
      <c r="AN225" s="1183" t="s">
        <v>131</v>
      </c>
      <c r="AO225" s="1183" t="s">
        <v>1862</v>
      </c>
      <c r="AP225" s="1150"/>
      <c r="AQ225" s="1150"/>
      <c r="AR225" s="1150"/>
      <c r="AS225" s="1150"/>
      <c r="AT225" s="1150"/>
      <c r="AU225" s="1150"/>
      <c r="AV225" s="1150"/>
      <c r="AW225" s="1150"/>
      <c r="AX225" s="1150"/>
      <c r="AY225" s="1150"/>
      <c r="AZ225" s="1150"/>
      <c r="BA225" s="1151"/>
      <c r="BB225" s="1150"/>
      <c r="BC225" s="1880" t="s">
        <v>1860</v>
      </c>
      <c r="BD225" s="1234" t="s">
        <v>1861</v>
      </c>
      <c r="BE225" s="1183" t="s">
        <v>131</v>
      </c>
      <c r="BF225" s="1183" t="s">
        <v>1862</v>
      </c>
      <c r="BG225" s="1150"/>
      <c r="BH225" s="1150"/>
      <c r="BI225" s="1150"/>
      <c r="BJ225" s="1150"/>
      <c r="BK225" s="1150"/>
      <c r="BL225" s="1150"/>
      <c r="BM225" s="1150"/>
      <c r="BN225" s="1150"/>
      <c r="BO225" s="1150"/>
      <c r="BP225" s="1150"/>
      <c r="BQ225" s="1150"/>
      <c r="BR225" s="1151"/>
      <c r="BS225" s="1150"/>
      <c r="BT225" s="1880" t="s">
        <v>1860</v>
      </c>
      <c r="BU225" s="1234" t="s">
        <v>1861</v>
      </c>
      <c r="BV225" s="1183" t="s">
        <v>131</v>
      </c>
      <c r="BW225" s="1183" t="s">
        <v>1862</v>
      </c>
      <c r="BX225" s="1150"/>
      <c r="BY225" s="1150"/>
      <c r="BZ225" s="1150"/>
      <c r="CA225" s="1150"/>
      <c r="CB225" s="1150"/>
      <c r="CC225" s="1150"/>
      <c r="CD225" s="1150"/>
      <c r="CE225" s="1150"/>
      <c r="CF225" s="1150"/>
      <c r="CG225" s="1150"/>
      <c r="CH225" s="1150"/>
      <c r="CI225" s="1151"/>
      <c r="CJ225" s="1150"/>
      <c r="CK225" s="1150"/>
    </row>
    <row r="226" spans="1:89" x14ac:dyDescent="0.25">
      <c r="A226" s="1150"/>
      <c r="B226" s="1885"/>
      <c r="C226" s="1184" t="s">
        <v>1863</v>
      </c>
      <c r="D226" s="1184" t="s">
        <v>1864</v>
      </c>
      <c r="E226" s="1185"/>
      <c r="F226" s="1150"/>
      <c r="G226" s="1150"/>
      <c r="H226" s="1150"/>
      <c r="I226" s="1150"/>
      <c r="J226" s="1150"/>
      <c r="K226" s="1150"/>
      <c r="L226" s="1150"/>
      <c r="M226" s="1150"/>
      <c r="N226" s="1150"/>
      <c r="O226" s="1150"/>
      <c r="P226" s="1150"/>
      <c r="Q226" s="1151"/>
      <c r="R226" s="1150"/>
      <c r="S226" s="1150"/>
      <c r="T226" s="1885"/>
      <c r="U226" s="1184" t="s">
        <v>1863</v>
      </c>
      <c r="V226" s="1184" t="s">
        <v>1864</v>
      </c>
      <c r="W226" s="1185"/>
      <c r="X226" s="1150"/>
      <c r="Y226" s="1150"/>
      <c r="Z226" s="1150"/>
      <c r="AA226" s="1150"/>
      <c r="AB226" s="1150"/>
      <c r="AC226" s="1150"/>
      <c r="AD226" s="1150"/>
      <c r="AE226" s="1150"/>
      <c r="AF226" s="1150"/>
      <c r="AG226" s="1150"/>
      <c r="AH226" s="1150"/>
      <c r="AI226" s="1151"/>
      <c r="AJ226" s="1150"/>
      <c r="AK226" s="1150"/>
      <c r="AL226" s="1885"/>
      <c r="AM226" s="1184" t="s">
        <v>1863</v>
      </c>
      <c r="AN226" s="1184" t="s">
        <v>1864</v>
      </c>
      <c r="AO226" s="1185"/>
      <c r="AP226" s="1150"/>
      <c r="AQ226" s="1150"/>
      <c r="AR226" s="1150"/>
      <c r="AS226" s="1150"/>
      <c r="AT226" s="1150"/>
      <c r="AU226" s="1150"/>
      <c r="AV226" s="1150"/>
      <c r="AW226" s="1150"/>
      <c r="AX226" s="1150"/>
      <c r="AY226" s="1150"/>
      <c r="AZ226" s="1150"/>
      <c r="BA226" s="1151"/>
      <c r="BB226" s="1150"/>
      <c r="BC226" s="1885"/>
      <c r="BD226" s="1184" t="s">
        <v>1863</v>
      </c>
      <c r="BE226" s="1184" t="s">
        <v>1864</v>
      </c>
      <c r="BF226" s="1185"/>
      <c r="BG226" s="1150"/>
      <c r="BH226" s="1150"/>
      <c r="BI226" s="1150"/>
      <c r="BJ226" s="1150"/>
      <c r="BK226" s="1150"/>
      <c r="BL226" s="1150"/>
      <c r="BM226" s="1150"/>
      <c r="BN226" s="1150"/>
      <c r="BO226" s="1150"/>
      <c r="BP226" s="1150"/>
      <c r="BQ226" s="1150"/>
      <c r="BR226" s="1151"/>
      <c r="BS226" s="1150"/>
      <c r="BT226" s="1885"/>
      <c r="BU226" s="1184" t="s">
        <v>1863</v>
      </c>
      <c r="BV226" s="1184" t="s">
        <v>1864</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85"/>
      <c r="C227" s="1186" t="s">
        <v>1863</v>
      </c>
      <c r="D227" s="1186" t="s">
        <v>1865</v>
      </c>
      <c r="E227" s="1187" t="s">
        <v>1866</v>
      </c>
      <c r="F227" s="1150"/>
      <c r="G227" s="1150"/>
      <c r="H227" s="1150"/>
      <c r="I227" s="1150"/>
      <c r="J227" s="1150"/>
      <c r="K227" s="1150"/>
      <c r="L227" s="1150"/>
      <c r="M227" s="1150"/>
      <c r="N227" s="1150"/>
      <c r="O227" s="1150"/>
      <c r="P227" s="1150"/>
      <c r="Q227" s="1151"/>
      <c r="R227" s="1150"/>
      <c r="S227" s="1150"/>
      <c r="T227" s="1885"/>
      <c r="U227" s="1186" t="s">
        <v>1863</v>
      </c>
      <c r="V227" s="1186" t="s">
        <v>1865</v>
      </c>
      <c r="W227" s="1187" t="s">
        <v>1866</v>
      </c>
      <c r="X227" s="1150"/>
      <c r="Y227" s="1150"/>
      <c r="Z227" s="1150"/>
      <c r="AA227" s="1150"/>
      <c r="AB227" s="1150"/>
      <c r="AC227" s="1150"/>
      <c r="AD227" s="1150"/>
      <c r="AE227" s="1150"/>
      <c r="AF227" s="1150"/>
      <c r="AG227" s="1150"/>
      <c r="AH227" s="1150"/>
      <c r="AI227" s="1151"/>
      <c r="AJ227" s="1150"/>
      <c r="AK227" s="1150"/>
      <c r="AL227" s="1885"/>
      <c r="AM227" s="1186" t="s">
        <v>1863</v>
      </c>
      <c r="AN227" s="1186" t="s">
        <v>1865</v>
      </c>
      <c r="AO227" s="1187" t="s">
        <v>1866</v>
      </c>
      <c r="AP227" s="1150"/>
      <c r="AQ227" s="1150"/>
      <c r="AR227" s="1150"/>
      <c r="AS227" s="1150"/>
      <c r="AT227" s="1150"/>
      <c r="AU227" s="1150"/>
      <c r="AV227" s="1150"/>
      <c r="AW227" s="1150"/>
      <c r="AX227" s="1150"/>
      <c r="AY227" s="1150"/>
      <c r="AZ227" s="1150"/>
      <c r="BA227" s="1151"/>
      <c r="BB227" s="1150"/>
      <c r="BC227" s="1885"/>
      <c r="BD227" s="1186" t="s">
        <v>1863</v>
      </c>
      <c r="BE227" s="1186" t="s">
        <v>1865</v>
      </c>
      <c r="BF227" s="1187" t="s">
        <v>1866</v>
      </c>
      <c r="BG227" s="1150"/>
      <c r="BH227" s="1150"/>
      <c r="BI227" s="1150"/>
      <c r="BJ227" s="1150"/>
      <c r="BK227" s="1150"/>
      <c r="BL227" s="1150"/>
      <c r="BM227" s="1150"/>
      <c r="BN227" s="1150"/>
      <c r="BO227" s="1150"/>
      <c r="BP227" s="1150"/>
      <c r="BQ227" s="1150"/>
      <c r="BR227" s="1151"/>
      <c r="BS227" s="1150"/>
      <c r="BT227" s="1885"/>
      <c r="BU227" s="1186" t="s">
        <v>1863</v>
      </c>
      <c r="BV227" s="1186" t="s">
        <v>1865</v>
      </c>
      <c r="BW227" s="1187" t="s">
        <v>1866</v>
      </c>
      <c r="BX227" s="1150"/>
      <c r="BY227" s="1150"/>
      <c r="BZ227" s="1150"/>
      <c r="CA227" s="1150"/>
      <c r="CB227" s="1150"/>
      <c r="CC227" s="1150"/>
      <c r="CD227" s="1150"/>
      <c r="CE227" s="1150"/>
      <c r="CF227" s="1150"/>
      <c r="CG227" s="1150"/>
      <c r="CH227" s="1150"/>
      <c r="CI227" s="1151"/>
      <c r="CJ227" s="1150"/>
      <c r="CK227" s="1150"/>
    </row>
    <row r="228" spans="1:89" x14ac:dyDescent="0.25">
      <c r="A228" s="1150"/>
      <c r="B228" s="1885"/>
      <c r="C228" s="1186" t="s">
        <v>1863</v>
      </c>
      <c r="D228" s="1186" t="s">
        <v>1867</v>
      </c>
      <c r="E228" s="1187" t="s">
        <v>1701</v>
      </c>
      <c r="F228" s="1150"/>
      <c r="G228" s="1150"/>
      <c r="H228" s="1150"/>
      <c r="I228" s="1150"/>
      <c r="J228" s="1150"/>
      <c r="K228" s="1150"/>
      <c r="L228" s="1150"/>
      <c r="M228" s="1150"/>
      <c r="N228" s="1150"/>
      <c r="O228" s="1150"/>
      <c r="P228" s="1150"/>
      <c r="Q228" s="1151"/>
      <c r="R228" s="1150"/>
      <c r="S228" s="1150"/>
      <c r="T228" s="1885"/>
      <c r="U228" s="1186" t="s">
        <v>1863</v>
      </c>
      <c r="V228" s="1186" t="s">
        <v>1867</v>
      </c>
      <c r="W228" s="1187" t="s">
        <v>1701</v>
      </c>
      <c r="X228" s="1150"/>
      <c r="Y228" s="1150"/>
      <c r="Z228" s="1150"/>
      <c r="AA228" s="1150"/>
      <c r="AB228" s="1150"/>
      <c r="AC228" s="1150"/>
      <c r="AD228" s="1150"/>
      <c r="AE228" s="1150"/>
      <c r="AF228" s="1150"/>
      <c r="AG228" s="1150"/>
      <c r="AH228" s="1150"/>
      <c r="AI228" s="1151"/>
      <c r="AJ228" s="1150"/>
      <c r="AK228" s="1150"/>
      <c r="AL228" s="1885"/>
      <c r="AM228" s="1186" t="s">
        <v>1863</v>
      </c>
      <c r="AN228" s="1186" t="s">
        <v>1867</v>
      </c>
      <c r="AO228" s="1187" t="s">
        <v>1701</v>
      </c>
      <c r="AP228" s="1150"/>
      <c r="AQ228" s="1150"/>
      <c r="AR228" s="1150"/>
      <c r="AS228" s="1150"/>
      <c r="AT228" s="1150"/>
      <c r="AU228" s="1150"/>
      <c r="AV228" s="1150"/>
      <c r="AW228" s="1150"/>
      <c r="AX228" s="1150"/>
      <c r="AY228" s="1150"/>
      <c r="AZ228" s="1150"/>
      <c r="BA228" s="1151"/>
      <c r="BB228" s="1150"/>
      <c r="BC228" s="1885"/>
      <c r="BD228" s="1186" t="s">
        <v>1863</v>
      </c>
      <c r="BE228" s="1186" t="s">
        <v>1867</v>
      </c>
      <c r="BF228" s="1187" t="s">
        <v>1701</v>
      </c>
      <c r="BG228" s="1150"/>
      <c r="BH228" s="1150"/>
      <c r="BI228" s="1150"/>
      <c r="BJ228" s="1150"/>
      <c r="BK228" s="1150"/>
      <c r="BL228" s="1150"/>
      <c r="BM228" s="1150"/>
      <c r="BN228" s="1150"/>
      <c r="BO228" s="1150"/>
      <c r="BP228" s="1150"/>
      <c r="BQ228" s="1150"/>
      <c r="BR228" s="1151"/>
      <c r="BS228" s="1150"/>
      <c r="BT228" s="1885"/>
      <c r="BU228" s="1186" t="s">
        <v>1863</v>
      </c>
      <c r="BV228" s="1186" t="s">
        <v>1867</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84"/>
      <c r="C229" s="1188" t="s">
        <v>1863</v>
      </c>
      <c r="D229" s="1188" t="s">
        <v>1868</v>
      </c>
      <c r="E229" s="1189" t="s">
        <v>1869</v>
      </c>
      <c r="F229" s="1150"/>
      <c r="G229" s="1150"/>
      <c r="H229" s="1150"/>
      <c r="I229" s="1150"/>
      <c r="J229" s="1150"/>
      <c r="K229" s="1150"/>
      <c r="L229" s="1150"/>
      <c r="M229" s="1150"/>
      <c r="N229" s="1150"/>
      <c r="O229" s="1150"/>
      <c r="P229" s="1150"/>
      <c r="Q229" s="1151"/>
      <c r="R229" s="1150"/>
      <c r="S229" s="1150"/>
      <c r="T229" s="1884"/>
      <c r="U229" s="1188" t="s">
        <v>1863</v>
      </c>
      <c r="V229" s="1188" t="s">
        <v>1868</v>
      </c>
      <c r="W229" s="1189" t="s">
        <v>1869</v>
      </c>
      <c r="X229" s="1150"/>
      <c r="Y229" s="1150"/>
      <c r="Z229" s="1150"/>
      <c r="AA229" s="1150"/>
      <c r="AB229" s="1150"/>
      <c r="AC229" s="1150"/>
      <c r="AD229" s="1150"/>
      <c r="AE229" s="1150"/>
      <c r="AF229" s="1150"/>
      <c r="AG229" s="1150"/>
      <c r="AH229" s="1150"/>
      <c r="AI229" s="1151"/>
      <c r="AJ229" s="1150"/>
      <c r="AK229" s="1150"/>
      <c r="AL229" s="1884"/>
      <c r="AM229" s="1188" t="s">
        <v>1863</v>
      </c>
      <c r="AN229" s="1188" t="s">
        <v>1868</v>
      </c>
      <c r="AO229" s="1189" t="s">
        <v>1869</v>
      </c>
      <c r="AP229" s="1150"/>
      <c r="AQ229" s="1150"/>
      <c r="AR229" s="1150"/>
      <c r="AS229" s="1150"/>
      <c r="AT229" s="1150"/>
      <c r="AU229" s="1150"/>
      <c r="AV229" s="1150"/>
      <c r="AW229" s="1150"/>
      <c r="AX229" s="1150"/>
      <c r="AY229" s="1150"/>
      <c r="AZ229" s="1150"/>
      <c r="BA229" s="1151"/>
      <c r="BB229" s="1150"/>
      <c r="BC229" s="1884"/>
      <c r="BD229" s="1188" t="s">
        <v>1863</v>
      </c>
      <c r="BE229" s="1188" t="s">
        <v>1868</v>
      </c>
      <c r="BF229" s="1189" t="s">
        <v>1869</v>
      </c>
      <c r="BG229" s="1150"/>
      <c r="BH229" s="1150"/>
      <c r="BI229" s="1150"/>
      <c r="BJ229" s="1150"/>
      <c r="BK229" s="1150"/>
      <c r="BL229" s="1150"/>
      <c r="BM229" s="1150"/>
      <c r="BN229" s="1150"/>
      <c r="BO229" s="1150"/>
      <c r="BP229" s="1150"/>
      <c r="BQ229" s="1150"/>
      <c r="BR229" s="1151"/>
      <c r="BS229" s="1150"/>
      <c r="BT229" s="1884"/>
      <c r="BU229" s="1188" t="s">
        <v>1863</v>
      </c>
      <c r="BV229" s="1188" t="s">
        <v>1868</v>
      </c>
      <c r="BW229" s="1189" t="s">
        <v>1869</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80" t="s">
        <v>1870</v>
      </c>
      <c r="C230" s="1190" t="s">
        <v>1871</v>
      </c>
      <c r="D230" s="1191" t="s">
        <v>1861</v>
      </c>
      <c r="E230" s="1191" t="s">
        <v>131</v>
      </c>
      <c r="F230" s="1191" t="s">
        <v>1862</v>
      </c>
      <c r="G230" s="1191" t="s">
        <v>1872</v>
      </c>
      <c r="H230" s="1192" t="s">
        <v>1873</v>
      </c>
      <c r="I230" s="1193" t="s">
        <v>766</v>
      </c>
      <c r="J230" s="1193" t="s">
        <v>767</v>
      </c>
      <c r="K230" s="1193" t="s">
        <v>768</v>
      </c>
      <c r="L230" s="1193" t="s">
        <v>769</v>
      </c>
      <c r="M230" s="1193" t="s">
        <v>204</v>
      </c>
      <c r="N230" s="1150"/>
      <c r="O230" s="1150"/>
      <c r="P230" s="1150"/>
      <c r="Q230" s="1151"/>
      <c r="R230" s="1150"/>
      <c r="S230" s="1150"/>
      <c r="T230" s="1880" t="s">
        <v>1870</v>
      </c>
      <c r="U230" s="1190" t="s">
        <v>1871</v>
      </c>
      <c r="V230" s="1191" t="s">
        <v>1861</v>
      </c>
      <c r="W230" s="1191" t="s">
        <v>131</v>
      </c>
      <c r="X230" s="1191" t="s">
        <v>1862</v>
      </c>
      <c r="Y230" s="1191" t="s">
        <v>1872</v>
      </c>
      <c r="Z230" s="1192" t="s">
        <v>1873</v>
      </c>
      <c r="AA230" s="1193" t="s">
        <v>766</v>
      </c>
      <c r="AB230" s="1193" t="s">
        <v>767</v>
      </c>
      <c r="AC230" s="1193" t="s">
        <v>768</v>
      </c>
      <c r="AD230" s="1193" t="s">
        <v>769</v>
      </c>
      <c r="AE230" s="1193" t="s">
        <v>204</v>
      </c>
      <c r="AF230" s="1150"/>
      <c r="AG230" s="1150"/>
      <c r="AH230" s="1150"/>
      <c r="AI230" s="1151"/>
      <c r="AJ230" s="1150"/>
      <c r="AK230" s="1150"/>
      <c r="AL230" s="1880" t="s">
        <v>1870</v>
      </c>
      <c r="AM230" s="1190" t="s">
        <v>1871</v>
      </c>
      <c r="AN230" s="1191" t="s">
        <v>1861</v>
      </c>
      <c r="AO230" s="1191" t="s">
        <v>131</v>
      </c>
      <c r="AP230" s="1191" t="s">
        <v>1862</v>
      </c>
      <c r="AQ230" s="1191" t="s">
        <v>1872</v>
      </c>
      <c r="AR230" s="1192" t="s">
        <v>1873</v>
      </c>
      <c r="AS230" s="1193" t="s">
        <v>766</v>
      </c>
      <c r="AT230" s="1193" t="s">
        <v>767</v>
      </c>
      <c r="AU230" s="1193" t="s">
        <v>768</v>
      </c>
      <c r="AV230" s="1193" t="s">
        <v>769</v>
      </c>
      <c r="AW230" s="1193" t="s">
        <v>204</v>
      </c>
      <c r="AX230" s="1150"/>
      <c r="AY230" s="1150"/>
      <c r="AZ230" s="1150"/>
      <c r="BA230" s="1151"/>
      <c r="BB230" s="1150"/>
      <c r="BC230" s="1880" t="s">
        <v>1870</v>
      </c>
      <c r="BD230" s="1190" t="s">
        <v>1871</v>
      </c>
      <c r="BE230" s="1191" t="s">
        <v>1861</v>
      </c>
      <c r="BF230" s="1191" t="s">
        <v>131</v>
      </c>
      <c r="BG230" s="1191" t="s">
        <v>1862</v>
      </c>
      <c r="BH230" s="1191" t="s">
        <v>1872</v>
      </c>
      <c r="BI230" s="1192" t="s">
        <v>1873</v>
      </c>
      <c r="BJ230" s="1193" t="s">
        <v>766</v>
      </c>
      <c r="BK230" s="1193" t="s">
        <v>767</v>
      </c>
      <c r="BL230" s="1193" t="s">
        <v>768</v>
      </c>
      <c r="BM230" s="1193" t="s">
        <v>769</v>
      </c>
      <c r="BN230" s="1193" t="s">
        <v>204</v>
      </c>
      <c r="BO230" s="1150"/>
      <c r="BP230" s="1150"/>
      <c r="BQ230" s="1150"/>
      <c r="BR230" s="1151"/>
      <c r="BS230" s="1150"/>
      <c r="BT230" s="1880" t="s">
        <v>1870</v>
      </c>
      <c r="BU230" s="1190" t="s">
        <v>1871</v>
      </c>
      <c r="BV230" s="1191" t="s">
        <v>1861</v>
      </c>
      <c r="BW230" s="1191" t="s">
        <v>131</v>
      </c>
      <c r="BX230" s="1191" t="s">
        <v>1862</v>
      </c>
      <c r="BY230" s="1191" t="s">
        <v>1872</v>
      </c>
      <c r="BZ230" s="1192" t="s">
        <v>1873</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82"/>
      <c r="C231" s="1194">
        <v>1</v>
      </c>
      <c r="D231" s="1187" t="s">
        <v>1874</v>
      </c>
      <c r="E231" s="1187" t="s">
        <v>1427</v>
      </c>
      <c r="F231" s="1196" t="str">
        <f>'Required Info to Submit'!E23</f>
        <v/>
      </c>
      <c r="G231" s="1489" t="str">
        <f>IF(F231="","",'Required Info to Submit'!K23)</f>
        <v/>
      </c>
      <c r="H231" s="1490"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82"/>
      <c r="U231" s="1194">
        <v>1</v>
      </c>
      <c r="V231" s="1187" t="s">
        <v>1874</v>
      </c>
      <c r="W231" s="1187" t="s">
        <v>1427</v>
      </c>
      <c r="X231" s="1196" t="str">
        <f>'Required Info to Submit'!E23</f>
        <v/>
      </c>
      <c r="Y231" s="1489" t="str">
        <f>IF(X231="","",'Required Info to Submit'!K23)</f>
        <v/>
      </c>
      <c r="Z231" s="1490"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82"/>
      <c r="AM231" s="1194">
        <v>1</v>
      </c>
      <c r="AN231" s="1187" t="s">
        <v>1874</v>
      </c>
      <c r="AO231" s="1187" t="s">
        <v>1427</v>
      </c>
      <c r="AP231" s="1271" t="str">
        <f>'Required Info to Submit'!E23</f>
        <v/>
      </c>
      <c r="AQ231" s="1497" t="str">
        <f>IF(AP231="","",'Required Info to Submit'!K23)</f>
        <v/>
      </c>
      <c r="AR231" s="1498"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82"/>
      <c r="BD231" s="1194">
        <v>1</v>
      </c>
      <c r="BE231" s="1187" t="s">
        <v>1874</v>
      </c>
      <c r="BF231" s="1187" t="s">
        <v>1427</v>
      </c>
      <c r="BG231" s="1196" t="str">
        <f>'Required Info to Submit'!E23</f>
        <v/>
      </c>
      <c r="BH231" s="1489" t="str">
        <f>IF(BG231="","",'Required Info to Submit'!K23)</f>
        <v/>
      </c>
      <c r="BI231" s="1490"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82"/>
      <c r="BU231" s="1194">
        <v>1</v>
      </c>
      <c r="BV231" s="1187" t="s">
        <v>1874</v>
      </c>
      <c r="BW231" s="1187" t="s">
        <v>1427</v>
      </c>
      <c r="BX231" s="1196" t="str">
        <f>'Required Info to Submit'!E23</f>
        <v/>
      </c>
      <c r="BY231" s="1489" t="str">
        <f>IF(BG231="","",'Required Info to Submit'!K23)</f>
        <v/>
      </c>
      <c r="BZ231" s="1490"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82"/>
      <c r="C232" s="1197">
        <v>2</v>
      </c>
      <c r="D232" s="1187" t="s">
        <v>1874</v>
      </c>
      <c r="E232" s="1187" t="s">
        <v>1427</v>
      </c>
      <c r="F232" s="1196" t="str">
        <f>'Required Info to Submit'!E24</f>
        <v/>
      </c>
      <c r="G232" s="1489" t="str">
        <f>IF(F232="","",'Required Info to Submit'!K24)</f>
        <v/>
      </c>
      <c r="H232" s="1490"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82"/>
      <c r="U232" s="1197">
        <v>2</v>
      </c>
      <c r="V232" s="1187" t="s">
        <v>1874</v>
      </c>
      <c r="W232" s="1187" t="s">
        <v>1427</v>
      </c>
      <c r="X232" s="1196" t="str">
        <f>'Required Info to Submit'!E24</f>
        <v/>
      </c>
      <c r="Y232" s="1489" t="str">
        <f>IF(X232="","",'Required Info to Submit'!K24)</f>
        <v/>
      </c>
      <c r="Z232" s="1490"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82"/>
      <c r="AM232" s="1197">
        <v>2</v>
      </c>
      <c r="AN232" s="1187" t="s">
        <v>1874</v>
      </c>
      <c r="AO232" s="1187" t="s">
        <v>1427</v>
      </c>
      <c r="AP232" s="1271" t="str">
        <f>'Required Info to Submit'!E24</f>
        <v/>
      </c>
      <c r="AQ232" s="1497" t="str">
        <f>IF(AP232="","",'Required Info to Submit'!K24)</f>
        <v/>
      </c>
      <c r="AR232" s="1498"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82"/>
      <c r="BD232" s="1197">
        <v>2</v>
      </c>
      <c r="BE232" s="1187" t="s">
        <v>1874</v>
      </c>
      <c r="BF232" s="1187" t="s">
        <v>1427</v>
      </c>
      <c r="BG232" s="1196" t="str">
        <f>'Required Info to Submit'!E24</f>
        <v/>
      </c>
      <c r="BH232" s="1489" t="str">
        <f>IF(BG232="","",'Required Info to Submit'!K24)</f>
        <v/>
      </c>
      <c r="BI232" s="1490"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82"/>
      <c r="BU232" s="1197">
        <v>2</v>
      </c>
      <c r="BV232" s="1187" t="s">
        <v>1874</v>
      </c>
      <c r="BW232" s="1187" t="s">
        <v>1427</v>
      </c>
      <c r="BX232" s="1196" t="str">
        <f>'Required Info to Submit'!E24</f>
        <v/>
      </c>
      <c r="BY232" s="1489" t="str">
        <f>IF(BG232="","",'Required Info to Submit'!K24)</f>
        <v/>
      </c>
      <c r="BZ232" s="1490"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82"/>
      <c r="C233" s="1197">
        <v>3</v>
      </c>
      <c r="D233" s="1187" t="s">
        <v>1874</v>
      </c>
      <c r="E233" s="1187" t="s">
        <v>1427</v>
      </c>
      <c r="F233" s="1196" t="str">
        <f>'Required Info to Submit'!E25</f>
        <v/>
      </c>
      <c r="G233" s="1489" t="str">
        <f>IF(F233="","",'Required Info to Submit'!K25)</f>
        <v/>
      </c>
      <c r="H233" s="1490"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82"/>
      <c r="U233" s="1197">
        <v>3</v>
      </c>
      <c r="V233" s="1187" t="s">
        <v>1874</v>
      </c>
      <c r="W233" s="1187" t="s">
        <v>1427</v>
      </c>
      <c r="X233" s="1196" t="str">
        <f>'Required Info to Submit'!E25</f>
        <v/>
      </c>
      <c r="Y233" s="1489" t="str">
        <f>IF(X233="","",'Required Info to Submit'!K25)</f>
        <v/>
      </c>
      <c r="Z233" s="1490"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82"/>
      <c r="AM233" s="1197">
        <v>3</v>
      </c>
      <c r="AN233" s="1187" t="s">
        <v>1874</v>
      </c>
      <c r="AO233" s="1187" t="s">
        <v>1427</v>
      </c>
      <c r="AP233" s="1271" t="str">
        <f>'Required Info to Submit'!E25</f>
        <v/>
      </c>
      <c r="AQ233" s="1497" t="str">
        <f>IF(AP233="","",'Required Info to Submit'!K25)</f>
        <v/>
      </c>
      <c r="AR233" s="1498"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82"/>
      <c r="BD233" s="1197">
        <v>3</v>
      </c>
      <c r="BE233" s="1187" t="s">
        <v>1874</v>
      </c>
      <c r="BF233" s="1187" t="s">
        <v>1427</v>
      </c>
      <c r="BG233" s="1196" t="str">
        <f>'Required Info to Submit'!E25</f>
        <v/>
      </c>
      <c r="BH233" s="1489" t="str">
        <f>IF(BG233="","",'Required Info to Submit'!K25)</f>
        <v/>
      </c>
      <c r="BI233" s="1490"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82"/>
      <c r="BU233" s="1197">
        <v>3</v>
      </c>
      <c r="BV233" s="1187" t="s">
        <v>1874</v>
      </c>
      <c r="BW233" s="1187" t="s">
        <v>1427</v>
      </c>
      <c r="BX233" s="1196" t="str">
        <f>'Required Info to Submit'!E25</f>
        <v/>
      </c>
      <c r="BY233" s="1489" t="str">
        <f>IF(BG233="","",'Required Info to Submit'!K25)</f>
        <v/>
      </c>
      <c r="BZ233" s="1490"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82"/>
      <c r="C234" s="1197">
        <v>4</v>
      </c>
      <c r="D234" s="1187" t="s">
        <v>1874</v>
      </c>
      <c r="E234" s="1187" t="s">
        <v>1427</v>
      </c>
      <c r="F234" s="1196" t="str">
        <f>'Required Info to Submit'!E26</f>
        <v/>
      </c>
      <c r="G234" s="1489" t="str">
        <f>IF(F234="","",'Required Info to Submit'!K26)</f>
        <v/>
      </c>
      <c r="H234" s="1490"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82"/>
      <c r="U234" s="1197">
        <v>4</v>
      </c>
      <c r="V234" s="1187" t="s">
        <v>1874</v>
      </c>
      <c r="W234" s="1187" t="s">
        <v>1427</v>
      </c>
      <c r="X234" s="1196" t="str">
        <f>'Required Info to Submit'!E26</f>
        <v/>
      </c>
      <c r="Y234" s="1489" t="str">
        <f>IF(X234="","",'Required Info to Submit'!K26)</f>
        <v/>
      </c>
      <c r="Z234" s="1490"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82"/>
      <c r="AM234" s="1197">
        <v>4</v>
      </c>
      <c r="AN234" s="1187" t="s">
        <v>1874</v>
      </c>
      <c r="AO234" s="1187" t="s">
        <v>1427</v>
      </c>
      <c r="AP234" s="1271" t="str">
        <f>'Required Info to Submit'!E26</f>
        <v/>
      </c>
      <c r="AQ234" s="1497" t="str">
        <f>IF(AP234="","",'Required Info to Submit'!K26)</f>
        <v/>
      </c>
      <c r="AR234" s="1498"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82"/>
      <c r="BD234" s="1197">
        <v>4</v>
      </c>
      <c r="BE234" s="1187" t="s">
        <v>1874</v>
      </c>
      <c r="BF234" s="1187" t="s">
        <v>1427</v>
      </c>
      <c r="BG234" s="1196" t="str">
        <f>'Required Info to Submit'!E26</f>
        <v/>
      </c>
      <c r="BH234" s="1489" t="str">
        <f>IF(BG234="","",'Required Info to Submit'!K26)</f>
        <v/>
      </c>
      <c r="BI234" s="1490"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82"/>
      <c r="BU234" s="1197">
        <v>4</v>
      </c>
      <c r="BV234" s="1187" t="s">
        <v>1874</v>
      </c>
      <c r="BW234" s="1187" t="s">
        <v>1427</v>
      </c>
      <c r="BX234" s="1196" t="str">
        <f>'Required Info to Submit'!E26</f>
        <v/>
      </c>
      <c r="BY234" s="1489" t="str">
        <f>IF(BG234="","",'Required Info to Submit'!K26)</f>
        <v/>
      </c>
      <c r="BZ234" s="1490"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82"/>
      <c r="C235" s="1197">
        <v>5</v>
      </c>
      <c r="D235" s="1187" t="s">
        <v>1874</v>
      </c>
      <c r="E235" s="1187" t="s">
        <v>1427</v>
      </c>
      <c r="F235" s="1196" t="str">
        <f>'Required Info to Submit'!E27</f>
        <v/>
      </c>
      <c r="G235" s="1489" t="str">
        <f>IF(F235="","",'Required Info to Submit'!K27)</f>
        <v/>
      </c>
      <c r="H235" s="1490"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82"/>
      <c r="U235" s="1197">
        <v>5</v>
      </c>
      <c r="V235" s="1187" t="s">
        <v>1874</v>
      </c>
      <c r="W235" s="1187" t="s">
        <v>1427</v>
      </c>
      <c r="X235" s="1196" t="str">
        <f>'Required Info to Submit'!E27</f>
        <v/>
      </c>
      <c r="Y235" s="1489" t="str">
        <f>IF(X235="","",'Required Info to Submit'!K27)</f>
        <v/>
      </c>
      <c r="Z235" s="1490"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82"/>
      <c r="AM235" s="1197">
        <v>5</v>
      </c>
      <c r="AN235" s="1187" t="s">
        <v>1874</v>
      </c>
      <c r="AO235" s="1187" t="s">
        <v>1427</v>
      </c>
      <c r="AP235" s="1271" t="str">
        <f>'Required Info to Submit'!E27</f>
        <v/>
      </c>
      <c r="AQ235" s="1497" t="str">
        <f>IF(AP235="","",'Required Info to Submit'!K27)</f>
        <v/>
      </c>
      <c r="AR235" s="1498"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82"/>
      <c r="BD235" s="1197">
        <v>5</v>
      </c>
      <c r="BE235" s="1187" t="s">
        <v>1874</v>
      </c>
      <c r="BF235" s="1187" t="s">
        <v>1427</v>
      </c>
      <c r="BG235" s="1196" t="str">
        <f>'Required Info to Submit'!E27</f>
        <v/>
      </c>
      <c r="BH235" s="1489" t="str">
        <f>IF(BG235="","",'Required Info to Submit'!K27)</f>
        <v/>
      </c>
      <c r="BI235" s="1490"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82"/>
      <c r="BU235" s="1197">
        <v>5</v>
      </c>
      <c r="BV235" s="1187" t="s">
        <v>1874</v>
      </c>
      <c r="BW235" s="1187" t="s">
        <v>1427</v>
      </c>
      <c r="BX235" s="1196" t="str">
        <f>'Required Info to Submit'!E27</f>
        <v/>
      </c>
      <c r="BY235" s="1489" t="str">
        <f>IF(BG235="","",'Required Info to Submit'!K27)</f>
        <v/>
      </c>
      <c r="BZ235" s="1490"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82"/>
      <c r="C236" s="1197">
        <v>6</v>
      </c>
      <c r="D236" s="1187" t="s">
        <v>1874</v>
      </c>
      <c r="E236" s="1187" t="s">
        <v>1427</v>
      </c>
      <c r="F236" s="1196" t="str">
        <f>'Required Info to Submit'!E28</f>
        <v/>
      </c>
      <c r="G236" s="1489" t="str">
        <f>IF(F236="","",'Required Info to Submit'!K28)</f>
        <v/>
      </c>
      <c r="H236" s="1490"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82"/>
      <c r="U236" s="1197">
        <v>6</v>
      </c>
      <c r="V236" s="1187" t="s">
        <v>1874</v>
      </c>
      <c r="W236" s="1187" t="s">
        <v>1427</v>
      </c>
      <c r="X236" s="1196" t="str">
        <f>'Required Info to Submit'!E28</f>
        <v/>
      </c>
      <c r="Y236" s="1489" t="str">
        <f>IF(X236="","",'Required Info to Submit'!K28)</f>
        <v/>
      </c>
      <c r="Z236" s="1490"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82"/>
      <c r="AM236" s="1197">
        <v>6</v>
      </c>
      <c r="AN236" s="1187" t="s">
        <v>1874</v>
      </c>
      <c r="AO236" s="1187" t="s">
        <v>1427</v>
      </c>
      <c r="AP236" s="1271" t="str">
        <f>'Required Info to Submit'!E28</f>
        <v/>
      </c>
      <c r="AQ236" s="1497" t="str">
        <f>IF(AP236="","",'Required Info to Submit'!K28)</f>
        <v/>
      </c>
      <c r="AR236" s="1498"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82"/>
      <c r="BD236" s="1197">
        <v>6</v>
      </c>
      <c r="BE236" s="1187" t="s">
        <v>1874</v>
      </c>
      <c r="BF236" s="1187" t="s">
        <v>1427</v>
      </c>
      <c r="BG236" s="1196" t="str">
        <f>'Required Info to Submit'!E28</f>
        <v/>
      </c>
      <c r="BH236" s="1489" t="str">
        <f>IF(BG236="","",'Required Info to Submit'!K28)</f>
        <v/>
      </c>
      <c r="BI236" s="1490"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82"/>
      <c r="BU236" s="1197">
        <v>6</v>
      </c>
      <c r="BV236" s="1187" t="s">
        <v>1874</v>
      </c>
      <c r="BW236" s="1187" t="s">
        <v>1427</v>
      </c>
      <c r="BX236" s="1196" t="str">
        <f>'Required Info to Submit'!E28</f>
        <v/>
      </c>
      <c r="BY236" s="1489" t="str">
        <f>IF(BG236="","",'Required Info to Submit'!K28)</f>
        <v/>
      </c>
      <c r="BZ236" s="1490"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82"/>
      <c r="C237" s="1197">
        <v>7</v>
      </c>
      <c r="D237" s="1187" t="s">
        <v>1874</v>
      </c>
      <c r="E237" s="1187" t="s">
        <v>1427</v>
      </c>
      <c r="F237" s="1196" t="str">
        <f>'Required Info to Submit'!E29</f>
        <v/>
      </c>
      <c r="G237" s="1489" t="str">
        <f>IF(F237="","",'Required Info to Submit'!K29)</f>
        <v/>
      </c>
      <c r="H237" s="1490"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82"/>
      <c r="U237" s="1197">
        <v>7</v>
      </c>
      <c r="V237" s="1187" t="s">
        <v>1874</v>
      </c>
      <c r="W237" s="1187" t="s">
        <v>1427</v>
      </c>
      <c r="X237" s="1196" t="str">
        <f>'Required Info to Submit'!E29</f>
        <v/>
      </c>
      <c r="Y237" s="1489" t="str">
        <f>IF(X237="","",'Required Info to Submit'!K29)</f>
        <v/>
      </c>
      <c r="Z237" s="1490"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82"/>
      <c r="AM237" s="1197">
        <v>7</v>
      </c>
      <c r="AN237" s="1187" t="s">
        <v>1874</v>
      </c>
      <c r="AO237" s="1187" t="s">
        <v>1427</v>
      </c>
      <c r="AP237" s="1271" t="str">
        <f>'Required Info to Submit'!E29</f>
        <v/>
      </c>
      <c r="AQ237" s="1497" t="str">
        <f>IF(AP237="","",'Required Info to Submit'!K29)</f>
        <v/>
      </c>
      <c r="AR237" s="1498"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82"/>
      <c r="BD237" s="1197">
        <v>7</v>
      </c>
      <c r="BE237" s="1187" t="s">
        <v>1874</v>
      </c>
      <c r="BF237" s="1187" t="s">
        <v>1427</v>
      </c>
      <c r="BG237" s="1196" t="str">
        <f>'Required Info to Submit'!E29</f>
        <v/>
      </c>
      <c r="BH237" s="1489" t="str">
        <f>IF(BG237="","",'Required Info to Submit'!K29)</f>
        <v/>
      </c>
      <c r="BI237" s="1490"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82"/>
      <c r="BU237" s="1197">
        <v>7</v>
      </c>
      <c r="BV237" s="1187" t="s">
        <v>1874</v>
      </c>
      <c r="BW237" s="1187" t="s">
        <v>1427</v>
      </c>
      <c r="BX237" s="1196" t="str">
        <f>'Required Info to Submit'!E29</f>
        <v/>
      </c>
      <c r="BY237" s="1489" t="str">
        <f>IF(BG237="","",'Required Info to Submit'!K29)</f>
        <v/>
      </c>
      <c r="BZ237" s="1490"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82"/>
      <c r="C238" s="1197">
        <v>8</v>
      </c>
      <c r="D238" s="1187" t="s">
        <v>1874</v>
      </c>
      <c r="E238" s="1187" t="s">
        <v>1427</v>
      </c>
      <c r="F238" s="1196" t="str">
        <f>'Required Info to Submit'!E30</f>
        <v/>
      </c>
      <c r="G238" s="1489" t="str">
        <f>IF(F238="","",'Required Info to Submit'!K30)</f>
        <v/>
      </c>
      <c r="H238" s="1490"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82"/>
      <c r="U238" s="1197">
        <v>8</v>
      </c>
      <c r="V238" s="1187" t="s">
        <v>1874</v>
      </c>
      <c r="W238" s="1187" t="s">
        <v>1427</v>
      </c>
      <c r="X238" s="1196" t="str">
        <f>'Required Info to Submit'!E30</f>
        <v/>
      </c>
      <c r="Y238" s="1489" t="str">
        <f>IF(X238="","",'Required Info to Submit'!K30)</f>
        <v/>
      </c>
      <c r="Z238" s="1490"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82"/>
      <c r="AM238" s="1197">
        <v>8</v>
      </c>
      <c r="AN238" s="1187" t="s">
        <v>1874</v>
      </c>
      <c r="AO238" s="1187" t="s">
        <v>1427</v>
      </c>
      <c r="AP238" s="1271" t="str">
        <f>'Required Info to Submit'!E30</f>
        <v/>
      </c>
      <c r="AQ238" s="1497" t="str">
        <f>IF(AP238="","",'Required Info to Submit'!K30)</f>
        <v/>
      </c>
      <c r="AR238" s="1498"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82"/>
      <c r="BD238" s="1197">
        <v>8</v>
      </c>
      <c r="BE238" s="1187" t="s">
        <v>1874</v>
      </c>
      <c r="BF238" s="1187" t="s">
        <v>1427</v>
      </c>
      <c r="BG238" s="1196" t="str">
        <f>'Required Info to Submit'!E30</f>
        <v/>
      </c>
      <c r="BH238" s="1489" t="str">
        <f>IF(BG238="","",'Required Info to Submit'!K30)</f>
        <v/>
      </c>
      <c r="BI238" s="1490"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82"/>
      <c r="BU238" s="1197">
        <v>8</v>
      </c>
      <c r="BV238" s="1187" t="s">
        <v>1874</v>
      </c>
      <c r="BW238" s="1187" t="s">
        <v>1427</v>
      </c>
      <c r="BX238" s="1196" t="str">
        <f>'Required Info to Submit'!E30</f>
        <v/>
      </c>
      <c r="BY238" s="1489" t="str">
        <f>IF(BG238="","",'Required Info to Submit'!K30)</f>
        <v/>
      </c>
      <c r="BZ238" s="1490"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82"/>
      <c r="C239" s="1197">
        <v>9</v>
      </c>
      <c r="D239" s="1187" t="s">
        <v>1874</v>
      </c>
      <c r="E239" s="1187" t="s">
        <v>1427</v>
      </c>
      <c r="F239" s="1196" t="str">
        <f>'Required Info to Submit'!E31</f>
        <v/>
      </c>
      <c r="G239" s="1489" t="str">
        <f>IF(F239="","",'Required Info to Submit'!K31)</f>
        <v/>
      </c>
      <c r="H239" s="1490"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82"/>
      <c r="U239" s="1197">
        <v>9</v>
      </c>
      <c r="V239" s="1187" t="s">
        <v>1874</v>
      </c>
      <c r="W239" s="1187" t="s">
        <v>1427</v>
      </c>
      <c r="X239" s="1196" t="str">
        <f>'Required Info to Submit'!E31</f>
        <v/>
      </c>
      <c r="Y239" s="1489" t="str">
        <f>IF(X239="","",'Required Info to Submit'!K31)</f>
        <v/>
      </c>
      <c r="Z239" s="1490"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82"/>
      <c r="AM239" s="1197">
        <v>9</v>
      </c>
      <c r="AN239" s="1187" t="s">
        <v>1874</v>
      </c>
      <c r="AO239" s="1187" t="s">
        <v>1427</v>
      </c>
      <c r="AP239" s="1271" t="str">
        <f>'Required Info to Submit'!E31</f>
        <v/>
      </c>
      <c r="AQ239" s="1497" t="str">
        <f>IF(AP239="","",'Required Info to Submit'!K31)</f>
        <v/>
      </c>
      <c r="AR239" s="1498"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82"/>
      <c r="BD239" s="1197">
        <v>9</v>
      </c>
      <c r="BE239" s="1187" t="s">
        <v>1874</v>
      </c>
      <c r="BF239" s="1187" t="s">
        <v>1427</v>
      </c>
      <c r="BG239" s="1196" t="str">
        <f>'Required Info to Submit'!E31</f>
        <v/>
      </c>
      <c r="BH239" s="1489" t="str">
        <f>IF(BG239="","",'Required Info to Submit'!K31)</f>
        <v/>
      </c>
      <c r="BI239" s="1490"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82"/>
      <c r="BU239" s="1197">
        <v>9</v>
      </c>
      <c r="BV239" s="1187" t="s">
        <v>1874</v>
      </c>
      <c r="BW239" s="1187" t="s">
        <v>1427</v>
      </c>
      <c r="BX239" s="1196" t="str">
        <f>'Required Info to Submit'!E31</f>
        <v/>
      </c>
      <c r="BY239" s="1489" t="str">
        <f>IF(BG239="","",'Required Info to Submit'!K31)</f>
        <v/>
      </c>
      <c r="BZ239" s="1490"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83"/>
      <c r="C240" s="1199">
        <v>10</v>
      </c>
      <c r="D240" s="1189" t="s">
        <v>1874</v>
      </c>
      <c r="E240" s="1189" t="s">
        <v>1427</v>
      </c>
      <c r="F240" s="1202" t="str">
        <f>'Required Info to Submit'!E32</f>
        <v/>
      </c>
      <c r="G240" s="1491" t="str">
        <f>IF(F240="","",'Required Info to Submit'!K32)</f>
        <v/>
      </c>
      <c r="H240" s="1491"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83"/>
      <c r="U240" s="1199">
        <v>10</v>
      </c>
      <c r="V240" s="1189" t="s">
        <v>1874</v>
      </c>
      <c r="W240" s="1189" t="s">
        <v>1427</v>
      </c>
      <c r="X240" s="1202" t="str">
        <f>'Required Info to Submit'!E32</f>
        <v/>
      </c>
      <c r="Y240" s="1491" t="str">
        <f>IF(X240="","",'Required Info to Submit'!K32)</f>
        <v/>
      </c>
      <c r="Z240" s="1495"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83"/>
      <c r="AM240" s="1199">
        <v>10</v>
      </c>
      <c r="AN240" s="1189" t="s">
        <v>1874</v>
      </c>
      <c r="AO240" s="1189" t="s">
        <v>1427</v>
      </c>
      <c r="AP240" s="1272" t="str">
        <f>'Required Info to Submit'!E32</f>
        <v/>
      </c>
      <c r="AQ240" s="1499" t="str">
        <f>IF(AP240="","",'Required Info to Submit'!K32)</f>
        <v/>
      </c>
      <c r="AR240" s="1499"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83"/>
      <c r="BD240" s="1199">
        <v>10</v>
      </c>
      <c r="BE240" s="1189" t="s">
        <v>1874</v>
      </c>
      <c r="BF240" s="1189" t="s">
        <v>1427</v>
      </c>
      <c r="BG240" s="1202" t="str">
        <f>'Required Info to Submit'!E32</f>
        <v/>
      </c>
      <c r="BH240" s="1491" t="str">
        <f>IF(BG240="","",'Required Info to Submit'!K32)</f>
        <v/>
      </c>
      <c r="BI240" s="1491"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83"/>
      <c r="BU240" s="1199">
        <v>10</v>
      </c>
      <c r="BV240" s="1189" t="s">
        <v>1874</v>
      </c>
      <c r="BW240" s="1189" t="s">
        <v>1427</v>
      </c>
      <c r="BX240" s="1202" t="str">
        <f>'Required Info to Submit'!E32</f>
        <v/>
      </c>
      <c r="BY240" s="1491" t="str">
        <f>IF(BG240="","",'Required Info to Submit'!K32)</f>
        <v/>
      </c>
      <c r="BZ240" s="1491"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1851</v>
      </c>
      <c r="H243" s="1144" t="s">
        <v>1852</v>
      </c>
      <c r="I243" s="1144" t="s">
        <v>1853</v>
      </c>
      <c r="J243" s="1143" t="s">
        <v>1875</v>
      </c>
      <c r="K243" s="1143" t="s">
        <v>1854</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1855</v>
      </c>
      <c r="C244" s="1176" t="s">
        <v>1542</v>
      </c>
      <c r="D244" s="1177">
        <v>4001</v>
      </c>
      <c r="E244" s="1147" t="s">
        <v>1902</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80" t="s">
        <v>1856</v>
      </c>
      <c r="C245" s="1203" t="s">
        <v>1876</v>
      </c>
      <c r="D245" s="1143" t="s">
        <v>1877</v>
      </c>
      <c r="E245" s="1144" t="s">
        <v>1359</v>
      </c>
      <c r="F245" s="1143" t="s">
        <v>1879</v>
      </c>
      <c r="G245" s="1204" t="s">
        <v>1882</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85"/>
      <c r="C246" s="1238" t="s">
        <v>1892</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82"/>
      <c r="C247" s="1213" t="s">
        <v>1886</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82"/>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83"/>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80" t="s">
        <v>1860</v>
      </c>
      <c r="C250" s="1234" t="s">
        <v>1861</v>
      </c>
      <c r="D250" s="1235" t="s">
        <v>131</v>
      </c>
      <c r="E250" s="1235" t="s">
        <v>1862</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85"/>
      <c r="C251" s="1184" t="s">
        <v>1863</v>
      </c>
      <c r="D251" s="1184" t="s">
        <v>1864</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85"/>
      <c r="C252" s="1186" t="s">
        <v>1863</v>
      </c>
      <c r="D252" s="1186" t="s">
        <v>1865</v>
      </c>
      <c r="E252" s="1187" t="s">
        <v>1866</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42" customFormat="1" x14ac:dyDescent="0.25">
      <c r="A253" s="1150"/>
      <c r="B253" s="1885"/>
      <c r="C253" s="1186" t="s">
        <v>1863</v>
      </c>
      <c r="D253" s="1186" t="s">
        <v>1867</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42" customFormat="1" x14ac:dyDescent="0.25">
      <c r="A254" s="1150"/>
      <c r="B254" s="1885"/>
      <c r="C254" s="1186" t="s">
        <v>1863</v>
      </c>
      <c r="D254" s="1186" t="s">
        <v>1868</v>
      </c>
      <c r="E254" s="1187" t="s">
        <v>1869</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85"/>
      <c r="C255" s="1186" t="s">
        <v>1874</v>
      </c>
      <c r="D255" s="1186" t="s">
        <v>2060</v>
      </c>
      <c r="E255" s="1187" t="s">
        <v>2061</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84"/>
      <c r="C256" s="1188" t="s">
        <v>1874</v>
      </c>
      <c r="D256" s="1188" t="s">
        <v>2060</v>
      </c>
      <c r="E256" s="1189" t="s">
        <v>2062</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80" t="s">
        <v>1870</v>
      </c>
      <c r="C257" s="1190" t="s">
        <v>1871</v>
      </c>
      <c r="D257" s="1191" t="s">
        <v>1861</v>
      </c>
      <c r="E257" s="1191" t="s">
        <v>131</v>
      </c>
      <c r="F257" s="1191" t="s">
        <v>1862</v>
      </c>
      <c r="G257" s="1191" t="s">
        <v>1872</v>
      </c>
      <c r="H257" s="1192" t="s">
        <v>1873</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82"/>
      <c r="C258" s="1194">
        <v>1</v>
      </c>
      <c r="D258" s="1187" t="s">
        <v>1874</v>
      </c>
      <c r="E258" s="1187" t="s">
        <v>1427</v>
      </c>
      <c r="F258" s="1196" t="str">
        <f>'Required Info to Submit'!E23</f>
        <v/>
      </c>
      <c r="G258" s="1489" t="str">
        <f>IF(F258="","",'Required Info to Submit'!K23)</f>
        <v/>
      </c>
      <c r="H258" s="1490"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82"/>
      <c r="C259" s="1197">
        <v>2</v>
      </c>
      <c r="D259" s="1187" t="s">
        <v>1874</v>
      </c>
      <c r="E259" s="1187" t="s">
        <v>1427</v>
      </c>
      <c r="F259" s="1196" t="str">
        <f>'Required Info to Submit'!E24</f>
        <v/>
      </c>
      <c r="G259" s="1489" t="str">
        <f>IF(F259="","",'Required Info to Submit'!K24)</f>
        <v/>
      </c>
      <c r="H259" s="1490"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82"/>
      <c r="C260" s="1197">
        <v>3</v>
      </c>
      <c r="D260" s="1187" t="s">
        <v>1874</v>
      </c>
      <c r="E260" s="1187" t="s">
        <v>1427</v>
      </c>
      <c r="F260" s="1196" t="str">
        <f>'Required Info to Submit'!E25</f>
        <v/>
      </c>
      <c r="G260" s="1489" t="str">
        <f>IF(F260="","",'Required Info to Submit'!K25)</f>
        <v/>
      </c>
      <c r="H260" s="1490"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82"/>
      <c r="C261" s="1197">
        <v>4</v>
      </c>
      <c r="D261" s="1187" t="s">
        <v>1874</v>
      </c>
      <c r="E261" s="1187" t="s">
        <v>1427</v>
      </c>
      <c r="F261" s="1196" t="str">
        <f>'Required Info to Submit'!E26</f>
        <v/>
      </c>
      <c r="G261" s="1489" t="str">
        <f>IF(F261="","",'Required Info to Submit'!K26)</f>
        <v/>
      </c>
      <c r="H261" s="1490"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82"/>
      <c r="C262" s="1197">
        <v>5</v>
      </c>
      <c r="D262" s="1187" t="s">
        <v>1874</v>
      </c>
      <c r="E262" s="1187" t="s">
        <v>1427</v>
      </c>
      <c r="F262" s="1196" t="str">
        <f>'Required Info to Submit'!E27</f>
        <v/>
      </c>
      <c r="G262" s="1489" t="str">
        <f>IF(F262="","",'Required Info to Submit'!K27)</f>
        <v/>
      </c>
      <c r="H262" s="1490"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82"/>
      <c r="C263" s="1197">
        <v>6</v>
      </c>
      <c r="D263" s="1187" t="s">
        <v>1874</v>
      </c>
      <c r="E263" s="1187" t="s">
        <v>1427</v>
      </c>
      <c r="F263" s="1196" t="str">
        <f>'Required Info to Submit'!E28</f>
        <v/>
      </c>
      <c r="G263" s="1489" t="str">
        <f>IF(F263="","",'Required Info to Submit'!K28)</f>
        <v/>
      </c>
      <c r="H263" s="1490"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82"/>
      <c r="C264" s="1197">
        <v>7</v>
      </c>
      <c r="D264" s="1187" t="s">
        <v>1874</v>
      </c>
      <c r="E264" s="1187" t="s">
        <v>1427</v>
      </c>
      <c r="F264" s="1196" t="str">
        <f>'Required Info to Submit'!E29</f>
        <v/>
      </c>
      <c r="G264" s="1489" t="str">
        <f>IF(F264="","",'Required Info to Submit'!K29)</f>
        <v/>
      </c>
      <c r="H264" s="1490"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82"/>
      <c r="C265" s="1197">
        <v>8</v>
      </c>
      <c r="D265" s="1187" t="s">
        <v>1874</v>
      </c>
      <c r="E265" s="1187" t="s">
        <v>1427</v>
      </c>
      <c r="F265" s="1196" t="str">
        <f>'Required Info to Submit'!E30</f>
        <v/>
      </c>
      <c r="G265" s="1489" t="str">
        <f>IF(F265="","",'Required Info to Submit'!K30)</f>
        <v/>
      </c>
      <c r="H265" s="1490"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82"/>
      <c r="C266" s="1197">
        <v>9</v>
      </c>
      <c r="D266" s="1187" t="s">
        <v>1874</v>
      </c>
      <c r="E266" s="1187" t="s">
        <v>1427</v>
      </c>
      <c r="F266" s="1196" t="str">
        <f>'Required Info to Submit'!E31</f>
        <v/>
      </c>
      <c r="G266" s="1489" t="str">
        <f>IF(F266="","",'Required Info to Submit'!K31)</f>
        <v/>
      </c>
      <c r="H266" s="1490"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83"/>
      <c r="C267" s="1199">
        <v>10</v>
      </c>
      <c r="D267" s="1189" t="s">
        <v>1874</v>
      </c>
      <c r="E267" s="1189" t="s">
        <v>1427</v>
      </c>
      <c r="F267" s="1202" t="str">
        <f>'Required Info to Submit'!E32</f>
        <v/>
      </c>
      <c r="G267" s="1491" t="str">
        <f>IF(F267="","",'Required Info to Submit'!K32)</f>
        <v/>
      </c>
      <c r="H267" s="1491"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1852</v>
      </c>
      <c r="H270" s="1144" t="s">
        <v>1853</v>
      </c>
      <c r="I270" s="1143" t="s">
        <v>1854</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1852</v>
      </c>
      <c r="Z270" s="1144" t="s">
        <v>1853</v>
      </c>
      <c r="AA270" s="1143" t="s">
        <v>1854</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1855</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1855</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80" t="s">
        <v>1903</v>
      </c>
      <c r="C272" s="1203" t="s">
        <v>1904</v>
      </c>
      <c r="D272" s="1143" t="s">
        <v>1905</v>
      </c>
      <c r="E272" s="1144" t="s">
        <v>727</v>
      </c>
      <c r="F272" s="1143" t="s">
        <v>1906</v>
      </c>
      <c r="G272" s="1143" t="s">
        <v>1843</v>
      </c>
      <c r="H272" s="1174"/>
      <c r="I272" s="1174"/>
      <c r="J272" s="1276"/>
      <c r="K272" s="1276"/>
      <c r="L272" s="1276"/>
      <c r="M272" s="1276"/>
      <c r="N272" s="1276"/>
      <c r="O272" s="1277"/>
      <c r="P272" s="1278"/>
      <c r="Q272" s="1278"/>
      <c r="R272" s="1278"/>
      <c r="S272" s="1278"/>
      <c r="T272" s="1880" t="s">
        <v>1903</v>
      </c>
      <c r="U272" s="1203" t="s">
        <v>1904</v>
      </c>
      <c r="V272" s="1143" t="s">
        <v>1905</v>
      </c>
      <c r="W272" s="1144" t="s">
        <v>727</v>
      </c>
      <c r="X272" s="1143" t="s">
        <v>1906</v>
      </c>
      <c r="Y272" s="1143" t="s">
        <v>1843</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85"/>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85"/>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80" t="s">
        <v>1870</v>
      </c>
      <c r="C274" s="1282" t="s">
        <v>1871</v>
      </c>
      <c r="D274" s="1191" t="s">
        <v>1861</v>
      </c>
      <c r="E274" s="1191" t="s">
        <v>131</v>
      </c>
      <c r="F274" s="1191" t="s">
        <v>1862</v>
      </c>
      <c r="G274" s="1191" t="s">
        <v>1872</v>
      </c>
      <c r="H274" s="1192" t="s">
        <v>1873</v>
      </c>
      <c r="I274" s="1193" t="s">
        <v>766</v>
      </c>
      <c r="J274" s="1193" t="s">
        <v>767</v>
      </c>
      <c r="K274" s="1193" t="s">
        <v>768</v>
      </c>
      <c r="L274" s="1193" t="s">
        <v>769</v>
      </c>
      <c r="M274" s="1193" t="s">
        <v>204</v>
      </c>
      <c r="N274" s="1150"/>
      <c r="O274" s="1151"/>
      <c r="P274" s="1150"/>
      <c r="Q274" s="1150"/>
      <c r="R274" s="1150"/>
      <c r="S274" s="1150"/>
      <c r="T274" s="1880" t="s">
        <v>1870</v>
      </c>
      <c r="U274" s="1281" t="s">
        <v>1871</v>
      </c>
      <c r="V274" s="1191" t="s">
        <v>1861</v>
      </c>
      <c r="W274" s="1191" t="s">
        <v>131</v>
      </c>
      <c r="X274" s="1191" t="s">
        <v>1862</v>
      </c>
      <c r="Y274" s="1191" t="s">
        <v>1872</v>
      </c>
      <c r="Z274" s="1192" t="s">
        <v>1873</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82"/>
      <c r="C275" s="1194">
        <v>1</v>
      </c>
      <c r="D275" s="1187" t="s">
        <v>1874</v>
      </c>
      <c r="E275" s="1187" t="s">
        <v>1427</v>
      </c>
      <c r="F275" s="1187" t="str">
        <f>'Required Info to Submit'!E23</f>
        <v/>
      </c>
      <c r="G275" s="1486" t="str">
        <f>IF(F275="","",'Required Info to Submit'!K23)</f>
        <v/>
      </c>
      <c r="H275" s="1487"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82"/>
      <c r="U275" s="1194">
        <v>1</v>
      </c>
      <c r="V275" s="1187" t="s">
        <v>1874</v>
      </c>
      <c r="W275" s="1187" t="s">
        <v>1427</v>
      </c>
      <c r="X275" s="1187" t="str">
        <f>'Required Info to Submit'!E23</f>
        <v/>
      </c>
      <c r="Y275" s="1486" t="str">
        <f>IF(X275="","",'Required Info to Submit'!K23)</f>
        <v/>
      </c>
      <c r="Z275" s="1487"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82"/>
      <c r="C276" s="1197">
        <v>2</v>
      </c>
      <c r="D276" s="1187" t="s">
        <v>1874</v>
      </c>
      <c r="E276" s="1187" t="s">
        <v>1427</v>
      </c>
      <c r="F276" s="1187" t="str">
        <f>'Required Info to Submit'!E24</f>
        <v/>
      </c>
      <c r="G276" s="1486" t="str">
        <f>IF(F276="","",'Required Info to Submit'!K24)</f>
        <v/>
      </c>
      <c r="H276" s="1487"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82"/>
      <c r="U276" s="1197">
        <v>2</v>
      </c>
      <c r="V276" s="1187" t="s">
        <v>1874</v>
      </c>
      <c r="W276" s="1187" t="s">
        <v>1427</v>
      </c>
      <c r="X276" s="1187" t="str">
        <f>'Required Info to Submit'!E24</f>
        <v/>
      </c>
      <c r="Y276" s="1486" t="str">
        <f>IF(X276="","",'Required Info to Submit'!K24)</f>
        <v/>
      </c>
      <c r="Z276" s="1487"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82"/>
      <c r="C277" s="1197">
        <v>3</v>
      </c>
      <c r="D277" s="1187" t="s">
        <v>1874</v>
      </c>
      <c r="E277" s="1187" t="s">
        <v>1427</v>
      </c>
      <c r="F277" s="1187" t="str">
        <f>'Required Info to Submit'!E25</f>
        <v/>
      </c>
      <c r="G277" s="1486" t="str">
        <f>IF(F277="","",'Required Info to Submit'!K25)</f>
        <v/>
      </c>
      <c r="H277" s="1487"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82"/>
      <c r="U277" s="1197">
        <v>3</v>
      </c>
      <c r="V277" s="1187" t="s">
        <v>1874</v>
      </c>
      <c r="W277" s="1187" t="s">
        <v>1427</v>
      </c>
      <c r="X277" s="1187" t="str">
        <f>'Required Info to Submit'!E25</f>
        <v/>
      </c>
      <c r="Y277" s="1486" t="str">
        <f>IF(X277="","",'Required Info to Submit'!K25)</f>
        <v/>
      </c>
      <c r="Z277" s="1487"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82"/>
      <c r="C278" s="1197">
        <v>4</v>
      </c>
      <c r="D278" s="1187" t="s">
        <v>1874</v>
      </c>
      <c r="E278" s="1187" t="s">
        <v>1427</v>
      </c>
      <c r="F278" s="1187" t="str">
        <f>'Required Info to Submit'!E26</f>
        <v/>
      </c>
      <c r="G278" s="1486" t="str">
        <f>IF(F278="","",'Required Info to Submit'!K26)</f>
        <v/>
      </c>
      <c r="H278" s="1487"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82"/>
      <c r="U278" s="1197">
        <v>4</v>
      </c>
      <c r="V278" s="1187" t="s">
        <v>1874</v>
      </c>
      <c r="W278" s="1187" t="s">
        <v>1427</v>
      </c>
      <c r="X278" s="1187" t="str">
        <f>'Required Info to Submit'!E26</f>
        <v/>
      </c>
      <c r="Y278" s="1486" t="str">
        <f>IF(X278="","",'Required Info to Submit'!K26)</f>
        <v/>
      </c>
      <c r="Z278" s="1487"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82"/>
      <c r="C279" s="1197">
        <v>5</v>
      </c>
      <c r="D279" s="1187" t="s">
        <v>1874</v>
      </c>
      <c r="E279" s="1187" t="s">
        <v>1427</v>
      </c>
      <c r="F279" s="1187" t="str">
        <f>'Required Info to Submit'!E27</f>
        <v/>
      </c>
      <c r="G279" s="1486" t="str">
        <f>IF(F279="","",'Required Info to Submit'!K27)</f>
        <v/>
      </c>
      <c r="H279" s="1487"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82"/>
      <c r="U279" s="1197">
        <v>5</v>
      </c>
      <c r="V279" s="1187" t="s">
        <v>1874</v>
      </c>
      <c r="W279" s="1187" t="s">
        <v>1427</v>
      </c>
      <c r="X279" s="1187" t="str">
        <f>'Required Info to Submit'!E27</f>
        <v/>
      </c>
      <c r="Y279" s="1486" t="str">
        <f>IF(X279="","",'Required Info to Submit'!K27)</f>
        <v/>
      </c>
      <c r="Z279" s="1487"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82"/>
      <c r="C280" s="1197">
        <v>6</v>
      </c>
      <c r="D280" s="1187" t="s">
        <v>1874</v>
      </c>
      <c r="E280" s="1187" t="s">
        <v>1427</v>
      </c>
      <c r="F280" s="1187" t="str">
        <f>'Required Info to Submit'!E28</f>
        <v/>
      </c>
      <c r="G280" s="1486" t="str">
        <f>IF(F280="","",'Required Info to Submit'!K28)</f>
        <v/>
      </c>
      <c r="H280" s="1487"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82"/>
      <c r="U280" s="1197">
        <v>6</v>
      </c>
      <c r="V280" s="1187" t="s">
        <v>1874</v>
      </c>
      <c r="W280" s="1187" t="s">
        <v>1427</v>
      </c>
      <c r="X280" s="1187" t="str">
        <f>'Required Info to Submit'!E28</f>
        <v/>
      </c>
      <c r="Y280" s="1486" t="str">
        <f>IF(X280="","",'Required Info to Submit'!K28)</f>
        <v/>
      </c>
      <c r="Z280" s="1487"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82"/>
      <c r="C281" s="1197">
        <v>7</v>
      </c>
      <c r="D281" s="1187" t="s">
        <v>1874</v>
      </c>
      <c r="E281" s="1187" t="s">
        <v>1427</v>
      </c>
      <c r="F281" s="1187" t="str">
        <f>'Required Info to Submit'!E29</f>
        <v/>
      </c>
      <c r="G281" s="1486" t="str">
        <f>IF(F281="","",'Required Info to Submit'!K29)</f>
        <v/>
      </c>
      <c r="H281" s="1487"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82"/>
      <c r="U281" s="1197">
        <v>7</v>
      </c>
      <c r="V281" s="1187" t="s">
        <v>1874</v>
      </c>
      <c r="W281" s="1187" t="s">
        <v>1427</v>
      </c>
      <c r="X281" s="1187" t="str">
        <f>'Required Info to Submit'!E29</f>
        <v/>
      </c>
      <c r="Y281" s="1486" t="str">
        <f>IF(X281="","",'Required Info to Submit'!K29)</f>
        <v/>
      </c>
      <c r="Z281" s="1487"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82"/>
      <c r="C282" s="1197">
        <v>8</v>
      </c>
      <c r="D282" s="1187" t="s">
        <v>1874</v>
      </c>
      <c r="E282" s="1187" t="s">
        <v>1427</v>
      </c>
      <c r="F282" s="1187" t="str">
        <f>'Required Info to Submit'!E30</f>
        <v/>
      </c>
      <c r="G282" s="1486" t="str">
        <f>IF(F282="","",'Required Info to Submit'!K30)</f>
        <v/>
      </c>
      <c r="H282" s="1487"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82"/>
      <c r="U282" s="1197">
        <v>8</v>
      </c>
      <c r="V282" s="1187" t="s">
        <v>1874</v>
      </c>
      <c r="W282" s="1187" t="s">
        <v>1427</v>
      </c>
      <c r="X282" s="1187" t="str">
        <f>'Required Info to Submit'!E30</f>
        <v/>
      </c>
      <c r="Y282" s="1486" t="str">
        <f>IF(X282="","",'Required Info to Submit'!K30)</f>
        <v/>
      </c>
      <c r="Z282" s="1487"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82"/>
      <c r="C283" s="1197">
        <v>9</v>
      </c>
      <c r="D283" s="1187" t="s">
        <v>1874</v>
      </c>
      <c r="E283" s="1187" t="s">
        <v>1427</v>
      </c>
      <c r="F283" s="1187" t="str">
        <f>'Required Info to Submit'!E31</f>
        <v/>
      </c>
      <c r="G283" s="1486" t="str">
        <f>IF(F283="","",'Required Info to Submit'!K31)</f>
        <v/>
      </c>
      <c r="H283" s="1487"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82"/>
      <c r="U283" s="1197">
        <v>9</v>
      </c>
      <c r="V283" s="1187" t="s">
        <v>1874</v>
      </c>
      <c r="W283" s="1187" t="s">
        <v>1427</v>
      </c>
      <c r="X283" s="1187" t="str">
        <f>'Required Info to Submit'!E31</f>
        <v/>
      </c>
      <c r="Y283" s="1486" t="str">
        <f>IF(X283="","",'Required Info to Submit'!K31)</f>
        <v/>
      </c>
      <c r="Z283" s="1487"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83"/>
      <c r="C284" s="1199">
        <v>10</v>
      </c>
      <c r="D284" s="1189" t="s">
        <v>1874</v>
      </c>
      <c r="E284" s="1189" t="s">
        <v>1427</v>
      </c>
      <c r="F284" s="1189" t="str">
        <f>'Required Info to Submit'!E32</f>
        <v/>
      </c>
      <c r="G284" s="1488" t="str">
        <f>IF(F284="","",'Required Info to Submit'!K32)</f>
        <v/>
      </c>
      <c r="H284" s="1488"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83"/>
      <c r="U284" s="1199">
        <v>10</v>
      </c>
      <c r="V284" s="1189" t="s">
        <v>1874</v>
      </c>
      <c r="W284" s="1189" t="s">
        <v>1427</v>
      </c>
      <c r="X284" s="1189" t="str">
        <f>'Required Info to Submit'!E32</f>
        <v/>
      </c>
      <c r="Y284" s="1488" t="str">
        <f>IF(X284="","",'Required Info to Submit'!K32)</f>
        <v/>
      </c>
      <c r="Z284" s="1488"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1852</v>
      </c>
      <c r="H287" s="1144" t="s">
        <v>1853</v>
      </c>
      <c r="I287" s="1143" t="s">
        <v>1854</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1855</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80" t="s">
        <v>1903</v>
      </c>
      <c r="C289" s="1203" t="s">
        <v>1904</v>
      </c>
      <c r="D289" s="1143" t="s">
        <v>1905</v>
      </c>
      <c r="E289" s="1144" t="s">
        <v>727</v>
      </c>
      <c r="F289" s="1143" t="s">
        <v>1906</v>
      </c>
      <c r="G289" s="1143" t="s">
        <v>1843</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85"/>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80" t="s">
        <v>1870</v>
      </c>
      <c r="C291" s="1190" t="s">
        <v>1871</v>
      </c>
      <c r="D291" s="1191" t="s">
        <v>1861</v>
      </c>
      <c r="E291" s="1191" t="s">
        <v>131</v>
      </c>
      <c r="F291" s="1191" t="s">
        <v>1862</v>
      </c>
      <c r="G291" s="1191" t="s">
        <v>1872</v>
      </c>
      <c r="H291" s="1192" t="s">
        <v>1873</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82"/>
      <c r="C292" s="1194">
        <v>1</v>
      </c>
      <c r="D292" s="1187" t="s">
        <v>1874</v>
      </c>
      <c r="E292" s="1187" t="s">
        <v>1427</v>
      </c>
      <c r="F292" s="1187" t="str">
        <f>'Required Info to Submit'!E23</f>
        <v/>
      </c>
      <c r="G292" s="1486" t="str">
        <f>IF(F292="","",'Required Info to Submit'!K23)</f>
        <v/>
      </c>
      <c r="H292" s="1487"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82"/>
      <c r="C293" s="1197">
        <v>2</v>
      </c>
      <c r="D293" s="1187" t="s">
        <v>1874</v>
      </c>
      <c r="E293" s="1187" t="s">
        <v>1427</v>
      </c>
      <c r="F293" s="1187" t="str">
        <f>'Required Info to Submit'!E24</f>
        <v/>
      </c>
      <c r="G293" s="1486" t="str">
        <f>IF(F293="","",'Required Info to Submit'!K24)</f>
        <v/>
      </c>
      <c r="H293" s="1487"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82"/>
      <c r="C294" s="1197">
        <v>3</v>
      </c>
      <c r="D294" s="1187" t="s">
        <v>1874</v>
      </c>
      <c r="E294" s="1187" t="s">
        <v>1427</v>
      </c>
      <c r="F294" s="1187" t="str">
        <f>'Required Info to Submit'!E25</f>
        <v/>
      </c>
      <c r="G294" s="1486" t="str">
        <f>IF(F294="","",'Required Info to Submit'!K25)</f>
        <v/>
      </c>
      <c r="H294" s="1487"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82"/>
      <c r="C295" s="1197">
        <v>4</v>
      </c>
      <c r="D295" s="1187" t="s">
        <v>1874</v>
      </c>
      <c r="E295" s="1187" t="s">
        <v>1427</v>
      </c>
      <c r="F295" s="1187" t="str">
        <f>'Required Info to Submit'!E26</f>
        <v/>
      </c>
      <c r="G295" s="1486" t="str">
        <f>IF(F295="","",'Required Info to Submit'!K26)</f>
        <v/>
      </c>
      <c r="H295" s="1487"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82"/>
      <c r="C296" s="1197">
        <v>5</v>
      </c>
      <c r="D296" s="1187" t="s">
        <v>1874</v>
      </c>
      <c r="E296" s="1187" t="s">
        <v>1427</v>
      </c>
      <c r="F296" s="1187" t="str">
        <f>'Required Info to Submit'!E27</f>
        <v/>
      </c>
      <c r="G296" s="1486" t="str">
        <f>IF(F296="","",'Required Info to Submit'!K27)</f>
        <v/>
      </c>
      <c r="H296" s="1487"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82"/>
      <c r="C297" s="1197">
        <v>6</v>
      </c>
      <c r="D297" s="1187" t="s">
        <v>1874</v>
      </c>
      <c r="E297" s="1187" t="s">
        <v>1427</v>
      </c>
      <c r="F297" s="1187" t="str">
        <f>'Required Info to Submit'!E28</f>
        <v/>
      </c>
      <c r="G297" s="1486" t="str">
        <f>IF(F297="","",'Required Info to Submit'!K28)</f>
        <v/>
      </c>
      <c r="H297" s="1487"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82"/>
      <c r="C298" s="1197">
        <v>7</v>
      </c>
      <c r="D298" s="1187" t="s">
        <v>1874</v>
      </c>
      <c r="E298" s="1187" t="s">
        <v>1427</v>
      </c>
      <c r="F298" s="1187" t="str">
        <f>'Required Info to Submit'!E29</f>
        <v/>
      </c>
      <c r="G298" s="1486" t="str">
        <f>IF(F298="","",'Required Info to Submit'!K29)</f>
        <v/>
      </c>
      <c r="H298" s="1487"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82"/>
      <c r="C299" s="1197">
        <v>8</v>
      </c>
      <c r="D299" s="1187" t="s">
        <v>1874</v>
      </c>
      <c r="E299" s="1187" t="s">
        <v>1427</v>
      </c>
      <c r="F299" s="1187" t="str">
        <f>'Required Info to Submit'!E30</f>
        <v/>
      </c>
      <c r="G299" s="1486" t="str">
        <f>IF(F299="","",'Required Info to Submit'!K30)</f>
        <v/>
      </c>
      <c r="H299" s="1487"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82"/>
      <c r="C300" s="1197">
        <v>9</v>
      </c>
      <c r="D300" s="1187" t="s">
        <v>1874</v>
      </c>
      <c r="E300" s="1187" t="s">
        <v>1427</v>
      </c>
      <c r="F300" s="1187" t="str">
        <f>'Required Info to Submit'!E31</f>
        <v/>
      </c>
      <c r="G300" s="1486" t="str">
        <f>IF(F300="","",'Required Info to Submit'!K31)</f>
        <v/>
      </c>
      <c r="H300" s="1487"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83"/>
      <c r="C301" s="1199">
        <v>10</v>
      </c>
      <c r="D301" s="1189" t="s">
        <v>1874</v>
      </c>
      <c r="E301" s="1189" t="s">
        <v>1427</v>
      </c>
      <c r="F301" s="1189" t="str">
        <f>'Required Info to Submit'!E32</f>
        <v/>
      </c>
      <c r="G301" s="1488" t="str">
        <f>IF(F301="","",'Required Info to Submit'!K32)</f>
        <v/>
      </c>
      <c r="H301" s="1488"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1851</v>
      </c>
      <c r="H304" s="1144" t="s">
        <v>1852</v>
      </c>
      <c r="I304" s="1144" t="s">
        <v>1853</v>
      </c>
      <c r="J304" s="1143" t="s">
        <v>1854</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1855</v>
      </c>
      <c r="C305" s="1176" t="s">
        <v>1610</v>
      </c>
      <c r="D305" s="1155">
        <v>5001</v>
      </c>
      <c r="E305" s="1273" t="s">
        <v>1907</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886" t="s">
        <v>1856</v>
      </c>
      <c r="C306" s="1143" t="s">
        <v>1857</v>
      </c>
      <c r="D306" s="1144" t="s">
        <v>1858</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887"/>
      <c r="C307" s="1181" t="s">
        <v>1859</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80" t="s">
        <v>1870</v>
      </c>
      <c r="C308" s="1190" t="s">
        <v>1871</v>
      </c>
      <c r="D308" s="1191" t="s">
        <v>1861</v>
      </c>
      <c r="E308" s="1191" t="s">
        <v>131</v>
      </c>
      <c r="F308" s="1191" t="s">
        <v>1862</v>
      </c>
      <c r="G308" s="1191" t="s">
        <v>1872</v>
      </c>
      <c r="H308" s="1192" t="s">
        <v>1873</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82"/>
      <c r="C309" s="1194">
        <v>1</v>
      </c>
      <c r="D309" s="1187" t="s">
        <v>1874</v>
      </c>
      <c r="E309" s="1187" t="s">
        <v>1427</v>
      </c>
      <c r="F309" s="1187" t="str">
        <f>'Required Info to Submit'!E23</f>
        <v/>
      </c>
      <c r="G309" s="1486" t="str">
        <f>IF(F309="","",'Required Info to Submit'!K23)</f>
        <v/>
      </c>
      <c r="H309" s="1487"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82"/>
      <c r="C310" s="1197">
        <v>2</v>
      </c>
      <c r="D310" s="1187" t="s">
        <v>1874</v>
      </c>
      <c r="E310" s="1187" t="s">
        <v>1427</v>
      </c>
      <c r="F310" s="1187" t="str">
        <f>'Required Info to Submit'!E24</f>
        <v/>
      </c>
      <c r="G310" s="1486" t="str">
        <f>IF(F310="","",'Required Info to Submit'!K24)</f>
        <v/>
      </c>
      <c r="H310" s="1487"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82"/>
      <c r="C311" s="1197">
        <v>3</v>
      </c>
      <c r="D311" s="1187" t="s">
        <v>1874</v>
      </c>
      <c r="E311" s="1187" t="s">
        <v>1427</v>
      </c>
      <c r="F311" s="1187" t="str">
        <f>'Required Info to Submit'!E25</f>
        <v/>
      </c>
      <c r="G311" s="1486" t="str">
        <f>IF(F311="","",'Required Info to Submit'!K25)</f>
        <v/>
      </c>
      <c r="H311" s="1487"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82"/>
      <c r="C312" s="1197">
        <v>4</v>
      </c>
      <c r="D312" s="1187" t="s">
        <v>1874</v>
      </c>
      <c r="E312" s="1187" t="s">
        <v>1427</v>
      </c>
      <c r="F312" s="1187" t="str">
        <f>'Required Info to Submit'!E26</f>
        <v/>
      </c>
      <c r="G312" s="1486" t="str">
        <f>IF(F312="","",'Required Info to Submit'!K26)</f>
        <v/>
      </c>
      <c r="H312" s="1487"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82"/>
      <c r="C313" s="1197">
        <v>5</v>
      </c>
      <c r="D313" s="1187" t="s">
        <v>1874</v>
      </c>
      <c r="E313" s="1187" t="s">
        <v>1427</v>
      </c>
      <c r="F313" s="1187" t="str">
        <f>'Required Info to Submit'!E27</f>
        <v/>
      </c>
      <c r="G313" s="1486" t="str">
        <f>IF(F313="","",'Required Info to Submit'!K27)</f>
        <v/>
      </c>
      <c r="H313" s="1487"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82"/>
      <c r="C314" s="1197">
        <v>6</v>
      </c>
      <c r="D314" s="1187" t="s">
        <v>1874</v>
      </c>
      <c r="E314" s="1187" t="s">
        <v>1427</v>
      </c>
      <c r="F314" s="1187" t="str">
        <f>'Required Info to Submit'!E28</f>
        <v/>
      </c>
      <c r="G314" s="1486" t="str">
        <f>IF(F314="","",'Required Info to Submit'!K28)</f>
        <v/>
      </c>
      <c r="H314" s="1487"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82"/>
      <c r="C315" s="1197">
        <v>7</v>
      </c>
      <c r="D315" s="1187" t="s">
        <v>1874</v>
      </c>
      <c r="E315" s="1187" t="s">
        <v>1427</v>
      </c>
      <c r="F315" s="1187" t="str">
        <f>'Required Info to Submit'!E29</f>
        <v/>
      </c>
      <c r="G315" s="1486" t="str">
        <f>IF(F315="","",'Required Info to Submit'!K29)</f>
        <v/>
      </c>
      <c r="H315" s="1487"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82"/>
      <c r="C316" s="1197">
        <v>8</v>
      </c>
      <c r="D316" s="1187" t="s">
        <v>1874</v>
      </c>
      <c r="E316" s="1187" t="s">
        <v>1427</v>
      </c>
      <c r="F316" s="1187" t="str">
        <f>'Required Info to Submit'!E30</f>
        <v/>
      </c>
      <c r="G316" s="1486" t="str">
        <f>IF(F316="","",'Required Info to Submit'!K30)</f>
        <v/>
      </c>
      <c r="H316" s="1487"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82"/>
      <c r="C317" s="1197">
        <v>9</v>
      </c>
      <c r="D317" s="1187" t="s">
        <v>1874</v>
      </c>
      <c r="E317" s="1187" t="s">
        <v>1427</v>
      </c>
      <c r="F317" s="1187" t="str">
        <f>'Required Info to Submit'!E31</f>
        <v/>
      </c>
      <c r="G317" s="1486" t="str">
        <f>IF(F317="","",'Required Info to Submit'!K31)</f>
        <v/>
      </c>
      <c r="H317" s="1487"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83"/>
      <c r="C318" s="1199">
        <v>10</v>
      </c>
      <c r="D318" s="1189" t="s">
        <v>1874</v>
      </c>
      <c r="E318" s="1189" t="s">
        <v>1427</v>
      </c>
      <c r="F318" s="1189" t="str">
        <f>'Required Info to Submit'!E32</f>
        <v/>
      </c>
      <c r="G318" s="1486" t="str">
        <f>IF(F318="","",'Required Info to Submit'!K32)</f>
        <v/>
      </c>
      <c r="H318" s="1487"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1852</v>
      </c>
      <c r="H321" s="1144" t="s">
        <v>1853</v>
      </c>
      <c r="I321" s="1144" t="s">
        <v>1397</v>
      </c>
      <c r="J321" s="1144" t="s">
        <v>1381</v>
      </c>
      <c r="K321" s="1143" t="s">
        <v>1382</v>
      </c>
      <c r="L321" s="1143" t="s">
        <v>721</v>
      </c>
      <c r="M321" s="1143" t="s">
        <v>722</v>
      </c>
      <c r="N321" s="1144" t="s">
        <v>1497</v>
      </c>
      <c r="O321" s="1144" t="s">
        <v>1843</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1855</v>
      </c>
      <c r="C322" s="1176" t="s">
        <v>1133</v>
      </c>
      <c r="D322" s="1155">
        <v>801</v>
      </c>
      <c r="E322" s="1273" t="s">
        <v>1908</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1909</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80" t="s">
        <v>1903</v>
      </c>
      <c r="C323" s="1203" t="s">
        <v>1904</v>
      </c>
      <c r="D323" s="1143" t="s">
        <v>1905</v>
      </c>
      <c r="E323" s="1144" t="s">
        <v>727</v>
      </c>
      <c r="F323" s="1143" t="s">
        <v>1906</v>
      </c>
      <c r="G323" s="1143" t="s">
        <v>1910</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84"/>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80" t="s">
        <v>1870</v>
      </c>
      <c r="C325" s="1190" t="s">
        <v>1871</v>
      </c>
      <c r="D325" s="1191" t="s">
        <v>1861</v>
      </c>
      <c r="E325" s="1191" t="s">
        <v>131</v>
      </c>
      <c r="F325" s="1191" t="s">
        <v>1862</v>
      </c>
      <c r="G325" s="1191" t="s">
        <v>1872</v>
      </c>
      <c r="H325" s="1192" t="s">
        <v>1873</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82"/>
      <c r="C326" s="1194">
        <v>1</v>
      </c>
      <c r="D326" s="1187" t="s">
        <v>1874</v>
      </c>
      <c r="E326" s="1187" t="s">
        <v>1427</v>
      </c>
      <c r="F326" s="1196" t="str">
        <f>'Required Info to Submit'!E23</f>
        <v/>
      </c>
      <c r="G326" s="1489" t="str">
        <f>IF(F326="","",'Required Info to Submit'!K23)</f>
        <v/>
      </c>
      <c r="H326" s="1490"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82"/>
      <c r="C327" s="1197">
        <v>2</v>
      </c>
      <c r="D327" s="1187" t="s">
        <v>1874</v>
      </c>
      <c r="E327" s="1187" t="s">
        <v>1427</v>
      </c>
      <c r="F327" s="1196" t="str">
        <f>'Required Info to Submit'!E24</f>
        <v/>
      </c>
      <c r="G327" s="1489" t="str">
        <f>IF(F327="","",'Required Info to Submit'!K24)</f>
        <v/>
      </c>
      <c r="H327" s="1490"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82"/>
      <c r="C328" s="1197">
        <v>3</v>
      </c>
      <c r="D328" s="1187" t="s">
        <v>1874</v>
      </c>
      <c r="E328" s="1187" t="s">
        <v>1427</v>
      </c>
      <c r="F328" s="1196" t="str">
        <f>'Required Info to Submit'!E25</f>
        <v/>
      </c>
      <c r="G328" s="1489" t="str">
        <f>IF(F328="","",'Required Info to Submit'!K25)</f>
        <v/>
      </c>
      <c r="H328" s="1490"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82"/>
      <c r="C329" s="1197">
        <v>4</v>
      </c>
      <c r="D329" s="1187" t="s">
        <v>1874</v>
      </c>
      <c r="E329" s="1187" t="s">
        <v>1427</v>
      </c>
      <c r="F329" s="1196" t="str">
        <f>'Required Info to Submit'!E26</f>
        <v/>
      </c>
      <c r="G329" s="1489" t="str">
        <f>IF(F329="","",'Required Info to Submit'!K26)</f>
        <v/>
      </c>
      <c r="H329" s="1490"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82"/>
      <c r="C330" s="1197">
        <v>5</v>
      </c>
      <c r="D330" s="1187" t="s">
        <v>1874</v>
      </c>
      <c r="E330" s="1187" t="s">
        <v>1427</v>
      </c>
      <c r="F330" s="1196" t="str">
        <f>'Required Info to Submit'!E27</f>
        <v/>
      </c>
      <c r="G330" s="1489" t="str">
        <f>IF(F330="","",'Required Info to Submit'!K27)</f>
        <v/>
      </c>
      <c r="H330" s="1490"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82"/>
      <c r="C331" s="1197">
        <v>6</v>
      </c>
      <c r="D331" s="1187" t="s">
        <v>1874</v>
      </c>
      <c r="E331" s="1187" t="s">
        <v>1427</v>
      </c>
      <c r="F331" s="1196" t="str">
        <f>'Required Info to Submit'!E28</f>
        <v/>
      </c>
      <c r="G331" s="1489" t="str">
        <f>IF(F331="","",'Required Info to Submit'!K28)</f>
        <v/>
      </c>
      <c r="H331" s="1490"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82"/>
      <c r="C332" s="1197">
        <v>7</v>
      </c>
      <c r="D332" s="1187" t="s">
        <v>1874</v>
      </c>
      <c r="E332" s="1187" t="s">
        <v>1427</v>
      </c>
      <c r="F332" s="1196" t="str">
        <f>'Required Info to Submit'!E29</f>
        <v/>
      </c>
      <c r="G332" s="1489" t="str">
        <f>IF(F332="","",'Required Info to Submit'!K29)</f>
        <v/>
      </c>
      <c r="H332" s="1490"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82"/>
      <c r="C333" s="1197">
        <v>8</v>
      </c>
      <c r="D333" s="1187" t="s">
        <v>1874</v>
      </c>
      <c r="E333" s="1187" t="s">
        <v>1427</v>
      </c>
      <c r="F333" s="1196" t="str">
        <f>'Required Info to Submit'!E30</f>
        <v/>
      </c>
      <c r="G333" s="1489" t="str">
        <f>IF(F333="","",'Required Info to Submit'!K30)</f>
        <v/>
      </c>
      <c r="H333" s="1490"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82"/>
      <c r="C334" s="1197">
        <v>9</v>
      </c>
      <c r="D334" s="1187" t="s">
        <v>1874</v>
      </c>
      <c r="E334" s="1187" t="s">
        <v>1427</v>
      </c>
      <c r="F334" s="1196" t="str">
        <f>'Required Info to Submit'!E31</f>
        <v/>
      </c>
      <c r="G334" s="1489" t="str">
        <f>IF(F334="","",'Required Info to Submit'!K31)</f>
        <v/>
      </c>
      <c r="H334" s="1490"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83"/>
      <c r="C335" s="1285">
        <v>10</v>
      </c>
      <c r="D335" s="1286" t="s">
        <v>1874</v>
      </c>
      <c r="E335" s="1286" t="s">
        <v>1427</v>
      </c>
      <c r="F335" s="1196" t="str">
        <f>'Required Info to Submit'!E32</f>
        <v/>
      </c>
      <c r="G335" s="1489" t="str">
        <f>IF(F335="","",'Required Info to Submit'!K32)</f>
        <v/>
      </c>
      <c r="H335" s="1490"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80" t="s">
        <v>1911</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84"/>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1852</v>
      </c>
      <c r="H340" s="1144" t="s">
        <v>1853</v>
      </c>
      <c r="I340" s="1144" t="s">
        <v>1397</v>
      </c>
      <c r="J340" s="1144" t="s">
        <v>1381</v>
      </c>
      <c r="K340" s="1143" t="s">
        <v>1382</v>
      </c>
      <c r="L340" s="1143" t="s">
        <v>721</v>
      </c>
      <c r="M340" s="1143" t="s">
        <v>722</v>
      </c>
      <c r="N340" s="1144" t="s">
        <v>1497</v>
      </c>
      <c r="O340" s="1144" t="s">
        <v>1843</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1855</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1909</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80" t="s">
        <v>1903</v>
      </c>
      <c r="C342" s="1203" t="s">
        <v>1904</v>
      </c>
      <c r="D342" s="1143" t="s">
        <v>1905</v>
      </c>
      <c r="E342" s="1144" t="s">
        <v>727</v>
      </c>
      <c r="F342" s="1143" t="s">
        <v>1906</v>
      </c>
      <c r="G342" s="1143" t="s">
        <v>1910</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84"/>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80" t="s">
        <v>1870</v>
      </c>
      <c r="C344" s="1190" t="s">
        <v>1871</v>
      </c>
      <c r="D344" s="1191" t="s">
        <v>1861</v>
      </c>
      <c r="E344" s="1191" t="s">
        <v>131</v>
      </c>
      <c r="F344" s="1191" t="s">
        <v>1862</v>
      </c>
      <c r="G344" s="1191" t="s">
        <v>1872</v>
      </c>
      <c r="H344" s="1192" t="s">
        <v>1873</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82"/>
      <c r="C345" s="1194">
        <v>1</v>
      </c>
      <c r="D345" s="1187" t="s">
        <v>1874</v>
      </c>
      <c r="E345" s="1187" t="s">
        <v>1427</v>
      </c>
      <c r="F345" s="1271" t="str">
        <f>'Required Info to Submit'!E23</f>
        <v/>
      </c>
      <c r="G345" s="1497" t="str">
        <f>IF(F345="","",'Required Info to Submit'!K23)</f>
        <v/>
      </c>
      <c r="H345" s="1498"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82"/>
      <c r="C346" s="1197">
        <v>2</v>
      </c>
      <c r="D346" s="1187" t="s">
        <v>1874</v>
      </c>
      <c r="E346" s="1187" t="s">
        <v>1427</v>
      </c>
      <c r="F346" s="1271" t="str">
        <f>'Required Info to Submit'!E24</f>
        <v/>
      </c>
      <c r="G346" s="1497" t="str">
        <f>IF(F346="","",'Required Info to Submit'!K24)</f>
        <v/>
      </c>
      <c r="H346" s="1498"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82"/>
      <c r="C347" s="1197">
        <v>3</v>
      </c>
      <c r="D347" s="1187" t="s">
        <v>1874</v>
      </c>
      <c r="E347" s="1187" t="s">
        <v>1427</v>
      </c>
      <c r="F347" s="1271" t="str">
        <f>'Required Info to Submit'!E25</f>
        <v/>
      </c>
      <c r="G347" s="1497" t="str">
        <f>IF(F347="","",'Required Info to Submit'!K25)</f>
        <v/>
      </c>
      <c r="H347" s="1498"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82"/>
      <c r="C348" s="1197">
        <v>4</v>
      </c>
      <c r="D348" s="1187" t="s">
        <v>1874</v>
      </c>
      <c r="E348" s="1187" t="s">
        <v>1427</v>
      </c>
      <c r="F348" s="1271" t="str">
        <f>'Required Info to Submit'!E26</f>
        <v/>
      </c>
      <c r="G348" s="1497" t="str">
        <f>IF(F348="","",'Required Info to Submit'!K26)</f>
        <v/>
      </c>
      <c r="H348" s="1498"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82"/>
      <c r="C349" s="1197">
        <v>5</v>
      </c>
      <c r="D349" s="1187" t="s">
        <v>1874</v>
      </c>
      <c r="E349" s="1187" t="s">
        <v>1427</v>
      </c>
      <c r="F349" s="1271" t="str">
        <f>'Required Info to Submit'!E27</f>
        <v/>
      </c>
      <c r="G349" s="1497" t="str">
        <f>IF(F349="","",'Required Info to Submit'!K27)</f>
        <v/>
      </c>
      <c r="H349" s="1498"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82"/>
      <c r="C350" s="1197">
        <v>6</v>
      </c>
      <c r="D350" s="1187" t="s">
        <v>1874</v>
      </c>
      <c r="E350" s="1187" t="s">
        <v>1427</v>
      </c>
      <c r="F350" s="1271" t="str">
        <f>'Required Info to Submit'!E28</f>
        <v/>
      </c>
      <c r="G350" s="1497" t="str">
        <f>IF(F350="","",'Required Info to Submit'!K28)</f>
        <v/>
      </c>
      <c r="H350" s="1498"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82"/>
      <c r="C351" s="1197">
        <v>7</v>
      </c>
      <c r="D351" s="1187" t="s">
        <v>1874</v>
      </c>
      <c r="E351" s="1187" t="s">
        <v>1427</v>
      </c>
      <c r="F351" s="1271" t="str">
        <f>'Required Info to Submit'!E29</f>
        <v/>
      </c>
      <c r="G351" s="1497" t="str">
        <f>IF(F351="","",'Required Info to Submit'!K29)</f>
        <v/>
      </c>
      <c r="H351" s="1498"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82"/>
      <c r="C352" s="1197">
        <v>8</v>
      </c>
      <c r="D352" s="1187" t="s">
        <v>1874</v>
      </c>
      <c r="E352" s="1187" t="s">
        <v>1427</v>
      </c>
      <c r="F352" s="1271" t="str">
        <f>'Required Info to Submit'!E30</f>
        <v/>
      </c>
      <c r="G352" s="1497" t="str">
        <f>IF(F352="","",'Required Info to Submit'!K30)</f>
        <v/>
      </c>
      <c r="H352" s="1498"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82"/>
      <c r="C353" s="1197">
        <v>9</v>
      </c>
      <c r="D353" s="1187" t="s">
        <v>1874</v>
      </c>
      <c r="E353" s="1187" t="s">
        <v>1427</v>
      </c>
      <c r="F353" s="1271" t="str">
        <f>'Required Info to Submit'!E31</f>
        <v/>
      </c>
      <c r="G353" s="1497" t="str">
        <f>IF(F353="","",'Required Info to Submit'!K31)</f>
        <v/>
      </c>
      <c r="H353" s="1498"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83"/>
      <c r="C354" s="1285">
        <v>10</v>
      </c>
      <c r="D354" s="1286" t="s">
        <v>1874</v>
      </c>
      <c r="E354" s="1286" t="s">
        <v>1427</v>
      </c>
      <c r="F354" s="1271" t="str">
        <f>'Required Info to Submit'!E32</f>
        <v/>
      </c>
      <c r="G354" s="1497" t="str">
        <f>IF(F354="","",'Required Info to Submit'!K32)</f>
        <v/>
      </c>
      <c r="H354" s="1498"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80" t="s">
        <v>1911</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84"/>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1853</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1853</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1855</v>
      </c>
      <c r="C360" s="1176" t="s">
        <v>1616</v>
      </c>
      <c r="D360" s="1155">
        <v>501</v>
      </c>
      <c r="E360" s="1273" t="s">
        <v>1912</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1855</v>
      </c>
      <c r="U360" s="1176" t="s">
        <v>1616</v>
      </c>
      <c r="V360" s="1155">
        <v>502</v>
      </c>
      <c r="W360" s="1273" t="s">
        <v>1912</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80" t="s">
        <v>1903</v>
      </c>
      <c r="C361" s="1203" t="s">
        <v>1904</v>
      </c>
      <c r="D361" s="1143" t="s">
        <v>1905</v>
      </c>
      <c r="E361" s="1144" t="s">
        <v>727</v>
      </c>
      <c r="F361" s="1143" t="s">
        <v>1906</v>
      </c>
      <c r="G361" s="1143" t="s">
        <v>1910</v>
      </c>
      <c r="H361" s="1150"/>
      <c r="I361" s="1150"/>
      <c r="J361" s="1150"/>
      <c r="K361" s="1150"/>
      <c r="L361" s="1150"/>
      <c r="M361" s="1151"/>
      <c r="N361" s="1150"/>
      <c r="O361" s="1150"/>
      <c r="P361" s="1150"/>
      <c r="Q361" s="1150"/>
      <c r="R361" s="1150"/>
      <c r="S361" s="1150"/>
      <c r="T361" s="1880" t="s">
        <v>1903</v>
      </c>
      <c r="U361" s="1203" t="s">
        <v>1904</v>
      </c>
      <c r="V361" s="1143" t="s">
        <v>1905</v>
      </c>
      <c r="W361" s="1144" t="s">
        <v>727</v>
      </c>
      <c r="X361" s="1143" t="s">
        <v>1906</v>
      </c>
      <c r="Y361" s="1143" t="s">
        <v>1843</v>
      </c>
      <c r="Z361" s="1143" t="s">
        <v>1910</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84"/>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84"/>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80" t="s">
        <v>1870</v>
      </c>
      <c r="C363" s="1190" t="s">
        <v>1871</v>
      </c>
      <c r="D363" s="1191" t="s">
        <v>1861</v>
      </c>
      <c r="E363" s="1191" t="s">
        <v>131</v>
      </c>
      <c r="F363" s="1191" t="s">
        <v>1862</v>
      </c>
      <c r="G363" s="1191" t="s">
        <v>1872</v>
      </c>
      <c r="H363" s="1192" t="s">
        <v>1873</v>
      </c>
      <c r="I363" s="1193" t="s">
        <v>766</v>
      </c>
      <c r="J363" s="1193" t="s">
        <v>767</v>
      </c>
      <c r="K363" s="1193" t="s">
        <v>768</v>
      </c>
      <c r="L363" s="1193" t="s">
        <v>769</v>
      </c>
      <c r="M363" s="1193" t="s">
        <v>204</v>
      </c>
      <c r="N363" s="1150"/>
      <c r="O363" s="1150"/>
      <c r="P363" s="1150"/>
      <c r="Q363" s="1150"/>
      <c r="R363" s="1150"/>
      <c r="S363" s="1150"/>
      <c r="T363" s="1880" t="s">
        <v>1870</v>
      </c>
      <c r="U363" s="1190" t="s">
        <v>1871</v>
      </c>
      <c r="V363" s="1191" t="s">
        <v>1861</v>
      </c>
      <c r="W363" s="1191" t="s">
        <v>131</v>
      </c>
      <c r="X363" s="1191" t="s">
        <v>1862</v>
      </c>
      <c r="Y363" s="1191" t="s">
        <v>1872</v>
      </c>
      <c r="Z363" s="1192" t="s">
        <v>1873</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82"/>
      <c r="C364" s="1194">
        <v>1</v>
      </c>
      <c r="D364" s="1187" t="s">
        <v>1874</v>
      </c>
      <c r="E364" s="1187" t="s">
        <v>1427</v>
      </c>
      <c r="F364" s="1187" t="str">
        <f>'Required Info to Submit'!E23</f>
        <v/>
      </c>
      <c r="G364" s="1486" t="str">
        <f>IF(F364="","",'Required Info to Submit'!K23)</f>
        <v/>
      </c>
      <c r="H364" s="1487"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82"/>
      <c r="U364" s="1194">
        <v>1</v>
      </c>
      <c r="V364" s="1187" t="s">
        <v>1874</v>
      </c>
      <c r="W364" s="1187" t="s">
        <v>1427</v>
      </c>
      <c r="X364" s="1187" t="str">
        <f>'Required Info to Submit'!E23</f>
        <v/>
      </c>
      <c r="Y364" s="1486" t="str">
        <f>IF(X364="","",'Required Info to Submit'!K23)</f>
        <v/>
      </c>
      <c r="Z364" s="1487"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82"/>
      <c r="C365" s="1197">
        <v>2</v>
      </c>
      <c r="D365" s="1187" t="s">
        <v>1874</v>
      </c>
      <c r="E365" s="1187" t="s">
        <v>1427</v>
      </c>
      <c r="F365" s="1187" t="str">
        <f>'Required Info to Submit'!E24</f>
        <v/>
      </c>
      <c r="G365" s="1486" t="str">
        <f>IF(F365="","",'Required Info to Submit'!K24)</f>
        <v/>
      </c>
      <c r="H365" s="1487"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82"/>
      <c r="U365" s="1197">
        <v>2</v>
      </c>
      <c r="V365" s="1187" t="s">
        <v>1874</v>
      </c>
      <c r="W365" s="1187" t="s">
        <v>1427</v>
      </c>
      <c r="X365" s="1187" t="str">
        <f>'Required Info to Submit'!E24</f>
        <v/>
      </c>
      <c r="Y365" s="1486" t="str">
        <f>IF(X365="","",'Required Info to Submit'!K24)</f>
        <v/>
      </c>
      <c r="Z365" s="1487"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82"/>
      <c r="C366" s="1197">
        <v>3</v>
      </c>
      <c r="D366" s="1187" t="s">
        <v>1874</v>
      </c>
      <c r="E366" s="1187" t="s">
        <v>1427</v>
      </c>
      <c r="F366" s="1187" t="str">
        <f>'Required Info to Submit'!E25</f>
        <v/>
      </c>
      <c r="G366" s="1486" t="str">
        <f>IF(F366="","",'Required Info to Submit'!K25)</f>
        <v/>
      </c>
      <c r="H366" s="1487"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82"/>
      <c r="U366" s="1197">
        <v>3</v>
      </c>
      <c r="V366" s="1187" t="s">
        <v>1874</v>
      </c>
      <c r="W366" s="1187" t="s">
        <v>1427</v>
      </c>
      <c r="X366" s="1187" t="str">
        <f>'Required Info to Submit'!E25</f>
        <v/>
      </c>
      <c r="Y366" s="1486" t="str">
        <f>IF(X366="","",'Required Info to Submit'!K25)</f>
        <v/>
      </c>
      <c r="Z366" s="1487"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82"/>
      <c r="C367" s="1197">
        <v>4</v>
      </c>
      <c r="D367" s="1187" t="s">
        <v>1874</v>
      </c>
      <c r="E367" s="1187" t="s">
        <v>1427</v>
      </c>
      <c r="F367" s="1187" t="str">
        <f>'Required Info to Submit'!E26</f>
        <v/>
      </c>
      <c r="G367" s="1486" t="str">
        <f>IF(F367="","",'Required Info to Submit'!K26)</f>
        <v/>
      </c>
      <c r="H367" s="1487"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82"/>
      <c r="U367" s="1197">
        <v>4</v>
      </c>
      <c r="V367" s="1187" t="s">
        <v>1874</v>
      </c>
      <c r="W367" s="1187" t="s">
        <v>1427</v>
      </c>
      <c r="X367" s="1187" t="str">
        <f>'Required Info to Submit'!E26</f>
        <v/>
      </c>
      <c r="Y367" s="1486" t="str">
        <f>IF(X367="","",'Required Info to Submit'!K26)</f>
        <v/>
      </c>
      <c r="Z367" s="1487"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82"/>
      <c r="C368" s="1197">
        <v>5</v>
      </c>
      <c r="D368" s="1187" t="s">
        <v>1874</v>
      </c>
      <c r="E368" s="1187" t="s">
        <v>1427</v>
      </c>
      <c r="F368" s="1187" t="str">
        <f>'Required Info to Submit'!E27</f>
        <v/>
      </c>
      <c r="G368" s="1486" t="str">
        <f>IF(F368="","",'Required Info to Submit'!K27)</f>
        <v/>
      </c>
      <c r="H368" s="1487"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82"/>
      <c r="U368" s="1197">
        <v>5</v>
      </c>
      <c r="V368" s="1187" t="s">
        <v>1874</v>
      </c>
      <c r="W368" s="1187" t="s">
        <v>1427</v>
      </c>
      <c r="X368" s="1187" t="str">
        <f>'Required Info to Submit'!E27</f>
        <v/>
      </c>
      <c r="Y368" s="1486" t="str">
        <f>IF(X368="","",'Required Info to Submit'!K27)</f>
        <v/>
      </c>
      <c r="Z368" s="1487"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82"/>
      <c r="C369" s="1197">
        <v>6</v>
      </c>
      <c r="D369" s="1187" t="s">
        <v>1874</v>
      </c>
      <c r="E369" s="1187" t="s">
        <v>1427</v>
      </c>
      <c r="F369" s="1187" t="str">
        <f>'Required Info to Submit'!E28</f>
        <v/>
      </c>
      <c r="G369" s="1486" t="str">
        <f>IF(F369="","",'Required Info to Submit'!K28)</f>
        <v/>
      </c>
      <c r="H369" s="1487"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82"/>
      <c r="U369" s="1197">
        <v>6</v>
      </c>
      <c r="V369" s="1187" t="s">
        <v>1874</v>
      </c>
      <c r="W369" s="1187" t="s">
        <v>1427</v>
      </c>
      <c r="X369" s="1187" t="str">
        <f>'Required Info to Submit'!E28</f>
        <v/>
      </c>
      <c r="Y369" s="1486" t="str">
        <f>IF(X369="","",'Required Info to Submit'!K28)</f>
        <v/>
      </c>
      <c r="Z369" s="1487"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82"/>
      <c r="C370" s="1197">
        <v>7</v>
      </c>
      <c r="D370" s="1187" t="s">
        <v>1874</v>
      </c>
      <c r="E370" s="1187" t="s">
        <v>1427</v>
      </c>
      <c r="F370" s="1187" t="str">
        <f>'Required Info to Submit'!E29</f>
        <v/>
      </c>
      <c r="G370" s="1486" t="str">
        <f>IF(F370="","",'Required Info to Submit'!K29)</f>
        <v/>
      </c>
      <c r="H370" s="1487"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82"/>
      <c r="U370" s="1197">
        <v>7</v>
      </c>
      <c r="V370" s="1187" t="s">
        <v>1874</v>
      </c>
      <c r="W370" s="1187" t="s">
        <v>1427</v>
      </c>
      <c r="X370" s="1187" t="str">
        <f>'Required Info to Submit'!E29</f>
        <v/>
      </c>
      <c r="Y370" s="1486" t="str">
        <f>IF(X370="","",'Required Info to Submit'!K29)</f>
        <v/>
      </c>
      <c r="Z370" s="1487"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82"/>
      <c r="C371" s="1197">
        <v>8</v>
      </c>
      <c r="D371" s="1187" t="s">
        <v>1874</v>
      </c>
      <c r="E371" s="1187" t="s">
        <v>1427</v>
      </c>
      <c r="F371" s="1187" t="str">
        <f>'Required Info to Submit'!E30</f>
        <v/>
      </c>
      <c r="G371" s="1486" t="str">
        <f>IF(F371="","",'Required Info to Submit'!K30)</f>
        <v/>
      </c>
      <c r="H371" s="1487"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82"/>
      <c r="U371" s="1197">
        <v>8</v>
      </c>
      <c r="V371" s="1187" t="s">
        <v>1874</v>
      </c>
      <c r="W371" s="1187" t="s">
        <v>1427</v>
      </c>
      <c r="X371" s="1187" t="str">
        <f>'Required Info to Submit'!E30</f>
        <v/>
      </c>
      <c r="Y371" s="1486" t="str">
        <f>IF(X371="","",'Required Info to Submit'!K30)</f>
        <v/>
      </c>
      <c r="Z371" s="1487"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82"/>
      <c r="C372" s="1197">
        <v>9</v>
      </c>
      <c r="D372" s="1187" t="s">
        <v>1874</v>
      </c>
      <c r="E372" s="1187" t="s">
        <v>1427</v>
      </c>
      <c r="F372" s="1187" t="str">
        <f>'Required Info to Submit'!E31</f>
        <v/>
      </c>
      <c r="G372" s="1486" t="str">
        <f>IF(F372="","",'Required Info to Submit'!K31)</f>
        <v/>
      </c>
      <c r="H372" s="1487"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82"/>
      <c r="U372" s="1197">
        <v>9</v>
      </c>
      <c r="V372" s="1187" t="s">
        <v>1874</v>
      </c>
      <c r="W372" s="1187" t="s">
        <v>1427</v>
      </c>
      <c r="X372" s="1187" t="str">
        <f>'Required Info to Submit'!E31</f>
        <v/>
      </c>
      <c r="Y372" s="1486" t="str">
        <f>IF(X372="","",'Required Info to Submit'!K31)</f>
        <v/>
      </c>
      <c r="Z372" s="1487"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83"/>
      <c r="C373" s="1199">
        <v>10</v>
      </c>
      <c r="D373" s="1189" t="s">
        <v>1874</v>
      </c>
      <c r="E373" s="1189" t="s">
        <v>1427</v>
      </c>
      <c r="F373" s="1189" t="str">
        <f>'Required Info to Submit'!E32</f>
        <v/>
      </c>
      <c r="G373" s="1488" t="str">
        <f>IF(F373="","",'Required Info to Submit'!K32)</f>
        <v/>
      </c>
      <c r="H373" s="1488"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83"/>
      <c r="U373" s="1199">
        <v>10</v>
      </c>
      <c r="V373" s="1189" t="s">
        <v>1874</v>
      </c>
      <c r="W373" s="1189" t="s">
        <v>1427</v>
      </c>
      <c r="X373" s="1189" t="str">
        <f>'Required Info to Submit'!E32</f>
        <v/>
      </c>
      <c r="Y373" s="1488" t="str">
        <f>IF(X373="","",'Required Info to Submit'!K32)</f>
        <v/>
      </c>
      <c r="Z373" s="1488"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1913</v>
      </c>
      <c r="H376" s="1144" t="s">
        <v>1381</v>
      </c>
      <c r="I376" s="1144" t="s">
        <v>1397</v>
      </c>
      <c r="J376" s="1143" t="s">
        <v>1382</v>
      </c>
      <c r="K376" s="1144" t="s">
        <v>1914</v>
      </c>
      <c r="L376" s="1143" t="s">
        <v>1852</v>
      </c>
      <c r="M376" s="1143" t="s">
        <v>1853</v>
      </c>
      <c r="N376" s="1144" t="s">
        <v>1497</v>
      </c>
      <c r="O376" s="1150"/>
      <c r="P376" s="1150"/>
      <c r="Q376" s="1150"/>
      <c r="R376" s="1150"/>
      <c r="S376" s="1150"/>
      <c r="T376" s="1350"/>
      <c r="U376" s="1143" t="s">
        <v>1383</v>
      </c>
      <c r="V376" s="1143" t="s">
        <v>1493</v>
      </c>
      <c r="W376" s="1143" t="s">
        <v>765</v>
      </c>
      <c r="X376" s="1143" t="s">
        <v>1179</v>
      </c>
      <c r="Y376" s="1144" t="s">
        <v>1913</v>
      </c>
      <c r="Z376" s="1144" t="s">
        <v>1381</v>
      </c>
      <c r="AA376" s="1144" t="s">
        <v>1397</v>
      </c>
      <c r="AB376" s="1143" t="s">
        <v>1382</v>
      </c>
      <c r="AC376" s="1144" t="s">
        <v>1914</v>
      </c>
      <c r="AD376" s="1143" t="s">
        <v>1852</v>
      </c>
      <c r="AE376" s="1143" t="s">
        <v>1853</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1915</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1915</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80" t="s">
        <v>1916</v>
      </c>
      <c r="C378" s="1152" t="s">
        <v>1483</v>
      </c>
      <c r="D378" s="1152" t="s">
        <v>727</v>
      </c>
      <c r="E378" s="1152" t="s">
        <v>1484</v>
      </c>
      <c r="F378" s="1150"/>
      <c r="G378" s="1174" t="s">
        <v>1843</v>
      </c>
      <c r="H378" s="1174" t="s">
        <v>1910</v>
      </c>
      <c r="I378" s="1150"/>
      <c r="J378" s="1150"/>
      <c r="K378" s="1150"/>
      <c r="L378" s="1150"/>
      <c r="M378" s="1150"/>
      <c r="N378" s="1151"/>
      <c r="O378" s="1150"/>
      <c r="P378" s="1150"/>
      <c r="Q378" s="1150"/>
      <c r="R378" s="1150"/>
      <c r="S378" s="1150"/>
      <c r="T378" s="1880" t="s">
        <v>1916</v>
      </c>
      <c r="U378" s="1152" t="s">
        <v>1483</v>
      </c>
      <c r="V378" s="1152" t="s">
        <v>727</v>
      </c>
      <c r="W378" s="1152" t="s">
        <v>1484</v>
      </c>
      <c r="X378" s="1150"/>
      <c r="Y378" s="1174" t="s">
        <v>1843</v>
      </c>
      <c r="Z378" s="1174" t="s">
        <v>1910</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881"/>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881"/>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881"/>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881"/>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881"/>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881"/>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881"/>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881"/>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82"/>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82"/>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80" t="s">
        <v>1917</v>
      </c>
      <c r="C384" s="1190" t="s">
        <v>1871</v>
      </c>
      <c r="D384" s="1302" t="s">
        <v>1861</v>
      </c>
      <c r="E384" s="1302" t="s">
        <v>131</v>
      </c>
      <c r="F384" s="1191" t="s">
        <v>1862</v>
      </c>
      <c r="G384" s="1191" t="s">
        <v>1872</v>
      </c>
      <c r="H384" s="1192" t="s">
        <v>1873</v>
      </c>
      <c r="I384" s="1193" t="s">
        <v>766</v>
      </c>
      <c r="J384" s="1303" t="s">
        <v>767</v>
      </c>
      <c r="K384" s="1193" t="s">
        <v>768</v>
      </c>
      <c r="L384" s="1193" t="s">
        <v>769</v>
      </c>
      <c r="M384" s="1193" t="s">
        <v>204</v>
      </c>
      <c r="N384" s="1151"/>
      <c r="O384" s="1150"/>
      <c r="P384" s="1150"/>
      <c r="Q384" s="1150"/>
      <c r="R384" s="1150"/>
      <c r="S384" s="1150"/>
      <c r="T384" s="1880" t="s">
        <v>1917</v>
      </c>
      <c r="U384" s="1190" t="s">
        <v>1871</v>
      </c>
      <c r="V384" s="1302" t="s">
        <v>1861</v>
      </c>
      <c r="W384" s="1302" t="s">
        <v>131</v>
      </c>
      <c r="X384" s="1191" t="s">
        <v>1862</v>
      </c>
      <c r="Y384" s="1191" t="s">
        <v>1872</v>
      </c>
      <c r="Z384" s="1192" t="s">
        <v>1873</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82"/>
      <c r="C385" s="1194">
        <v>1</v>
      </c>
      <c r="D385" s="1187" t="s">
        <v>1874</v>
      </c>
      <c r="E385" s="1187" t="s">
        <v>1427</v>
      </c>
      <c r="F385" s="1187" t="str">
        <f>'Required Info to Submit'!E23</f>
        <v/>
      </c>
      <c r="G385" s="1486" t="str">
        <f>IF(F385="","",'Required Info to Submit'!K23)</f>
        <v/>
      </c>
      <c r="H385" s="1487"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82"/>
      <c r="U385" s="1194">
        <v>1</v>
      </c>
      <c r="V385" s="1187" t="s">
        <v>1874</v>
      </c>
      <c r="W385" s="1187" t="s">
        <v>1427</v>
      </c>
      <c r="X385" s="1187" t="str">
        <f>'Required Info to Submit'!E23</f>
        <v/>
      </c>
      <c r="Y385" s="1486" t="str">
        <f>IF(X385="","",'Required Info to Submit'!K23)</f>
        <v/>
      </c>
      <c r="Z385" s="1487"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82"/>
      <c r="C386" s="1197">
        <v>2</v>
      </c>
      <c r="D386" s="1187" t="s">
        <v>1874</v>
      </c>
      <c r="E386" s="1187" t="s">
        <v>1427</v>
      </c>
      <c r="F386" s="1187" t="str">
        <f>'Required Info to Submit'!E24</f>
        <v/>
      </c>
      <c r="G386" s="1486" t="str">
        <f>IF(F386="","",'Required Info to Submit'!K24)</f>
        <v/>
      </c>
      <c r="H386" s="1487"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82"/>
      <c r="U386" s="1197">
        <v>2</v>
      </c>
      <c r="V386" s="1187" t="s">
        <v>1874</v>
      </c>
      <c r="W386" s="1187" t="s">
        <v>1427</v>
      </c>
      <c r="X386" s="1187" t="str">
        <f>'Required Info to Submit'!E24</f>
        <v/>
      </c>
      <c r="Y386" s="1486" t="str">
        <f>IF(X386="","",'Required Info to Submit'!K24)</f>
        <v/>
      </c>
      <c r="Z386" s="1487"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82"/>
      <c r="C387" s="1197">
        <v>3</v>
      </c>
      <c r="D387" s="1187" t="s">
        <v>1874</v>
      </c>
      <c r="E387" s="1187" t="s">
        <v>1427</v>
      </c>
      <c r="F387" s="1187" t="str">
        <f>'Required Info to Submit'!E25</f>
        <v/>
      </c>
      <c r="G387" s="1486" t="str">
        <f>IF(F387="","",'Required Info to Submit'!K25)</f>
        <v/>
      </c>
      <c r="H387" s="1487"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82"/>
      <c r="U387" s="1197">
        <v>3</v>
      </c>
      <c r="V387" s="1187" t="s">
        <v>1874</v>
      </c>
      <c r="W387" s="1187" t="s">
        <v>1427</v>
      </c>
      <c r="X387" s="1187" t="str">
        <f>'Required Info to Submit'!E25</f>
        <v/>
      </c>
      <c r="Y387" s="1486" t="str">
        <f>IF(X387="","",'Required Info to Submit'!K25)</f>
        <v/>
      </c>
      <c r="Z387" s="1487"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82"/>
      <c r="C388" s="1197">
        <v>4</v>
      </c>
      <c r="D388" s="1187" t="s">
        <v>1874</v>
      </c>
      <c r="E388" s="1187" t="s">
        <v>1427</v>
      </c>
      <c r="F388" s="1187" t="str">
        <f>'Required Info to Submit'!E26</f>
        <v/>
      </c>
      <c r="G388" s="1486" t="str">
        <f>IF(F388="","",'Required Info to Submit'!K26)</f>
        <v/>
      </c>
      <c r="H388" s="1487"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82"/>
      <c r="U388" s="1197">
        <v>4</v>
      </c>
      <c r="V388" s="1187" t="s">
        <v>1874</v>
      </c>
      <c r="W388" s="1187" t="s">
        <v>1427</v>
      </c>
      <c r="X388" s="1187" t="str">
        <f>'Required Info to Submit'!E26</f>
        <v/>
      </c>
      <c r="Y388" s="1486" t="str">
        <f>IF(X388="","",'Required Info to Submit'!K26)</f>
        <v/>
      </c>
      <c r="Z388" s="1487"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82"/>
      <c r="C389" s="1197">
        <v>5</v>
      </c>
      <c r="D389" s="1187" t="s">
        <v>1874</v>
      </c>
      <c r="E389" s="1187" t="s">
        <v>1427</v>
      </c>
      <c r="F389" s="1187" t="str">
        <f>'Required Info to Submit'!E27</f>
        <v/>
      </c>
      <c r="G389" s="1486" t="str">
        <f>IF(F389="","",'Required Info to Submit'!K27)</f>
        <v/>
      </c>
      <c r="H389" s="1487"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82"/>
      <c r="U389" s="1197">
        <v>5</v>
      </c>
      <c r="V389" s="1187" t="s">
        <v>1874</v>
      </c>
      <c r="W389" s="1187" t="s">
        <v>1427</v>
      </c>
      <c r="X389" s="1187" t="str">
        <f>'Required Info to Submit'!E27</f>
        <v/>
      </c>
      <c r="Y389" s="1486" t="str">
        <f>IF(X389="","",'Required Info to Submit'!K27)</f>
        <v/>
      </c>
      <c r="Z389" s="1487"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82"/>
      <c r="C390" s="1197">
        <v>6</v>
      </c>
      <c r="D390" s="1187" t="s">
        <v>1874</v>
      </c>
      <c r="E390" s="1187" t="s">
        <v>1427</v>
      </c>
      <c r="F390" s="1187" t="str">
        <f>'Required Info to Submit'!E28</f>
        <v/>
      </c>
      <c r="G390" s="1486" t="str">
        <f>IF(F390="","",'Required Info to Submit'!K28)</f>
        <v/>
      </c>
      <c r="H390" s="1487"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82"/>
      <c r="U390" s="1197">
        <v>6</v>
      </c>
      <c r="V390" s="1187" t="s">
        <v>1874</v>
      </c>
      <c r="W390" s="1187" t="s">
        <v>1427</v>
      </c>
      <c r="X390" s="1187" t="str">
        <f>'Required Info to Submit'!E28</f>
        <v/>
      </c>
      <c r="Y390" s="1486" t="str">
        <f>IF(X390="","",'Required Info to Submit'!K28)</f>
        <v/>
      </c>
      <c r="Z390" s="1487"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82"/>
      <c r="C391" s="1197">
        <v>7</v>
      </c>
      <c r="D391" s="1187" t="s">
        <v>1874</v>
      </c>
      <c r="E391" s="1187" t="s">
        <v>1427</v>
      </c>
      <c r="F391" s="1187" t="str">
        <f>'Required Info to Submit'!E29</f>
        <v/>
      </c>
      <c r="G391" s="1486" t="str">
        <f>IF(F391="","",'Required Info to Submit'!K29)</f>
        <v/>
      </c>
      <c r="H391" s="1487"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82"/>
      <c r="U391" s="1197">
        <v>7</v>
      </c>
      <c r="V391" s="1187" t="s">
        <v>1874</v>
      </c>
      <c r="W391" s="1187" t="s">
        <v>1427</v>
      </c>
      <c r="X391" s="1187" t="str">
        <f>'Required Info to Submit'!E29</f>
        <v/>
      </c>
      <c r="Y391" s="1486" t="str">
        <f>IF(X391="","",'Required Info to Submit'!K29)</f>
        <v/>
      </c>
      <c r="Z391" s="1487"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82"/>
      <c r="C392" s="1197">
        <v>8</v>
      </c>
      <c r="D392" s="1187" t="s">
        <v>1874</v>
      </c>
      <c r="E392" s="1187" t="s">
        <v>1427</v>
      </c>
      <c r="F392" s="1187" t="str">
        <f>'Required Info to Submit'!E30</f>
        <v/>
      </c>
      <c r="G392" s="1486" t="str">
        <f>IF(F392="","",'Required Info to Submit'!K30)</f>
        <v/>
      </c>
      <c r="H392" s="1487"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82"/>
      <c r="U392" s="1197">
        <v>8</v>
      </c>
      <c r="V392" s="1187" t="s">
        <v>1874</v>
      </c>
      <c r="W392" s="1187" t="s">
        <v>1427</v>
      </c>
      <c r="X392" s="1187" t="str">
        <f>'Required Info to Submit'!E30</f>
        <v/>
      </c>
      <c r="Y392" s="1486" t="str">
        <f>IF(X392="","",'Required Info to Submit'!K30)</f>
        <v/>
      </c>
      <c r="Z392" s="1487"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82"/>
      <c r="C393" s="1197">
        <v>9</v>
      </c>
      <c r="D393" s="1187" t="s">
        <v>1874</v>
      </c>
      <c r="E393" s="1187" t="s">
        <v>1427</v>
      </c>
      <c r="F393" s="1187" t="str">
        <f>'Required Info to Submit'!E31</f>
        <v/>
      </c>
      <c r="G393" s="1486" t="str">
        <f>IF(F393="","",'Required Info to Submit'!K31)</f>
        <v/>
      </c>
      <c r="H393" s="1487"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82"/>
      <c r="U393" s="1197">
        <v>9</v>
      </c>
      <c r="V393" s="1187" t="s">
        <v>1874</v>
      </c>
      <c r="W393" s="1187" t="s">
        <v>1427</v>
      </c>
      <c r="X393" s="1187" t="str">
        <f>'Required Info to Submit'!E31</f>
        <v/>
      </c>
      <c r="Y393" s="1486" t="str">
        <f>IF(X393="","",'Required Info to Submit'!K31)</f>
        <v/>
      </c>
      <c r="Z393" s="1487"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83"/>
      <c r="C394" s="1199">
        <v>10</v>
      </c>
      <c r="D394" s="1189" t="s">
        <v>1874</v>
      </c>
      <c r="E394" s="1189" t="s">
        <v>1427</v>
      </c>
      <c r="F394" s="1189" t="str">
        <f>'Required Info to Submit'!E32</f>
        <v/>
      </c>
      <c r="G394" s="1488" t="str">
        <f>IF(F394="","",'Required Info to Submit'!K32)</f>
        <v/>
      </c>
      <c r="H394" s="1488"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83"/>
      <c r="U394" s="1199">
        <v>10</v>
      </c>
      <c r="V394" s="1189" t="s">
        <v>1874</v>
      </c>
      <c r="W394" s="1189" t="s">
        <v>1427</v>
      </c>
      <c r="X394" s="1189" t="str">
        <f>'Required Info to Submit'!E32</f>
        <v/>
      </c>
      <c r="Y394" s="1488" t="str">
        <f>IF(X394="","",'Required Info to Submit'!K32)</f>
        <v/>
      </c>
      <c r="Z394" s="1488"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1913</v>
      </c>
      <c r="H397" s="1144" t="s">
        <v>1381</v>
      </c>
      <c r="I397" s="1144" t="s">
        <v>1397</v>
      </c>
      <c r="J397" s="1143" t="s">
        <v>1382</v>
      </c>
      <c r="K397" s="1143" t="s">
        <v>1852</v>
      </c>
      <c r="L397" s="1143" t="s">
        <v>1853</v>
      </c>
      <c r="M397" s="1144" t="s">
        <v>1497</v>
      </c>
      <c r="N397" s="1150"/>
      <c r="O397" s="1150"/>
      <c r="P397" s="1150"/>
      <c r="Q397" s="1150"/>
      <c r="R397" s="1150"/>
      <c r="S397" s="1150"/>
      <c r="T397" s="1350"/>
      <c r="U397" s="1143" t="s">
        <v>1383</v>
      </c>
      <c r="V397" s="1143" t="s">
        <v>1493</v>
      </c>
      <c r="W397" s="1143" t="s">
        <v>765</v>
      </c>
      <c r="X397" s="1143" t="s">
        <v>1179</v>
      </c>
      <c r="Y397" s="1144" t="s">
        <v>1913</v>
      </c>
      <c r="Z397" s="1144" t="s">
        <v>1381</v>
      </c>
      <c r="AA397" s="1144" t="s">
        <v>1397</v>
      </c>
      <c r="AB397" s="1143" t="s">
        <v>1382</v>
      </c>
      <c r="AC397" s="1143" t="s">
        <v>1852</v>
      </c>
      <c r="AD397" s="1143" t="s">
        <v>1853</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1915</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1915</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80" t="s">
        <v>1916</v>
      </c>
      <c r="C399" s="1152" t="s">
        <v>1483</v>
      </c>
      <c r="D399" s="1152" t="s">
        <v>727</v>
      </c>
      <c r="E399" s="1152" t="s">
        <v>1484</v>
      </c>
      <c r="F399" s="1150"/>
      <c r="G399" s="1174" t="s">
        <v>1843</v>
      </c>
      <c r="H399" s="1174" t="s">
        <v>1910</v>
      </c>
      <c r="I399" s="1150"/>
      <c r="J399" s="1150"/>
      <c r="K399" s="1150"/>
      <c r="L399" s="1150"/>
      <c r="M399" s="1151"/>
      <c r="N399" s="1150"/>
      <c r="O399" s="1150"/>
      <c r="P399" s="1150"/>
      <c r="Q399" s="1150"/>
      <c r="R399" s="1150"/>
      <c r="S399" s="1150"/>
      <c r="T399" s="1880" t="s">
        <v>1916</v>
      </c>
      <c r="U399" s="1152" t="s">
        <v>1483</v>
      </c>
      <c r="V399" s="1152" t="s">
        <v>727</v>
      </c>
      <c r="W399" s="1152" t="s">
        <v>1484</v>
      </c>
      <c r="X399" s="1150"/>
      <c r="Y399" s="1174" t="s">
        <v>1843</v>
      </c>
      <c r="Z399" s="1174" t="s">
        <v>1910</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881"/>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881"/>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881"/>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881"/>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881"/>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881"/>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881"/>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881"/>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82"/>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82"/>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80" t="s">
        <v>1917</v>
      </c>
      <c r="C405" s="1190" t="s">
        <v>1871</v>
      </c>
      <c r="D405" s="1302" t="s">
        <v>1861</v>
      </c>
      <c r="E405" s="1302" t="s">
        <v>131</v>
      </c>
      <c r="F405" s="1191" t="s">
        <v>1862</v>
      </c>
      <c r="G405" s="1191" t="s">
        <v>1872</v>
      </c>
      <c r="H405" s="1192" t="s">
        <v>1873</v>
      </c>
      <c r="I405" s="1193" t="s">
        <v>766</v>
      </c>
      <c r="J405" s="1303" t="s">
        <v>767</v>
      </c>
      <c r="K405" s="1193" t="s">
        <v>768</v>
      </c>
      <c r="L405" s="1193" t="s">
        <v>769</v>
      </c>
      <c r="M405" s="1193" t="s">
        <v>204</v>
      </c>
      <c r="N405" s="1150"/>
      <c r="O405" s="1150"/>
      <c r="P405" s="1150"/>
      <c r="Q405" s="1150"/>
      <c r="R405" s="1150"/>
      <c r="S405" s="1150"/>
      <c r="T405" s="1880" t="s">
        <v>1917</v>
      </c>
      <c r="U405" s="1190" t="s">
        <v>1871</v>
      </c>
      <c r="V405" s="1302" t="s">
        <v>1861</v>
      </c>
      <c r="W405" s="1302" t="s">
        <v>131</v>
      </c>
      <c r="X405" s="1191" t="s">
        <v>1862</v>
      </c>
      <c r="Y405" s="1191" t="s">
        <v>1872</v>
      </c>
      <c r="Z405" s="1192" t="s">
        <v>1873</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82"/>
      <c r="C406" s="1194">
        <v>1</v>
      </c>
      <c r="D406" s="1187" t="s">
        <v>1874</v>
      </c>
      <c r="E406" s="1187" t="s">
        <v>1427</v>
      </c>
      <c r="F406" s="1196" t="str">
        <f>'Required Info to Submit'!E23</f>
        <v/>
      </c>
      <c r="G406" s="1489" t="str">
        <f>IF(F406="","",'Required Info to Submit'!K23)</f>
        <v/>
      </c>
      <c r="H406" s="1490"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82"/>
      <c r="U406" s="1194">
        <v>1</v>
      </c>
      <c r="V406" s="1187" t="s">
        <v>1874</v>
      </c>
      <c r="W406" s="1187" t="s">
        <v>1427</v>
      </c>
      <c r="X406" s="1187" t="str">
        <f>'Required Info to Submit'!E23</f>
        <v/>
      </c>
      <c r="Y406" s="1486" t="str">
        <f>IF(X406="","",'Required Info to Submit'!K23)</f>
        <v/>
      </c>
      <c r="Z406" s="1487"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82"/>
      <c r="C407" s="1197">
        <v>2</v>
      </c>
      <c r="D407" s="1187" t="s">
        <v>1874</v>
      </c>
      <c r="E407" s="1187" t="s">
        <v>1427</v>
      </c>
      <c r="F407" s="1196" t="str">
        <f>'Required Info to Submit'!E24</f>
        <v/>
      </c>
      <c r="G407" s="1489" t="str">
        <f>IF(F407="","",'Required Info to Submit'!K24)</f>
        <v/>
      </c>
      <c r="H407" s="1490"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82"/>
      <c r="U407" s="1197">
        <v>2</v>
      </c>
      <c r="V407" s="1187" t="s">
        <v>1874</v>
      </c>
      <c r="W407" s="1187" t="s">
        <v>1427</v>
      </c>
      <c r="X407" s="1187" t="str">
        <f>'Required Info to Submit'!E24</f>
        <v/>
      </c>
      <c r="Y407" s="1486" t="str">
        <f>IF(X407="","",'Required Info to Submit'!K24)</f>
        <v/>
      </c>
      <c r="Z407" s="1487"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82"/>
      <c r="C408" s="1197">
        <v>3</v>
      </c>
      <c r="D408" s="1187" t="s">
        <v>1874</v>
      </c>
      <c r="E408" s="1187" t="s">
        <v>1427</v>
      </c>
      <c r="F408" s="1196" t="str">
        <f>'Required Info to Submit'!E25</f>
        <v/>
      </c>
      <c r="G408" s="1489" t="str">
        <f>IF(F408="","",'Required Info to Submit'!K25)</f>
        <v/>
      </c>
      <c r="H408" s="1490"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82"/>
      <c r="U408" s="1197">
        <v>3</v>
      </c>
      <c r="V408" s="1187" t="s">
        <v>1874</v>
      </c>
      <c r="W408" s="1187" t="s">
        <v>1427</v>
      </c>
      <c r="X408" s="1187" t="str">
        <f>'Required Info to Submit'!E25</f>
        <v/>
      </c>
      <c r="Y408" s="1486" t="str">
        <f>IF(X408="","",'Required Info to Submit'!K25)</f>
        <v/>
      </c>
      <c r="Z408" s="1487"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82"/>
      <c r="C409" s="1197">
        <v>4</v>
      </c>
      <c r="D409" s="1187" t="s">
        <v>1874</v>
      </c>
      <c r="E409" s="1187" t="s">
        <v>1427</v>
      </c>
      <c r="F409" s="1196" t="str">
        <f>'Required Info to Submit'!E26</f>
        <v/>
      </c>
      <c r="G409" s="1489" t="str">
        <f>IF(F409="","",'Required Info to Submit'!K26)</f>
        <v/>
      </c>
      <c r="H409" s="1490"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82"/>
      <c r="U409" s="1197">
        <v>4</v>
      </c>
      <c r="V409" s="1187" t="s">
        <v>1874</v>
      </c>
      <c r="W409" s="1187" t="s">
        <v>1427</v>
      </c>
      <c r="X409" s="1187" t="str">
        <f>'Required Info to Submit'!E26</f>
        <v/>
      </c>
      <c r="Y409" s="1486" t="str">
        <f>IF(X409="","",'Required Info to Submit'!K26)</f>
        <v/>
      </c>
      <c r="Z409" s="1487"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82"/>
      <c r="C410" s="1197">
        <v>5</v>
      </c>
      <c r="D410" s="1187" t="s">
        <v>1874</v>
      </c>
      <c r="E410" s="1187" t="s">
        <v>1427</v>
      </c>
      <c r="F410" s="1196" t="str">
        <f>'Required Info to Submit'!E27</f>
        <v/>
      </c>
      <c r="G410" s="1489" t="str">
        <f>IF(F410="","",'Required Info to Submit'!K27)</f>
        <v/>
      </c>
      <c r="H410" s="1490"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82"/>
      <c r="U410" s="1197">
        <v>5</v>
      </c>
      <c r="V410" s="1187" t="s">
        <v>1874</v>
      </c>
      <c r="W410" s="1187" t="s">
        <v>1427</v>
      </c>
      <c r="X410" s="1187" t="str">
        <f>'Required Info to Submit'!E27</f>
        <v/>
      </c>
      <c r="Y410" s="1486" t="str">
        <f>IF(X410="","",'Required Info to Submit'!K27)</f>
        <v/>
      </c>
      <c r="Z410" s="1487"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82"/>
      <c r="C411" s="1197">
        <v>6</v>
      </c>
      <c r="D411" s="1187" t="s">
        <v>1874</v>
      </c>
      <c r="E411" s="1187" t="s">
        <v>1427</v>
      </c>
      <c r="F411" s="1196" t="str">
        <f>'Required Info to Submit'!E28</f>
        <v/>
      </c>
      <c r="G411" s="1489" t="str">
        <f>IF(F411="","",'Required Info to Submit'!K28)</f>
        <v/>
      </c>
      <c r="H411" s="1490"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82"/>
      <c r="U411" s="1197">
        <v>6</v>
      </c>
      <c r="V411" s="1187" t="s">
        <v>1874</v>
      </c>
      <c r="W411" s="1187" t="s">
        <v>1427</v>
      </c>
      <c r="X411" s="1187" t="str">
        <f>'Required Info to Submit'!E28</f>
        <v/>
      </c>
      <c r="Y411" s="1486" t="str">
        <f>IF(X411="","",'Required Info to Submit'!K28)</f>
        <v/>
      </c>
      <c r="Z411" s="1487"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82"/>
      <c r="C412" s="1197">
        <v>7</v>
      </c>
      <c r="D412" s="1187" t="s">
        <v>1874</v>
      </c>
      <c r="E412" s="1187" t="s">
        <v>1427</v>
      </c>
      <c r="F412" s="1196" t="str">
        <f>'Required Info to Submit'!E29</f>
        <v/>
      </c>
      <c r="G412" s="1489" t="str">
        <f>IF(F412="","",'Required Info to Submit'!K29)</f>
        <v/>
      </c>
      <c r="H412" s="1490"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82"/>
      <c r="U412" s="1197">
        <v>7</v>
      </c>
      <c r="V412" s="1187" t="s">
        <v>1874</v>
      </c>
      <c r="W412" s="1187" t="s">
        <v>1427</v>
      </c>
      <c r="X412" s="1187" t="str">
        <f>'Required Info to Submit'!E29</f>
        <v/>
      </c>
      <c r="Y412" s="1486" t="str">
        <f>IF(X412="","",'Required Info to Submit'!K29)</f>
        <v/>
      </c>
      <c r="Z412" s="1487"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82"/>
      <c r="C413" s="1197">
        <v>8</v>
      </c>
      <c r="D413" s="1187" t="s">
        <v>1874</v>
      </c>
      <c r="E413" s="1187" t="s">
        <v>1427</v>
      </c>
      <c r="F413" s="1196" t="str">
        <f>'Required Info to Submit'!E30</f>
        <v/>
      </c>
      <c r="G413" s="1489" t="str">
        <f>IF(F413="","",'Required Info to Submit'!K30)</f>
        <v/>
      </c>
      <c r="H413" s="1490"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82"/>
      <c r="U413" s="1197">
        <v>8</v>
      </c>
      <c r="V413" s="1187" t="s">
        <v>1874</v>
      </c>
      <c r="W413" s="1187" t="s">
        <v>1427</v>
      </c>
      <c r="X413" s="1187" t="str">
        <f>'Required Info to Submit'!E30</f>
        <v/>
      </c>
      <c r="Y413" s="1486" t="str">
        <f>IF(X413="","",'Required Info to Submit'!K30)</f>
        <v/>
      </c>
      <c r="Z413" s="1487"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82"/>
      <c r="C414" s="1197">
        <v>9</v>
      </c>
      <c r="D414" s="1187" t="s">
        <v>1874</v>
      </c>
      <c r="E414" s="1187" t="s">
        <v>1427</v>
      </c>
      <c r="F414" s="1196" t="str">
        <f>'Required Info to Submit'!E31</f>
        <v/>
      </c>
      <c r="G414" s="1489" t="str">
        <f>IF(F414="","",'Required Info to Submit'!K31)</f>
        <v/>
      </c>
      <c r="H414" s="1490"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82"/>
      <c r="U414" s="1197">
        <v>9</v>
      </c>
      <c r="V414" s="1187" t="s">
        <v>1874</v>
      </c>
      <c r="W414" s="1187" t="s">
        <v>1427</v>
      </c>
      <c r="X414" s="1187" t="str">
        <f>'Required Info to Submit'!E31</f>
        <v/>
      </c>
      <c r="Y414" s="1486" t="str">
        <f>IF(X414="","",'Required Info to Submit'!K31)</f>
        <v/>
      </c>
      <c r="Z414" s="1487"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83"/>
      <c r="C415" s="1199">
        <v>10</v>
      </c>
      <c r="D415" s="1189" t="s">
        <v>1874</v>
      </c>
      <c r="E415" s="1189" t="s">
        <v>1427</v>
      </c>
      <c r="F415" s="1202" t="str">
        <f>'Required Info to Submit'!E32</f>
        <v/>
      </c>
      <c r="G415" s="1491" t="str">
        <f>IF(F415="","",'Required Info to Submit'!K32)</f>
        <v/>
      </c>
      <c r="H415" s="1491"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83"/>
      <c r="U415" s="1199">
        <v>10</v>
      </c>
      <c r="V415" s="1189" t="s">
        <v>1874</v>
      </c>
      <c r="W415" s="1189" t="s">
        <v>1427</v>
      </c>
      <c r="X415" s="1189" t="str">
        <f>'Required Info to Submit'!E32</f>
        <v/>
      </c>
      <c r="Y415" s="1488" t="str">
        <f>IF(X415="","",'Required Info to Submit'!K32)</f>
        <v/>
      </c>
      <c r="Z415" s="1496"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1918</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6"/>
      <c r="C422" s="1517" t="s">
        <v>1383</v>
      </c>
      <c r="D422" s="1517" t="s">
        <v>1493</v>
      </c>
      <c r="E422" s="1518" t="s">
        <v>1396</v>
      </c>
      <c r="F422" s="1518" t="s">
        <v>1397</v>
      </c>
      <c r="G422" s="1518" t="s">
        <v>1381</v>
      </c>
      <c r="H422" s="1150"/>
      <c r="I422" s="1516"/>
      <c r="J422" s="1517" t="s">
        <v>1383</v>
      </c>
      <c r="K422" s="1517" t="s">
        <v>1493</v>
      </c>
      <c r="L422" s="1518" t="s">
        <v>1396</v>
      </c>
      <c r="M422" s="1518" t="s">
        <v>1397</v>
      </c>
      <c r="N422" s="1518" t="s">
        <v>1381</v>
      </c>
      <c r="O422" s="1150"/>
      <c r="P422" s="1516"/>
      <c r="Q422" s="1517" t="s">
        <v>1383</v>
      </c>
      <c r="R422" s="1517" t="s">
        <v>1493</v>
      </c>
      <c r="S422" s="1518" t="s">
        <v>1396</v>
      </c>
      <c r="T422" s="1518" t="s">
        <v>1397</v>
      </c>
      <c r="U422" s="1518" t="s">
        <v>1381</v>
      </c>
      <c r="V422" s="1150"/>
      <c r="W422" s="1516"/>
      <c r="X422" s="1517" t="s">
        <v>1383</v>
      </c>
      <c r="Y422" s="1517" t="s">
        <v>1493</v>
      </c>
      <c r="Z422" s="1518" t="s">
        <v>1396</v>
      </c>
      <c r="AA422" s="1518" t="s">
        <v>1397</v>
      </c>
      <c r="AB422" s="1518" t="s">
        <v>1381</v>
      </c>
      <c r="AC422" s="1150"/>
      <c r="AD422" s="1516"/>
      <c r="AE422" s="1517" t="s">
        <v>1383</v>
      </c>
      <c r="AF422" s="1517" t="s">
        <v>1493</v>
      </c>
      <c r="AG422" s="1518" t="s">
        <v>1396</v>
      </c>
      <c r="AH422" s="1518" t="s">
        <v>1397</v>
      </c>
      <c r="AI422" s="1518" t="s">
        <v>1381</v>
      </c>
      <c r="AJ422" s="1150"/>
      <c r="AK422" s="1516"/>
      <c r="AL422" s="1517" t="s">
        <v>1383</v>
      </c>
      <c r="AM422" s="1517" t="s">
        <v>1493</v>
      </c>
      <c r="AN422" s="1518" t="s">
        <v>1396</v>
      </c>
      <c r="AO422" s="1518" t="s">
        <v>1397</v>
      </c>
      <c r="AP422" s="1518" t="s">
        <v>1381</v>
      </c>
      <c r="AQ422" s="1150"/>
      <c r="AR422" s="1516"/>
      <c r="AS422" s="1517" t="s">
        <v>1383</v>
      </c>
      <c r="AT422" s="1517" t="s">
        <v>1493</v>
      </c>
      <c r="AU422" s="1518" t="s">
        <v>1396</v>
      </c>
      <c r="AV422" s="1518" t="s">
        <v>1397</v>
      </c>
      <c r="AW422" s="1518" t="s">
        <v>1381</v>
      </c>
      <c r="AX422" s="1150"/>
      <c r="AY422" s="1516"/>
      <c r="AZ422" s="1517" t="s">
        <v>1383</v>
      </c>
      <c r="BA422" s="1517" t="s">
        <v>1493</v>
      </c>
      <c r="BB422" s="1518" t="s">
        <v>1396</v>
      </c>
      <c r="BC422" s="1518" t="s">
        <v>1397</v>
      </c>
      <c r="BD422" s="1518" t="s">
        <v>1381</v>
      </c>
      <c r="BE422" s="1150"/>
      <c r="BF422" s="1516"/>
      <c r="BG422" s="1517" t="s">
        <v>1383</v>
      </c>
      <c r="BH422" s="1517" t="s">
        <v>1493</v>
      </c>
      <c r="BI422" s="1518" t="s">
        <v>1396</v>
      </c>
      <c r="BJ422" s="1518" t="s">
        <v>1397</v>
      </c>
      <c r="BK422" s="1518"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9" t="s">
        <v>2078</v>
      </c>
      <c r="C423" s="1517" t="s">
        <v>1777</v>
      </c>
      <c r="D423" s="1520">
        <v>5301</v>
      </c>
      <c r="E423" s="1521" t="str">
        <f>IF(Incentives!G230&lt;&gt;"",Incentives!G230,"")</f>
        <v/>
      </c>
      <c r="F423" s="1522" t="s">
        <v>2077</v>
      </c>
      <c r="G423" s="1522" t="str">
        <f>IF(Incentives!I227&lt;&gt;"",Incentives!I227,"")</f>
        <v/>
      </c>
      <c r="I423" s="1519" t="s">
        <v>2078</v>
      </c>
      <c r="J423" s="1517" t="s">
        <v>1777</v>
      </c>
      <c r="K423" s="1520">
        <v>5302</v>
      </c>
      <c r="L423" s="1521" t="str">
        <f>IF(Incentives!G241&lt;&gt;"",Incentives!G241,"")</f>
        <v/>
      </c>
      <c r="M423" s="1522" t="s">
        <v>2077</v>
      </c>
      <c r="N423" s="1522" t="str">
        <f>IF(Incentives!I238&lt;&gt;"",Incentives!I238,"")</f>
        <v/>
      </c>
      <c r="P423" s="1519" t="s">
        <v>2078</v>
      </c>
      <c r="Q423" s="1517" t="s">
        <v>1777</v>
      </c>
      <c r="R423" s="1520">
        <v>5303</v>
      </c>
      <c r="S423" s="1521" t="str">
        <f>IF(Incentives!G252&lt;&gt;"",Incentives!G252,"")</f>
        <v/>
      </c>
      <c r="T423" s="1522" t="s">
        <v>2077</v>
      </c>
      <c r="U423" s="1522" t="str">
        <f>IF(Incentives!I249&lt;&gt;"",Incentives!I249,"")</f>
        <v/>
      </c>
      <c r="W423" s="1519" t="s">
        <v>2078</v>
      </c>
      <c r="X423" s="1517" t="s">
        <v>1777</v>
      </c>
      <c r="Y423" s="1520">
        <v>5304</v>
      </c>
      <c r="Z423" s="1521" t="str">
        <f>IF(Incentives!G263&lt;&gt;"",Incentives!G263,"")</f>
        <v/>
      </c>
      <c r="AA423" s="1522" t="s">
        <v>2077</v>
      </c>
      <c r="AB423" s="1522" t="str">
        <f>IF(Incentives!I260&lt;&gt;"",Incentives!I260,"")</f>
        <v/>
      </c>
      <c r="AD423" s="1519" t="s">
        <v>2078</v>
      </c>
      <c r="AE423" s="1517" t="s">
        <v>1777</v>
      </c>
      <c r="AF423" s="1520">
        <v>5305</v>
      </c>
      <c r="AG423" s="1521" t="str">
        <f>IF(Incentives!G274&lt;&gt;"",Incentives!G274,"")</f>
        <v/>
      </c>
      <c r="AH423" s="1522" t="s">
        <v>2077</v>
      </c>
      <c r="AI423" s="1522" t="str">
        <f>IF(Incentives!I271&lt;&gt;"",Incentives!I271,"")</f>
        <v/>
      </c>
      <c r="AK423" s="1519" t="s">
        <v>2078</v>
      </c>
      <c r="AL423" s="1517" t="s">
        <v>1777</v>
      </c>
      <c r="AM423" s="1520">
        <v>5306</v>
      </c>
      <c r="AN423" s="1521" t="str">
        <f>IF(Incentives!G285&lt;&gt;"",Incentives!G285,"")</f>
        <v/>
      </c>
      <c r="AO423" s="1522" t="s">
        <v>2077</v>
      </c>
      <c r="AP423" s="1522" t="str">
        <f>IF(Incentives!I282&lt;&gt;"",Incentives!I282,"")</f>
        <v/>
      </c>
      <c r="AR423" s="1519" t="s">
        <v>2078</v>
      </c>
      <c r="AS423" s="1517" t="s">
        <v>1777</v>
      </c>
      <c r="AT423" s="1520">
        <v>5307</v>
      </c>
      <c r="AU423" s="1521" t="str">
        <f>IF(Incentives!G296&lt;&gt;"",Incentives!G296,"")</f>
        <v/>
      </c>
      <c r="AV423" s="1522" t="s">
        <v>2077</v>
      </c>
      <c r="AW423" s="1522" t="str">
        <f>IF(Incentives!I293&lt;&gt;"",Incentives!I293,"")</f>
        <v/>
      </c>
      <c r="AY423" s="1519" t="s">
        <v>2078</v>
      </c>
      <c r="AZ423" s="1517" t="s">
        <v>1777</v>
      </c>
      <c r="BA423" s="1520">
        <v>5308</v>
      </c>
      <c r="BB423" s="1521" t="str">
        <f>IF(Incentives!G307&lt;&gt;"",Incentives!G307,"")</f>
        <v/>
      </c>
      <c r="BC423" s="1522" t="s">
        <v>2077</v>
      </c>
      <c r="BD423" s="1522" t="str">
        <f>IF(Incentives!I304&lt;&gt;"",Incentives!I304,"")</f>
        <v/>
      </c>
      <c r="BF423" s="1519" t="s">
        <v>2078</v>
      </c>
      <c r="BG423" s="1517" t="s">
        <v>1777</v>
      </c>
      <c r="BH423" s="1520">
        <v>5309</v>
      </c>
      <c r="BI423" s="1521" t="str">
        <f>IF(Incentives!G318&lt;&gt;"",Incentives!G318,"")</f>
        <v/>
      </c>
      <c r="BJ423" s="1522" t="s">
        <v>2077</v>
      </c>
      <c r="BK423" s="152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89" t="s">
        <v>715</v>
      </c>
      <c r="C2" s="1990"/>
      <c r="D2" s="1990"/>
      <c r="E2" s="1990"/>
      <c r="F2" s="1990"/>
      <c r="G2" s="1990"/>
      <c r="H2" s="1990"/>
      <c r="I2" s="1990"/>
      <c r="J2" s="1990"/>
      <c r="K2" s="1990"/>
      <c r="L2" s="1990"/>
      <c r="M2" s="1990"/>
      <c r="N2" s="1990"/>
      <c r="O2" s="1990"/>
      <c r="P2" s="1990"/>
      <c r="Q2" s="1990"/>
      <c r="R2" s="1990"/>
      <c r="S2" s="1990"/>
      <c r="T2" s="1990"/>
      <c r="U2" s="1990"/>
      <c r="V2" s="1990"/>
      <c r="W2" s="1990"/>
      <c r="X2" s="1990"/>
      <c r="Y2" s="1990"/>
      <c r="Z2" s="1990"/>
      <c r="AA2" s="1990"/>
      <c r="AB2" s="1990"/>
      <c r="AC2" s="1990"/>
      <c r="AD2" s="1990"/>
      <c r="AE2" s="1990"/>
      <c r="AF2" s="1990"/>
      <c r="AG2" s="1990"/>
      <c r="AH2" s="1990"/>
      <c r="AI2" s="1990"/>
      <c r="AJ2" s="1990"/>
      <c r="AK2" s="1990"/>
      <c r="AL2" s="1990"/>
      <c r="AM2" s="1990"/>
      <c r="AN2" s="1990"/>
      <c r="AO2" s="1990"/>
      <c r="AP2" s="1990"/>
      <c r="AQ2" s="1990"/>
      <c r="AR2" s="1990"/>
      <c r="AS2" s="1990"/>
      <c r="AT2" s="1990"/>
      <c r="AU2" s="1990"/>
      <c r="AV2" s="1990"/>
      <c r="AW2" s="1990"/>
      <c r="AX2" s="1990"/>
      <c r="AY2" s="1990"/>
      <c r="AZ2" s="1990"/>
      <c r="BA2" s="1990"/>
      <c r="BB2" s="1990"/>
      <c r="BC2" s="1990"/>
      <c r="BD2" s="1990"/>
      <c r="BE2" s="1990"/>
      <c r="BF2" s="1991"/>
    </row>
    <row r="3" spans="2:68" x14ac:dyDescent="0.25">
      <c r="B3" s="1992"/>
      <c r="C3" s="1956"/>
      <c r="D3" s="1956"/>
      <c r="E3" s="1956"/>
      <c r="F3" s="1956"/>
      <c r="G3" s="1956"/>
      <c r="H3" s="1956"/>
      <c r="I3" s="1956"/>
      <c r="J3" s="1956"/>
      <c r="K3" s="1956"/>
      <c r="L3" s="1956"/>
      <c r="M3" s="1956"/>
      <c r="N3" s="1956"/>
      <c r="O3" s="1956"/>
      <c r="P3" s="1956"/>
      <c r="Q3" s="1956"/>
      <c r="R3" s="1956"/>
      <c r="S3" s="1956"/>
      <c r="T3" s="1956"/>
      <c r="U3" s="1956"/>
      <c r="V3" s="1956"/>
      <c r="W3" s="1956"/>
      <c r="X3" s="1956"/>
      <c r="Y3" s="1956"/>
      <c r="Z3" s="1956"/>
      <c r="AA3" s="1956"/>
      <c r="AB3" s="1956"/>
      <c r="AC3" s="1956"/>
      <c r="AD3" s="1956"/>
      <c r="AE3" s="1956"/>
      <c r="AF3" s="1956"/>
      <c r="AG3" s="1956"/>
      <c r="AH3" s="1956"/>
      <c r="AI3" s="1956"/>
      <c r="AJ3" s="1956"/>
      <c r="AK3" s="1956"/>
      <c r="AL3" s="1956"/>
      <c r="AM3" s="1956"/>
      <c r="AN3" s="1956"/>
      <c r="AO3" s="1956"/>
      <c r="AP3" s="1956"/>
      <c r="AQ3" s="1956"/>
      <c r="AR3" s="1956"/>
      <c r="AS3" s="1956"/>
      <c r="AT3" s="1956"/>
      <c r="AU3" s="1956"/>
      <c r="AV3" s="1956"/>
      <c r="AW3" s="1956"/>
      <c r="AX3" s="1956"/>
      <c r="AY3" s="1956"/>
      <c r="AZ3" s="1956"/>
      <c r="BA3" s="1956"/>
      <c r="BB3" s="1956"/>
      <c r="BC3" s="1956"/>
      <c r="BD3" s="1956"/>
      <c r="BE3" s="1956"/>
      <c r="BF3" s="199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3" t="s">
        <v>644</v>
      </c>
      <c r="C8" s="1974"/>
      <c r="D8" s="1974"/>
      <c r="E8" s="1974"/>
      <c r="F8" s="1974"/>
      <c r="G8" s="1974"/>
      <c r="H8" s="1974"/>
      <c r="I8" s="1974"/>
      <c r="J8" s="1974"/>
      <c r="K8" s="1974"/>
      <c r="L8" s="1974"/>
      <c r="M8" s="1974"/>
      <c r="N8" s="1974"/>
      <c r="O8" s="1974"/>
      <c r="P8" s="1974"/>
      <c r="Q8" s="1974"/>
      <c r="R8" s="1974"/>
      <c r="S8" s="1974"/>
      <c r="T8" s="1974"/>
      <c r="U8" s="1974"/>
      <c r="V8" s="1974"/>
      <c r="W8" s="1974"/>
      <c r="X8" s="1974"/>
      <c r="Y8" s="1974"/>
      <c r="Z8" s="1974"/>
      <c r="AA8" s="1974"/>
      <c r="AB8" s="1974"/>
      <c r="AC8" s="1974"/>
      <c r="AD8" s="1974"/>
      <c r="AE8" s="1974"/>
      <c r="AF8" s="1974"/>
      <c r="AG8" s="1974"/>
      <c r="AH8" s="1974"/>
      <c r="AI8" s="1974"/>
      <c r="AJ8" s="1974"/>
      <c r="AK8" s="1974"/>
      <c r="AL8" s="1974"/>
      <c r="AM8" s="1974"/>
      <c r="AN8" s="1974"/>
      <c r="AO8" s="1974"/>
      <c r="AP8" s="1974"/>
      <c r="AQ8" s="1974"/>
      <c r="AR8" s="1974"/>
      <c r="AS8" s="1974"/>
      <c r="AT8" s="1974"/>
      <c r="AU8" s="1974"/>
      <c r="AV8" s="1974"/>
      <c r="AW8" s="1974"/>
      <c r="AX8" s="1974"/>
      <c r="AY8" s="1974"/>
      <c r="AZ8" s="1974"/>
      <c r="BA8" s="1974"/>
      <c r="BB8" s="1974"/>
      <c r="BC8" s="1974"/>
      <c r="BD8" s="1974"/>
      <c r="BE8" s="1974"/>
      <c r="BF8" s="197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69" t="s">
        <v>840</v>
      </c>
      <c r="C10" s="1874"/>
      <c r="D10" s="1874"/>
      <c r="E10" s="1874"/>
      <c r="F10" s="1874"/>
      <c r="G10" s="1874"/>
      <c r="H10" s="1874"/>
      <c r="I10" s="1874"/>
      <c r="J10" s="1874"/>
      <c r="K10" s="1965">
        <f>'Tracking &amp; Profitability'!$H$5</f>
        <v>0</v>
      </c>
      <c r="L10" s="1965"/>
      <c r="M10" s="1965"/>
      <c r="N10" s="1965"/>
      <c r="O10" s="1965"/>
      <c r="P10" s="1965"/>
      <c r="Q10" s="1965"/>
      <c r="R10" s="1965"/>
      <c r="S10" s="1965"/>
      <c r="T10" s="1965"/>
      <c r="U10" s="1965"/>
      <c r="V10" s="1965"/>
      <c r="W10" s="1965"/>
      <c r="X10" s="1965"/>
      <c r="Y10" s="1965"/>
      <c r="Z10" s="1965"/>
      <c r="AA10" s="1965"/>
      <c r="AB10" s="1965"/>
      <c r="AC10" s="1965"/>
      <c r="AD10" s="1965"/>
      <c r="AE10" s="1965"/>
      <c r="AI10" s="1874" t="s">
        <v>714</v>
      </c>
      <c r="AJ10" s="1874"/>
      <c r="AK10" s="1874"/>
      <c r="AL10" s="1874"/>
      <c r="AM10" s="1874"/>
      <c r="AN10" s="1874"/>
      <c r="AO10" s="1874"/>
      <c r="AP10" s="1874"/>
      <c r="AQ10" s="1874"/>
      <c r="AR10" s="1874"/>
      <c r="AT10" s="1984"/>
      <c r="AU10" s="1984"/>
      <c r="AV10" s="1984"/>
      <c r="AW10" s="1984"/>
      <c r="AX10" s="1984"/>
      <c r="AY10" s="1984"/>
      <c r="AZ10" s="1984"/>
      <c r="BA10" s="1984"/>
      <c r="BB10" s="1984"/>
      <c r="BC10" s="1984"/>
      <c r="BD10" s="1984"/>
      <c r="BF10" s="138"/>
    </row>
    <row r="11" spans="2:68" x14ac:dyDescent="0.25">
      <c r="B11" s="137"/>
      <c r="AL11" s="2"/>
      <c r="AM11" s="2"/>
      <c r="AN11" s="2"/>
      <c r="AO11" s="2"/>
      <c r="AP11" s="2"/>
      <c r="AQ11" s="2"/>
      <c r="AR11" s="2"/>
      <c r="AS11" s="2"/>
      <c r="AT11" s="2"/>
      <c r="AU11" s="2"/>
      <c r="AV11" s="2"/>
      <c r="BF11" s="138"/>
    </row>
    <row r="12" spans="2:68" x14ac:dyDescent="0.25">
      <c r="B12" s="1968" t="s">
        <v>841</v>
      </c>
      <c r="C12" s="1960"/>
      <c r="D12" s="1960"/>
      <c r="E12" s="1960"/>
      <c r="F12" s="1960"/>
      <c r="G12" s="1960"/>
      <c r="H12" s="1960"/>
      <c r="I12" s="1960"/>
      <c r="J12" s="1960"/>
      <c r="K12" s="1939">
        <f>'Required Info to Submit'!$F$4</f>
        <v>0</v>
      </c>
      <c r="L12" s="1939"/>
      <c r="M12" s="1939"/>
      <c r="N12" s="1939"/>
      <c r="O12" s="1939"/>
      <c r="P12" s="1939"/>
      <c r="Q12" s="1939"/>
      <c r="R12" s="1939"/>
      <c r="S12" s="1939"/>
      <c r="T12" s="1939"/>
      <c r="U12" s="1939"/>
      <c r="V12" s="1939"/>
      <c r="W12" s="1939"/>
      <c r="X12" s="1939"/>
      <c r="Y12" s="1939"/>
      <c r="Z12" s="1939"/>
      <c r="AA12" s="1939"/>
      <c r="AB12" s="1939"/>
      <c r="AC12" s="1939"/>
      <c r="AD12" s="1939"/>
      <c r="AE12" s="193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8" t="s">
        <v>852</v>
      </c>
      <c r="C14" s="1960"/>
      <c r="D14" s="1960"/>
      <c r="E14" s="1960"/>
      <c r="F14" s="1960"/>
      <c r="G14" s="1960"/>
      <c r="H14" s="1960"/>
      <c r="I14" s="1960"/>
      <c r="J14" s="1960"/>
      <c r="K14" s="1960"/>
      <c r="L14" s="1960"/>
      <c r="M14" s="1960"/>
      <c r="N14" s="1960"/>
      <c r="O14" s="1960"/>
      <c r="P14" s="1960"/>
      <c r="Q14" s="1960"/>
      <c r="R14" s="1979">
        <f>'Required Info to Submit'!$F$6</f>
        <v>0</v>
      </c>
      <c r="S14" s="1979"/>
      <c r="T14" s="1979"/>
      <c r="U14" s="1979"/>
      <c r="V14" s="1979"/>
      <c r="W14" s="1979"/>
      <c r="X14" s="1979"/>
      <c r="Y14" s="1979"/>
      <c r="Z14" s="1979"/>
      <c r="AA14" s="1979"/>
      <c r="AB14" s="1979"/>
      <c r="AC14" s="1979"/>
      <c r="AD14" s="1979"/>
      <c r="AE14" s="1979"/>
      <c r="AF14" s="1979"/>
      <c r="AG14" s="1979"/>
      <c r="AH14" s="1979"/>
      <c r="AI14" s="1979"/>
      <c r="AJ14" s="1979"/>
      <c r="AK14" s="1979"/>
      <c r="AL14" s="1979"/>
      <c r="AM14" s="1979"/>
      <c r="AN14" s="1979"/>
      <c r="AO14" s="1979"/>
      <c r="AP14" s="1979"/>
      <c r="AQ14" s="1979"/>
      <c r="AR14" s="1979"/>
      <c r="AS14" s="1979"/>
      <c r="AT14" s="1979"/>
      <c r="AU14" s="1979"/>
      <c r="AV14" s="1979"/>
      <c r="AW14" s="1979"/>
      <c r="AX14" s="1979"/>
      <c r="AY14" s="1979"/>
      <c r="AZ14" s="1979"/>
      <c r="BA14" s="1979"/>
      <c r="BB14" s="1979"/>
      <c r="BC14" s="1979"/>
      <c r="BD14" s="197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8" t="s">
        <v>713</v>
      </c>
      <c r="C16" s="1960"/>
      <c r="D16" s="1960"/>
      <c r="E16" s="1960"/>
      <c r="F16" s="1960"/>
      <c r="G16" s="1960"/>
      <c r="H16" s="1960"/>
      <c r="I16" s="1960"/>
      <c r="J16" s="1960"/>
      <c r="K16" s="1960"/>
      <c r="L16" s="1960"/>
      <c r="M16" s="1960"/>
      <c r="N16" s="1960"/>
      <c r="O16" s="1960"/>
      <c r="P16" s="1960"/>
      <c r="Q16" s="1960"/>
      <c r="R16" s="1939" t="s">
        <v>239</v>
      </c>
      <c r="S16" s="1939"/>
      <c r="T16" s="1956" t="s">
        <v>645</v>
      </c>
      <c r="U16" s="1956"/>
      <c r="V16" s="1956"/>
      <c r="W16" s="1956"/>
      <c r="X16" s="1956"/>
      <c r="Y16" s="1956"/>
      <c r="Z16" s="1956"/>
      <c r="AA16" s="1956"/>
      <c r="AB16" s="1956"/>
      <c r="AC16" s="1956"/>
      <c r="AD16" s="1956"/>
      <c r="AE16" s="1956"/>
      <c r="AF16" s="1956"/>
      <c r="AG16" s="1956"/>
      <c r="AH16" s="1956"/>
      <c r="AI16" s="1956"/>
      <c r="AJ16" s="1956"/>
      <c r="AK16" s="1956"/>
      <c r="AL16" s="1956"/>
      <c r="AO16" s="1956"/>
      <c r="AP16" s="195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0" t="s">
        <v>834</v>
      </c>
      <c r="C18" s="1981"/>
      <c r="D18" s="1981"/>
      <c r="E18" s="1981"/>
      <c r="F18" s="1981"/>
      <c r="G18" s="1981"/>
      <c r="H18" s="1981"/>
      <c r="I18" s="1981"/>
      <c r="J18" s="1981"/>
      <c r="K18" s="1981"/>
      <c r="L18" s="1981"/>
      <c r="M18" s="1981"/>
      <c r="N18" s="1981"/>
      <c r="O18" s="1981"/>
      <c r="P18" s="1981"/>
      <c r="Q18" s="1981"/>
      <c r="R18" s="1965">
        <f>'Required Info to Submit'!$F$8</f>
        <v>0</v>
      </c>
      <c r="S18" s="1965"/>
      <c r="T18" s="1965"/>
      <c r="U18" s="1965"/>
      <c r="V18" s="1965"/>
      <c r="W18" s="1965"/>
      <c r="X18" s="1965"/>
      <c r="Y18" s="1965"/>
      <c r="Z18" s="1965"/>
      <c r="AA18" s="1965"/>
      <c r="AB18" s="1965"/>
      <c r="AC18" s="1965"/>
      <c r="AD18" s="1965"/>
      <c r="AE18" s="1965"/>
      <c r="AF18" s="1965"/>
      <c r="AG18" s="1965"/>
      <c r="AH18" s="1965"/>
      <c r="AI18" s="1965"/>
      <c r="AJ18" s="1965"/>
      <c r="AK18" s="1965"/>
      <c r="AL18" s="1965"/>
      <c r="AN18" s="1960" t="s">
        <v>836</v>
      </c>
      <c r="AO18" s="1960"/>
      <c r="AP18" s="1960"/>
      <c r="AQ18" s="1960"/>
      <c r="AR18" s="1960"/>
      <c r="AS18" s="1960"/>
      <c r="AT18" s="1960"/>
      <c r="AU18" s="1960"/>
      <c r="AV18" s="1965">
        <f>'Required Info to Submit'!F10</f>
        <v>0</v>
      </c>
      <c r="AW18" s="1965"/>
      <c r="AX18" s="1965"/>
      <c r="AY18" s="1965"/>
      <c r="AZ18" s="1965"/>
      <c r="BA18" s="1965"/>
      <c r="BB18" s="1965"/>
      <c r="BC18" s="1965"/>
      <c r="BD18" s="1965"/>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8" t="s">
        <v>835</v>
      </c>
      <c r="C20" s="1960"/>
      <c r="D20" s="1960"/>
      <c r="E20" s="1960"/>
      <c r="F20" s="1960"/>
      <c r="G20" s="1960"/>
      <c r="H20" s="1960"/>
      <c r="I20" s="1960"/>
      <c r="J20" s="1960"/>
      <c r="K20" s="1960"/>
      <c r="L20" s="1960"/>
      <c r="M20" s="1960"/>
      <c r="N20" s="1960"/>
      <c r="O20" s="1960"/>
      <c r="P20" s="1960"/>
      <c r="Q20" s="1960"/>
      <c r="R20" s="1965">
        <f>'Required Info to Submit'!F9</f>
        <v>0</v>
      </c>
      <c r="S20" s="1965"/>
      <c r="T20" s="1965"/>
      <c r="U20" s="1965"/>
      <c r="V20" s="1965"/>
      <c r="W20" s="1965"/>
      <c r="X20" s="1965"/>
      <c r="Y20" s="1965"/>
      <c r="Z20" s="1965"/>
      <c r="AA20" s="1965"/>
      <c r="AB20" s="1965"/>
      <c r="AC20" s="1965"/>
      <c r="AD20" s="1965"/>
      <c r="AE20" s="1965"/>
      <c r="AF20" s="1965"/>
      <c r="AG20" s="1965"/>
      <c r="AH20" s="1965"/>
      <c r="AI20" s="1965"/>
      <c r="AJ20" s="1965"/>
      <c r="AK20" s="1965"/>
      <c r="AL20" s="1965"/>
      <c r="AN20" s="1960" t="s">
        <v>798</v>
      </c>
      <c r="AO20" s="1960"/>
      <c r="AP20" s="1960"/>
      <c r="AQ20" s="1960"/>
      <c r="AR20" s="1960"/>
      <c r="AS20" s="1960"/>
      <c r="AT20" s="1960"/>
      <c r="AU20" s="1960"/>
      <c r="AV20" s="1965">
        <f>'Required Info to Submit'!F11</f>
        <v>0</v>
      </c>
      <c r="AW20" s="1965"/>
      <c r="AX20" s="1965"/>
      <c r="AY20" s="1965"/>
      <c r="AZ20" s="1965"/>
      <c r="BA20" s="1965"/>
      <c r="BB20" s="1965"/>
      <c r="BC20" s="1965"/>
      <c r="BD20" s="1965"/>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8" t="s">
        <v>837</v>
      </c>
      <c r="C22" s="1960"/>
      <c r="D22" s="1960"/>
      <c r="E22" s="1960"/>
      <c r="F22" s="1960"/>
      <c r="G22" s="1960"/>
      <c r="H22" s="1960"/>
      <c r="I22" s="1960"/>
      <c r="J22" s="1960"/>
      <c r="K22" s="1960"/>
      <c r="L22" s="1960"/>
      <c r="M22" s="1960"/>
      <c r="N22" s="1960"/>
      <c r="O22" s="1960"/>
      <c r="P22" s="1960"/>
      <c r="Q22" s="1960"/>
      <c r="R22" s="1965">
        <f>'Required Info to Submit'!F12</f>
        <v>0</v>
      </c>
      <c r="S22" s="1965"/>
      <c r="T22" s="1965"/>
      <c r="U22" s="1965"/>
      <c r="V22" s="1965"/>
      <c r="W22" s="1965"/>
      <c r="X22" s="1965"/>
      <c r="Y22" s="1965"/>
      <c r="Z22" s="1965"/>
      <c r="AA22" s="1965"/>
      <c r="AB22" s="1965"/>
      <c r="AC22" s="1965"/>
      <c r="AD22" s="1965"/>
      <c r="AE22" s="1965"/>
      <c r="AF22" s="1965"/>
      <c r="AG22" s="1965"/>
      <c r="AH22" s="1965"/>
      <c r="AI22" s="1965"/>
      <c r="AJ22" s="1965"/>
      <c r="AK22" s="1965"/>
      <c r="AL22" s="1965"/>
      <c r="AN22" s="1960"/>
      <c r="AO22" s="1960"/>
      <c r="AP22" s="1960"/>
      <c r="AQ22" s="1960"/>
      <c r="AR22" s="1960"/>
      <c r="AS22" s="1960"/>
      <c r="AT22" s="1960"/>
      <c r="AU22" s="1960"/>
      <c r="AV22" s="1982"/>
      <c r="AW22" s="1982"/>
      <c r="AX22" s="1982"/>
      <c r="AY22" s="1982"/>
      <c r="AZ22" s="1982"/>
      <c r="BA22" s="1982"/>
      <c r="BB22" s="1982"/>
      <c r="BC22" s="1982"/>
      <c r="BD22" s="198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8" t="s">
        <v>838</v>
      </c>
      <c r="C24" s="1960"/>
      <c r="D24" s="1960"/>
      <c r="E24" s="1960"/>
      <c r="F24" s="1960"/>
      <c r="G24" s="1960"/>
      <c r="H24" s="1960"/>
      <c r="I24" s="1960"/>
      <c r="J24" s="1960"/>
      <c r="K24" s="1960"/>
      <c r="L24" s="1960"/>
      <c r="M24" s="1960"/>
      <c r="N24" s="1960"/>
      <c r="O24" s="1960"/>
      <c r="P24" s="1960"/>
      <c r="Q24" s="1960"/>
      <c r="R24" s="1977">
        <f>'Required Info to Submit'!$F$14</f>
        <v>0</v>
      </c>
      <c r="S24" s="1977"/>
      <c r="T24" s="1977"/>
      <c r="U24" s="1977"/>
      <c r="V24" s="1977"/>
      <c r="W24" s="1977"/>
      <c r="X24" s="1977"/>
      <c r="Y24" s="1977"/>
      <c r="Z24" s="1977"/>
      <c r="AA24" s="1977"/>
      <c r="AB24" s="1977"/>
      <c r="AC24" s="1977"/>
      <c r="AN24" s="1874" t="s">
        <v>842</v>
      </c>
      <c r="AO24" s="1874"/>
      <c r="AP24" s="1874"/>
      <c r="AQ24" s="1874"/>
      <c r="AR24" s="1874"/>
      <c r="AS24" s="1874"/>
      <c r="AT24" s="1874"/>
      <c r="AU24" s="1874"/>
      <c r="AV24" s="1983" t="str">
        <f>IF('Required Info to Submit'!$F$17&lt;&gt;"",'Required Info to Submit'!$F$17,"")</f>
        <v/>
      </c>
      <c r="AW24" s="1983"/>
      <c r="AX24" s="1983"/>
      <c r="AY24" s="1983"/>
      <c r="AZ24" s="1983"/>
      <c r="BA24" s="1983"/>
      <c r="BB24" s="1983"/>
      <c r="BC24" s="1983"/>
      <c r="BD24" s="1983"/>
      <c r="BF24" s="138"/>
    </row>
    <row r="25" spans="2:68" ht="17.25" x14ac:dyDescent="0.25">
      <c r="B25" s="137"/>
      <c r="C25" s="263"/>
      <c r="D25" s="263"/>
      <c r="E25" s="263"/>
      <c r="F25" s="263"/>
      <c r="G25" s="263"/>
      <c r="H25" s="1976" t="s">
        <v>712</v>
      </c>
      <c r="I25" s="1976"/>
      <c r="J25" s="1976"/>
      <c r="K25" s="1976"/>
      <c r="L25" s="1976"/>
      <c r="M25" s="1976"/>
      <c r="N25" s="1976"/>
      <c r="O25" s="1976"/>
      <c r="P25" s="1976"/>
      <c r="Q25" s="263"/>
      <c r="AN25" s="1976" t="s">
        <v>711</v>
      </c>
      <c r="AO25" s="1976"/>
      <c r="AP25" s="1976"/>
      <c r="AQ25" s="1976"/>
      <c r="AR25" s="1976"/>
      <c r="AS25" s="1976"/>
      <c r="AT25" s="1976"/>
      <c r="BF25" s="138"/>
    </row>
    <row r="26" spans="2:68" ht="18.75" x14ac:dyDescent="0.3">
      <c r="B26" s="1973" t="s">
        <v>649</v>
      </c>
      <c r="C26" s="1974"/>
      <c r="D26" s="1974"/>
      <c r="E26" s="1974"/>
      <c r="F26" s="1974"/>
      <c r="G26" s="1974"/>
      <c r="H26" s="1974"/>
      <c r="I26" s="1974"/>
      <c r="J26" s="1974"/>
      <c r="K26" s="1974"/>
      <c r="L26" s="1974"/>
      <c r="M26" s="1974"/>
      <c r="N26" s="1974"/>
      <c r="O26" s="1974"/>
      <c r="P26" s="1974"/>
      <c r="Q26" s="1974"/>
      <c r="R26" s="1974"/>
      <c r="S26" s="1974"/>
      <c r="T26" s="1974"/>
      <c r="U26" s="1974"/>
      <c r="V26" s="1974"/>
      <c r="W26" s="1974"/>
      <c r="X26" s="1974"/>
      <c r="Y26" s="1974"/>
      <c r="Z26" s="1974"/>
      <c r="AA26" s="1974"/>
      <c r="AB26" s="1974"/>
      <c r="AC26" s="1974"/>
      <c r="AD26" s="1974"/>
      <c r="AE26" s="1974"/>
      <c r="AF26" s="1974"/>
      <c r="AG26" s="1974"/>
      <c r="AH26" s="1974"/>
      <c r="AI26" s="1974"/>
      <c r="AJ26" s="1974"/>
      <c r="AK26" s="1974"/>
      <c r="AL26" s="1974"/>
      <c r="AM26" s="1974"/>
      <c r="AN26" s="1974"/>
      <c r="AO26" s="1974"/>
      <c r="AP26" s="1974"/>
      <c r="AQ26" s="1974"/>
      <c r="AR26" s="1974"/>
      <c r="AS26" s="1974"/>
      <c r="AT26" s="1974"/>
      <c r="AU26" s="1974"/>
      <c r="AV26" s="1974"/>
      <c r="AW26" s="1974"/>
      <c r="AX26" s="1974"/>
      <c r="AY26" s="1974"/>
      <c r="AZ26" s="1974"/>
      <c r="BA26" s="1974"/>
      <c r="BB26" s="1974"/>
      <c r="BC26" s="1974"/>
      <c r="BD26" s="1974"/>
      <c r="BE26" s="1974"/>
      <c r="BF26" s="197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6" t="s">
        <v>650</v>
      </c>
      <c r="C28" s="1967"/>
      <c r="D28" s="1967"/>
      <c r="E28" s="1967"/>
      <c r="F28" s="1967"/>
      <c r="G28" s="1967"/>
      <c r="H28" s="1967"/>
      <c r="I28" s="1967"/>
      <c r="J28" s="1967"/>
      <c r="K28" s="1967"/>
      <c r="L28" s="1967"/>
      <c r="M28" s="1967"/>
      <c r="N28" s="1967"/>
      <c r="O28" s="1967"/>
      <c r="P28" s="1967"/>
      <c r="Q28" s="1967"/>
      <c r="T28" s="1970">
        <f>'Tracking &amp; Profitability'!$E$6</f>
        <v>0</v>
      </c>
      <c r="U28" s="1970"/>
      <c r="V28" s="1970"/>
      <c r="W28" s="1970"/>
      <c r="X28" s="1970"/>
      <c r="Y28" s="1970"/>
      <c r="Z28" s="1970"/>
      <c r="AA28" s="1970"/>
      <c r="AB28" s="1970"/>
      <c r="AF28" t="s">
        <v>710</v>
      </c>
      <c r="AO28" s="1939">
        <f>Welcome!$D$30</f>
        <v>0</v>
      </c>
      <c r="AP28" s="1939"/>
      <c r="AQ28" s="1939"/>
      <c r="AR28" s="1956" t="s">
        <v>651</v>
      </c>
      <c r="AS28" s="1956"/>
      <c r="AU28" s="1939">
        <f>Welcome!$E$30</f>
        <v>0</v>
      </c>
      <c r="AV28" s="1939"/>
      <c r="AW28" s="1939"/>
      <c r="AX28" s="1956" t="s">
        <v>709</v>
      </c>
      <c r="AY28" s="1956"/>
      <c r="BA28" s="1939">
        <f>Welcome!$F$30</f>
        <v>0</v>
      </c>
      <c r="BB28" s="1939"/>
      <c r="BC28" s="1939"/>
      <c r="BD28" s="1956" t="s">
        <v>652</v>
      </c>
      <c r="BE28" s="1956"/>
      <c r="BF28" s="138"/>
    </row>
    <row r="29" spans="2:68" ht="17.25" x14ac:dyDescent="0.25">
      <c r="B29" s="137"/>
      <c r="T29" s="134"/>
      <c r="U29" s="134"/>
      <c r="V29" s="134"/>
      <c r="W29" s="134"/>
      <c r="X29" s="134"/>
      <c r="Y29" s="134"/>
      <c r="Z29" s="134"/>
      <c r="AA29" s="134"/>
      <c r="AB29" s="134"/>
      <c r="AF29" s="1976" t="s">
        <v>708</v>
      </c>
      <c r="AG29" s="1976"/>
      <c r="AH29" s="1976"/>
      <c r="AI29" s="1976"/>
      <c r="AJ29" s="1976"/>
      <c r="AK29" s="1976"/>
      <c r="AL29" s="1976"/>
      <c r="AM29" s="1976"/>
      <c r="AN29" s="1976"/>
      <c r="AO29" s="1976"/>
      <c r="AP29" s="1976"/>
      <c r="AQ29" s="1976"/>
      <c r="AR29" s="1976"/>
      <c r="AS29" s="1976"/>
      <c r="AT29" s="1976"/>
      <c r="AU29" s="1976"/>
      <c r="AV29" s="1976"/>
      <c r="AW29" s="1976"/>
      <c r="AX29" s="1976"/>
      <c r="AY29" s="1976"/>
      <c r="AZ29" s="1976"/>
      <c r="BA29" s="1976"/>
      <c r="BB29" s="1976"/>
      <c r="BC29" s="1976"/>
      <c r="BD29" s="1976"/>
      <c r="BE29" s="1976"/>
      <c r="BF29" s="138"/>
    </row>
    <row r="30" spans="2:68" x14ac:dyDescent="0.25">
      <c r="B30" s="1969" t="s">
        <v>705</v>
      </c>
      <c r="C30" s="1874"/>
      <c r="D30" s="1874"/>
      <c r="E30" s="1874"/>
      <c r="F30" s="1874"/>
      <c r="G30" s="1874"/>
      <c r="H30" s="1874"/>
      <c r="I30" s="1874"/>
      <c r="J30" s="1874"/>
      <c r="K30" s="1874"/>
      <c r="L30" s="1874"/>
      <c r="M30" s="1874"/>
      <c r="N30" s="1874"/>
      <c r="O30" s="1874"/>
      <c r="P30" s="1874"/>
      <c r="Q30" s="1874"/>
      <c r="T30" s="1972">
        <v>1</v>
      </c>
      <c r="U30" s="1972"/>
      <c r="V30" s="1972"/>
      <c r="W30" s="1972"/>
      <c r="AF30" s="1935" t="s">
        <v>707</v>
      </c>
      <c r="AG30" s="1935"/>
      <c r="AH30" s="1935"/>
      <c r="AI30" s="1935"/>
      <c r="AJ30" s="1935"/>
      <c r="AK30" s="1935"/>
      <c r="AL30" s="1935"/>
      <c r="AM30" s="1935"/>
      <c r="AN30" s="1935"/>
      <c r="AO30" s="1935"/>
      <c r="AP30" s="1939">
        <f>Welcome!$D$24</f>
        <v>0</v>
      </c>
      <c r="AQ30" s="1939"/>
      <c r="AR30" s="1939"/>
      <c r="AT30" s="1935" t="s">
        <v>706</v>
      </c>
      <c r="AU30" s="1935"/>
      <c r="AV30" s="1935"/>
      <c r="AW30" s="1935"/>
      <c r="AX30" s="1935"/>
      <c r="AY30" s="1935"/>
      <c r="AZ30" s="1935"/>
      <c r="BA30" s="1935"/>
      <c r="BB30" s="1935"/>
      <c r="BC30" s="1935"/>
      <c r="BF30" s="138"/>
    </row>
    <row r="31" spans="2:68" x14ac:dyDescent="0.25">
      <c r="B31" s="137"/>
      <c r="BF31" s="138"/>
      <c r="BP31" s="262"/>
    </row>
    <row r="32" spans="2:68" x14ac:dyDescent="0.25">
      <c r="B32" s="1969" t="s">
        <v>702</v>
      </c>
      <c r="C32" s="1874"/>
      <c r="D32" s="1874"/>
      <c r="E32" s="1874"/>
      <c r="F32" s="1874"/>
      <c r="G32" s="1874"/>
      <c r="H32" s="1874"/>
      <c r="I32" s="1874"/>
      <c r="J32" s="1874"/>
      <c r="K32" s="1874"/>
      <c r="L32" s="1874"/>
      <c r="M32" s="1874"/>
      <c r="N32" s="1874"/>
      <c r="O32" s="1874"/>
      <c r="P32" s="1874"/>
      <c r="Q32" s="1874"/>
      <c r="T32" s="1978" t="s">
        <v>968</v>
      </c>
      <c r="U32" s="1978"/>
      <c r="V32" s="1978"/>
      <c r="W32" s="1978"/>
      <c r="X32" s="1978"/>
      <c r="Y32" s="1978"/>
      <c r="Z32" s="1978"/>
      <c r="AA32" s="1978"/>
      <c r="AB32" s="1978"/>
      <c r="AC32" s="1978"/>
      <c r="AD32" s="1978"/>
      <c r="AE32" s="1978"/>
      <c r="AF32" s="1978"/>
      <c r="AG32" s="1978"/>
      <c r="AH32" s="1978"/>
      <c r="AI32" s="1978"/>
      <c r="AJ32" s="1978"/>
      <c r="AK32" s="1978"/>
      <c r="AL32" s="1978"/>
      <c r="AM32" s="1978"/>
      <c r="AN32" s="1978"/>
      <c r="AO32" s="1978"/>
      <c r="BF32" s="138"/>
    </row>
    <row r="33" spans="2:92" x14ac:dyDescent="0.25">
      <c r="B33" s="137"/>
      <c r="BF33" s="138"/>
    </row>
    <row r="34" spans="2:92" x14ac:dyDescent="0.25">
      <c r="B34" s="137"/>
      <c r="C34" s="82"/>
      <c r="D34" s="82"/>
      <c r="E34" s="82"/>
      <c r="F34" s="82"/>
      <c r="G34" s="82"/>
      <c r="H34" s="82"/>
      <c r="I34" s="1939"/>
      <c r="J34" s="1939"/>
      <c r="K34" s="1956" t="s">
        <v>482</v>
      </c>
      <c r="L34" s="1956"/>
      <c r="M34" s="1956"/>
      <c r="N34" s="1956"/>
      <c r="O34" s="1956"/>
      <c r="P34" s="1956"/>
      <c r="Q34" s="1956"/>
      <c r="R34" s="1939" t="s">
        <v>239</v>
      </c>
      <c r="S34" s="1939"/>
      <c r="T34" s="1956" t="s">
        <v>481</v>
      </c>
      <c r="U34" s="1956"/>
      <c r="V34" s="1956"/>
      <c r="W34" s="1956"/>
      <c r="X34" s="1939"/>
      <c r="Y34" s="1939"/>
      <c r="Z34" s="1956" t="s">
        <v>480</v>
      </c>
      <c r="AA34" s="1956"/>
      <c r="AB34" s="1956"/>
      <c r="AF34" t="s">
        <v>704</v>
      </c>
      <c r="AL34" s="1939">
        <f>Welcome!$H$30</f>
        <v>5</v>
      </c>
      <c r="AM34" s="1939"/>
      <c r="AN34" s="1939"/>
      <c r="AO34" t="s">
        <v>703</v>
      </c>
      <c r="BF34" s="138"/>
    </row>
    <row r="35" spans="2:92" x14ac:dyDescent="0.25">
      <c r="B35" s="137"/>
      <c r="BF35" s="138"/>
      <c r="BP35" s="264"/>
      <c r="CN35" s="262"/>
    </row>
    <row r="36" spans="2:92" x14ac:dyDescent="0.25">
      <c r="B36" s="1966" t="s">
        <v>701</v>
      </c>
      <c r="C36" s="1967"/>
      <c r="D36" s="1967"/>
      <c r="E36" s="1967"/>
      <c r="F36" s="1967"/>
      <c r="G36" s="1967"/>
      <c r="H36" s="1967"/>
      <c r="I36" s="1967"/>
      <c r="J36" s="1967"/>
      <c r="K36" s="1967"/>
      <c r="L36" s="1967"/>
      <c r="M36" s="1967"/>
      <c r="N36" s="1967"/>
      <c r="O36" s="1967"/>
      <c r="P36" s="1967"/>
      <c r="Q36" s="1967"/>
      <c r="R36" s="1967"/>
      <c r="T36" s="1947" t="str">
        <f>IFERROR($T$28/('Tracking &amp; Profitability'!$E$7*52*Welcome!$D$18),"Error on A La Carte")</f>
        <v>Error on A La Carte</v>
      </c>
      <c r="U36" s="1947"/>
      <c r="V36" s="1947"/>
      <c r="W36" s="1947"/>
      <c r="X36" s="1947"/>
      <c r="Y36" s="1947"/>
      <c r="Z36" s="1947"/>
      <c r="AA36" s="1947"/>
      <c r="AB36" s="1947"/>
      <c r="AF36" s="1967" t="s">
        <v>477</v>
      </c>
      <c r="AG36" s="1967"/>
      <c r="AH36" s="1967"/>
      <c r="AI36" s="1967"/>
      <c r="AJ36" s="1967"/>
      <c r="AK36" s="1967"/>
      <c r="AL36" s="1967"/>
      <c r="AM36" s="1967"/>
      <c r="AN36" s="1967"/>
      <c r="AO36" s="1967"/>
      <c r="AP36" s="1967"/>
      <c r="AQ36" s="1967"/>
      <c r="AR36" s="1967"/>
      <c r="AS36" s="1967"/>
      <c r="AU36" s="1939" t="e">
        <f>ROUND(((1-(('PIM Model'!$G$15+'PIM Model'!$G$17+'PIM Model'!$G$18)/'PIM Model'!$G$31))*100),0)&amp;"%/"&amp;ROUND((('PIM Model'!$G$15+'PIM Model'!$G$17+'PIM Model'!$G$18)/'PIM Model'!$G$31*100),0)&amp;"%"</f>
        <v>#DIV/0!</v>
      </c>
      <c r="AV36" s="1939"/>
      <c r="AW36" s="1939"/>
      <c r="AX36" s="1939"/>
      <c r="AY36" s="1939"/>
      <c r="AZ36" s="193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6" t="s">
        <v>699</v>
      </c>
      <c r="C38" s="1967"/>
      <c r="D38" s="1967"/>
      <c r="E38" s="1967"/>
      <c r="F38" s="1967"/>
      <c r="G38" s="1967"/>
      <c r="H38" s="1967"/>
      <c r="I38" s="1967"/>
      <c r="J38" s="1967"/>
      <c r="K38" s="1967"/>
      <c r="L38" s="1967"/>
      <c r="M38" s="1967"/>
      <c r="N38" s="1967"/>
      <c r="O38" s="1967"/>
      <c r="P38" s="1967"/>
      <c r="Q38" s="1967"/>
      <c r="R38" s="1967"/>
      <c r="T38" s="1948" t="str">
        <f>IFERROR('PIM Model'!$H$31/('PIM Model'!$E$6*52*Welcome!$D$18),"Error on A La Carte")</f>
        <v>Error on A La Carte</v>
      </c>
      <c r="U38" s="1948"/>
      <c r="V38" s="1948"/>
      <c r="W38" s="1948"/>
      <c r="X38" s="1948"/>
      <c r="Y38" s="1948"/>
      <c r="Z38" s="1948"/>
      <c r="AA38" s="1948"/>
      <c r="AB38" s="1948"/>
      <c r="AC38" s="265"/>
      <c r="AD38" s="265"/>
      <c r="AF38" s="1874" t="s">
        <v>653</v>
      </c>
      <c r="AG38" s="1874"/>
      <c r="AH38" s="1874"/>
      <c r="AI38" s="1874"/>
      <c r="AJ38" s="1874"/>
      <c r="AK38" s="1874"/>
      <c r="AL38" s="1874"/>
      <c r="AM38" s="1874"/>
      <c r="AN38" s="1874"/>
      <c r="AO38" s="1874"/>
      <c r="AP38" s="1874"/>
      <c r="AQ38" s="1874"/>
      <c r="AR38" s="1874"/>
      <c r="AS38" s="1874"/>
      <c r="AU38" s="1939">
        <f>COUNTIF('PIM Model'!$E$10:$E$30,"Include")</f>
        <v>21</v>
      </c>
      <c r="AV38" s="1939"/>
      <c r="AW38" s="1939"/>
      <c r="AX38" s="1939"/>
      <c r="AY38" s="1939"/>
      <c r="AZ38" s="1939"/>
      <c r="BF38" s="138"/>
    </row>
    <row r="39" spans="2:92" x14ac:dyDescent="0.25">
      <c r="B39" s="137"/>
      <c r="BF39" s="138"/>
    </row>
    <row r="40" spans="2:92" x14ac:dyDescent="0.25">
      <c r="B40" s="1966" t="s">
        <v>697</v>
      </c>
      <c r="C40" s="1967"/>
      <c r="D40" s="1967"/>
      <c r="E40" s="1967"/>
      <c r="F40" s="1967"/>
      <c r="G40" s="1967"/>
      <c r="H40" s="1967"/>
      <c r="I40" s="1967"/>
      <c r="J40" s="1967"/>
      <c r="K40" s="1967"/>
      <c r="L40" s="1967"/>
      <c r="M40" s="1967"/>
      <c r="N40" s="1967"/>
      <c r="O40" s="1967"/>
      <c r="P40" s="1967"/>
      <c r="Q40" s="1967"/>
      <c r="R40" s="1967"/>
      <c r="T40" s="1970">
        <f>IFERROR('PIM Model'!$G$31/'PIM Model'!$H$31,0)</f>
        <v>0</v>
      </c>
      <c r="U40" s="1970"/>
      <c r="V40" s="1970"/>
      <c r="W40" s="1970"/>
      <c r="X40" s="1970"/>
      <c r="Y40" s="1970"/>
      <c r="Z40" s="1970"/>
      <c r="AA40" s="1970"/>
      <c r="AB40" s="1970"/>
      <c r="AF40" s="1874" t="s">
        <v>700</v>
      </c>
      <c r="AG40" s="1874"/>
      <c r="AH40" s="1874"/>
      <c r="AI40" s="1874"/>
      <c r="AJ40" s="1874"/>
      <c r="AK40" s="1874"/>
      <c r="AL40" s="1874"/>
      <c r="AM40" s="1874"/>
      <c r="AN40" s="1874"/>
      <c r="AO40" s="1874"/>
      <c r="AP40" s="1874"/>
      <c r="AQ40" s="1874"/>
      <c r="AR40" s="1874"/>
      <c r="AS40" s="1874"/>
      <c r="AU40" s="1939">
        <f>Welcome!$G$30</f>
        <v>0</v>
      </c>
      <c r="AV40" s="1939"/>
      <c r="AW40" s="1939"/>
      <c r="BC40" s="1956"/>
      <c r="BD40" s="1956"/>
      <c r="BE40" s="1956"/>
      <c r="BF40" s="138"/>
    </row>
    <row r="41" spans="2:92" x14ac:dyDescent="0.25">
      <c r="B41" s="137"/>
      <c r="BF41" s="138"/>
      <c r="BP41" s="262"/>
      <c r="CN41" s="264"/>
    </row>
    <row r="42" spans="2:92" x14ac:dyDescent="0.25">
      <c r="B42" s="1969" t="s">
        <v>695</v>
      </c>
      <c r="C42" s="1874"/>
      <c r="D42" s="1874"/>
      <c r="E42" s="1874"/>
      <c r="F42" s="1874"/>
      <c r="G42" s="1874"/>
      <c r="H42" s="1874"/>
      <c r="I42" s="1874"/>
      <c r="J42" s="1874"/>
      <c r="K42" s="1874"/>
      <c r="L42" s="1874"/>
      <c r="M42" s="1874"/>
      <c r="N42" s="1874"/>
      <c r="O42" s="1874"/>
      <c r="P42" s="1874"/>
      <c r="Q42" s="1874"/>
      <c r="R42" s="1874"/>
      <c r="T42" s="1970" t="s">
        <v>730</v>
      </c>
      <c r="U42" s="1970"/>
      <c r="V42" s="1970"/>
      <c r="W42" s="1970"/>
      <c r="X42" s="1970"/>
      <c r="Y42" s="1970"/>
      <c r="Z42" s="1970"/>
      <c r="AA42" s="1970"/>
      <c r="AB42" s="1970"/>
      <c r="AF42" s="1874" t="s">
        <v>698</v>
      </c>
      <c r="AG42" s="1874"/>
      <c r="AH42" s="1874"/>
      <c r="AI42" s="1874"/>
      <c r="AJ42" s="1874"/>
      <c r="AK42" s="1874"/>
      <c r="AL42" s="1874"/>
      <c r="AM42" s="1874"/>
      <c r="AN42" s="1874"/>
      <c r="AO42" s="1874"/>
      <c r="AP42" s="1874"/>
      <c r="AQ42" s="1874"/>
      <c r="AR42" s="1874"/>
      <c r="AS42" s="1874"/>
      <c r="AU42" s="1939" t="s">
        <v>646</v>
      </c>
      <c r="AV42" s="1939"/>
      <c r="AW42" s="1939"/>
      <c r="BC42" s="1956"/>
      <c r="BD42" s="1956"/>
      <c r="BE42" s="1956"/>
      <c r="BF42" s="138"/>
    </row>
    <row r="43" spans="2:92" x14ac:dyDescent="0.25">
      <c r="B43" s="137"/>
      <c r="BF43" s="138"/>
      <c r="BP43" s="262"/>
      <c r="CN43" s="264"/>
    </row>
    <row r="44" spans="2:92" x14ac:dyDescent="0.25">
      <c r="B44" s="1966" t="s">
        <v>693</v>
      </c>
      <c r="C44" s="1967"/>
      <c r="D44" s="1967"/>
      <c r="E44" s="1967"/>
      <c r="F44" s="1967"/>
      <c r="G44" s="1967"/>
      <c r="H44" s="1967"/>
      <c r="I44" s="1967"/>
      <c r="J44" s="1967"/>
      <c r="K44" s="1967"/>
      <c r="L44" s="1967"/>
      <c r="M44" s="1967"/>
      <c r="N44" s="1967"/>
      <c r="O44" s="1967"/>
      <c r="P44" s="1967"/>
      <c r="Q44" s="1967"/>
      <c r="R44" s="1967"/>
      <c r="T44" s="1971">
        <f>'Tracking &amp; Profitability'!$E$7</f>
        <v>0</v>
      </c>
      <c r="U44" s="1971"/>
      <c r="V44" s="1971"/>
      <c r="W44" s="1971"/>
      <c r="X44" s="1971"/>
      <c r="Y44" s="1971"/>
      <c r="Z44" s="1971"/>
      <c r="AA44" s="1971"/>
      <c r="AB44" s="1971"/>
      <c r="AF44" s="1874" t="s">
        <v>696</v>
      </c>
      <c r="AG44" s="1874"/>
      <c r="AH44" s="1874"/>
      <c r="AI44" s="1874"/>
      <c r="AJ44" s="1874"/>
      <c r="AK44" s="1874"/>
      <c r="AL44" s="1874"/>
      <c r="AM44" s="1874"/>
      <c r="AN44" s="1874"/>
      <c r="AO44" s="1874"/>
      <c r="AP44" s="1874"/>
      <c r="AQ44" s="1874"/>
      <c r="AR44" s="1874"/>
      <c r="AS44" s="1874"/>
      <c r="AU44" s="1939" t="s">
        <v>646</v>
      </c>
      <c r="AV44" s="1939"/>
      <c r="AW44" s="1939"/>
      <c r="BC44" s="1956"/>
      <c r="BD44" s="1956"/>
      <c r="BE44" s="1956"/>
      <c r="BF44" s="138"/>
    </row>
    <row r="45" spans="2:92" x14ac:dyDescent="0.25">
      <c r="B45" s="137"/>
      <c r="BF45" s="138"/>
      <c r="CN45" s="264"/>
    </row>
    <row r="46" spans="2:92" x14ac:dyDescent="0.25">
      <c r="B46" s="1962" t="s">
        <v>654</v>
      </c>
      <c r="C46" s="1963"/>
      <c r="D46" s="1963"/>
      <c r="E46" s="1963"/>
      <c r="F46" s="1963"/>
      <c r="G46" s="1963"/>
      <c r="H46" s="1963"/>
      <c r="I46" s="1963"/>
      <c r="J46" s="1963"/>
      <c r="K46" s="1963"/>
      <c r="L46" s="1963"/>
      <c r="M46" s="1963"/>
      <c r="N46" s="1963"/>
      <c r="O46" s="1963"/>
      <c r="P46" s="1963"/>
      <c r="Q46" s="1963"/>
      <c r="R46" s="1963"/>
      <c r="T46" s="1964">
        <f>'Agreement Worksheet'!$C$10</f>
        <v>500</v>
      </c>
      <c r="U46" s="1965"/>
      <c r="V46" s="1965"/>
      <c r="W46" s="1965"/>
      <c r="X46" s="1965"/>
      <c r="Y46" s="1965"/>
      <c r="Z46" s="1965"/>
      <c r="AA46" s="1965"/>
      <c r="AB46" s="1965"/>
      <c r="AF46" s="1945" t="s">
        <v>694</v>
      </c>
      <c r="AG46" s="1945"/>
      <c r="AH46" s="1945"/>
      <c r="AI46" s="1945"/>
      <c r="AJ46" s="1945"/>
      <c r="AK46" s="1945"/>
      <c r="AL46" s="1945"/>
      <c r="AM46" s="1945"/>
      <c r="AN46" s="1945"/>
      <c r="AO46" s="1945"/>
      <c r="AP46" s="1945"/>
      <c r="AQ46" s="1945"/>
      <c r="AR46" s="1945"/>
      <c r="AS46" s="1945"/>
      <c r="AU46" s="1952">
        <f>'Agreement Worksheet'!$C$13/100</f>
        <v>0.3</v>
      </c>
      <c r="AV46" s="1952"/>
      <c r="AW46" s="1952"/>
      <c r="AX46" s="1952"/>
      <c r="AY46" s="1952"/>
      <c r="AZ46" s="1952"/>
      <c r="BF46" s="138"/>
    </row>
    <row r="47" spans="2:92" x14ac:dyDescent="0.25">
      <c r="B47" s="137"/>
      <c r="BF47" s="138"/>
      <c r="CN47" s="264"/>
    </row>
    <row r="48" spans="2:92" x14ac:dyDescent="0.25">
      <c r="B48" s="1966" t="s">
        <v>478</v>
      </c>
      <c r="C48" s="1967"/>
      <c r="D48" s="1967"/>
      <c r="E48" s="1967"/>
      <c r="F48" s="1967"/>
      <c r="G48" s="1967"/>
      <c r="H48" s="1967"/>
      <c r="I48" s="1967"/>
      <c r="J48" s="1967"/>
      <c r="K48" s="1967"/>
      <c r="L48" s="1967"/>
      <c r="M48" s="1967"/>
      <c r="N48" s="1967"/>
      <c r="O48" s="1967"/>
      <c r="P48" s="1967"/>
      <c r="Q48" s="1967"/>
      <c r="R48" s="1967"/>
      <c r="T48" s="1965">
        <f>$K$10</f>
        <v>0</v>
      </c>
      <c r="U48" s="1965"/>
      <c r="V48" s="1965"/>
      <c r="W48" s="1965"/>
      <c r="X48" s="1965"/>
      <c r="Y48" s="1965"/>
      <c r="Z48" s="1965"/>
      <c r="AA48" s="1965"/>
      <c r="AB48" s="1965"/>
      <c r="AF48" s="1945" t="s">
        <v>692</v>
      </c>
      <c r="AG48" s="1945"/>
      <c r="AH48" s="1945"/>
      <c r="AI48" s="1945"/>
      <c r="AJ48" s="1945"/>
      <c r="AK48" s="1945"/>
      <c r="AL48" s="1945"/>
      <c r="AM48" s="1945"/>
      <c r="AN48" s="1945"/>
      <c r="AO48" s="1945"/>
      <c r="AP48" s="1945"/>
      <c r="AQ48" s="1945"/>
      <c r="AR48" s="1945"/>
      <c r="AS48" s="1945"/>
      <c r="AU48" s="1937">
        <f>'Agreement Worksheet'!$F$13</f>
        <v>2.25</v>
      </c>
      <c r="AV48" s="1938"/>
      <c r="AW48" s="1938"/>
      <c r="AX48" s="1938"/>
      <c r="AY48" s="1938"/>
      <c r="AZ48" s="1938"/>
      <c r="BF48" s="138"/>
    </row>
    <row r="49" spans="2:92" x14ac:dyDescent="0.25">
      <c r="B49" s="137"/>
      <c r="BF49" s="138"/>
      <c r="CN49" s="264"/>
    </row>
    <row r="50" spans="2:92" x14ac:dyDescent="0.25">
      <c r="B50" s="1944" t="s">
        <v>691</v>
      </c>
      <c r="C50" s="1945"/>
      <c r="D50" s="1945"/>
      <c r="E50" s="1945"/>
      <c r="F50" s="1945"/>
      <c r="G50" s="1945"/>
      <c r="H50" s="1945"/>
      <c r="I50" s="1945"/>
      <c r="J50" s="1945"/>
      <c r="K50" s="1945"/>
      <c r="L50" s="1945"/>
      <c r="M50" s="1945"/>
      <c r="N50" s="1945"/>
      <c r="O50" s="1945"/>
      <c r="P50" s="1945"/>
      <c r="Q50" s="1945"/>
      <c r="R50" s="1945"/>
      <c r="T50" s="1946">
        <f>'Agreement Worksheet'!$E$10</f>
        <v>500</v>
      </c>
      <c r="U50" s="1946"/>
      <c r="V50" s="1946"/>
      <c r="W50" s="1946"/>
      <c r="X50" s="1946"/>
      <c r="Y50" s="1946"/>
      <c r="Z50" s="1874" t="s">
        <v>690</v>
      </c>
      <c r="AA50" s="1874"/>
      <c r="AB50" s="1874"/>
      <c r="AC50" s="1946">
        <f>'Agreement Worksheet'!$F$10</f>
        <v>35</v>
      </c>
      <c r="AD50" s="1946"/>
      <c r="AE50" s="1946"/>
      <c r="AF50" s="1946"/>
      <c r="AG50" s="194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9" t="s">
        <v>674</v>
      </c>
      <c r="C53" s="1950"/>
      <c r="D53" s="1950"/>
      <c r="E53" s="1950"/>
      <c r="F53" s="1950"/>
      <c r="G53" s="1950"/>
      <c r="H53" s="1950"/>
      <c r="I53" s="1950"/>
      <c r="J53" s="1950"/>
      <c r="K53" s="1950"/>
      <c r="L53" s="1950"/>
      <c r="M53" s="1950"/>
      <c r="N53" s="1950"/>
      <c r="O53" s="1950"/>
      <c r="P53" s="1950"/>
      <c r="Q53" s="1950"/>
      <c r="R53" s="1950"/>
      <c r="S53" s="1950"/>
      <c r="T53" s="1950"/>
      <c r="U53" s="1950"/>
      <c r="V53" s="1950"/>
      <c r="W53" s="1950"/>
      <c r="X53" s="1950"/>
      <c r="Y53" s="1950"/>
      <c r="Z53" s="1950"/>
      <c r="AA53" s="1950"/>
      <c r="AB53" s="1950"/>
      <c r="AC53" s="1950"/>
      <c r="AD53" s="1950"/>
      <c r="AE53" s="1950"/>
      <c r="AF53" s="1950"/>
      <c r="AG53" s="1950"/>
      <c r="AH53" s="1950"/>
      <c r="AI53" s="1950"/>
      <c r="AJ53" s="1950"/>
      <c r="AK53" s="1950"/>
      <c r="AL53" s="1950"/>
      <c r="AM53" s="1950"/>
      <c r="AN53" s="1950"/>
      <c r="AO53" s="1950"/>
      <c r="AP53" s="1950"/>
      <c r="AQ53" s="1950"/>
      <c r="AR53" s="1950"/>
      <c r="AS53" s="1950"/>
      <c r="AT53" s="1950"/>
      <c r="AU53" s="1950"/>
      <c r="AV53" s="1950"/>
      <c r="AW53" s="1950"/>
      <c r="AX53" s="1950"/>
      <c r="AY53" s="1950"/>
      <c r="AZ53" s="1950"/>
      <c r="BA53" s="1950"/>
      <c r="BB53" s="1950"/>
      <c r="BC53" s="1950"/>
      <c r="BD53" s="1950"/>
      <c r="BE53" s="1950"/>
      <c r="BF53" s="1951"/>
    </row>
    <row r="54" spans="2:92" x14ac:dyDescent="0.25">
      <c r="B54" s="1953" t="s">
        <v>689</v>
      </c>
      <c r="C54" s="1954"/>
      <c r="D54" s="1954"/>
      <c r="E54" s="1954"/>
      <c r="F54" s="1954"/>
      <c r="G54" s="1954"/>
      <c r="H54" s="1954"/>
      <c r="I54" s="1954"/>
      <c r="J54" s="1954"/>
      <c r="K54" s="1954"/>
      <c r="L54" s="1954"/>
      <c r="M54" s="1954"/>
      <c r="N54" s="1954"/>
      <c r="O54" s="1954"/>
      <c r="P54" s="1954"/>
      <c r="Q54" s="1954"/>
      <c r="R54" s="1954"/>
      <c r="S54" s="1954"/>
      <c r="T54" s="1954"/>
      <c r="U54" s="1954"/>
      <c r="V54" s="1954"/>
      <c r="W54" s="1954"/>
      <c r="X54" s="1954"/>
      <c r="Y54" s="1954"/>
      <c r="Z54" s="1954"/>
      <c r="AA54" s="1954"/>
      <c r="AB54" s="1954"/>
      <c r="AC54" s="1954"/>
      <c r="AD54" s="1954"/>
      <c r="AE54" s="1954"/>
      <c r="AF54" s="1954"/>
      <c r="AG54" s="1954"/>
      <c r="AH54" s="1954"/>
      <c r="AI54" s="1954"/>
      <c r="AJ54" s="1954"/>
      <c r="AK54" s="1954"/>
      <c r="AL54" s="1954"/>
      <c r="AM54" s="1954"/>
      <c r="AN54" s="1954"/>
      <c r="AO54" s="1954"/>
      <c r="AP54" s="1954"/>
      <c r="AQ54" s="1954"/>
      <c r="AR54" s="1954"/>
      <c r="AS54" s="1954"/>
      <c r="AT54" s="1954"/>
      <c r="AU54" s="1954"/>
      <c r="AV54" s="1954"/>
      <c r="AW54" s="1954"/>
      <c r="AX54" s="1954"/>
      <c r="AY54" s="1954"/>
      <c r="AZ54" s="1954"/>
      <c r="BA54" s="1954"/>
      <c r="BB54" s="1954"/>
      <c r="BC54" s="1954"/>
      <c r="BD54" s="1954"/>
      <c r="BE54" s="1954"/>
      <c r="BF54" s="1955"/>
      <c r="BP54" s="262"/>
    </row>
    <row r="55" spans="2:92" x14ac:dyDescent="0.25">
      <c r="B55" s="137"/>
      <c r="AC55" s="267"/>
      <c r="AD55" s="267"/>
      <c r="AE55" s="267"/>
      <c r="AF55" s="267"/>
      <c r="AG55" s="267"/>
      <c r="AH55" s="267"/>
      <c r="AK55" s="1960"/>
      <c r="AL55" s="1960"/>
      <c r="AM55" s="1960"/>
      <c r="AN55" s="1960"/>
      <c r="AO55" s="1822"/>
      <c r="AP55" s="1822"/>
      <c r="AQ55" s="1822"/>
      <c r="AR55" s="134"/>
      <c r="AS55" s="134"/>
      <c r="AT55" s="1822"/>
      <c r="AU55" s="1822"/>
      <c r="AV55" s="1822"/>
      <c r="AW55" s="134"/>
      <c r="AX55" s="134"/>
      <c r="AY55" s="1822"/>
      <c r="AZ55" s="1822"/>
      <c r="BA55" s="1822"/>
      <c r="BB55" s="134"/>
      <c r="BC55" s="134"/>
      <c r="BD55" s="1822"/>
      <c r="BE55" s="1822"/>
      <c r="BF55" s="1936"/>
      <c r="BP55" s="268"/>
    </row>
    <row r="56" spans="2:92" x14ac:dyDescent="0.25">
      <c r="B56" s="137"/>
      <c r="C56" s="1935" t="s">
        <v>103</v>
      </c>
      <c r="D56" s="1935"/>
      <c r="E56" s="1935"/>
      <c r="F56" s="1935"/>
      <c r="G56" s="1935"/>
      <c r="H56" s="1935"/>
      <c r="I56" s="1935"/>
      <c r="J56" s="1935"/>
      <c r="K56" s="1935"/>
      <c r="L56" s="1935"/>
      <c r="M56" s="1935"/>
      <c r="N56" s="1935"/>
      <c r="O56" s="1935"/>
      <c r="P56" s="1935"/>
      <c r="Q56" s="1935"/>
      <c r="R56" s="1935"/>
      <c r="S56" s="1935"/>
      <c r="T56" s="1935"/>
      <c r="U56" s="1935"/>
      <c r="V56" s="1935"/>
      <c r="W56" s="1935"/>
      <c r="X56" s="1935"/>
      <c r="Y56" s="1935"/>
      <c r="Z56" s="1935"/>
      <c r="AC56" s="1939" t="str">
        <f>'PIM Model'!$AD$11</f>
        <v/>
      </c>
      <c r="AD56" s="1939"/>
      <c r="AE56" s="1939" t="str">
        <f>'PIM Model'!$D$11</f>
        <v>%</v>
      </c>
      <c r="AF56" s="1939"/>
      <c r="AG56" s="1939" t="str">
        <f>'PIM Model'!$D$11</f>
        <v>%</v>
      </c>
      <c r="AH56" s="1939"/>
      <c r="AI56" s="1956" t="str">
        <f>'PIM Model'!$D$11</f>
        <v>%</v>
      </c>
      <c r="AJ56" s="1956"/>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36"/>
      <c r="BP56" s="262"/>
    </row>
    <row r="57" spans="2:92" x14ac:dyDescent="0.25">
      <c r="B57" s="137"/>
      <c r="C57" s="1935" t="s">
        <v>102</v>
      </c>
      <c r="D57" s="1935"/>
      <c r="E57" s="1935"/>
      <c r="F57" s="1935"/>
      <c r="G57" s="1935"/>
      <c r="H57" s="1935"/>
      <c r="I57" s="1935"/>
      <c r="J57" s="1935"/>
      <c r="K57" s="1935"/>
      <c r="L57" s="1935"/>
      <c r="M57" s="1935"/>
      <c r="N57" s="1935"/>
      <c r="O57" s="1935"/>
      <c r="P57" s="1935"/>
      <c r="Q57" s="1935"/>
      <c r="R57" s="1935"/>
      <c r="S57" s="1935"/>
      <c r="T57" s="1935"/>
      <c r="U57" s="1935"/>
      <c r="V57" s="1935"/>
      <c r="W57" s="1935"/>
      <c r="X57" s="1935"/>
      <c r="Y57" s="1935"/>
      <c r="Z57" s="1935"/>
      <c r="AC57" s="1959" t="str">
        <f>'PIM Model'!$AD$13</f>
        <v/>
      </c>
      <c r="AD57" s="1959"/>
      <c r="AE57" s="1959" t="str">
        <f>'PIM Model'!$D$13</f>
        <v>%</v>
      </c>
      <c r="AF57" s="1959"/>
      <c r="AG57" s="1959" t="str">
        <f>'PIM Model'!$D$13</f>
        <v>%</v>
      </c>
      <c r="AH57" s="1959"/>
      <c r="AI57" s="1956" t="str">
        <f>'PIM Model'!$D$13</f>
        <v>%</v>
      </c>
      <c r="AJ57" s="195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5" t="s">
        <v>101</v>
      </c>
      <c r="D58" s="1935"/>
      <c r="E58" s="1935"/>
      <c r="F58" s="1935"/>
      <c r="G58" s="1935"/>
      <c r="H58" s="1935"/>
      <c r="I58" s="1935"/>
      <c r="J58" s="1935"/>
      <c r="K58" s="1935"/>
      <c r="L58" s="1935"/>
      <c r="M58" s="1935"/>
      <c r="N58" s="1935"/>
      <c r="O58" s="1935"/>
      <c r="P58" s="1935"/>
      <c r="Q58" s="1935"/>
      <c r="R58" s="1935"/>
      <c r="S58" s="1935"/>
      <c r="T58" s="1935"/>
      <c r="U58" s="1935"/>
      <c r="V58" s="1935"/>
      <c r="W58" s="1935"/>
      <c r="X58" s="1935"/>
      <c r="Y58" s="1935"/>
      <c r="Z58" s="1935"/>
      <c r="AC58" s="1959" t="str">
        <f>'PIM Model'!$AD$19</f>
        <v/>
      </c>
      <c r="AD58" s="1959"/>
      <c r="AE58" s="1959" t="str">
        <f>'PIM Model'!$D$19</f>
        <v>%</v>
      </c>
      <c r="AF58" s="1959"/>
      <c r="AG58" s="1959" t="str">
        <f>'PIM Model'!$D$19</f>
        <v>%</v>
      </c>
      <c r="AH58" s="1959"/>
      <c r="AI58" s="1956" t="str">
        <f>'PIM Model'!$D$19</f>
        <v>%</v>
      </c>
      <c r="AJ58" s="195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5" t="s">
        <v>100</v>
      </c>
      <c r="D59" s="1935"/>
      <c r="E59" s="1935"/>
      <c r="F59" s="1935"/>
      <c r="G59" s="1935"/>
      <c r="H59" s="1935"/>
      <c r="I59" s="1935"/>
      <c r="J59" s="1935"/>
      <c r="K59" s="1935"/>
      <c r="L59" s="1935"/>
      <c r="M59" s="1935"/>
      <c r="N59" s="1935"/>
      <c r="O59" s="1935"/>
      <c r="P59" s="1935"/>
      <c r="Q59" s="1935"/>
      <c r="R59" s="1935"/>
      <c r="S59" s="1935"/>
      <c r="T59" s="1935"/>
      <c r="U59" s="1935"/>
      <c r="V59" s="1935"/>
      <c r="W59" s="1935"/>
      <c r="X59" s="1935"/>
      <c r="Y59" s="1935"/>
      <c r="Z59" s="1935"/>
      <c r="AC59" s="1959" t="str">
        <f>'PIM Model'!$AD$14</f>
        <v/>
      </c>
      <c r="AD59" s="1959"/>
      <c r="AE59" s="1959" t="str">
        <f>'PIM Model'!$D$14</f>
        <v>%</v>
      </c>
      <c r="AF59" s="1959"/>
      <c r="AG59" s="1959" t="str">
        <f>'PIM Model'!$D$14</f>
        <v>%</v>
      </c>
      <c r="AH59" s="1959"/>
      <c r="AI59" s="1956" t="str">
        <f>'PIM Model'!$D$14</f>
        <v>%</v>
      </c>
      <c r="AJ59" s="195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5" t="s">
        <v>104</v>
      </c>
      <c r="D60" s="1935"/>
      <c r="E60" s="1935"/>
      <c r="F60" s="1935"/>
      <c r="G60" s="1935"/>
      <c r="H60" s="1935"/>
      <c r="I60" s="1935"/>
      <c r="J60" s="1935"/>
      <c r="K60" s="1935"/>
      <c r="L60" s="1935"/>
      <c r="M60" s="1935"/>
      <c r="N60" s="1935"/>
      <c r="O60" s="1935"/>
      <c r="P60" s="1935"/>
      <c r="Q60" s="1935"/>
      <c r="R60" s="1935"/>
      <c r="S60" s="1935"/>
      <c r="T60" s="1935"/>
      <c r="U60" s="1935"/>
      <c r="V60" s="1935"/>
      <c r="W60" s="1935"/>
      <c r="X60" s="1935"/>
      <c r="Y60" s="1935"/>
      <c r="Z60" s="1935"/>
      <c r="AC60" s="1959" t="str">
        <f>'PIM Model'!$AD$15</f>
        <v/>
      </c>
      <c r="AD60" s="1959"/>
      <c r="AE60" s="1959" t="str">
        <f>'PIM Model'!$D$15</f>
        <v>%</v>
      </c>
      <c r="AF60" s="1959"/>
      <c r="AG60" s="1959" t="str">
        <f>'PIM Model'!$D$15</f>
        <v>%</v>
      </c>
      <c r="AH60" s="1959"/>
      <c r="AI60" s="1956" t="str">
        <f>'PIM Model'!$D$15</f>
        <v>%</v>
      </c>
      <c r="AJ60" s="195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5" t="s">
        <v>99</v>
      </c>
      <c r="D61" s="1935"/>
      <c r="E61" s="1935"/>
      <c r="F61" s="1935"/>
      <c r="G61" s="1935"/>
      <c r="H61" s="1935"/>
      <c r="I61" s="1935"/>
      <c r="J61" s="1935"/>
      <c r="K61" s="1935"/>
      <c r="L61" s="1935"/>
      <c r="M61" s="1935"/>
      <c r="N61" s="1935"/>
      <c r="O61" s="1935"/>
      <c r="P61" s="1935"/>
      <c r="Q61" s="1935"/>
      <c r="R61" s="1935"/>
      <c r="S61" s="1935"/>
      <c r="T61" s="1935"/>
      <c r="U61" s="1935"/>
      <c r="V61" s="1935"/>
      <c r="W61" s="1935"/>
      <c r="X61" s="1935"/>
      <c r="Y61" s="1935"/>
      <c r="Z61" s="1935"/>
      <c r="AC61" s="1959" t="str">
        <f>'PIM Model'!$AD$10</f>
        <v/>
      </c>
      <c r="AD61" s="1959"/>
      <c r="AE61" s="1959" t="str">
        <f>'PIM Model'!$D$10</f>
        <v>%</v>
      </c>
      <c r="AF61" s="1959"/>
      <c r="AG61" s="1959" t="str">
        <f>'PIM Model'!$D$10</f>
        <v>%</v>
      </c>
      <c r="AH61" s="1959"/>
      <c r="AI61" s="1956" t="str">
        <f>'PIM Model'!$D$10</f>
        <v>%</v>
      </c>
      <c r="AJ61" s="195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1" t="s">
        <v>98</v>
      </c>
      <c r="D62" s="1741"/>
      <c r="E62" s="1741"/>
      <c r="F62" s="1741"/>
      <c r="G62" s="1741"/>
      <c r="H62" s="1741"/>
      <c r="I62" s="1741"/>
      <c r="J62" s="1741"/>
      <c r="K62" s="1741"/>
      <c r="L62" s="1741"/>
      <c r="M62" s="1741"/>
      <c r="N62" s="1741"/>
      <c r="O62" s="1741"/>
      <c r="P62" s="1741"/>
      <c r="Q62" s="1741"/>
      <c r="R62" s="1741"/>
      <c r="S62" s="1741"/>
      <c r="T62" s="1741"/>
      <c r="U62" s="1741"/>
      <c r="V62" s="1741"/>
      <c r="W62" s="1741"/>
      <c r="X62" s="1741"/>
      <c r="Y62" s="1741"/>
      <c r="Z62" s="1741"/>
      <c r="AC62" s="1959" t="str">
        <f>'PIM Model'!$AD$16</f>
        <v/>
      </c>
      <c r="AD62" s="1959"/>
      <c r="AE62" s="1959" t="str">
        <f>'PIM Model'!$D$16</f>
        <v>%</v>
      </c>
      <c r="AF62" s="1959"/>
      <c r="AG62" s="1959" t="str">
        <f>'PIM Model'!$D$16</f>
        <v>%</v>
      </c>
      <c r="AH62" s="1959"/>
      <c r="AI62" s="1956" t="str">
        <f>'PIM Model'!$D$16</f>
        <v>%</v>
      </c>
      <c r="AJ62" s="195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1" t="s">
        <v>97</v>
      </c>
      <c r="D63" s="1741"/>
      <c r="E63" s="1741"/>
      <c r="F63" s="1741"/>
      <c r="G63" s="1741"/>
      <c r="H63" s="1741"/>
      <c r="I63" s="1741"/>
      <c r="J63" s="1741"/>
      <c r="K63" s="1741"/>
      <c r="L63" s="1741"/>
      <c r="M63" s="1741"/>
      <c r="N63" s="1741"/>
      <c r="O63" s="1741"/>
      <c r="P63" s="1741"/>
      <c r="Q63" s="1741"/>
      <c r="R63" s="1741"/>
      <c r="S63" s="1741"/>
      <c r="T63" s="1741"/>
      <c r="U63" s="1741"/>
      <c r="V63" s="1741"/>
      <c r="W63" s="1741"/>
      <c r="X63" s="1741"/>
      <c r="Y63" s="1741"/>
      <c r="Z63" s="1741"/>
      <c r="AC63" s="1959" t="str">
        <f>'PIM Model'!$AD$20</f>
        <v/>
      </c>
      <c r="AD63" s="1959"/>
      <c r="AE63" s="1959" t="str">
        <f>'PIM Model'!$D$20</f>
        <v>%</v>
      </c>
      <c r="AF63" s="1959"/>
      <c r="AG63" s="1959" t="str">
        <f>'PIM Model'!$D$20</f>
        <v>%</v>
      </c>
      <c r="AH63" s="1959"/>
      <c r="AI63" s="1956" t="str">
        <f>'PIM Model'!$D$20</f>
        <v>%</v>
      </c>
      <c r="AJ63" s="195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1" t="s">
        <v>96</v>
      </c>
      <c r="D64" s="1741"/>
      <c r="E64" s="1741"/>
      <c r="F64" s="1741"/>
      <c r="G64" s="1741"/>
      <c r="H64" s="1741"/>
      <c r="I64" s="1741"/>
      <c r="J64" s="1741"/>
      <c r="K64" s="1741"/>
      <c r="L64" s="1741"/>
      <c r="M64" s="1741"/>
      <c r="N64" s="1741"/>
      <c r="O64" s="1741"/>
      <c r="P64" s="1741"/>
      <c r="Q64" s="1741"/>
      <c r="R64" s="1741"/>
      <c r="S64" s="1741"/>
      <c r="T64" s="1741"/>
      <c r="U64" s="1741"/>
      <c r="V64" s="1741"/>
      <c r="W64" s="1741"/>
      <c r="X64" s="1741"/>
      <c r="Y64" s="1741"/>
      <c r="Z64" s="1741"/>
      <c r="AC64" s="1959" t="str">
        <f>'PIM Model'!$AD$18</f>
        <v/>
      </c>
      <c r="AD64" s="1959"/>
      <c r="AE64" s="1959" t="str">
        <f>'PIM Model'!$D$18</f>
        <v>%</v>
      </c>
      <c r="AF64" s="1959"/>
      <c r="AG64" s="1959" t="str">
        <f>'PIM Model'!$D$18</f>
        <v>%</v>
      </c>
      <c r="AH64" s="1959"/>
      <c r="AI64" s="1956" t="str">
        <f>'PIM Model'!$D$18</f>
        <v>%</v>
      </c>
      <c r="AJ64" s="195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1" t="s">
        <v>95</v>
      </c>
      <c r="D65" s="1741"/>
      <c r="E65" s="1741"/>
      <c r="F65" s="1741"/>
      <c r="G65" s="1741"/>
      <c r="H65" s="1741"/>
      <c r="I65" s="1741"/>
      <c r="J65" s="1741"/>
      <c r="K65" s="1741"/>
      <c r="L65" s="1741"/>
      <c r="M65" s="1741"/>
      <c r="N65" s="1741"/>
      <c r="O65" s="1741"/>
      <c r="P65" s="1741"/>
      <c r="Q65" s="1741"/>
      <c r="R65" s="1741"/>
      <c r="S65" s="1741"/>
      <c r="T65" s="1741"/>
      <c r="U65" s="1741"/>
      <c r="V65" s="1741"/>
      <c r="W65" s="1741"/>
      <c r="X65" s="1741"/>
      <c r="Y65" s="1741"/>
      <c r="Z65" s="1741"/>
      <c r="AC65" s="1959" t="str">
        <f>'PIM Model'!$AD$17</f>
        <v/>
      </c>
      <c r="AD65" s="1959"/>
      <c r="AE65" s="1959" t="str">
        <f>'PIM Model'!$D$17</f>
        <v>%</v>
      </c>
      <c r="AF65" s="1959"/>
      <c r="AG65" s="1959" t="str">
        <f>'PIM Model'!$D$17</f>
        <v>%</v>
      </c>
      <c r="AH65" s="1959"/>
      <c r="AI65" s="1956" t="str">
        <f>'PIM Model'!$D$17</f>
        <v>%</v>
      </c>
      <c r="AJ65" s="195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1" t="s">
        <v>94</v>
      </c>
      <c r="D66" s="1741"/>
      <c r="E66" s="1741"/>
      <c r="F66" s="1741"/>
      <c r="G66" s="1741"/>
      <c r="H66" s="1741"/>
      <c r="I66" s="1741"/>
      <c r="J66" s="1741"/>
      <c r="K66" s="1741"/>
      <c r="L66" s="1741"/>
      <c r="M66" s="1741"/>
      <c r="N66" s="1741"/>
      <c r="O66" s="1741"/>
      <c r="P66" s="1741"/>
      <c r="Q66" s="1741"/>
      <c r="R66" s="1741"/>
      <c r="S66" s="1741"/>
      <c r="T66" s="1741"/>
      <c r="U66" s="1741"/>
      <c r="V66" s="1741"/>
      <c r="W66" s="1741"/>
      <c r="X66" s="1741"/>
      <c r="Y66" s="1741"/>
      <c r="Z66" s="1741"/>
      <c r="AC66" s="1959" t="str">
        <f>'PIM Model'!$AD$27</f>
        <v/>
      </c>
      <c r="AD66" s="1959"/>
      <c r="AE66" s="1959" t="str">
        <f>'PIM Model'!$D$27</f>
        <v>%</v>
      </c>
      <c r="AF66" s="1959"/>
      <c r="AG66" s="1959" t="str">
        <f>'PIM Model'!$D$27</f>
        <v>%</v>
      </c>
      <c r="AH66" s="1959"/>
      <c r="AI66" s="1956" t="str">
        <f>'PIM Model'!$D$27</f>
        <v>%</v>
      </c>
      <c r="AJ66" s="195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6" t="s">
        <v>688</v>
      </c>
      <c r="F67" s="1956"/>
      <c r="G67" s="1956"/>
      <c r="H67" s="1956"/>
      <c r="I67" s="1956"/>
      <c r="J67" s="1956"/>
      <c r="K67" s="1956"/>
      <c r="M67" s="1957" t="str">
        <f>'Pricing Schedule'!$E$21</f>
        <v>T</v>
      </c>
      <c r="N67" s="1957"/>
      <c r="O67" s="1957"/>
      <c r="P67" t="s">
        <v>646</v>
      </c>
      <c r="S67" s="1958"/>
      <c r="T67" s="1958"/>
      <c r="U67" s="1958"/>
      <c r="V67" s="1956" t="s">
        <v>648</v>
      </c>
      <c r="W67" s="195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1" t="s">
        <v>93</v>
      </c>
      <c r="D68" s="1741"/>
      <c r="E68" s="1741"/>
      <c r="F68" s="1741"/>
      <c r="G68" s="1741"/>
      <c r="H68" s="1741"/>
      <c r="I68" s="1741"/>
      <c r="J68" s="1741"/>
      <c r="K68" s="1741"/>
      <c r="L68" s="1741"/>
      <c r="M68" s="1741"/>
      <c r="N68" s="1741"/>
      <c r="O68" s="1741"/>
      <c r="P68" s="1741"/>
      <c r="Q68" s="1741"/>
      <c r="R68" s="1741"/>
      <c r="S68" s="1741"/>
      <c r="T68" s="1741"/>
      <c r="U68" s="1741"/>
      <c r="V68" s="1741"/>
      <c r="W68" s="1741"/>
      <c r="X68" s="1741"/>
      <c r="Y68" s="1741"/>
      <c r="Z68" s="1741"/>
      <c r="AC68" s="1959" t="str">
        <f>'PIM Model'!$AD$21</f>
        <v/>
      </c>
      <c r="AD68" s="1959"/>
      <c r="AE68" s="1959" t="str">
        <f>'PIM Model'!$D$21</f>
        <v>%</v>
      </c>
      <c r="AF68" s="1959"/>
      <c r="AG68" s="1959" t="str">
        <f>'PIM Model'!$D$21</f>
        <v>%</v>
      </c>
      <c r="AH68" s="1959"/>
      <c r="AI68" s="1956" t="str">
        <f>'PIM Model'!$D$21</f>
        <v>%</v>
      </c>
      <c r="AJ68" s="195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1" t="s">
        <v>92</v>
      </c>
      <c r="D69" s="1741"/>
      <c r="E69" s="1741"/>
      <c r="F69" s="1741"/>
      <c r="G69" s="1741"/>
      <c r="H69" s="1741"/>
      <c r="I69" s="1741"/>
      <c r="J69" s="1741"/>
      <c r="K69" s="1741"/>
      <c r="L69" s="1741"/>
      <c r="M69" s="1741"/>
      <c r="N69" s="1741"/>
      <c r="O69" s="1741"/>
      <c r="P69" s="1741"/>
      <c r="Q69" s="1741"/>
      <c r="R69" s="1741"/>
      <c r="S69" s="1741"/>
      <c r="T69" s="1741"/>
      <c r="U69" s="1741"/>
      <c r="V69" s="1741"/>
      <c r="W69" s="1741"/>
      <c r="X69" s="1741"/>
      <c r="Y69" s="1741"/>
      <c r="Z69" s="1741"/>
      <c r="AC69" s="1959" t="str">
        <f>'PIM Model'!$AD$23</f>
        <v/>
      </c>
      <c r="AD69" s="1959"/>
      <c r="AE69" s="1959" t="str">
        <f>'PIM Model'!$D$23</f>
        <v>%</v>
      </c>
      <c r="AF69" s="1959"/>
      <c r="AG69" s="1959" t="str">
        <f>'PIM Model'!$D$23</f>
        <v>%</v>
      </c>
      <c r="AH69" s="1959"/>
      <c r="AI69" s="1956" t="str">
        <f>'PIM Model'!$D$23</f>
        <v>%</v>
      </c>
      <c r="AJ69" s="195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1" t="s">
        <v>91</v>
      </c>
      <c r="D70" s="1741"/>
      <c r="E70" s="1741"/>
      <c r="F70" s="1741"/>
      <c r="G70" s="1741"/>
      <c r="H70" s="1741"/>
      <c r="I70" s="1741"/>
      <c r="J70" s="1741"/>
      <c r="K70" s="1741"/>
      <c r="L70" s="1741"/>
      <c r="M70" s="1741"/>
      <c r="N70" s="1741"/>
      <c r="O70" s="1741"/>
      <c r="P70" s="1741"/>
      <c r="Q70" s="1741"/>
      <c r="R70" s="1741"/>
      <c r="S70" s="1741"/>
      <c r="T70" s="1741"/>
      <c r="U70" s="1741"/>
      <c r="V70" s="1741"/>
      <c r="W70" s="1741"/>
      <c r="X70" s="1741"/>
      <c r="Y70" s="1741"/>
      <c r="Z70" s="1741"/>
      <c r="AC70" s="1959" t="str">
        <f>'PIM Model'!$AD$24</f>
        <v/>
      </c>
      <c r="AD70" s="1959"/>
      <c r="AE70" s="1959" t="str">
        <f>'PIM Model'!$D$24</f>
        <v>%</v>
      </c>
      <c r="AF70" s="1959"/>
      <c r="AG70" s="1959" t="str">
        <f>'PIM Model'!$D$24</f>
        <v>%</v>
      </c>
      <c r="AH70" s="1959"/>
      <c r="AI70" s="1956" t="str">
        <f>'PIM Model'!$D$24</f>
        <v>%</v>
      </c>
      <c r="AJ70" s="1956"/>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36"/>
    </row>
    <row r="71" spans="2:70" x14ac:dyDescent="0.25">
      <c r="B71" s="137"/>
      <c r="C71" s="1741" t="s">
        <v>90</v>
      </c>
      <c r="D71" s="1741"/>
      <c r="E71" s="1741"/>
      <c r="F71" s="1741"/>
      <c r="G71" s="1741"/>
      <c r="H71" s="1741"/>
      <c r="I71" s="1741"/>
      <c r="J71" s="1741"/>
      <c r="K71" s="1741"/>
      <c r="L71" s="1741"/>
      <c r="M71" s="1741"/>
      <c r="N71" s="1741"/>
      <c r="O71" s="1741"/>
      <c r="P71" s="1741"/>
      <c r="Q71" s="1741"/>
      <c r="R71" s="1741"/>
      <c r="S71" s="1741"/>
      <c r="T71" s="1741"/>
      <c r="U71" s="1741"/>
      <c r="V71" s="1741"/>
      <c r="W71" s="1741"/>
      <c r="X71" s="1741"/>
      <c r="Y71" s="1741"/>
      <c r="Z71" s="1741"/>
      <c r="AC71" s="1959" t="str">
        <f>'PIM Model'!$AD$25</f>
        <v/>
      </c>
      <c r="AD71" s="1959"/>
      <c r="AE71" s="1959" t="str">
        <f>'PIM Model'!$D$25</f>
        <v>%</v>
      </c>
      <c r="AF71" s="1959"/>
      <c r="AG71" s="1959" t="str">
        <f>'PIM Model'!$D$25</f>
        <v>%</v>
      </c>
      <c r="AH71" s="1959"/>
      <c r="AI71" s="1956" t="str">
        <f>'PIM Model'!$D$25</f>
        <v>%</v>
      </c>
      <c r="AJ71" s="1956"/>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36"/>
    </row>
    <row r="72" spans="2:70" x14ac:dyDescent="0.25">
      <c r="B72" s="137"/>
      <c r="C72" s="1741" t="s">
        <v>89</v>
      </c>
      <c r="D72" s="1741"/>
      <c r="E72" s="1741"/>
      <c r="F72" s="1741"/>
      <c r="G72" s="1741"/>
      <c r="H72" s="1741"/>
      <c r="I72" s="1741"/>
      <c r="J72" s="1741"/>
      <c r="K72" s="1741"/>
      <c r="L72" s="1741"/>
      <c r="M72" s="1741"/>
      <c r="N72" s="1741"/>
      <c r="O72" s="1741"/>
      <c r="P72" s="1741"/>
      <c r="Q72" s="1741"/>
      <c r="R72" s="1741"/>
      <c r="S72" s="1741"/>
      <c r="T72" s="1741"/>
      <c r="U72" s="1741"/>
      <c r="V72" s="1741"/>
      <c r="W72" s="1741"/>
      <c r="X72" s="1741"/>
      <c r="Y72" s="1741"/>
      <c r="Z72" s="1741"/>
      <c r="AC72" s="1959" t="str">
        <f>'PIM Model'!$AD$26</f>
        <v/>
      </c>
      <c r="AD72" s="1959"/>
      <c r="AE72" s="1959" t="str">
        <f>'PIM Model'!$D$26</f>
        <v>%</v>
      </c>
      <c r="AF72" s="1959"/>
      <c r="AG72" s="1959" t="str">
        <f>'PIM Model'!$D$26</f>
        <v>%</v>
      </c>
      <c r="AH72" s="1959"/>
      <c r="AI72" s="1956" t="str">
        <f>'PIM Model'!$D$26</f>
        <v>%</v>
      </c>
      <c r="AJ72" s="1956"/>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36"/>
    </row>
    <row r="73" spans="2:70" x14ac:dyDescent="0.25">
      <c r="B73" s="137"/>
      <c r="C73" s="1741" t="s">
        <v>88</v>
      </c>
      <c r="D73" s="1741"/>
      <c r="E73" s="1741"/>
      <c r="F73" s="1741"/>
      <c r="G73" s="1741"/>
      <c r="H73" s="1741"/>
      <c r="I73" s="1741"/>
      <c r="J73" s="1741"/>
      <c r="K73" s="1741"/>
      <c r="L73" s="1741"/>
      <c r="M73" s="1741"/>
      <c r="N73" s="1741"/>
      <c r="O73" s="1741"/>
      <c r="P73" s="1741"/>
      <c r="Q73" s="1741"/>
      <c r="R73" s="1741"/>
      <c r="S73" s="1741"/>
      <c r="T73" s="1741"/>
      <c r="U73" s="1741"/>
      <c r="V73" s="1741"/>
      <c r="W73" s="1741"/>
      <c r="X73" s="1741"/>
      <c r="Y73" s="1741"/>
      <c r="Z73" s="1741"/>
      <c r="AC73" s="1959" t="str">
        <f>'PIM Model'!$AD$29</f>
        <v/>
      </c>
      <c r="AD73" s="1959"/>
      <c r="AE73" s="1959" t="str">
        <f>'PIM Model'!$D$29</f>
        <v>%</v>
      </c>
      <c r="AF73" s="1959"/>
      <c r="AG73" s="1959" t="str">
        <f>'PIM Model'!$D$29</f>
        <v>%</v>
      </c>
      <c r="AH73" s="1959"/>
      <c r="AI73" s="1956" t="str">
        <f>'PIM Model'!$D$29</f>
        <v>%</v>
      </c>
      <c r="AJ73" s="1956"/>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36"/>
    </row>
    <row r="74" spans="2:70" x14ac:dyDescent="0.25">
      <c r="B74" s="137"/>
      <c r="C74" s="1741" t="s">
        <v>87</v>
      </c>
      <c r="D74" s="1741"/>
      <c r="E74" s="1741"/>
      <c r="F74" s="1741"/>
      <c r="G74" s="1741"/>
      <c r="H74" s="1741"/>
      <c r="I74" s="1741"/>
      <c r="J74" s="1741"/>
      <c r="K74" s="1741"/>
      <c r="L74" s="1741"/>
      <c r="M74" s="1741"/>
      <c r="N74" s="1741"/>
      <c r="O74" s="1741"/>
      <c r="P74" s="1741"/>
      <c r="Q74" s="1741"/>
      <c r="R74" s="1741"/>
      <c r="S74" s="1741"/>
      <c r="T74" s="1741"/>
      <c r="U74" s="1741"/>
      <c r="V74" s="1741"/>
      <c r="W74" s="1741"/>
      <c r="X74" s="1741"/>
      <c r="Y74" s="1741"/>
      <c r="Z74" s="1741"/>
      <c r="AC74" s="1959" t="str">
        <f>'PIM Model'!$AD$30</f>
        <v/>
      </c>
      <c r="AD74" s="1959"/>
      <c r="AE74" s="1959" t="str">
        <f>'PIM Model'!$D$30</f>
        <v>%</v>
      </c>
      <c r="AF74" s="1959"/>
      <c r="AG74" s="1959" t="str">
        <f>'PIM Model'!$D$30</f>
        <v>%</v>
      </c>
      <c r="AH74" s="1959"/>
      <c r="AI74" s="1956" t="str">
        <f>'PIM Model'!$D$30</f>
        <v>%</v>
      </c>
      <c r="AJ74" s="1956"/>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36"/>
    </row>
    <row r="75" spans="2:70" x14ac:dyDescent="0.25">
      <c r="B75" s="137"/>
      <c r="C75" s="1741" t="s">
        <v>86</v>
      </c>
      <c r="D75" s="1741"/>
      <c r="E75" s="1741"/>
      <c r="F75" s="1741"/>
      <c r="G75" s="1741"/>
      <c r="H75" s="1741"/>
      <c r="I75" s="1741"/>
      <c r="J75" s="1741"/>
      <c r="K75" s="1741"/>
      <c r="L75" s="1741"/>
      <c r="M75" s="1741"/>
      <c r="N75" s="1741"/>
      <c r="O75" s="1741"/>
      <c r="P75" s="1741"/>
      <c r="Q75" s="1741"/>
      <c r="R75" s="1741"/>
      <c r="S75" s="1741"/>
      <c r="T75" s="1741"/>
      <c r="U75" s="1741"/>
      <c r="V75" s="1741"/>
      <c r="W75" s="1741"/>
      <c r="X75" s="1741"/>
      <c r="Y75" s="1741"/>
      <c r="Z75" s="1741"/>
      <c r="AC75" s="1959" t="str">
        <f>'PIM Model'!$AD$28</f>
        <v/>
      </c>
      <c r="AD75" s="1959"/>
      <c r="AE75" s="1959" t="str">
        <f>'PIM Model'!$D$28</f>
        <v>%</v>
      </c>
      <c r="AF75" s="1959"/>
      <c r="AG75" s="1959" t="str">
        <f>'PIM Model'!$D$28</f>
        <v>%</v>
      </c>
      <c r="AH75" s="1959"/>
      <c r="AI75" s="1956" t="str">
        <f>'PIM Model'!$D$28</f>
        <v>%</v>
      </c>
      <c r="AJ75" s="1956"/>
      <c r="BF75" s="138"/>
    </row>
    <row r="76" spans="2:70" x14ac:dyDescent="0.25">
      <c r="B76" s="137"/>
      <c r="C76" s="1741" t="s">
        <v>105</v>
      </c>
      <c r="D76" s="1741"/>
      <c r="E76" s="1741"/>
      <c r="F76" s="1741"/>
      <c r="G76" s="1741"/>
      <c r="H76" s="1741"/>
      <c r="I76" s="1741"/>
      <c r="J76" s="1741"/>
      <c r="K76" s="1741"/>
      <c r="L76" s="1741"/>
      <c r="M76" s="1741"/>
      <c r="N76" s="1741"/>
      <c r="O76" s="1741"/>
      <c r="P76" s="1741"/>
      <c r="Q76" s="1741"/>
      <c r="R76" s="1741"/>
      <c r="S76" s="1741"/>
      <c r="T76" s="1741"/>
      <c r="U76" s="1741"/>
      <c r="V76" s="1741"/>
      <c r="W76" s="1741"/>
      <c r="X76" s="1741"/>
      <c r="Y76" s="1741"/>
      <c r="Z76" s="1741"/>
      <c r="AC76" s="1959" t="str">
        <f>'PIM Model'!$AD$22</f>
        <v/>
      </c>
      <c r="AD76" s="1959"/>
      <c r="AE76" s="1959" t="str">
        <f>'PIM Model'!$D$22</f>
        <v>%</v>
      </c>
      <c r="AF76" s="1959"/>
      <c r="AG76" s="1959" t="str">
        <f>'PIM Model'!$D$22</f>
        <v>%</v>
      </c>
      <c r="AH76" s="1959"/>
      <c r="AI76" s="1956" t="str">
        <f>'PIM Model'!$D$22</f>
        <v>%</v>
      </c>
      <c r="AJ76" s="1956"/>
      <c r="BF76" s="138"/>
    </row>
    <row r="77" spans="2:70" x14ac:dyDescent="0.25">
      <c r="B77" s="577"/>
      <c r="C77" s="1961" t="s">
        <v>719</v>
      </c>
      <c r="D77" s="1961"/>
      <c r="E77" s="1961"/>
      <c r="F77" s="1961"/>
      <c r="G77" s="1961"/>
      <c r="H77" s="1961"/>
      <c r="I77" s="1961"/>
      <c r="J77" s="1961"/>
      <c r="K77" s="1961"/>
      <c r="L77" s="1961"/>
      <c r="M77" s="1961"/>
      <c r="N77" s="1961"/>
      <c r="O77" s="1961"/>
      <c r="P77" s="1961"/>
      <c r="Q77" s="1961"/>
      <c r="R77" s="1961"/>
      <c r="S77" s="1961"/>
      <c r="T77" s="1961"/>
      <c r="U77" s="1961"/>
      <c r="V77" s="1961"/>
      <c r="W77" s="1961"/>
      <c r="X77" s="1961"/>
      <c r="Y77" s="1961"/>
      <c r="Z77" s="1961"/>
      <c r="AC77" s="1959" t="str">
        <f>'PIM Model'!$AD$12</f>
        <v/>
      </c>
      <c r="AD77" s="1959"/>
      <c r="AE77" s="1959" t="str">
        <f>'PIM Model'!$D$12</f>
        <v>%</v>
      </c>
      <c r="AF77" s="1959"/>
      <c r="AG77" s="1959" t="str">
        <f>'PIM Model'!$D$12</f>
        <v>%</v>
      </c>
      <c r="AH77" s="1959"/>
      <c r="AI77" s="1956" t="str">
        <f>'PIM Model'!$D$12</f>
        <v>%</v>
      </c>
      <c r="AJ77" s="1956"/>
      <c r="BF77" s="138"/>
    </row>
    <row r="78" spans="2:70" x14ac:dyDescent="0.25">
      <c r="B78" s="137"/>
      <c r="C78" s="1961" t="s">
        <v>720</v>
      </c>
      <c r="D78" s="1961"/>
      <c r="E78" s="1961"/>
      <c r="F78" s="1961"/>
      <c r="G78" s="1961"/>
      <c r="H78" s="1961"/>
      <c r="I78" s="1961"/>
      <c r="J78" s="1961"/>
      <c r="K78" s="1961"/>
      <c r="L78" s="1961"/>
      <c r="M78" s="1961"/>
      <c r="N78" s="1961"/>
      <c r="O78" s="1961"/>
      <c r="P78" s="1961"/>
      <c r="Q78" s="1961"/>
      <c r="R78" s="1961"/>
      <c r="S78" s="1961"/>
      <c r="T78" s="1961"/>
      <c r="U78" s="1961"/>
      <c r="V78" s="1961"/>
      <c r="W78" s="1961"/>
      <c r="X78" s="1961"/>
      <c r="Y78" s="1961"/>
      <c r="Z78" s="196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6" t="s">
        <v>687</v>
      </c>
      <c r="E81" s="1956"/>
      <c r="F81" s="1956"/>
      <c r="G81" s="1956"/>
      <c r="H81" s="1956"/>
      <c r="I81" s="1956"/>
      <c r="J81" s="1956"/>
      <c r="K81" s="1956"/>
      <c r="L81" s="1956"/>
      <c r="M81" s="1956"/>
      <c r="N81" s="1956"/>
      <c r="O81" s="1956"/>
      <c r="P81" s="1956"/>
      <c r="Q81" s="1956"/>
      <c r="R81" s="1956"/>
      <c r="S81" s="1956"/>
      <c r="T81" s="1956"/>
      <c r="U81" s="1956"/>
      <c r="V81" s="1956"/>
      <c r="W81" s="1956"/>
      <c r="X81" s="1956"/>
      <c r="Y81" s="1956"/>
      <c r="Z81" s="1956"/>
      <c r="AA81" s="1956"/>
      <c r="AB81" s="1956"/>
      <c r="AC81" s="1956"/>
      <c r="AD81" s="1956"/>
      <c r="AE81" s="1956"/>
      <c r="AF81" s="1956"/>
      <c r="AG81" s="1956"/>
      <c r="AH81" s="1956"/>
      <c r="AI81" s="1956"/>
      <c r="AJ81" s="1956"/>
      <c r="AK81" s="1956"/>
      <c r="AL81" s="1956"/>
      <c r="AM81" s="1956"/>
      <c r="AN81" s="1956"/>
      <c r="AO81" s="1956"/>
      <c r="AP81" s="1956"/>
      <c r="AQ81" s="1956"/>
      <c r="AR81" s="1956"/>
      <c r="AS81" s="1956"/>
      <c r="AT81" s="1956"/>
      <c r="AU81" s="1956"/>
      <c r="AV81" s="1956"/>
      <c r="AW81" s="1956"/>
      <c r="AX81" s="1956"/>
      <c r="AY81" s="1956"/>
      <c r="AZ81" s="1956"/>
      <c r="BA81" s="1956"/>
      <c r="BB81" s="1956"/>
      <c r="BC81" s="1956"/>
      <c r="BD81" s="1956"/>
      <c r="BF81" s="138"/>
    </row>
    <row r="82" spans="1:70" x14ac:dyDescent="0.25">
      <c r="B82" s="137"/>
      <c r="D82" s="1957" t="s">
        <v>239</v>
      </c>
      <c r="E82" s="1957"/>
      <c r="F82" s="1956" t="s">
        <v>686</v>
      </c>
      <c r="G82" s="1956"/>
      <c r="H82" s="1956"/>
      <c r="I82" s="1956"/>
      <c r="J82" s="1956"/>
      <c r="K82" s="1956"/>
      <c r="L82" s="1956"/>
      <c r="M82" s="1956"/>
      <c r="N82" s="1956"/>
      <c r="O82" s="1956"/>
      <c r="P82" s="1956"/>
      <c r="Q82" s="1956"/>
      <c r="R82" s="1956"/>
      <c r="S82" s="1956"/>
      <c r="T82" s="1956"/>
      <c r="U82" s="1956"/>
      <c r="V82" s="1956"/>
      <c r="W82" s="1956"/>
      <c r="X82" s="1956"/>
      <c r="Y82" s="1956"/>
      <c r="Z82" s="1956"/>
      <c r="AA82" s="1956"/>
      <c r="AB82" s="1956"/>
      <c r="AC82" s="1956"/>
      <c r="AD82" s="1956"/>
      <c r="AE82" s="1956"/>
      <c r="AF82" s="1956"/>
      <c r="AG82" s="1956"/>
      <c r="AH82" s="1956"/>
      <c r="AI82" s="1956"/>
      <c r="AJ82" s="1956"/>
      <c r="AK82" s="1956"/>
      <c r="AL82" s="1956"/>
      <c r="AM82" s="1956"/>
      <c r="AN82" s="1956"/>
      <c r="AO82" s="1956"/>
      <c r="AP82" s="1956"/>
      <c r="AQ82" s="1956"/>
      <c r="AR82" s="1956"/>
      <c r="AS82" s="1956"/>
      <c r="AT82" s="1956"/>
      <c r="AU82" s="1956"/>
      <c r="AV82" s="1956"/>
      <c r="AW82" s="1956"/>
      <c r="AX82" s="1956"/>
      <c r="AY82" s="1956"/>
      <c r="AZ82" s="1956"/>
      <c r="BA82" s="1956"/>
      <c r="BB82" s="1956"/>
      <c r="BC82" s="1956"/>
      <c r="BD82" s="1956"/>
      <c r="BF82" s="138"/>
    </row>
    <row r="83" spans="1:70" x14ac:dyDescent="0.25">
      <c r="B83" s="137"/>
      <c r="D83" s="1958"/>
      <c r="E83" s="1958"/>
      <c r="F83" s="1956" t="s">
        <v>685</v>
      </c>
      <c r="G83" s="1956"/>
      <c r="H83" s="1956"/>
      <c r="I83" s="1956"/>
      <c r="J83" s="1956"/>
      <c r="K83" s="1956"/>
      <c r="L83" s="1956"/>
      <c r="M83" s="1956"/>
      <c r="N83" s="1956"/>
      <c r="O83" s="1956"/>
      <c r="P83" s="1956"/>
      <c r="Q83" s="1956"/>
      <c r="R83" s="1956"/>
      <c r="S83" s="1956"/>
      <c r="T83" s="1956"/>
      <c r="U83" s="1956"/>
      <c r="V83" s="1956"/>
      <c r="W83" s="1956"/>
      <c r="X83" s="1956"/>
      <c r="Y83" s="1956"/>
      <c r="Z83" s="1956"/>
      <c r="AA83" s="1956"/>
      <c r="AB83" s="1956"/>
      <c r="AC83" s="1956"/>
      <c r="AD83" s="1956"/>
      <c r="AE83" s="1956"/>
      <c r="AF83" s="1956"/>
      <c r="AG83" s="1956"/>
      <c r="AH83" s="1956"/>
      <c r="AI83" s="1956"/>
      <c r="AJ83" s="1956"/>
      <c r="AK83" s="1956"/>
      <c r="AL83" s="1956"/>
      <c r="AM83" s="1956"/>
      <c r="AN83" s="1956"/>
      <c r="AO83" s="1956"/>
      <c r="AP83" s="1956"/>
      <c r="AQ83" s="1956"/>
      <c r="AR83" s="1956"/>
      <c r="AS83" s="1956"/>
      <c r="AT83" s="1956"/>
      <c r="AU83" s="1956"/>
      <c r="AV83" s="1956"/>
      <c r="AW83" s="1956"/>
      <c r="AX83" s="1956"/>
      <c r="AY83" s="1956"/>
      <c r="AZ83" s="1956"/>
      <c r="BA83" s="1956"/>
      <c r="BB83" s="1956"/>
      <c r="BC83" s="1956"/>
      <c r="BD83" s="1956"/>
      <c r="BF83" s="138"/>
    </row>
    <row r="84" spans="1:70" x14ac:dyDescent="0.25">
      <c r="A84" s="269"/>
      <c r="B84" s="137"/>
      <c r="D84" s="1958"/>
      <c r="E84" s="1958"/>
      <c r="F84" s="1956" t="s">
        <v>684</v>
      </c>
      <c r="G84" s="1956"/>
      <c r="H84" s="1956"/>
      <c r="I84" s="1956"/>
      <c r="J84" s="1956"/>
      <c r="K84" s="1956"/>
      <c r="L84" s="1956"/>
      <c r="M84" s="1956"/>
      <c r="N84" s="1956"/>
      <c r="O84" s="1956"/>
      <c r="P84" s="1956"/>
      <c r="Q84" s="1956"/>
      <c r="R84" s="1956"/>
      <c r="S84" s="1956"/>
      <c r="T84" s="1956"/>
      <c r="U84" s="1956"/>
      <c r="V84" s="1956"/>
      <c r="W84" s="1956"/>
      <c r="X84" s="1956"/>
      <c r="Y84" s="1956"/>
      <c r="Z84" s="1956"/>
      <c r="AA84" s="1956"/>
      <c r="AB84" s="1956"/>
      <c r="AC84" s="1956"/>
      <c r="AD84" s="1956"/>
      <c r="AE84" s="1956"/>
      <c r="AF84" s="1956"/>
      <c r="AG84" s="1956"/>
      <c r="AH84" s="1956"/>
      <c r="AI84" s="1956"/>
      <c r="AJ84" s="1956"/>
      <c r="AK84" s="1956"/>
      <c r="AL84" s="1956"/>
      <c r="AM84" s="1956"/>
      <c r="AN84" s="1956"/>
      <c r="AO84" s="1956"/>
      <c r="AP84" s="1956"/>
      <c r="AQ84" s="1956"/>
      <c r="AR84" s="1956"/>
      <c r="AS84" s="1956"/>
      <c r="AT84" s="1956"/>
      <c r="AU84" s="1956"/>
      <c r="AV84" s="1956"/>
      <c r="AW84" s="1956"/>
      <c r="AX84" s="1956"/>
      <c r="AY84" s="1956"/>
      <c r="AZ84" s="1956"/>
      <c r="BA84" s="1956"/>
      <c r="BB84" s="1956"/>
      <c r="BC84" s="1956"/>
      <c r="BD84" s="1956"/>
      <c r="BF84" s="138"/>
    </row>
    <row r="85" spans="1:70" x14ac:dyDescent="0.25">
      <c r="B85" s="137"/>
      <c r="BF85" s="138"/>
    </row>
    <row r="86" spans="1:70" x14ac:dyDescent="0.25">
      <c r="B86" s="137"/>
      <c r="D86" s="1956" t="s">
        <v>683</v>
      </c>
      <c r="E86" s="1956"/>
      <c r="F86" s="1956"/>
      <c r="G86" s="1956"/>
      <c r="H86" s="1956"/>
      <c r="I86" s="1956"/>
      <c r="J86" s="1956"/>
      <c r="K86" s="1956"/>
      <c r="L86" s="1956"/>
      <c r="M86" s="1956"/>
      <c r="N86" s="1956"/>
      <c r="O86" s="1956"/>
      <c r="P86" s="1956"/>
      <c r="Q86" s="1956"/>
      <c r="R86" s="1956"/>
      <c r="S86" s="1956"/>
      <c r="T86" s="1956"/>
      <c r="U86" s="1956"/>
      <c r="V86" s="1956"/>
      <c r="W86" s="1956"/>
      <c r="X86" s="1956"/>
      <c r="Y86" s="1956"/>
      <c r="Z86" s="1956"/>
      <c r="AA86" s="1956"/>
      <c r="AB86" s="1956"/>
      <c r="AC86" s="1956"/>
      <c r="AD86" s="1956"/>
      <c r="AE86" s="1956"/>
      <c r="AF86" s="1956"/>
      <c r="AG86" s="1956"/>
      <c r="AH86" s="1956"/>
      <c r="AI86" s="1956"/>
      <c r="AJ86" s="1956"/>
      <c r="AK86" s="1956"/>
      <c r="AL86" s="1956"/>
      <c r="AM86" s="1956"/>
      <c r="AN86" s="1956"/>
      <c r="AO86" s="1956"/>
      <c r="AP86" s="1956"/>
      <c r="AQ86" s="1956"/>
      <c r="AR86" s="1956"/>
      <c r="AS86" s="1956"/>
      <c r="AT86" s="1956"/>
      <c r="AU86" s="1956"/>
      <c r="AV86" s="1956"/>
      <c r="AW86" s="1956"/>
      <c r="AX86" s="1956"/>
      <c r="AY86" s="1956"/>
      <c r="AZ86" s="1956"/>
      <c r="BA86" s="1956"/>
      <c r="BB86" s="1956"/>
      <c r="BC86" s="1956"/>
      <c r="BD86" s="1956"/>
      <c r="BF86" s="138"/>
    </row>
    <row r="87" spans="1:70" x14ac:dyDescent="0.25">
      <c r="B87" s="137"/>
      <c r="D87" s="1957" t="s">
        <v>239</v>
      </c>
      <c r="E87" s="1957"/>
      <c r="F87" s="1956" t="s">
        <v>682</v>
      </c>
      <c r="G87" s="1956"/>
      <c r="H87" s="1956"/>
      <c r="I87" s="1956"/>
      <c r="J87" s="1956"/>
      <c r="K87" s="1956"/>
      <c r="L87" s="1956"/>
      <c r="M87" s="1956"/>
      <c r="N87" s="1956"/>
      <c r="O87" s="1956"/>
      <c r="P87" s="1956"/>
      <c r="Q87" s="1956"/>
      <c r="R87" s="1956"/>
      <c r="S87" s="1956"/>
      <c r="T87" s="1956"/>
      <c r="U87" s="1956"/>
      <c r="V87" s="1956"/>
      <c r="W87" s="1956"/>
      <c r="X87" s="1956"/>
      <c r="Y87" s="1956"/>
      <c r="Z87" s="1956"/>
      <c r="AA87" s="1956"/>
      <c r="AB87" s="1956"/>
      <c r="AC87" s="1956"/>
      <c r="AD87" s="1956"/>
      <c r="AE87" s="1956"/>
      <c r="AF87" s="1956"/>
      <c r="AG87" s="1956"/>
      <c r="AH87" s="1956"/>
      <c r="AI87" s="1956"/>
      <c r="AJ87" s="1956"/>
      <c r="AK87" s="1956"/>
      <c r="AL87" s="1956"/>
      <c r="AM87" s="1956"/>
      <c r="AN87" s="1956"/>
      <c r="AO87" s="1956"/>
      <c r="AP87" s="1956"/>
      <c r="AQ87" s="1956"/>
      <c r="AR87" s="1956"/>
      <c r="AS87" s="1956"/>
      <c r="AT87" s="1956"/>
      <c r="AU87" s="1956"/>
      <c r="AV87" s="1956"/>
      <c r="AW87" s="1956"/>
      <c r="AX87" s="1956"/>
      <c r="AY87" s="1956"/>
      <c r="AZ87" s="1956"/>
      <c r="BA87" s="1956"/>
      <c r="BB87" s="1956"/>
      <c r="BC87" s="1956"/>
      <c r="BD87" s="1956"/>
      <c r="BF87" s="138"/>
    </row>
    <row r="88" spans="1:70" x14ac:dyDescent="0.25">
      <c r="B88" s="137"/>
      <c r="D88" s="1958"/>
      <c r="E88" s="1958"/>
      <c r="F88" s="1956" t="s">
        <v>681</v>
      </c>
      <c r="G88" s="1956"/>
      <c r="H88" s="1956"/>
      <c r="I88" s="1956"/>
      <c r="J88" s="1956"/>
      <c r="K88" s="1956"/>
      <c r="L88" s="1956"/>
      <c r="M88" s="1956"/>
      <c r="N88" s="1956"/>
      <c r="O88" s="1956"/>
      <c r="P88" s="1956"/>
      <c r="Q88" s="1956"/>
      <c r="R88" s="1956"/>
      <c r="S88" s="1956"/>
      <c r="T88" s="1956"/>
      <c r="U88" s="1956"/>
      <c r="V88" s="1956"/>
      <c r="W88" s="1956"/>
      <c r="X88" s="1956"/>
      <c r="Y88" s="1956"/>
      <c r="Z88" s="1956"/>
      <c r="AA88" s="1956"/>
      <c r="AB88" s="1956"/>
      <c r="AC88" s="1956"/>
      <c r="AD88" s="1956"/>
      <c r="AE88" s="1956"/>
      <c r="AF88" s="1956"/>
      <c r="AG88" s="1956"/>
      <c r="AH88" s="1956"/>
      <c r="AI88" s="1956"/>
      <c r="AJ88" s="1956"/>
      <c r="AK88" s="1956"/>
      <c r="AL88" s="1956"/>
      <c r="AM88" s="1956"/>
      <c r="AN88" s="1956"/>
      <c r="AO88" s="1956"/>
      <c r="AP88" s="1956"/>
      <c r="AQ88" s="1956"/>
      <c r="AR88" s="1956"/>
      <c r="AS88" s="1956"/>
      <c r="AT88" s="1956"/>
      <c r="AU88" s="1956"/>
      <c r="AV88" s="1956"/>
      <c r="AW88" s="1956"/>
      <c r="AX88" s="1956"/>
      <c r="AY88" s="1956"/>
      <c r="AZ88" s="1956"/>
      <c r="BA88" s="1956"/>
      <c r="BB88" s="1956"/>
      <c r="BC88" s="1956"/>
      <c r="BD88" s="195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3" t="s">
        <v>957</v>
      </c>
      <c r="C92" s="1974"/>
      <c r="D92" s="1974"/>
      <c r="E92" s="1974"/>
      <c r="F92" s="1974"/>
      <c r="G92" s="1974"/>
      <c r="H92" s="1974"/>
      <c r="I92" s="1974"/>
      <c r="J92" s="1974"/>
      <c r="K92" s="1974"/>
      <c r="L92" s="1974"/>
      <c r="M92" s="1974"/>
      <c r="N92" s="1974"/>
      <c r="O92" s="1974"/>
      <c r="P92" s="1974"/>
      <c r="Q92" s="1974"/>
      <c r="R92" s="1974"/>
      <c r="S92" s="1974"/>
      <c r="T92" s="1974"/>
      <c r="U92" s="1974"/>
      <c r="V92" s="1974"/>
      <c r="W92" s="1974"/>
      <c r="X92" s="1974"/>
      <c r="Y92" s="1974"/>
      <c r="Z92" s="1974"/>
      <c r="AA92" s="1974"/>
      <c r="AB92" s="1974"/>
      <c r="AC92" s="1974"/>
      <c r="AD92" s="1974"/>
      <c r="AE92" s="1974"/>
      <c r="AF92" s="1974"/>
      <c r="AG92" s="1974"/>
      <c r="AH92" s="1974"/>
      <c r="AI92" s="1974"/>
      <c r="AJ92" s="1974"/>
      <c r="AK92" s="1974"/>
      <c r="AL92" s="1974"/>
      <c r="AM92" s="1974"/>
      <c r="AN92" s="1974"/>
      <c r="AO92" s="1974"/>
      <c r="AP92" s="1974"/>
      <c r="AQ92" s="1974"/>
      <c r="AR92" s="1974"/>
      <c r="AS92" s="1974"/>
      <c r="AT92" s="1974"/>
      <c r="AU92" s="1974"/>
      <c r="AV92" s="1974"/>
      <c r="AW92" s="1974"/>
      <c r="AX92" s="1974"/>
      <c r="AY92" s="1974"/>
      <c r="AZ92" s="1974"/>
      <c r="BA92" s="1974"/>
      <c r="BB92" s="1974"/>
      <c r="BC92" s="1974"/>
      <c r="BD92" s="1974"/>
      <c r="BE92" s="1974"/>
      <c r="BF92" s="1975"/>
    </row>
    <row r="93" spans="1:70" ht="15.75" thickBot="1" x14ac:dyDescent="0.3">
      <c r="B93" s="137"/>
      <c r="BF93" s="138"/>
      <c r="BR93" s="262"/>
    </row>
    <row r="94" spans="1:70" ht="15.75" thickBot="1" x14ac:dyDescent="0.3">
      <c r="B94" s="137"/>
      <c r="D94" s="1987" t="s">
        <v>723</v>
      </c>
      <c r="E94" s="1988"/>
      <c r="F94" s="1988"/>
      <c r="G94" s="1988"/>
      <c r="H94" s="1988"/>
      <c r="I94" s="1988"/>
      <c r="J94" s="1988"/>
      <c r="K94" s="1994" t="s">
        <v>724</v>
      </c>
      <c r="L94" s="1988"/>
      <c r="M94" s="1988"/>
      <c r="N94" s="1988"/>
      <c r="O94" s="1988"/>
      <c r="P94" s="1988"/>
      <c r="Q94" s="1988"/>
      <c r="R94" s="1988"/>
      <c r="S94" s="1988"/>
      <c r="T94" s="1988"/>
      <c r="U94" s="1994" t="s">
        <v>767</v>
      </c>
      <c r="V94" s="1988"/>
      <c r="W94" s="1988"/>
      <c r="X94" s="1988"/>
      <c r="Y94" s="1988"/>
      <c r="Z94" s="1988"/>
      <c r="AA94" s="1988"/>
      <c r="AB94" s="1988"/>
      <c r="AC94" s="1988"/>
      <c r="AD94" s="1988"/>
      <c r="AE94" s="1988"/>
      <c r="AF94" s="1988"/>
      <c r="AG94" s="1988"/>
      <c r="AH94" s="1988"/>
      <c r="AI94" s="1988"/>
      <c r="AJ94" s="1994" t="s">
        <v>768</v>
      </c>
      <c r="AK94" s="1988"/>
      <c r="AL94" s="1988"/>
      <c r="AM94" s="1988"/>
      <c r="AN94" s="1988"/>
      <c r="AO94" s="1988"/>
      <c r="AP94" s="1988"/>
      <c r="AQ94" s="1988"/>
      <c r="AR94" s="1988"/>
      <c r="AS94" s="1988"/>
      <c r="AT94" s="2006"/>
      <c r="AU94" s="1994" t="s">
        <v>769</v>
      </c>
      <c r="AV94" s="1988"/>
      <c r="AW94" s="1988"/>
      <c r="AX94" s="2006"/>
      <c r="AY94" s="1994" t="s">
        <v>810</v>
      </c>
      <c r="AZ94" s="1988"/>
      <c r="BA94" s="1988"/>
      <c r="BB94" s="1988"/>
      <c r="BC94" s="2016"/>
      <c r="BF94" s="138"/>
    </row>
    <row r="95" spans="1:70" x14ac:dyDescent="0.25">
      <c r="B95" s="137"/>
      <c r="C95" s="536">
        <v>1</v>
      </c>
      <c r="D95" s="1986">
        <f>'Customer Inputs'!$B$6</f>
        <v>0</v>
      </c>
      <c r="E95" s="1986"/>
      <c r="F95" s="1986"/>
      <c r="G95" s="1986"/>
      <c r="H95" s="1986"/>
      <c r="I95" s="1986"/>
      <c r="J95" s="1986"/>
      <c r="K95" s="1941" t="str">
        <f>IFERROR(IFERROR('Multi-Customer'!$BK$39,VLOOKUP($D95,'Required Info to Submit'!$E$23:$J$32,2,FALSE)),"")</f>
        <v/>
      </c>
      <c r="L95" s="1941"/>
      <c r="M95" s="1941"/>
      <c r="N95" s="1941"/>
      <c r="O95" s="1941"/>
      <c r="P95" s="1941"/>
      <c r="Q95" s="1941"/>
      <c r="R95" s="1941"/>
      <c r="S95" s="1941"/>
      <c r="T95" s="1941"/>
      <c r="U95" s="1941" t="str">
        <f>IFERROR(IFERROR('Multi-Customer'!$BK$41&amp;" "&amp;'Multi-Customer'!$BK$42,VLOOKUP($D95,'Required Info to Submit'!$E$23:$J$32,3,FALSE)),"")</f>
        <v/>
      </c>
      <c r="V95" s="1941"/>
      <c r="W95" s="1941"/>
      <c r="X95" s="1941"/>
      <c r="Y95" s="1941"/>
      <c r="Z95" s="1941"/>
      <c r="AA95" s="1941"/>
      <c r="AB95" s="1941"/>
      <c r="AC95" s="1941"/>
      <c r="AD95" s="1941"/>
      <c r="AE95" s="1941"/>
      <c r="AF95" s="1941"/>
      <c r="AG95" s="1941"/>
      <c r="AH95" s="1941"/>
      <c r="AI95" s="1941"/>
      <c r="AJ95" s="2003" t="str">
        <f>IFERROR(IFERROR('Multi-Customer'!$BK$43,VLOOKUP($D95,'Required Info to Submit'!$E$23:$J$32,4,FALSE)),"")</f>
        <v/>
      </c>
      <c r="AK95" s="2004"/>
      <c r="AL95" s="2004"/>
      <c r="AM95" s="2004"/>
      <c r="AN95" s="2004"/>
      <c r="AO95" s="2004"/>
      <c r="AP95" s="2004"/>
      <c r="AQ95" s="2004"/>
      <c r="AR95" s="2004"/>
      <c r="AS95" s="2004"/>
      <c r="AT95" s="2005"/>
      <c r="AU95" s="2007" t="str">
        <f>IFERROR(IFERROR('Multi-Customer'!$BK$44,VLOOKUP($D95,'Required Info to Submit'!$E$23:$J$32,5,FALSE)),"")</f>
        <v/>
      </c>
      <c r="AV95" s="2008"/>
      <c r="AW95" s="2008"/>
      <c r="AX95" s="2009"/>
      <c r="AY95" s="2013" t="str">
        <f>IFERROR(IFERROR('Multi-Customer'!$BK$45,VLOOKUP($D95,'Required Info to Submit'!$E$23:$J$32,6,FALSE)),"")</f>
        <v/>
      </c>
      <c r="AZ95" s="2014"/>
      <c r="BA95" s="2014"/>
      <c r="BB95" s="2014"/>
      <c r="BC95" s="2015"/>
      <c r="BF95" s="138"/>
    </row>
    <row r="96" spans="1:70" x14ac:dyDescent="0.25">
      <c r="B96" s="137"/>
      <c r="C96" s="537">
        <v>2</v>
      </c>
      <c r="D96" s="1985">
        <f>'Customer Inputs'!$B$7</f>
        <v>0</v>
      </c>
      <c r="E96" s="1985"/>
      <c r="F96" s="1985"/>
      <c r="G96" s="1985"/>
      <c r="H96" s="1985"/>
      <c r="I96" s="1985"/>
      <c r="J96" s="1985"/>
      <c r="K96" s="1927" t="str">
        <f>IFERROR(IFERROR('Multi-Customer'!$CH$39,VLOOKUP($D96,'Required Info to Submit'!$E$23:$J$32,2,FALSE)),"")</f>
        <v/>
      </c>
      <c r="L96" s="1927"/>
      <c r="M96" s="1927"/>
      <c r="N96" s="1927"/>
      <c r="O96" s="1927"/>
      <c r="P96" s="1927"/>
      <c r="Q96" s="1927"/>
      <c r="R96" s="1927"/>
      <c r="S96" s="1927"/>
      <c r="T96" s="1927"/>
      <c r="U96" s="1927" t="str">
        <f>IFERROR(IFERROR('Multi-Customer'!$CH$41&amp;" "&amp;'Multi-Customer'!$CH$42,VLOOKUP($D96,'Required Info to Submit'!$E$23:$J$32,3,FALSE)),"")</f>
        <v/>
      </c>
      <c r="V96" s="1927"/>
      <c r="W96" s="1927"/>
      <c r="X96" s="1927"/>
      <c r="Y96" s="1927"/>
      <c r="Z96" s="1927"/>
      <c r="AA96" s="1927"/>
      <c r="AB96" s="1927"/>
      <c r="AC96" s="1927"/>
      <c r="AD96" s="1927"/>
      <c r="AE96" s="1927"/>
      <c r="AF96" s="1927"/>
      <c r="AG96" s="1927"/>
      <c r="AH96" s="1927"/>
      <c r="AI96" s="1927"/>
      <c r="AJ96" s="2000" t="str">
        <f>IFERROR(IFERROR('Multi-Customer'!$CH$43,VLOOKUP($D96,'Required Info to Submit'!$E$23:$J$32,4,FALSE)),"")</f>
        <v/>
      </c>
      <c r="AK96" s="2001"/>
      <c r="AL96" s="2001"/>
      <c r="AM96" s="2001"/>
      <c r="AN96" s="2001"/>
      <c r="AO96" s="2001"/>
      <c r="AP96" s="2001"/>
      <c r="AQ96" s="2001"/>
      <c r="AR96" s="2001"/>
      <c r="AS96" s="2001"/>
      <c r="AT96" s="2002"/>
      <c r="AU96" s="1871" t="str">
        <f>IFERROR(IFERROR('Multi-Customer'!$CH$44,VLOOKUP($D96,'Required Info to Submit'!$E$23:$J$32,5,FALSE)),"")</f>
        <v/>
      </c>
      <c r="AV96" s="1872"/>
      <c r="AW96" s="1872"/>
      <c r="AX96" s="1873"/>
      <c r="AY96" s="1918" t="str">
        <f>IFERROR(IFERROR('Multi-Customer'!$CH$45,VLOOKUP($D96,'Required Info to Submit'!$E$23:$J$32,6,FALSE)),"")</f>
        <v/>
      </c>
      <c r="AZ96" s="1919"/>
      <c r="BA96" s="1919"/>
      <c r="BB96" s="1919"/>
      <c r="BC96" s="1920"/>
      <c r="BF96" s="138"/>
    </row>
    <row r="97" spans="2:58" x14ac:dyDescent="0.25">
      <c r="B97" s="137"/>
      <c r="C97" s="537">
        <v>3</v>
      </c>
      <c r="D97" s="1985">
        <f>'Customer Inputs'!$B$8</f>
        <v>0</v>
      </c>
      <c r="E97" s="1985"/>
      <c r="F97" s="1985"/>
      <c r="G97" s="1985"/>
      <c r="H97" s="1985"/>
      <c r="I97" s="1985"/>
      <c r="J97" s="1985"/>
      <c r="K97" s="1927" t="str">
        <f>IFERROR(IFERROR('Multi-Customer'!$DE$39,VLOOKUP($D97,'Required Info to Submit'!$E$23:$J$32,2,FALSE)),"")</f>
        <v/>
      </c>
      <c r="L97" s="1927"/>
      <c r="M97" s="1927"/>
      <c r="N97" s="1927"/>
      <c r="O97" s="1927"/>
      <c r="P97" s="1927"/>
      <c r="Q97" s="1927"/>
      <c r="R97" s="1927"/>
      <c r="S97" s="1927"/>
      <c r="T97" s="1927"/>
      <c r="U97" s="1927" t="str">
        <f>IFERROR(IFERROR('Multi-Customer'!$DE$41&amp;" "&amp;'Multi-Customer'!$DE$42,VLOOKUP($D97,'Required Info to Submit'!$E$23:$J$32,3,FALSE)),"")</f>
        <v/>
      </c>
      <c r="V97" s="1927"/>
      <c r="W97" s="1927"/>
      <c r="X97" s="1927"/>
      <c r="Y97" s="1927"/>
      <c r="Z97" s="1927"/>
      <c r="AA97" s="1927"/>
      <c r="AB97" s="1927"/>
      <c r="AC97" s="1927"/>
      <c r="AD97" s="1927"/>
      <c r="AE97" s="1927"/>
      <c r="AF97" s="1927"/>
      <c r="AG97" s="1927"/>
      <c r="AH97" s="1927"/>
      <c r="AI97" s="1927"/>
      <c r="AJ97" s="2000" t="str">
        <f>IFERROR(IFERROR('Multi-Customer'!$DE$43,VLOOKUP($D97,'Required Info to Submit'!$E$23:$J$32,4,FALSE)),"")</f>
        <v/>
      </c>
      <c r="AK97" s="2001"/>
      <c r="AL97" s="2001"/>
      <c r="AM97" s="2001"/>
      <c r="AN97" s="2001"/>
      <c r="AO97" s="2001"/>
      <c r="AP97" s="2001"/>
      <c r="AQ97" s="2001"/>
      <c r="AR97" s="2001"/>
      <c r="AS97" s="2001"/>
      <c r="AT97" s="2002"/>
      <c r="AU97" s="1871" t="str">
        <f>IFERROR(IFERROR('Multi-Customer'!$DE$44,VLOOKUP($D97,'Required Info to Submit'!$E$23:$J$32,5,FALSE)),"")</f>
        <v/>
      </c>
      <c r="AV97" s="1872"/>
      <c r="AW97" s="1872"/>
      <c r="AX97" s="1873"/>
      <c r="AY97" s="1918" t="str">
        <f>IFERROR(IFERROR('Multi-Customer'!$DE$45,VLOOKUP($D97,'Required Info to Submit'!$E$23:$J$32,6,FALSE)),"")</f>
        <v/>
      </c>
      <c r="AZ97" s="1919"/>
      <c r="BA97" s="1919"/>
      <c r="BB97" s="1919"/>
      <c r="BC97" s="1920"/>
      <c r="BF97" s="138"/>
    </row>
    <row r="98" spans="2:58" x14ac:dyDescent="0.25">
      <c r="B98" s="137"/>
      <c r="C98" s="537">
        <v>4</v>
      </c>
      <c r="D98" s="1985">
        <f>'Customer Inputs'!$B$9</f>
        <v>0</v>
      </c>
      <c r="E98" s="1985"/>
      <c r="F98" s="1985"/>
      <c r="G98" s="1985"/>
      <c r="H98" s="1985"/>
      <c r="I98" s="1985"/>
      <c r="J98" s="1985"/>
      <c r="K98" s="1927" t="str">
        <f>IFERROR(IFERROR('Multi-Customer'!$EB$39,VLOOKUP($D98,'Required Info to Submit'!$E$23:$J$32,2,FALSE)),"")</f>
        <v/>
      </c>
      <c r="L98" s="1927"/>
      <c r="M98" s="1927"/>
      <c r="N98" s="1927"/>
      <c r="O98" s="1927"/>
      <c r="P98" s="1927"/>
      <c r="Q98" s="1927"/>
      <c r="R98" s="1927"/>
      <c r="S98" s="1927"/>
      <c r="T98" s="1927"/>
      <c r="U98" s="1927" t="str">
        <f>IFERROR(IFERROR('Multi-Customer'!$EB$41&amp;" "&amp;'Multi-Customer'!$EB$42,VLOOKUP($D98,'Required Info to Submit'!$E$23:$J$32,3,FALSE)),"")</f>
        <v/>
      </c>
      <c r="V98" s="1927"/>
      <c r="W98" s="1927"/>
      <c r="X98" s="1927"/>
      <c r="Y98" s="1927"/>
      <c r="Z98" s="1927"/>
      <c r="AA98" s="1927"/>
      <c r="AB98" s="1927"/>
      <c r="AC98" s="1927"/>
      <c r="AD98" s="1927"/>
      <c r="AE98" s="1927"/>
      <c r="AF98" s="1927"/>
      <c r="AG98" s="1927"/>
      <c r="AH98" s="1927"/>
      <c r="AI98" s="1927"/>
      <c r="AJ98" s="2000" t="str">
        <f>IFERROR(IFERROR('Multi-Customer'!$EB$43,VLOOKUP($D98,'Required Info to Submit'!$E$23:$J$32,4,FALSE)),"")</f>
        <v/>
      </c>
      <c r="AK98" s="2001"/>
      <c r="AL98" s="2001"/>
      <c r="AM98" s="2001"/>
      <c r="AN98" s="2001"/>
      <c r="AO98" s="2001"/>
      <c r="AP98" s="2001"/>
      <c r="AQ98" s="2001"/>
      <c r="AR98" s="2001"/>
      <c r="AS98" s="2001"/>
      <c r="AT98" s="2002"/>
      <c r="AU98" s="1871" t="str">
        <f>IFERROR(IFERROR('Multi-Customer'!$EB$44,VLOOKUP($D98,'Required Info to Submit'!$E$23:$J$32,5,FALSE)),"")</f>
        <v/>
      </c>
      <c r="AV98" s="1872"/>
      <c r="AW98" s="1872"/>
      <c r="AX98" s="1873"/>
      <c r="AY98" s="1918" t="str">
        <f>IFERROR(IFERROR('Multi-Customer'!$EB$45,VLOOKUP($D98,'Required Info to Submit'!$E$23:$J$32,6,FALSE)),"")</f>
        <v/>
      </c>
      <c r="AZ98" s="1919"/>
      <c r="BA98" s="1919"/>
      <c r="BB98" s="1919"/>
      <c r="BC98" s="1920"/>
      <c r="BF98" s="138"/>
    </row>
    <row r="99" spans="2:58" x14ac:dyDescent="0.25">
      <c r="B99" s="137"/>
      <c r="C99" s="537">
        <v>5</v>
      </c>
      <c r="D99" s="1985">
        <f>'Customer Inputs'!$B$10</f>
        <v>0</v>
      </c>
      <c r="E99" s="1985"/>
      <c r="F99" s="1985"/>
      <c r="G99" s="1985"/>
      <c r="H99" s="1985"/>
      <c r="I99" s="1985"/>
      <c r="J99" s="1985"/>
      <c r="K99" s="1927" t="str">
        <f>IFERROR(IFERROR('Multi-Customer'!$EY$39,VLOOKUP($D99,'Required Info to Submit'!$E$23:$J$32,2,FALSE)),"")</f>
        <v/>
      </c>
      <c r="L99" s="1927"/>
      <c r="M99" s="1927"/>
      <c r="N99" s="1927"/>
      <c r="O99" s="1927"/>
      <c r="P99" s="1927"/>
      <c r="Q99" s="1927"/>
      <c r="R99" s="1927"/>
      <c r="S99" s="1927"/>
      <c r="T99" s="1927"/>
      <c r="U99" s="1927" t="str">
        <f>IFERROR(IFERROR('Multi-Customer'!$EY$41&amp;" "&amp;'Multi-Customer'!$EY$42,VLOOKUP($D99,'Required Info to Submit'!$E$23:$J$32,3,FALSE)),"")</f>
        <v/>
      </c>
      <c r="V99" s="1927"/>
      <c r="W99" s="1927"/>
      <c r="X99" s="1927"/>
      <c r="Y99" s="1927"/>
      <c r="Z99" s="1927"/>
      <c r="AA99" s="1927"/>
      <c r="AB99" s="1927"/>
      <c r="AC99" s="1927"/>
      <c r="AD99" s="1927"/>
      <c r="AE99" s="1927"/>
      <c r="AF99" s="1927"/>
      <c r="AG99" s="1927"/>
      <c r="AH99" s="1927"/>
      <c r="AI99" s="1927"/>
      <c r="AJ99" s="2000" t="str">
        <f>IFERROR(IFERROR('Multi-Customer'!$EY$43,VLOOKUP($D99,'Required Info to Submit'!$E$23:$J$32,4,FALSE)),"")</f>
        <v/>
      </c>
      <c r="AK99" s="2001"/>
      <c r="AL99" s="2001"/>
      <c r="AM99" s="2001"/>
      <c r="AN99" s="2001"/>
      <c r="AO99" s="2001"/>
      <c r="AP99" s="2001"/>
      <c r="AQ99" s="2001"/>
      <c r="AR99" s="2001"/>
      <c r="AS99" s="2001"/>
      <c r="AT99" s="2002"/>
      <c r="AU99" s="1871" t="str">
        <f>IFERROR(IFERROR('Multi-Customer'!$EY$44,VLOOKUP($D99,'Required Info to Submit'!$E$23:$J$32,5,FALSE)),"")</f>
        <v/>
      </c>
      <c r="AV99" s="1872"/>
      <c r="AW99" s="1872"/>
      <c r="AX99" s="1873"/>
      <c r="AY99" s="1918" t="str">
        <f>IFERROR(IFERROR('Multi-Customer'!$EY$45,VLOOKUP($D99,'Required Info to Submit'!$E$23:$J$32,6,FALSE)),"")</f>
        <v/>
      </c>
      <c r="AZ99" s="1919"/>
      <c r="BA99" s="1919"/>
      <c r="BB99" s="1919"/>
      <c r="BC99" s="1920"/>
      <c r="BF99" s="138"/>
    </row>
    <row r="100" spans="2:58" x14ac:dyDescent="0.25">
      <c r="B100" s="137"/>
      <c r="C100" s="537">
        <v>6</v>
      </c>
      <c r="D100" s="1985">
        <f>'Customer Inputs'!$B$11</f>
        <v>0</v>
      </c>
      <c r="E100" s="1985"/>
      <c r="F100" s="1985"/>
      <c r="G100" s="1985"/>
      <c r="H100" s="1985"/>
      <c r="I100" s="1985"/>
      <c r="J100" s="1985"/>
      <c r="K100" s="1927" t="str">
        <f>IFERROR(IFERROR('Multi-Customer'!$FV$39,VLOOKUP($D100,'Required Info to Submit'!$E$23:$J$32,2,FALSE)),"")</f>
        <v/>
      </c>
      <c r="L100" s="1927"/>
      <c r="M100" s="1927"/>
      <c r="N100" s="1927"/>
      <c r="O100" s="1927"/>
      <c r="P100" s="1927"/>
      <c r="Q100" s="1927"/>
      <c r="R100" s="1927"/>
      <c r="S100" s="1927"/>
      <c r="T100" s="1927"/>
      <c r="U100" s="1927" t="str">
        <f>IFERROR(IFERROR('Multi-Customer'!$FV$41&amp;" "&amp;'Multi-Customer'!$FV$42,VLOOKUP($D100,'Required Info to Submit'!$E$23:$J$32,3,FALSE)),"")</f>
        <v/>
      </c>
      <c r="V100" s="1927"/>
      <c r="W100" s="1927"/>
      <c r="X100" s="1927"/>
      <c r="Y100" s="1927"/>
      <c r="Z100" s="1927"/>
      <c r="AA100" s="1927"/>
      <c r="AB100" s="1927"/>
      <c r="AC100" s="1927"/>
      <c r="AD100" s="1927"/>
      <c r="AE100" s="1927"/>
      <c r="AF100" s="1927"/>
      <c r="AG100" s="1927"/>
      <c r="AH100" s="1927"/>
      <c r="AI100" s="1927"/>
      <c r="AJ100" s="2000" t="str">
        <f>IFERROR(IFERROR('Multi-Customer'!$FV$43,VLOOKUP($D100,'Required Info to Submit'!$E$23:$J$32,4,FALSE)),"")</f>
        <v/>
      </c>
      <c r="AK100" s="2001"/>
      <c r="AL100" s="2001"/>
      <c r="AM100" s="2001"/>
      <c r="AN100" s="2001"/>
      <c r="AO100" s="2001"/>
      <c r="AP100" s="2001"/>
      <c r="AQ100" s="2001"/>
      <c r="AR100" s="2001"/>
      <c r="AS100" s="2001"/>
      <c r="AT100" s="2002"/>
      <c r="AU100" s="1871" t="str">
        <f>IFERROR(IFERROR('Multi-Customer'!$FV$44,VLOOKUP($D100,'Required Info to Submit'!$E$23:$J$32,5,FALSE)),"")</f>
        <v/>
      </c>
      <c r="AV100" s="1872"/>
      <c r="AW100" s="1872"/>
      <c r="AX100" s="1873"/>
      <c r="AY100" s="1918" t="str">
        <f>IFERROR(IFERROR('Multi-Customer'!$FV$45,VLOOKUP($D100,'Required Info to Submit'!$E$23:$J$32,6,FALSE)),"")</f>
        <v/>
      </c>
      <c r="AZ100" s="1919"/>
      <c r="BA100" s="1919"/>
      <c r="BB100" s="1919"/>
      <c r="BC100" s="1920"/>
      <c r="BF100" s="138"/>
    </row>
    <row r="101" spans="2:58" x14ac:dyDescent="0.25">
      <c r="B101" s="137"/>
      <c r="C101" s="537">
        <v>7</v>
      </c>
      <c r="D101" s="1985">
        <f>'Customer Inputs'!$B$12</f>
        <v>0</v>
      </c>
      <c r="E101" s="1985"/>
      <c r="F101" s="1985"/>
      <c r="G101" s="1985"/>
      <c r="H101" s="1985"/>
      <c r="I101" s="1985"/>
      <c r="J101" s="1985"/>
      <c r="K101" s="1927" t="str">
        <f>IFERROR(IFERROR('Multi-Customer'!$GS$39,VLOOKUP($D101,'Required Info to Submit'!$E$23:$J$32,2,FALSE)),"")</f>
        <v/>
      </c>
      <c r="L101" s="1927"/>
      <c r="M101" s="1927"/>
      <c r="N101" s="1927"/>
      <c r="O101" s="1927"/>
      <c r="P101" s="1927"/>
      <c r="Q101" s="1927"/>
      <c r="R101" s="1927"/>
      <c r="S101" s="1927"/>
      <c r="T101" s="1927"/>
      <c r="U101" s="1927" t="str">
        <f>IFERROR(IFERROR('Multi-Customer'!$GS$41&amp;" "&amp;'Multi-Customer'!$GS$42,VLOOKUP($D101,'Required Info to Submit'!$E$23:$J$32,3,FALSE)),"")</f>
        <v/>
      </c>
      <c r="V101" s="1927"/>
      <c r="W101" s="1927"/>
      <c r="X101" s="1927"/>
      <c r="Y101" s="1927"/>
      <c r="Z101" s="1927"/>
      <c r="AA101" s="1927"/>
      <c r="AB101" s="1927"/>
      <c r="AC101" s="1927"/>
      <c r="AD101" s="1927"/>
      <c r="AE101" s="1927"/>
      <c r="AF101" s="1927"/>
      <c r="AG101" s="1927"/>
      <c r="AH101" s="1927"/>
      <c r="AI101" s="1927"/>
      <c r="AJ101" s="2000" t="str">
        <f>IFERROR(IFERROR('Multi-Customer'!$GS$43,VLOOKUP($D101,'Required Info to Submit'!$E$23:$J$32,4,FALSE)),"")</f>
        <v/>
      </c>
      <c r="AK101" s="2001"/>
      <c r="AL101" s="2001"/>
      <c r="AM101" s="2001"/>
      <c r="AN101" s="2001"/>
      <c r="AO101" s="2001"/>
      <c r="AP101" s="2001"/>
      <c r="AQ101" s="2001"/>
      <c r="AR101" s="2001"/>
      <c r="AS101" s="2001"/>
      <c r="AT101" s="2002"/>
      <c r="AU101" s="1871" t="str">
        <f>IFERROR(IFERROR('Multi-Customer'!$GS$44,VLOOKUP($D101,'Required Info to Submit'!$E$23:$J$32,5,FALSE)),"")</f>
        <v/>
      </c>
      <c r="AV101" s="1872"/>
      <c r="AW101" s="1872"/>
      <c r="AX101" s="1873"/>
      <c r="AY101" s="1918" t="str">
        <f>IFERROR(IFERROR('Multi-Customer'!$GS$45,VLOOKUP($D101,'Required Info to Submit'!$E$23:$J$32,6,FALSE)),"")</f>
        <v/>
      </c>
      <c r="AZ101" s="1919"/>
      <c r="BA101" s="1919"/>
      <c r="BB101" s="1919"/>
      <c r="BC101" s="1920"/>
      <c r="BF101" s="138"/>
    </row>
    <row r="102" spans="2:58" x14ac:dyDescent="0.25">
      <c r="B102" s="137"/>
      <c r="C102" s="537">
        <v>8</v>
      </c>
      <c r="D102" s="1985">
        <f>'Customer Inputs'!$B$13</f>
        <v>0</v>
      </c>
      <c r="E102" s="1985"/>
      <c r="F102" s="1985"/>
      <c r="G102" s="1985"/>
      <c r="H102" s="1985"/>
      <c r="I102" s="1985"/>
      <c r="J102" s="1985"/>
      <c r="K102" s="1927" t="str">
        <f>IFERROR(IFERROR('Multi-Customer'!$HP$39,VLOOKUP($D102,'Required Info to Submit'!$E$23:$J$32,2,FALSE)),"")</f>
        <v/>
      </c>
      <c r="L102" s="1927"/>
      <c r="M102" s="1927"/>
      <c r="N102" s="1927"/>
      <c r="O102" s="1927"/>
      <c r="P102" s="1927"/>
      <c r="Q102" s="1927"/>
      <c r="R102" s="1927"/>
      <c r="S102" s="1927"/>
      <c r="T102" s="1927"/>
      <c r="U102" s="1927" t="str">
        <f>IFERROR(IFERROR('Multi-Customer'!$HP$41&amp;" "&amp;'Multi-Customer'!$HP$42,VLOOKUP($D102,'Required Info to Submit'!$E$23:$J$32,3,FALSE)),"")</f>
        <v/>
      </c>
      <c r="V102" s="1927"/>
      <c r="W102" s="1927"/>
      <c r="X102" s="1927"/>
      <c r="Y102" s="1927"/>
      <c r="Z102" s="1927"/>
      <c r="AA102" s="1927"/>
      <c r="AB102" s="1927"/>
      <c r="AC102" s="1927"/>
      <c r="AD102" s="1927"/>
      <c r="AE102" s="1927"/>
      <c r="AF102" s="1927"/>
      <c r="AG102" s="1927"/>
      <c r="AH102" s="1927"/>
      <c r="AI102" s="1927"/>
      <c r="AJ102" s="2000" t="str">
        <f>IFERROR(IFERROR('Multi-Customer'!$HP$43,VLOOKUP($D102,'Required Info to Submit'!$E$23:$J$32,4,FALSE)),"")</f>
        <v/>
      </c>
      <c r="AK102" s="2001"/>
      <c r="AL102" s="2001"/>
      <c r="AM102" s="2001"/>
      <c r="AN102" s="2001"/>
      <c r="AO102" s="2001"/>
      <c r="AP102" s="2001"/>
      <c r="AQ102" s="2001"/>
      <c r="AR102" s="2001"/>
      <c r="AS102" s="2001"/>
      <c r="AT102" s="2002"/>
      <c r="AU102" s="1871" t="str">
        <f>IFERROR(IFERROR('Multi-Customer'!$HP$44,VLOOKUP($D102,'Required Info to Submit'!$E$23:$J$32,5,FALSE)),"")</f>
        <v/>
      </c>
      <c r="AV102" s="1872"/>
      <c r="AW102" s="1872"/>
      <c r="AX102" s="1873"/>
      <c r="AY102" s="1918" t="str">
        <f>IFERROR(IFERROR('Multi-Customer'!$HP$45,VLOOKUP($D102,'Required Info to Submit'!$E$23:$J$32,6,FALSE)),"")</f>
        <v/>
      </c>
      <c r="AZ102" s="1919"/>
      <c r="BA102" s="1919"/>
      <c r="BB102" s="1919"/>
      <c r="BC102" s="1920"/>
      <c r="BF102" s="138"/>
    </row>
    <row r="103" spans="2:58" x14ac:dyDescent="0.25">
      <c r="B103" s="137"/>
      <c r="C103" s="537">
        <v>9</v>
      </c>
      <c r="D103" s="1985">
        <f>'Customer Inputs'!$B$14</f>
        <v>0</v>
      </c>
      <c r="E103" s="1985"/>
      <c r="F103" s="1985"/>
      <c r="G103" s="1985"/>
      <c r="H103" s="1985"/>
      <c r="I103" s="1985"/>
      <c r="J103" s="1985"/>
      <c r="K103" s="1927" t="str">
        <f>IFERROR(IFERROR('Multi-Customer'!$IM$39,VLOOKUP($D103,'Required Info to Submit'!$E$23:$J$32,2,FALSE)),"")</f>
        <v/>
      </c>
      <c r="L103" s="1927"/>
      <c r="M103" s="1927"/>
      <c r="N103" s="1927"/>
      <c r="O103" s="1927"/>
      <c r="P103" s="1927"/>
      <c r="Q103" s="1927"/>
      <c r="R103" s="1927"/>
      <c r="S103" s="1927"/>
      <c r="T103" s="1927"/>
      <c r="U103" s="1927" t="str">
        <f>IFERROR(IFERROR('Multi-Customer'!$IM$41&amp;" "&amp;'Multi-Customer'!$IM$42,VLOOKUP($D103,'Required Info to Submit'!$E$23:$J$32,3,FALSE)),"")</f>
        <v/>
      </c>
      <c r="V103" s="1927"/>
      <c r="W103" s="1927"/>
      <c r="X103" s="1927"/>
      <c r="Y103" s="1927"/>
      <c r="Z103" s="1927"/>
      <c r="AA103" s="1927"/>
      <c r="AB103" s="1927"/>
      <c r="AC103" s="1927"/>
      <c r="AD103" s="1927"/>
      <c r="AE103" s="1927"/>
      <c r="AF103" s="1927"/>
      <c r="AG103" s="1927"/>
      <c r="AH103" s="1927"/>
      <c r="AI103" s="1927"/>
      <c r="AJ103" s="2000" t="str">
        <f>IFERROR(IFERROR('Multi-Customer'!$IM$43,VLOOKUP($D103,'Required Info to Submit'!$E$23:$J$32,4,FALSE)),"")</f>
        <v/>
      </c>
      <c r="AK103" s="2001"/>
      <c r="AL103" s="2001"/>
      <c r="AM103" s="2001"/>
      <c r="AN103" s="2001"/>
      <c r="AO103" s="2001"/>
      <c r="AP103" s="2001"/>
      <c r="AQ103" s="2001"/>
      <c r="AR103" s="2001"/>
      <c r="AS103" s="2001"/>
      <c r="AT103" s="2002"/>
      <c r="AU103" s="1871" t="str">
        <f>IFERROR(IFERROR('Multi-Customer'!$IM$44,VLOOKUP($D103,'Required Info to Submit'!$E$23:$J$32,5,FALSE)),"")</f>
        <v/>
      </c>
      <c r="AV103" s="1872"/>
      <c r="AW103" s="1872"/>
      <c r="AX103" s="1873"/>
      <c r="AY103" s="1918" t="str">
        <f>IFERROR(IFERROR('Multi-Customer'!$IM$45,VLOOKUP($D103,'Required Info to Submit'!$E$23:$J$32,6,FALSE)),"")</f>
        <v/>
      </c>
      <c r="AZ103" s="1919"/>
      <c r="BA103" s="1919"/>
      <c r="BB103" s="1919"/>
      <c r="BC103" s="1920"/>
      <c r="BF103" s="138"/>
    </row>
    <row r="104" spans="2:58" ht="15.75" thickBot="1" x14ac:dyDescent="0.3">
      <c r="B104" s="137"/>
      <c r="C104" s="538">
        <v>10</v>
      </c>
      <c r="D104" s="1996">
        <f>'Customer Inputs'!$B$15</f>
        <v>0</v>
      </c>
      <c r="E104" s="1996"/>
      <c r="F104" s="1996"/>
      <c r="G104" s="1996"/>
      <c r="H104" s="1996"/>
      <c r="I104" s="1996"/>
      <c r="J104" s="1996"/>
      <c r="K104" s="1995" t="str">
        <f>IFERROR(IFERROR('Multi-Customer'!$JJ$39,VLOOKUP($D104,'Required Info to Submit'!$E$23:$J$32,2,FALSE)),"")</f>
        <v/>
      </c>
      <c r="L104" s="1995"/>
      <c r="M104" s="1995"/>
      <c r="N104" s="1995"/>
      <c r="O104" s="1995"/>
      <c r="P104" s="1995"/>
      <c r="Q104" s="1995"/>
      <c r="R104" s="1995"/>
      <c r="S104" s="1995"/>
      <c r="T104" s="1995"/>
      <c r="U104" s="1995" t="str">
        <f>IFERROR(IFERROR('Multi-Customer'!$JJ$41&amp;" "&amp;'Multi-Customer'!$JJ$42,VLOOKUP($D104,'Required Info to Submit'!$E$23:$J$32,3,FALSE)),"")</f>
        <v/>
      </c>
      <c r="V104" s="1995"/>
      <c r="W104" s="1995"/>
      <c r="X104" s="1995"/>
      <c r="Y104" s="1995"/>
      <c r="Z104" s="1995"/>
      <c r="AA104" s="1995"/>
      <c r="AB104" s="1995"/>
      <c r="AC104" s="1995"/>
      <c r="AD104" s="1995"/>
      <c r="AE104" s="1995"/>
      <c r="AF104" s="1995"/>
      <c r="AG104" s="1995"/>
      <c r="AH104" s="1995"/>
      <c r="AI104" s="1995"/>
      <c r="AJ104" s="1997" t="str">
        <f>IFERROR(IFERROR('Multi-Customer'!$JJ$43,VLOOKUP($D104,'Required Info to Submit'!$E$23:$J$32,4,FALSE)),"")</f>
        <v/>
      </c>
      <c r="AK104" s="1998"/>
      <c r="AL104" s="1998"/>
      <c r="AM104" s="1998"/>
      <c r="AN104" s="1998"/>
      <c r="AO104" s="1998"/>
      <c r="AP104" s="1998"/>
      <c r="AQ104" s="1998"/>
      <c r="AR104" s="1998"/>
      <c r="AS104" s="1998"/>
      <c r="AT104" s="1999"/>
      <c r="AU104" s="2017" t="str">
        <f>IFERROR(IFERROR('Multi-Customer'!$JJ$44,VLOOKUP($D104,'Required Info to Submit'!$E$23:$J$32,5,FALSE)),"")</f>
        <v/>
      </c>
      <c r="AV104" s="2018"/>
      <c r="AW104" s="2018"/>
      <c r="AX104" s="2019"/>
      <c r="AY104" s="2010" t="str">
        <f>IFERROR(IFERROR('Multi-Customer'!$JJ$45,VLOOKUP($D104,'Required Info to Submit'!$E$23:$J$32,6,FALSE)),"")</f>
        <v/>
      </c>
      <c r="AZ104" s="2011"/>
      <c r="BA104" s="2011"/>
      <c r="BB104" s="2011"/>
      <c r="BC104" s="2012"/>
      <c r="BF104" s="138"/>
    </row>
    <row r="105" spans="2:58" x14ac:dyDescent="0.25">
      <c r="B105" s="137"/>
      <c r="BF105" s="138"/>
    </row>
    <row r="106" spans="2:58" x14ac:dyDescent="0.25">
      <c r="B106" s="137"/>
      <c r="BF106" s="138"/>
    </row>
    <row r="107" spans="2:58" ht="18.75" x14ac:dyDescent="0.3">
      <c r="B107" s="1973" t="s">
        <v>965</v>
      </c>
      <c r="C107" s="1974"/>
      <c r="D107" s="1974"/>
      <c r="E107" s="1974"/>
      <c r="F107" s="1974"/>
      <c r="G107" s="1974"/>
      <c r="H107" s="1974"/>
      <c r="I107" s="1974"/>
      <c r="J107" s="1974"/>
      <c r="K107" s="1974"/>
      <c r="L107" s="1974"/>
      <c r="M107" s="1974"/>
      <c r="N107" s="1974"/>
      <c r="O107" s="1974"/>
      <c r="P107" s="1974"/>
      <c r="Q107" s="1974"/>
      <c r="R107" s="1974"/>
      <c r="S107" s="1974"/>
      <c r="T107" s="1974"/>
      <c r="U107" s="1974"/>
      <c r="V107" s="1974"/>
      <c r="W107" s="1974"/>
      <c r="X107" s="1974"/>
      <c r="Y107" s="1974"/>
      <c r="Z107" s="1974"/>
      <c r="AA107" s="1974"/>
      <c r="AB107" s="1974"/>
      <c r="AC107" s="1974"/>
      <c r="AD107" s="1974"/>
      <c r="AE107" s="1974"/>
      <c r="AF107" s="1974"/>
      <c r="AG107" s="1974"/>
      <c r="AH107" s="1974"/>
      <c r="AI107" s="1974"/>
      <c r="AJ107" s="1974"/>
      <c r="AK107" s="1974"/>
      <c r="AL107" s="1974"/>
      <c r="AM107" s="1974"/>
      <c r="AN107" s="1974"/>
      <c r="AO107" s="1974"/>
      <c r="AP107" s="1974"/>
      <c r="AQ107" s="1974"/>
      <c r="AR107" s="1974"/>
      <c r="AS107" s="1974"/>
      <c r="AT107" s="1974"/>
      <c r="AU107" s="1974"/>
      <c r="AV107" s="1974"/>
      <c r="AW107" s="1974"/>
      <c r="AX107" s="1974"/>
      <c r="AY107" s="1974"/>
      <c r="AZ107" s="1974"/>
      <c r="BA107" s="1974"/>
      <c r="BB107" s="1974"/>
      <c r="BC107" s="1974"/>
      <c r="BD107" s="1974"/>
      <c r="BE107" s="1974"/>
      <c r="BF107" s="197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3" t="s">
        <v>966</v>
      </c>
      <c r="V109" s="1913"/>
      <c r="W109" s="1913"/>
      <c r="X109" s="1913"/>
      <c r="Y109" s="1913"/>
      <c r="Z109" s="1913" t="s">
        <v>959</v>
      </c>
      <c r="AA109" s="1913"/>
      <c r="AB109" s="1913"/>
      <c r="AC109" s="1913"/>
      <c r="AD109" s="1913"/>
      <c r="AE109" s="1913"/>
      <c r="AF109" s="1913" t="s">
        <v>960</v>
      </c>
      <c r="AG109" s="1913"/>
      <c r="AH109" s="1913"/>
      <c r="AI109" s="1913"/>
      <c r="AJ109" s="1913"/>
      <c r="AK109" s="1913"/>
      <c r="AL109" s="1913"/>
      <c r="AM109" s="1913" t="s">
        <v>963</v>
      </c>
      <c r="AN109" s="1913"/>
      <c r="AO109" s="1913"/>
      <c r="AP109" s="1913"/>
      <c r="AQ109" s="1913"/>
      <c r="AR109" s="1913"/>
      <c r="AS109" s="1914"/>
      <c r="AT109" s="241"/>
      <c r="AU109" s="241"/>
      <c r="AV109" s="241"/>
      <c r="AW109" s="241"/>
      <c r="AX109" s="241"/>
      <c r="AY109" s="241"/>
      <c r="AZ109" s="241"/>
      <c r="BA109" s="241"/>
      <c r="BB109" s="241"/>
      <c r="BC109" s="241"/>
      <c r="BD109" s="241"/>
      <c r="BE109" s="241"/>
      <c r="BF109" s="540"/>
    </row>
    <row r="110" spans="2:58" x14ac:dyDescent="0.25">
      <c r="B110" s="137"/>
      <c r="D110" s="1940" t="s">
        <v>99</v>
      </c>
      <c r="E110" s="1941"/>
      <c r="F110" s="1941"/>
      <c r="G110" s="1941"/>
      <c r="H110" s="1941"/>
      <c r="I110" s="1941"/>
      <c r="J110" s="1941"/>
      <c r="K110" s="1941"/>
      <c r="L110" s="1941"/>
      <c r="M110" s="1941"/>
      <c r="N110" s="1941"/>
      <c r="O110" s="1941"/>
      <c r="P110" s="1941"/>
      <c r="Q110" s="1941"/>
      <c r="R110" s="1941"/>
      <c r="S110" s="1941"/>
      <c r="T110" s="1942"/>
      <c r="U110" s="1930" t="str">
        <f>IF('PIM Model'!$B$10=0,"",'PIM Model'!$B$10)</f>
        <v/>
      </c>
      <c r="V110" s="1931"/>
      <c r="W110" s="1931"/>
      <c r="X110" s="1931"/>
      <c r="Y110" s="1931"/>
      <c r="Z110" s="1931" t="str">
        <f>'PIM Model'!$AF$10</f>
        <v/>
      </c>
      <c r="AA110" s="1931"/>
      <c r="AB110" s="1931"/>
      <c r="AC110" s="1931"/>
      <c r="AD110" s="1931"/>
      <c r="AE110" s="1931"/>
      <c r="AF110" s="1915" t="str">
        <f>'PIM Model'!$AG$10</f>
        <v/>
      </c>
      <c r="AG110" s="1916"/>
      <c r="AH110" s="1916"/>
      <c r="AI110" s="1916"/>
      <c r="AJ110" s="1916"/>
      <c r="AK110" s="1916"/>
      <c r="AL110" s="1923"/>
      <c r="AM110" s="1915" t="str">
        <f>'PIM Model'!$AH$10</f>
        <v/>
      </c>
      <c r="AN110" s="1916"/>
      <c r="AO110" s="1916"/>
      <c r="AP110" s="1916"/>
      <c r="AQ110" s="1916"/>
      <c r="AR110" s="1916"/>
      <c r="AS110" s="1917"/>
      <c r="BF110" s="138"/>
    </row>
    <row r="111" spans="2:58" x14ac:dyDescent="0.25">
      <c r="B111" s="137"/>
      <c r="D111" s="1926" t="s">
        <v>103</v>
      </c>
      <c r="E111" s="1927"/>
      <c r="F111" s="1927"/>
      <c r="G111" s="1927"/>
      <c r="H111" s="1927"/>
      <c r="I111" s="1927"/>
      <c r="J111" s="1927"/>
      <c r="K111" s="1927"/>
      <c r="L111" s="1927"/>
      <c r="M111" s="1927"/>
      <c r="N111" s="1927"/>
      <c r="O111" s="1927"/>
      <c r="P111" s="1927"/>
      <c r="Q111" s="1927"/>
      <c r="R111" s="1927"/>
      <c r="S111" s="1927"/>
      <c r="T111" s="1928"/>
      <c r="U111" s="1925" t="str">
        <f>IF('PIM Model'!$B$11=0,"",'PIM Model'!$B$11)</f>
        <v/>
      </c>
      <c r="V111" s="1870"/>
      <c r="W111" s="1870"/>
      <c r="X111" s="1870"/>
      <c r="Y111" s="1870"/>
      <c r="Z111" s="1870" t="str">
        <f>'PIM Model'!$AF$11</f>
        <v/>
      </c>
      <c r="AA111" s="1870"/>
      <c r="AB111" s="1870"/>
      <c r="AC111" s="1870"/>
      <c r="AD111" s="1870"/>
      <c r="AE111" s="1870"/>
      <c r="AF111" s="1918" t="str">
        <f>'PIM Model'!$AG$11</f>
        <v/>
      </c>
      <c r="AG111" s="1919"/>
      <c r="AH111" s="1919"/>
      <c r="AI111" s="1919"/>
      <c r="AJ111" s="1919"/>
      <c r="AK111" s="1919"/>
      <c r="AL111" s="1924"/>
      <c r="AM111" s="1918" t="str">
        <f>'PIM Model'!$AH$11</f>
        <v/>
      </c>
      <c r="AN111" s="1919"/>
      <c r="AO111" s="1919"/>
      <c r="AP111" s="1919"/>
      <c r="AQ111" s="1919"/>
      <c r="AR111" s="1919"/>
      <c r="AS111" s="1920"/>
      <c r="BF111" s="138"/>
    </row>
    <row r="112" spans="2:58" x14ac:dyDescent="0.25">
      <c r="B112" s="137"/>
      <c r="D112" s="1926" t="s">
        <v>1296</v>
      </c>
      <c r="E112" s="1927"/>
      <c r="F112" s="1927"/>
      <c r="G112" s="1927"/>
      <c r="H112" s="1927"/>
      <c r="I112" s="1927"/>
      <c r="J112" s="1927"/>
      <c r="K112" s="1927"/>
      <c r="L112" s="1927"/>
      <c r="M112" s="1927"/>
      <c r="N112" s="1927"/>
      <c r="O112" s="1927"/>
      <c r="P112" s="1927"/>
      <c r="Q112" s="1927"/>
      <c r="R112" s="1927"/>
      <c r="S112" s="1927"/>
      <c r="T112" s="1928"/>
      <c r="U112" s="1925" t="str">
        <f>IF('PIM Model'!$B$12=0,"",'PIM Model'!$B$12)</f>
        <v/>
      </c>
      <c r="V112" s="1870"/>
      <c r="W112" s="1870"/>
      <c r="X112" s="1870"/>
      <c r="Y112" s="1870"/>
      <c r="Z112" s="1870" t="str">
        <f>'PIM Model'!$AF$12</f>
        <v/>
      </c>
      <c r="AA112" s="1870"/>
      <c r="AB112" s="1870"/>
      <c r="AC112" s="1870"/>
      <c r="AD112" s="1870"/>
      <c r="AE112" s="1870"/>
      <c r="AF112" s="1918" t="str">
        <f>'PIM Model'!$AG$12</f>
        <v/>
      </c>
      <c r="AG112" s="1919"/>
      <c r="AH112" s="1919"/>
      <c r="AI112" s="1919"/>
      <c r="AJ112" s="1919"/>
      <c r="AK112" s="1919"/>
      <c r="AL112" s="1924"/>
      <c r="AM112" s="1918" t="str">
        <f>'PIM Model'!$AH$12</f>
        <v/>
      </c>
      <c r="AN112" s="1919"/>
      <c r="AO112" s="1919"/>
      <c r="AP112" s="1919"/>
      <c r="AQ112" s="1919"/>
      <c r="AR112" s="1919"/>
      <c r="AS112" s="1920"/>
      <c r="BF112" s="138"/>
    </row>
    <row r="113" spans="2:58" x14ac:dyDescent="0.25">
      <c r="B113" s="137"/>
      <c r="D113" s="1926" t="s">
        <v>102</v>
      </c>
      <c r="E113" s="1927"/>
      <c r="F113" s="1927"/>
      <c r="G113" s="1927"/>
      <c r="H113" s="1927"/>
      <c r="I113" s="1927"/>
      <c r="J113" s="1927"/>
      <c r="K113" s="1927"/>
      <c r="L113" s="1927"/>
      <c r="M113" s="1927"/>
      <c r="N113" s="1927"/>
      <c r="O113" s="1927"/>
      <c r="P113" s="1927"/>
      <c r="Q113" s="1927"/>
      <c r="R113" s="1927"/>
      <c r="S113" s="1927"/>
      <c r="T113" s="1928"/>
      <c r="U113" s="1925" t="str">
        <f>IF('PIM Model'!$B$13=0,"",'PIM Model'!$B$13)</f>
        <v/>
      </c>
      <c r="V113" s="1870"/>
      <c r="W113" s="1870"/>
      <c r="X113" s="1870"/>
      <c r="Y113" s="1870"/>
      <c r="Z113" s="1870" t="str">
        <f>'PIM Model'!$AF$13</f>
        <v/>
      </c>
      <c r="AA113" s="1870"/>
      <c r="AB113" s="1870"/>
      <c r="AC113" s="1870"/>
      <c r="AD113" s="1870"/>
      <c r="AE113" s="1870"/>
      <c r="AF113" s="1918" t="str">
        <f>'PIM Model'!$AG$13</f>
        <v/>
      </c>
      <c r="AG113" s="1919"/>
      <c r="AH113" s="1919"/>
      <c r="AI113" s="1919"/>
      <c r="AJ113" s="1919"/>
      <c r="AK113" s="1919"/>
      <c r="AL113" s="1924"/>
      <c r="AM113" s="1918" t="str">
        <f>'PIM Model'!$AH$13</f>
        <v/>
      </c>
      <c r="AN113" s="1919"/>
      <c r="AO113" s="1919"/>
      <c r="AP113" s="1919"/>
      <c r="AQ113" s="1919"/>
      <c r="AR113" s="1919"/>
      <c r="AS113" s="1920"/>
      <c r="BF113" s="138"/>
    </row>
    <row r="114" spans="2:58" x14ac:dyDescent="0.25">
      <c r="B114" s="137"/>
      <c r="D114" s="1926" t="s">
        <v>100</v>
      </c>
      <c r="E114" s="1927"/>
      <c r="F114" s="1927"/>
      <c r="G114" s="1927"/>
      <c r="H114" s="1927"/>
      <c r="I114" s="1927"/>
      <c r="J114" s="1927"/>
      <c r="K114" s="1927"/>
      <c r="L114" s="1927"/>
      <c r="M114" s="1927"/>
      <c r="N114" s="1927"/>
      <c r="O114" s="1927"/>
      <c r="P114" s="1927"/>
      <c r="Q114" s="1927"/>
      <c r="R114" s="1927"/>
      <c r="S114" s="1927"/>
      <c r="T114" s="1928"/>
      <c r="U114" s="1925" t="str">
        <f>IF('PIM Model'!$B$14=0,"",'PIM Model'!$B$14)</f>
        <v/>
      </c>
      <c r="V114" s="1870"/>
      <c r="W114" s="1870"/>
      <c r="X114" s="1870"/>
      <c r="Y114" s="1870"/>
      <c r="Z114" s="1870" t="str">
        <f>'PIM Model'!$AF$14</f>
        <v/>
      </c>
      <c r="AA114" s="1870"/>
      <c r="AB114" s="1870"/>
      <c r="AC114" s="1870"/>
      <c r="AD114" s="1870"/>
      <c r="AE114" s="1870"/>
      <c r="AF114" s="1918" t="str">
        <f>'PIM Model'!$AG$14</f>
        <v/>
      </c>
      <c r="AG114" s="1919"/>
      <c r="AH114" s="1919"/>
      <c r="AI114" s="1919"/>
      <c r="AJ114" s="1919"/>
      <c r="AK114" s="1919"/>
      <c r="AL114" s="1924"/>
      <c r="AM114" s="1918" t="str">
        <f>'PIM Model'!$AH$14</f>
        <v/>
      </c>
      <c r="AN114" s="1919"/>
      <c r="AO114" s="1919"/>
      <c r="AP114" s="1919"/>
      <c r="AQ114" s="1919"/>
      <c r="AR114" s="1919"/>
      <c r="AS114" s="1920"/>
      <c r="BF114" s="138"/>
    </row>
    <row r="115" spans="2:58" x14ac:dyDescent="0.25">
      <c r="B115" s="137"/>
      <c r="D115" s="1926" t="s">
        <v>104</v>
      </c>
      <c r="E115" s="1927"/>
      <c r="F115" s="1927"/>
      <c r="G115" s="1927"/>
      <c r="H115" s="1927"/>
      <c r="I115" s="1927"/>
      <c r="J115" s="1927"/>
      <c r="K115" s="1927"/>
      <c r="L115" s="1927"/>
      <c r="M115" s="1927"/>
      <c r="N115" s="1927"/>
      <c r="O115" s="1927"/>
      <c r="P115" s="1927"/>
      <c r="Q115" s="1927"/>
      <c r="R115" s="1927"/>
      <c r="S115" s="1927"/>
      <c r="T115" s="1928"/>
      <c r="U115" s="1925" t="str">
        <f>IF('PIM Model'!$B$15=0,"",'PIM Model'!$B$15)</f>
        <v/>
      </c>
      <c r="V115" s="1870"/>
      <c r="W115" s="1870"/>
      <c r="X115" s="1870"/>
      <c r="Y115" s="1870"/>
      <c r="Z115" s="1870" t="str">
        <f>'PIM Model'!$AF$15</f>
        <v/>
      </c>
      <c r="AA115" s="1870"/>
      <c r="AB115" s="1870"/>
      <c r="AC115" s="1870"/>
      <c r="AD115" s="1870"/>
      <c r="AE115" s="1870"/>
      <c r="AF115" s="1918" t="str">
        <f>'PIM Model'!$AG$15</f>
        <v/>
      </c>
      <c r="AG115" s="1919"/>
      <c r="AH115" s="1919"/>
      <c r="AI115" s="1919"/>
      <c r="AJ115" s="1919"/>
      <c r="AK115" s="1919"/>
      <c r="AL115" s="1924"/>
      <c r="AM115" s="1918" t="str">
        <f>'PIM Model'!$AH$15</f>
        <v/>
      </c>
      <c r="AN115" s="1919"/>
      <c r="AO115" s="1919"/>
      <c r="AP115" s="1919"/>
      <c r="AQ115" s="1919"/>
      <c r="AR115" s="1919"/>
      <c r="AS115" s="1920"/>
      <c r="BF115" s="138"/>
    </row>
    <row r="116" spans="2:58" x14ac:dyDescent="0.25">
      <c r="B116" s="137"/>
      <c r="D116" s="1926" t="s">
        <v>98</v>
      </c>
      <c r="E116" s="1927"/>
      <c r="F116" s="1927"/>
      <c r="G116" s="1927"/>
      <c r="H116" s="1927"/>
      <c r="I116" s="1927"/>
      <c r="J116" s="1927"/>
      <c r="K116" s="1927"/>
      <c r="L116" s="1927"/>
      <c r="M116" s="1927"/>
      <c r="N116" s="1927"/>
      <c r="O116" s="1927"/>
      <c r="P116" s="1927"/>
      <c r="Q116" s="1927"/>
      <c r="R116" s="1927"/>
      <c r="S116" s="1927"/>
      <c r="T116" s="1928"/>
      <c r="U116" s="1925" t="str">
        <f>IF('PIM Model'!$B$16=0,"",'PIM Model'!$B$16)</f>
        <v/>
      </c>
      <c r="V116" s="1870"/>
      <c r="W116" s="1870"/>
      <c r="X116" s="1870"/>
      <c r="Y116" s="1870"/>
      <c r="Z116" s="1870" t="str">
        <f>'PIM Model'!$AF$16</f>
        <v/>
      </c>
      <c r="AA116" s="1870"/>
      <c r="AB116" s="1870"/>
      <c r="AC116" s="1870"/>
      <c r="AD116" s="1870"/>
      <c r="AE116" s="1870"/>
      <c r="AF116" s="1918" t="str">
        <f>'PIM Model'!$AG$16</f>
        <v/>
      </c>
      <c r="AG116" s="1919"/>
      <c r="AH116" s="1919"/>
      <c r="AI116" s="1919"/>
      <c r="AJ116" s="1919"/>
      <c r="AK116" s="1919"/>
      <c r="AL116" s="1924"/>
      <c r="AM116" s="1918" t="str">
        <f>'PIM Model'!$AH$16</f>
        <v/>
      </c>
      <c r="AN116" s="1919"/>
      <c r="AO116" s="1919"/>
      <c r="AP116" s="1919"/>
      <c r="AQ116" s="1919"/>
      <c r="AR116" s="1919"/>
      <c r="AS116" s="1920"/>
      <c r="BF116" s="138"/>
    </row>
    <row r="117" spans="2:58" x14ac:dyDescent="0.25">
      <c r="B117" s="137"/>
      <c r="D117" s="1926" t="s">
        <v>95</v>
      </c>
      <c r="E117" s="1927"/>
      <c r="F117" s="1927"/>
      <c r="G117" s="1927"/>
      <c r="H117" s="1927"/>
      <c r="I117" s="1927"/>
      <c r="J117" s="1927"/>
      <c r="K117" s="1927"/>
      <c r="L117" s="1927"/>
      <c r="M117" s="1927"/>
      <c r="N117" s="1927"/>
      <c r="O117" s="1927"/>
      <c r="P117" s="1927"/>
      <c r="Q117" s="1927"/>
      <c r="R117" s="1927"/>
      <c r="S117" s="1927"/>
      <c r="T117" s="1928"/>
      <c r="U117" s="1925" t="str">
        <f>IF('PIM Model'!$B$17=0,"",'PIM Model'!$B$17)</f>
        <v/>
      </c>
      <c r="V117" s="1870"/>
      <c r="W117" s="1870"/>
      <c r="X117" s="1870"/>
      <c r="Y117" s="1870"/>
      <c r="Z117" s="1870" t="str">
        <f>'PIM Model'!$AF$17</f>
        <v/>
      </c>
      <c r="AA117" s="1870"/>
      <c r="AB117" s="1870"/>
      <c r="AC117" s="1870"/>
      <c r="AD117" s="1870"/>
      <c r="AE117" s="1870"/>
      <c r="AF117" s="1918" t="str">
        <f>'PIM Model'!$AG$17</f>
        <v/>
      </c>
      <c r="AG117" s="1919"/>
      <c r="AH117" s="1919"/>
      <c r="AI117" s="1919"/>
      <c r="AJ117" s="1919"/>
      <c r="AK117" s="1919"/>
      <c r="AL117" s="1924"/>
      <c r="AM117" s="1918" t="str">
        <f>'PIM Model'!$AH$17</f>
        <v/>
      </c>
      <c r="AN117" s="1919"/>
      <c r="AO117" s="1919"/>
      <c r="AP117" s="1919"/>
      <c r="AQ117" s="1919"/>
      <c r="AR117" s="1919"/>
      <c r="AS117" s="1920"/>
      <c r="BF117" s="138"/>
    </row>
    <row r="118" spans="2:58" x14ac:dyDescent="0.25">
      <c r="B118" s="137"/>
      <c r="D118" s="1926" t="s">
        <v>96</v>
      </c>
      <c r="E118" s="1927"/>
      <c r="F118" s="1927"/>
      <c r="G118" s="1927"/>
      <c r="H118" s="1927"/>
      <c r="I118" s="1927"/>
      <c r="J118" s="1927"/>
      <c r="K118" s="1927"/>
      <c r="L118" s="1927"/>
      <c r="M118" s="1927"/>
      <c r="N118" s="1927"/>
      <c r="O118" s="1927"/>
      <c r="P118" s="1927"/>
      <c r="Q118" s="1927"/>
      <c r="R118" s="1927"/>
      <c r="S118" s="1927"/>
      <c r="T118" s="1928"/>
      <c r="U118" s="1925" t="str">
        <f>IF('PIM Model'!$B$18=0,"",'PIM Model'!$B$18)</f>
        <v/>
      </c>
      <c r="V118" s="1870"/>
      <c r="W118" s="1870"/>
      <c r="X118" s="1870"/>
      <c r="Y118" s="1870"/>
      <c r="Z118" s="1870" t="str">
        <f>'PIM Model'!$AF$18</f>
        <v/>
      </c>
      <c r="AA118" s="1870"/>
      <c r="AB118" s="1870"/>
      <c r="AC118" s="1870"/>
      <c r="AD118" s="1870"/>
      <c r="AE118" s="1870"/>
      <c r="AF118" s="1918" t="str">
        <f>'PIM Model'!$AG$18</f>
        <v/>
      </c>
      <c r="AG118" s="1919"/>
      <c r="AH118" s="1919"/>
      <c r="AI118" s="1919"/>
      <c r="AJ118" s="1919"/>
      <c r="AK118" s="1919"/>
      <c r="AL118" s="1924"/>
      <c r="AM118" s="1918" t="str">
        <f>'PIM Model'!$AH$18</f>
        <v/>
      </c>
      <c r="AN118" s="1919"/>
      <c r="AO118" s="1919"/>
      <c r="AP118" s="1919"/>
      <c r="AQ118" s="1919"/>
      <c r="AR118" s="1919"/>
      <c r="AS118" s="1920"/>
      <c r="BF118" s="138"/>
    </row>
    <row r="119" spans="2:58" x14ac:dyDescent="0.25">
      <c r="B119" s="137"/>
      <c r="D119" s="1926" t="s">
        <v>101</v>
      </c>
      <c r="E119" s="1927"/>
      <c r="F119" s="1927"/>
      <c r="G119" s="1927"/>
      <c r="H119" s="1927"/>
      <c r="I119" s="1927"/>
      <c r="J119" s="1927"/>
      <c r="K119" s="1927"/>
      <c r="L119" s="1927"/>
      <c r="M119" s="1927"/>
      <c r="N119" s="1927"/>
      <c r="O119" s="1927"/>
      <c r="P119" s="1927"/>
      <c r="Q119" s="1927"/>
      <c r="R119" s="1927"/>
      <c r="S119" s="1927"/>
      <c r="T119" s="1928"/>
      <c r="U119" s="1925" t="str">
        <f>IF('PIM Model'!$B$19=0,"",'PIM Model'!$B$19)</f>
        <v/>
      </c>
      <c r="V119" s="1870"/>
      <c r="W119" s="1870"/>
      <c r="X119" s="1870"/>
      <c r="Y119" s="1870"/>
      <c r="Z119" s="1870" t="str">
        <f>'PIM Model'!$AF$19</f>
        <v/>
      </c>
      <c r="AA119" s="1870"/>
      <c r="AB119" s="1870"/>
      <c r="AC119" s="1870"/>
      <c r="AD119" s="1870"/>
      <c r="AE119" s="1870"/>
      <c r="AF119" s="1918" t="str">
        <f>'PIM Model'!$AG$19</f>
        <v/>
      </c>
      <c r="AG119" s="1919"/>
      <c r="AH119" s="1919"/>
      <c r="AI119" s="1919"/>
      <c r="AJ119" s="1919"/>
      <c r="AK119" s="1919"/>
      <c r="AL119" s="1924"/>
      <c r="AM119" s="1918" t="str">
        <f>'PIM Model'!$AH$19</f>
        <v/>
      </c>
      <c r="AN119" s="1919"/>
      <c r="AO119" s="1919"/>
      <c r="AP119" s="1919"/>
      <c r="AQ119" s="1919"/>
      <c r="AR119" s="1919"/>
      <c r="AS119" s="1920"/>
      <c r="BF119" s="138"/>
    </row>
    <row r="120" spans="2:58" x14ac:dyDescent="0.25">
      <c r="B120" s="137"/>
      <c r="D120" s="1926" t="s">
        <v>97</v>
      </c>
      <c r="E120" s="1927"/>
      <c r="F120" s="1927"/>
      <c r="G120" s="1927"/>
      <c r="H120" s="1927"/>
      <c r="I120" s="1927"/>
      <c r="J120" s="1927"/>
      <c r="K120" s="1927"/>
      <c r="L120" s="1927"/>
      <c r="M120" s="1927"/>
      <c r="N120" s="1927"/>
      <c r="O120" s="1927"/>
      <c r="P120" s="1927"/>
      <c r="Q120" s="1927"/>
      <c r="R120" s="1927"/>
      <c r="S120" s="1927"/>
      <c r="T120" s="1928"/>
      <c r="U120" s="1925" t="str">
        <f>IF('PIM Model'!$B$20=0,"",'PIM Model'!$B$20)</f>
        <v/>
      </c>
      <c r="V120" s="1870"/>
      <c r="W120" s="1870"/>
      <c r="X120" s="1870"/>
      <c r="Y120" s="1870"/>
      <c r="Z120" s="1870" t="str">
        <f>'PIM Model'!$AF$20</f>
        <v/>
      </c>
      <c r="AA120" s="1870"/>
      <c r="AB120" s="1870"/>
      <c r="AC120" s="1870"/>
      <c r="AD120" s="1870"/>
      <c r="AE120" s="1870"/>
      <c r="AF120" s="1918" t="str">
        <f>'PIM Model'!$AG$20</f>
        <v/>
      </c>
      <c r="AG120" s="1919"/>
      <c r="AH120" s="1919"/>
      <c r="AI120" s="1919"/>
      <c r="AJ120" s="1919"/>
      <c r="AK120" s="1919"/>
      <c r="AL120" s="1924"/>
      <c r="AM120" s="1918" t="str">
        <f>'PIM Model'!$AH$20</f>
        <v/>
      </c>
      <c r="AN120" s="1919"/>
      <c r="AO120" s="1919"/>
      <c r="AP120" s="1919"/>
      <c r="AQ120" s="1919"/>
      <c r="AR120" s="1919"/>
      <c r="AS120" s="1920"/>
      <c r="BF120" s="138"/>
    </row>
    <row r="121" spans="2:58" x14ac:dyDescent="0.25">
      <c r="B121" s="137"/>
      <c r="D121" s="1926" t="s">
        <v>93</v>
      </c>
      <c r="E121" s="1927"/>
      <c r="F121" s="1927"/>
      <c r="G121" s="1927"/>
      <c r="H121" s="1927"/>
      <c r="I121" s="1927"/>
      <c r="J121" s="1927"/>
      <c r="K121" s="1927"/>
      <c r="L121" s="1927"/>
      <c r="M121" s="1927"/>
      <c r="N121" s="1927"/>
      <c r="O121" s="1927"/>
      <c r="P121" s="1927"/>
      <c r="Q121" s="1927"/>
      <c r="R121" s="1927"/>
      <c r="S121" s="1927"/>
      <c r="T121" s="1928"/>
      <c r="U121" s="1925" t="str">
        <f>IF('PIM Model'!$B$21=0,"",'PIM Model'!$B$21)</f>
        <v/>
      </c>
      <c r="V121" s="1870"/>
      <c r="W121" s="1870"/>
      <c r="X121" s="1870"/>
      <c r="Y121" s="1870"/>
      <c r="Z121" s="1870" t="str">
        <f>'PIM Model'!$AF$21</f>
        <v/>
      </c>
      <c r="AA121" s="1870"/>
      <c r="AB121" s="1870"/>
      <c r="AC121" s="1870"/>
      <c r="AD121" s="1870"/>
      <c r="AE121" s="1870"/>
      <c r="AF121" s="1918" t="str">
        <f>'PIM Model'!$AG$21</f>
        <v/>
      </c>
      <c r="AG121" s="1919"/>
      <c r="AH121" s="1919"/>
      <c r="AI121" s="1919"/>
      <c r="AJ121" s="1919"/>
      <c r="AK121" s="1919"/>
      <c r="AL121" s="1924"/>
      <c r="AM121" s="1918" t="str">
        <f>'PIM Model'!$AH$21</f>
        <v/>
      </c>
      <c r="AN121" s="1919"/>
      <c r="AO121" s="1919"/>
      <c r="AP121" s="1919"/>
      <c r="AQ121" s="1919"/>
      <c r="AR121" s="1919"/>
      <c r="AS121" s="1920"/>
      <c r="BF121" s="138"/>
    </row>
    <row r="122" spans="2:58" x14ac:dyDescent="0.25">
      <c r="B122" s="137"/>
      <c r="D122" s="1926" t="s">
        <v>105</v>
      </c>
      <c r="E122" s="1927"/>
      <c r="F122" s="1927"/>
      <c r="G122" s="1927"/>
      <c r="H122" s="1927"/>
      <c r="I122" s="1927"/>
      <c r="J122" s="1927"/>
      <c r="K122" s="1927"/>
      <c r="L122" s="1927"/>
      <c r="M122" s="1927"/>
      <c r="N122" s="1927"/>
      <c r="O122" s="1927"/>
      <c r="P122" s="1927"/>
      <c r="Q122" s="1927"/>
      <c r="R122" s="1927"/>
      <c r="S122" s="1927"/>
      <c r="T122" s="1928"/>
      <c r="U122" s="1925" t="str">
        <f>IF('PIM Model'!$B$22=0,"",'PIM Model'!$B$22)</f>
        <v/>
      </c>
      <c r="V122" s="1870"/>
      <c r="W122" s="1870"/>
      <c r="X122" s="1870"/>
      <c r="Y122" s="1870"/>
      <c r="Z122" s="1870" t="str">
        <f>'PIM Model'!$AF$22</f>
        <v/>
      </c>
      <c r="AA122" s="1870"/>
      <c r="AB122" s="1870"/>
      <c r="AC122" s="1870"/>
      <c r="AD122" s="1870"/>
      <c r="AE122" s="1870"/>
      <c r="AF122" s="1918" t="str">
        <f>'PIM Model'!$AG$22</f>
        <v/>
      </c>
      <c r="AG122" s="1919"/>
      <c r="AH122" s="1919"/>
      <c r="AI122" s="1919"/>
      <c r="AJ122" s="1919"/>
      <c r="AK122" s="1919"/>
      <c r="AL122" s="1924"/>
      <c r="AM122" s="1918" t="str">
        <f>'PIM Model'!$AH$22</f>
        <v/>
      </c>
      <c r="AN122" s="1919"/>
      <c r="AO122" s="1919"/>
      <c r="AP122" s="1919"/>
      <c r="AQ122" s="1919"/>
      <c r="AR122" s="1919"/>
      <c r="AS122" s="1920"/>
      <c r="BF122" s="138"/>
    </row>
    <row r="123" spans="2:58" x14ac:dyDescent="0.25">
      <c r="B123" s="137"/>
      <c r="D123" s="1926" t="s">
        <v>92</v>
      </c>
      <c r="E123" s="1927"/>
      <c r="F123" s="1927"/>
      <c r="G123" s="1927"/>
      <c r="H123" s="1927"/>
      <c r="I123" s="1927"/>
      <c r="J123" s="1927"/>
      <c r="K123" s="1927"/>
      <c r="L123" s="1927"/>
      <c r="M123" s="1927"/>
      <c r="N123" s="1927"/>
      <c r="O123" s="1927"/>
      <c r="P123" s="1927"/>
      <c r="Q123" s="1927"/>
      <c r="R123" s="1927"/>
      <c r="S123" s="1927"/>
      <c r="T123" s="1928"/>
      <c r="U123" s="1925" t="str">
        <f>IF('PIM Model'!$B$23=0,"",'PIM Model'!$B$23)</f>
        <v/>
      </c>
      <c r="V123" s="1870"/>
      <c r="W123" s="1870"/>
      <c r="X123" s="1870"/>
      <c r="Y123" s="1870"/>
      <c r="Z123" s="1870" t="str">
        <f>'PIM Model'!$AF$23</f>
        <v/>
      </c>
      <c r="AA123" s="1870"/>
      <c r="AB123" s="1870"/>
      <c r="AC123" s="1870"/>
      <c r="AD123" s="1870"/>
      <c r="AE123" s="1870"/>
      <c r="AF123" s="1918" t="str">
        <f>'PIM Model'!$AG$23</f>
        <v/>
      </c>
      <c r="AG123" s="1919"/>
      <c r="AH123" s="1919"/>
      <c r="AI123" s="1919"/>
      <c r="AJ123" s="1919"/>
      <c r="AK123" s="1919"/>
      <c r="AL123" s="1924"/>
      <c r="AM123" s="1918" t="str">
        <f>'PIM Model'!$AH$23</f>
        <v/>
      </c>
      <c r="AN123" s="1919"/>
      <c r="AO123" s="1919"/>
      <c r="AP123" s="1919"/>
      <c r="AQ123" s="1919"/>
      <c r="AR123" s="1919"/>
      <c r="AS123" s="1920"/>
      <c r="BF123" s="138"/>
    </row>
    <row r="124" spans="2:58" x14ac:dyDescent="0.25">
      <c r="B124" s="137"/>
      <c r="D124" s="1926" t="s">
        <v>91</v>
      </c>
      <c r="E124" s="1927"/>
      <c r="F124" s="1927"/>
      <c r="G124" s="1927"/>
      <c r="H124" s="1927"/>
      <c r="I124" s="1927"/>
      <c r="J124" s="1927"/>
      <c r="K124" s="1927"/>
      <c r="L124" s="1927"/>
      <c r="M124" s="1927"/>
      <c r="N124" s="1927"/>
      <c r="O124" s="1927"/>
      <c r="P124" s="1927"/>
      <c r="Q124" s="1927"/>
      <c r="R124" s="1927"/>
      <c r="S124" s="1927"/>
      <c r="T124" s="1928"/>
      <c r="U124" s="1925" t="str">
        <f>IF('PIM Model'!$B$24=0,"",'PIM Model'!$B$24)</f>
        <v/>
      </c>
      <c r="V124" s="1870"/>
      <c r="W124" s="1870"/>
      <c r="X124" s="1870"/>
      <c r="Y124" s="1870"/>
      <c r="Z124" s="1870" t="str">
        <f>'PIM Model'!$AF$24</f>
        <v/>
      </c>
      <c r="AA124" s="1870"/>
      <c r="AB124" s="1870"/>
      <c r="AC124" s="1870"/>
      <c r="AD124" s="1870"/>
      <c r="AE124" s="1870"/>
      <c r="AF124" s="1918" t="str">
        <f>'PIM Model'!$AG$24</f>
        <v/>
      </c>
      <c r="AG124" s="1919"/>
      <c r="AH124" s="1919"/>
      <c r="AI124" s="1919"/>
      <c r="AJ124" s="1919"/>
      <c r="AK124" s="1919"/>
      <c r="AL124" s="1924"/>
      <c r="AM124" s="1918" t="str">
        <f>'PIM Model'!$AH$24</f>
        <v/>
      </c>
      <c r="AN124" s="1919"/>
      <c r="AO124" s="1919"/>
      <c r="AP124" s="1919"/>
      <c r="AQ124" s="1919"/>
      <c r="AR124" s="1919"/>
      <c r="AS124" s="1920"/>
      <c r="BF124" s="138"/>
    </row>
    <row r="125" spans="2:58" x14ac:dyDescent="0.25">
      <c r="B125" s="137"/>
      <c r="D125" s="1926" t="s">
        <v>90</v>
      </c>
      <c r="E125" s="1927"/>
      <c r="F125" s="1927"/>
      <c r="G125" s="1927"/>
      <c r="H125" s="1927"/>
      <c r="I125" s="1927"/>
      <c r="J125" s="1927"/>
      <c r="K125" s="1927"/>
      <c r="L125" s="1927"/>
      <c r="M125" s="1927"/>
      <c r="N125" s="1927"/>
      <c r="O125" s="1927"/>
      <c r="P125" s="1927"/>
      <c r="Q125" s="1927"/>
      <c r="R125" s="1927"/>
      <c r="S125" s="1927"/>
      <c r="T125" s="1928"/>
      <c r="U125" s="1925" t="str">
        <f>IF('PIM Model'!$B$25=0,"",'PIM Model'!$B$25)</f>
        <v/>
      </c>
      <c r="V125" s="1870"/>
      <c r="W125" s="1870"/>
      <c r="X125" s="1870"/>
      <c r="Y125" s="1870"/>
      <c r="Z125" s="1870" t="str">
        <f>'PIM Model'!$AF$25</f>
        <v/>
      </c>
      <c r="AA125" s="1870"/>
      <c r="AB125" s="1870"/>
      <c r="AC125" s="1870"/>
      <c r="AD125" s="1870"/>
      <c r="AE125" s="1870"/>
      <c r="AF125" s="1918" t="str">
        <f>'PIM Model'!$AG$25</f>
        <v/>
      </c>
      <c r="AG125" s="1919"/>
      <c r="AH125" s="1919"/>
      <c r="AI125" s="1919"/>
      <c r="AJ125" s="1919"/>
      <c r="AK125" s="1919"/>
      <c r="AL125" s="1924"/>
      <c r="AM125" s="1918" t="str">
        <f>'PIM Model'!$AH$25</f>
        <v/>
      </c>
      <c r="AN125" s="1919"/>
      <c r="AO125" s="1919"/>
      <c r="AP125" s="1919"/>
      <c r="AQ125" s="1919"/>
      <c r="AR125" s="1919"/>
      <c r="AS125" s="1920"/>
      <c r="BF125" s="138"/>
    </row>
    <row r="126" spans="2:58" x14ac:dyDescent="0.25">
      <c r="B126" s="137"/>
      <c r="D126" s="1926" t="s">
        <v>89</v>
      </c>
      <c r="E126" s="1927"/>
      <c r="F126" s="1927"/>
      <c r="G126" s="1927"/>
      <c r="H126" s="1927"/>
      <c r="I126" s="1927"/>
      <c r="J126" s="1927"/>
      <c r="K126" s="1927"/>
      <c r="L126" s="1927"/>
      <c r="M126" s="1927"/>
      <c r="N126" s="1927"/>
      <c r="O126" s="1927"/>
      <c r="P126" s="1927"/>
      <c r="Q126" s="1927"/>
      <c r="R126" s="1927"/>
      <c r="S126" s="1927"/>
      <c r="T126" s="1928"/>
      <c r="U126" s="1925" t="str">
        <f>IF('PIM Model'!$B$26=0,"",'PIM Model'!$B$26)</f>
        <v/>
      </c>
      <c r="V126" s="1870"/>
      <c r="W126" s="1870"/>
      <c r="X126" s="1870"/>
      <c r="Y126" s="1870"/>
      <c r="Z126" s="1870" t="str">
        <f>'PIM Model'!$AF$26</f>
        <v/>
      </c>
      <c r="AA126" s="1870"/>
      <c r="AB126" s="1870"/>
      <c r="AC126" s="1870"/>
      <c r="AD126" s="1870"/>
      <c r="AE126" s="1870"/>
      <c r="AF126" s="1918" t="str">
        <f>'PIM Model'!$AG$26</f>
        <v/>
      </c>
      <c r="AG126" s="1919"/>
      <c r="AH126" s="1919"/>
      <c r="AI126" s="1919"/>
      <c r="AJ126" s="1919"/>
      <c r="AK126" s="1919"/>
      <c r="AL126" s="1924"/>
      <c r="AM126" s="1918" t="str">
        <f>'PIM Model'!$AH$26</f>
        <v/>
      </c>
      <c r="AN126" s="1919"/>
      <c r="AO126" s="1919"/>
      <c r="AP126" s="1919"/>
      <c r="AQ126" s="1919"/>
      <c r="AR126" s="1919"/>
      <c r="AS126" s="1920"/>
      <c r="BF126" s="138"/>
    </row>
    <row r="127" spans="2:58" x14ac:dyDescent="0.25">
      <c r="B127" s="137"/>
      <c r="D127" s="1926" t="s">
        <v>94</v>
      </c>
      <c r="E127" s="1927"/>
      <c r="F127" s="1927"/>
      <c r="G127" s="1927"/>
      <c r="H127" s="1927"/>
      <c r="I127" s="1927"/>
      <c r="J127" s="1927"/>
      <c r="K127" s="1927"/>
      <c r="L127" s="1927"/>
      <c r="M127" s="1927"/>
      <c r="N127" s="1927"/>
      <c r="O127" s="1927"/>
      <c r="P127" s="1927"/>
      <c r="Q127" s="1927"/>
      <c r="R127" s="1927"/>
      <c r="S127" s="1927"/>
      <c r="T127" s="1928"/>
      <c r="U127" s="1925" t="str">
        <f>IF('PIM Model'!$B$27=0,"",'PIM Model'!$B$27)</f>
        <v/>
      </c>
      <c r="V127" s="1870"/>
      <c r="W127" s="1870"/>
      <c r="X127" s="1870"/>
      <c r="Y127" s="1870"/>
      <c r="Z127" s="1870" t="str">
        <f>'PIM Model'!$AF$27</f>
        <v/>
      </c>
      <c r="AA127" s="1870"/>
      <c r="AB127" s="1870"/>
      <c r="AC127" s="1870"/>
      <c r="AD127" s="1870"/>
      <c r="AE127" s="1870"/>
      <c r="AF127" s="1918" t="str">
        <f>'PIM Model'!$AG$27</f>
        <v/>
      </c>
      <c r="AG127" s="1919"/>
      <c r="AH127" s="1919"/>
      <c r="AI127" s="1919"/>
      <c r="AJ127" s="1919"/>
      <c r="AK127" s="1919"/>
      <c r="AL127" s="1924"/>
      <c r="AM127" s="1918" t="str">
        <f>'PIM Model'!$AH$27</f>
        <v/>
      </c>
      <c r="AN127" s="1919"/>
      <c r="AO127" s="1919"/>
      <c r="AP127" s="1919"/>
      <c r="AQ127" s="1919"/>
      <c r="AR127" s="1919"/>
      <c r="AS127" s="1920"/>
      <c r="BF127" s="138"/>
    </row>
    <row r="128" spans="2:58" x14ac:dyDescent="0.25">
      <c r="B128" s="137"/>
      <c r="D128" s="1926" t="s">
        <v>86</v>
      </c>
      <c r="E128" s="1927"/>
      <c r="F128" s="1927"/>
      <c r="G128" s="1927"/>
      <c r="H128" s="1927"/>
      <c r="I128" s="1927"/>
      <c r="J128" s="1927"/>
      <c r="K128" s="1927"/>
      <c r="L128" s="1927"/>
      <c r="M128" s="1927"/>
      <c r="N128" s="1927"/>
      <c r="O128" s="1927"/>
      <c r="P128" s="1927"/>
      <c r="Q128" s="1927"/>
      <c r="R128" s="1927"/>
      <c r="S128" s="1927"/>
      <c r="T128" s="1928"/>
      <c r="U128" s="1925" t="str">
        <f>IF('PIM Model'!$B$28=0,"",'PIM Model'!$B$28)</f>
        <v/>
      </c>
      <c r="V128" s="1870"/>
      <c r="W128" s="1870"/>
      <c r="X128" s="1870"/>
      <c r="Y128" s="1870"/>
      <c r="Z128" s="1870" t="str">
        <f>'PIM Model'!$AF$28</f>
        <v/>
      </c>
      <c r="AA128" s="1870"/>
      <c r="AB128" s="1870"/>
      <c r="AC128" s="1870"/>
      <c r="AD128" s="1870"/>
      <c r="AE128" s="1870"/>
      <c r="AF128" s="1918" t="str">
        <f>'PIM Model'!$AG$28</f>
        <v/>
      </c>
      <c r="AG128" s="1919"/>
      <c r="AH128" s="1919"/>
      <c r="AI128" s="1919"/>
      <c r="AJ128" s="1919"/>
      <c r="AK128" s="1919"/>
      <c r="AL128" s="1924"/>
      <c r="AM128" s="1918" t="str">
        <f>'PIM Model'!$AH$28</f>
        <v/>
      </c>
      <c r="AN128" s="1919"/>
      <c r="AO128" s="1919"/>
      <c r="AP128" s="1919"/>
      <c r="AQ128" s="1919"/>
      <c r="AR128" s="1919"/>
      <c r="AS128" s="1920"/>
      <c r="BF128" s="138"/>
    </row>
    <row r="129" spans="2:58" x14ac:dyDescent="0.25">
      <c r="B129" s="137"/>
      <c r="D129" s="1926" t="s">
        <v>88</v>
      </c>
      <c r="E129" s="1927"/>
      <c r="F129" s="1927"/>
      <c r="G129" s="1927"/>
      <c r="H129" s="1927"/>
      <c r="I129" s="1927"/>
      <c r="J129" s="1927"/>
      <c r="K129" s="1927"/>
      <c r="L129" s="1927"/>
      <c r="M129" s="1927"/>
      <c r="N129" s="1927"/>
      <c r="O129" s="1927"/>
      <c r="P129" s="1927"/>
      <c r="Q129" s="1927"/>
      <c r="R129" s="1927"/>
      <c r="S129" s="1927"/>
      <c r="T129" s="1928"/>
      <c r="U129" s="1925" t="str">
        <f>IF('PIM Model'!$B$29=0,"",'PIM Model'!$B$29)</f>
        <v/>
      </c>
      <c r="V129" s="1870"/>
      <c r="W129" s="1870"/>
      <c r="X129" s="1870"/>
      <c r="Y129" s="1870"/>
      <c r="Z129" s="1870" t="str">
        <f>'PIM Model'!$AF$29</f>
        <v/>
      </c>
      <c r="AA129" s="1870"/>
      <c r="AB129" s="1870"/>
      <c r="AC129" s="1870"/>
      <c r="AD129" s="1870"/>
      <c r="AE129" s="1870"/>
      <c r="AF129" s="1918" t="str">
        <f>'PIM Model'!$AG$29</f>
        <v/>
      </c>
      <c r="AG129" s="1919"/>
      <c r="AH129" s="1919"/>
      <c r="AI129" s="1919"/>
      <c r="AJ129" s="1919"/>
      <c r="AK129" s="1919"/>
      <c r="AL129" s="1924"/>
      <c r="AM129" s="1918" t="str">
        <f>'PIM Model'!$AH$29</f>
        <v/>
      </c>
      <c r="AN129" s="1919"/>
      <c r="AO129" s="1919"/>
      <c r="AP129" s="1919"/>
      <c r="AQ129" s="1919"/>
      <c r="AR129" s="1919"/>
      <c r="AS129" s="1920"/>
      <c r="BF129" s="138"/>
    </row>
    <row r="130" spans="2:58" ht="15.75" thickBot="1" x14ac:dyDescent="0.3">
      <c r="B130" s="137"/>
      <c r="D130" s="1932" t="s">
        <v>87</v>
      </c>
      <c r="E130" s="1933"/>
      <c r="F130" s="1933"/>
      <c r="G130" s="1933"/>
      <c r="H130" s="1933"/>
      <c r="I130" s="1933"/>
      <c r="J130" s="1933"/>
      <c r="K130" s="1933"/>
      <c r="L130" s="1933"/>
      <c r="M130" s="1933"/>
      <c r="N130" s="1933"/>
      <c r="O130" s="1933"/>
      <c r="P130" s="1933"/>
      <c r="Q130" s="1933"/>
      <c r="R130" s="1933"/>
      <c r="S130" s="1933"/>
      <c r="T130" s="1934"/>
      <c r="U130" s="1929" t="str">
        <f>IF('PIM Model'!$B$30=0,"",'PIM Model'!$B$30)</f>
        <v/>
      </c>
      <c r="V130" s="1922"/>
      <c r="W130" s="1922"/>
      <c r="X130" s="1922"/>
      <c r="Y130" s="1922"/>
      <c r="Z130" s="1922" t="str">
        <f>'PIM Model'!$AF$30</f>
        <v/>
      </c>
      <c r="AA130" s="1922"/>
      <c r="AB130" s="1922"/>
      <c r="AC130" s="1922"/>
      <c r="AD130" s="1922"/>
      <c r="AE130" s="1922"/>
      <c r="AF130" s="1910" t="str">
        <f>'PIM Model'!$AG$30</f>
        <v/>
      </c>
      <c r="AG130" s="1911"/>
      <c r="AH130" s="1911"/>
      <c r="AI130" s="1911"/>
      <c r="AJ130" s="1911"/>
      <c r="AK130" s="1911"/>
      <c r="AL130" s="1912"/>
      <c r="AM130" s="1910" t="str">
        <f>'PIM Model'!$AH$30</f>
        <v/>
      </c>
      <c r="AN130" s="1911"/>
      <c r="AO130" s="1911"/>
      <c r="AP130" s="1911"/>
      <c r="AQ130" s="1911"/>
      <c r="AR130" s="1911"/>
      <c r="AS130" s="1921"/>
      <c r="BF130" s="138"/>
    </row>
    <row r="131" spans="2:58" ht="16.5" thickTop="1" thickBot="1" x14ac:dyDescent="0.3">
      <c r="B131" s="137"/>
      <c r="D131" s="1901" t="s">
        <v>964</v>
      </c>
      <c r="E131" s="1902"/>
      <c r="F131" s="1902"/>
      <c r="G131" s="1902"/>
      <c r="H131" s="1902"/>
      <c r="I131" s="1902"/>
      <c r="J131" s="1902"/>
      <c r="K131" s="1902"/>
      <c r="L131" s="1902"/>
      <c r="M131" s="1902"/>
      <c r="N131" s="1902"/>
      <c r="O131" s="1902"/>
      <c r="P131" s="1902"/>
      <c r="Q131" s="1902"/>
      <c r="R131" s="1902"/>
      <c r="S131" s="1902"/>
      <c r="T131" s="1903"/>
      <c r="U131" s="1904">
        <f>COUNT($U$110:$Y$130)</f>
        <v>0</v>
      </c>
      <c r="V131" s="1905"/>
      <c r="W131" s="1905"/>
      <c r="X131" s="1905"/>
      <c r="Y131" s="1905"/>
      <c r="Z131" s="1902">
        <f>COUNTIF($Z$110:$AE$130,"ABOVE")+COUNTIF($Z$110:$AE$130,"BELOW")</f>
        <v>0</v>
      </c>
      <c r="AA131" s="1902"/>
      <c r="AB131" s="1902"/>
      <c r="AC131" s="1902"/>
      <c r="AD131" s="1902"/>
      <c r="AE131" s="1902"/>
      <c r="AF131" s="1906"/>
      <c r="AG131" s="1907"/>
      <c r="AH131" s="1907"/>
      <c r="AI131" s="1907"/>
      <c r="AJ131" s="1907"/>
      <c r="AK131" s="1907"/>
      <c r="AL131" s="1908"/>
      <c r="AM131" s="1906"/>
      <c r="AN131" s="1907"/>
      <c r="AO131" s="1907"/>
      <c r="AP131" s="1907"/>
      <c r="AQ131" s="1907"/>
      <c r="AR131" s="1907"/>
      <c r="AS131" s="190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topLeftCell="A1144"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1712</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1712</v>
      </c>
      <c r="D524" s="1047" t="s">
        <v>1545</v>
      </c>
      <c r="E524" s="1043" t="s">
        <v>1383</v>
      </c>
    </row>
    <row r="525" spans="1:5" x14ac:dyDescent="0.25">
      <c r="A525" s="974">
        <v>524</v>
      </c>
      <c r="B525" s="974" t="s">
        <v>1518</v>
      </c>
      <c r="C525" s="1047" t="s">
        <v>1712</v>
      </c>
      <c r="D525" s="1047" t="s">
        <v>1545</v>
      </c>
      <c r="E525" s="1043" t="s">
        <v>1380</v>
      </c>
    </row>
    <row r="526" spans="1:5" x14ac:dyDescent="0.25">
      <c r="A526" s="974">
        <v>525</v>
      </c>
      <c r="B526" s="974" t="s">
        <v>1518</v>
      </c>
      <c r="C526" s="1047" t="s">
        <v>1712</v>
      </c>
      <c r="D526" s="1047" t="s">
        <v>1545</v>
      </c>
      <c r="E526" s="1043" t="s">
        <v>1381</v>
      </c>
    </row>
    <row r="527" spans="1:5" x14ac:dyDescent="0.25">
      <c r="A527" s="974">
        <v>526</v>
      </c>
      <c r="B527" s="974" t="s">
        <v>1518</v>
      </c>
      <c r="C527" s="1047" t="s">
        <v>1712</v>
      </c>
      <c r="D527" s="1047" t="s">
        <v>1545</v>
      </c>
      <c r="E527" s="1043" t="s">
        <v>1397</v>
      </c>
    </row>
    <row r="528" spans="1:5" x14ac:dyDescent="0.25">
      <c r="A528" s="974">
        <v>527</v>
      </c>
      <c r="B528" s="974" t="s">
        <v>1518</v>
      </c>
      <c r="C528" s="1047" t="s">
        <v>1712</v>
      </c>
      <c r="D528" s="1047" t="s">
        <v>1411</v>
      </c>
      <c r="E528" s="1043" t="s">
        <v>1382</v>
      </c>
    </row>
    <row r="529" spans="1:5" x14ac:dyDescent="0.25">
      <c r="A529" s="974">
        <v>528</v>
      </c>
      <c r="B529" s="974" t="s">
        <v>1518</v>
      </c>
      <c r="C529" s="1047" t="s">
        <v>1712</v>
      </c>
      <c r="D529" s="1047" t="s">
        <v>1545</v>
      </c>
      <c r="E529" s="1043" t="s">
        <v>1488</v>
      </c>
    </row>
    <row r="530" spans="1:5" x14ac:dyDescent="0.25">
      <c r="A530" s="974">
        <v>529</v>
      </c>
      <c r="B530" s="974" t="s">
        <v>1518</v>
      </c>
      <c r="C530" s="1047" t="s">
        <v>1712</v>
      </c>
      <c r="D530" s="1047" t="s">
        <v>1545</v>
      </c>
      <c r="E530" s="1043" t="s">
        <v>1489</v>
      </c>
    </row>
    <row r="531" spans="1:5" x14ac:dyDescent="0.25">
      <c r="A531" s="974">
        <v>530</v>
      </c>
      <c r="B531" s="974" t="s">
        <v>1518</v>
      </c>
      <c r="C531" s="1047" t="s">
        <v>1712</v>
      </c>
      <c r="D531" s="1047" t="s">
        <v>1411</v>
      </c>
      <c r="E531" s="1043" t="s">
        <v>1490</v>
      </c>
    </row>
    <row r="532" spans="1:5" ht="30" x14ac:dyDescent="0.25">
      <c r="A532" s="974">
        <v>531</v>
      </c>
      <c r="B532" s="974" t="s">
        <v>1518</v>
      </c>
      <c r="C532" s="1047" t="s">
        <v>1712</v>
      </c>
      <c r="D532" s="1047" t="s">
        <v>1546</v>
      </c>
      <c r="E532" s="1043" t="s">
        <v>1385</v>
      </c>
    </row>
    <row r="533" spans="1:5" ht="30" x14ac:dyDescent="0.25">
      <c r="A533" s="974">
        <v>532</v>
      </c>
      <c r="B533" s="974" t="s">
        <v>1518</v>
      </c>
      <c r="C533" s="1047" t="s">
        <v>1712</v>
      </c>
      <c r="D533" s="1047" t="s">
        <v>1546</v>
      </c>
      <c r="E533" s="1043" t="s">
        <v>1386</v>
      </c>
    </row>
    <row r="534" spans="1:5" ht="30" x14ac:dyDescent="0.25">
      <c r="A534" s="974">
        <v>533</v>
      </c>
      <c r="B534" s="974" t="s">
        <v>1518</v>
      </c>
      <c r="C534" s="1047" t="s">
        <v>1712</v>
      </c>
      <c r="D534" s="1047" t="s">
        <v>1546</v>
      </c>
      <c r="E534" s="1043" t="s">
        <v>1497</v>
      </c>
    </row>
    <row r="535" spans="1:5" x14ac:dyDescent="0.25">
      <c r="A535" s="974">
        <v>534</v>
      </c>
      <c r="B535" s="974" t="s">
        <v>1518</v>
      </c>
      <c r="C535" s="1047" t="s">
        <v>1712</v>
      </c>
      <c r="D535" s="1047" t="s">
        <v>1411</v>
      </c>
      <c r="E535" s="1043" t="s">
        <v>1494</v>
      </c>
    </row>
    <row r="536" spans="1:5" x14ac:dyDescent="0.25">
      <c r="A536" s="974">
        <v>535</v>
      </c>
      <c r="B536" s="974" t="s">
        <v>1518</v>
      </c>
      <c r="C536" s="1047" t="s">
        <v>1712</v>
      </c>
      <c r="D536" s="1047" t="s">
        <v>1545</v>
      </c>
      <c r="E536" s="1043" t="s">
        <v>1389</v>
      </c>
    </row>
    <row r="537" spans="1:5" x14ac:dyDescent="0.25">
      <c r="A537" s="974">
        <v>536</v>
      </c>
      <c r="B537" s="974" t="s">
        <v>1518</v>
      </c>
      <c r="C537" s="1047" t="s">
        <v>1713</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1713</v>
      </c>
      <c r="D539" s="1047" t="s">
        <v>1545</v>
      </c>
      <c r="E539" s="1043" t="s">
        <v>1383</v>
      </c>
    </row>
    <row r="540" spans="1:5" x14ac:dyDescent="0.25">
      <c r="A540" s="974">
        <v>539</v>
      </c>
      <c r="B540" s="974" t="s">
        <v>1518</v>
      </c>
      <c r="C540" s="1047" t="s">
        <v>1713</v>
      </c>
      <c r="D540" s="1047" t="s">
        <v>1545</v>
      </c>
      <c r="E540" s="1043" t="s">
        <v>1380</v>
      </c>
    </row>
    <row r="541" spans="1:5" x14ac:dyDescent="0.25">
      <c r="A541" s="974">
        <v>540</v>
      </c>
      <c r="B541" s="974" t="s">
        <v>1518</v>
      </c>
      <c r="C541" s="1047" t="s">
        <v>1713</v>
      </c>
      <c r="D541" s="1047" t="s">
        <v>1545</v>
      </c>
      <c r="E541" s="1043" t="s">
        <v>1381</v>
      </c>
    </row>
    <row r="542" spans="1:5" x14ac:dyDescent="0.25">
      <c r="A542" s="974">
        <v>541</v>
      </c>
      <c r="B542" s="974" t="s">
        <v>1518</v>
      </c>
      <c r="C542" s="1047" t="s">
        <v>1713</v>
      </c>
      <c r="D542" s="1047" t="s">
        <v>1545</v>
      </c>
      <c r="E542" s="1043" t="s">
        <v>1397</v>
      </c>
    </row>
    <row r="543" spans="1:5" x14ac:dyDescent="0.25">
      <c r="A543" s="974">
        <v>542</v>
      </c>
      <c r="B543" s="974" t="s">
        <v>1518</v>
      </c>
      <c r="C543" s="1047" t="s">
        <v>1713</v>
      </c>
      <c r="D543" s="1047" t="s">
        <v>1411</v>
      </c>
      <c r="E543" s="1043" t="s">
        <v>1382</v>
      </c>
    </row>
    <row r="544" spans="1:5" x14ac:dyDescent="0.25">
      <c r="A544" s="974">
        <v>543</v>
      </c>
      <c r="B544" s="974" t="s">
        <v>1518</v>
      </c>
      <c r="C544" s="1047" t="s">
        <v>1713</v>
      </c>
      <c r="D544" s="1047" t="s">
        <v>1545</v>
      </c>
      <c r="E544" s="1043" t="s">
        <v>1488</v>
      </c>
    </row>
    <row r="545" spans="1:5" x14ac:dyDescent="0.25">
      <c r="A545" s="974">
        <v>544</v>
      </c>
      <c r="B545" s="974" t="s">
        <v>1518</v>
      </c>
      <c r="C545" s="1047" t="s">
        <v>1713</v>
      </c>
      <c r="D545" s="1047" t="s">
        <v>1545</v>
      </c>
      <c r="E545" s="1043" t="s">
        <v>1489</v>
      </c>
    </row>
    <row r="546" spans="1:5" x14ac:dyDescent="0.25">
      <c r="A546" s="974">
        <v>545</v>
      </c>
      <c r="B546" s="974" t="s">
        <v>1518</v>
      </c>
      <c r="C546" s="1047" t="s">
        <v>1713</v>
      </c>
      <c r="D546" s="1047" t="s">
        <v>1411</v>
      </c>
      <c r="E546" s="1043" t="s">
        <v>1490</v>
      </c>
    </row>
    <row r="547" spans="1:5" ht="30" x14ac:dyDescent="0.25">
      <c r="A547" s="974">
        <v>546</v>
      </c>
      <c r="B547" s="974" t="s">
        <v>1518</v>
      </c>
      <c r="C547" s="1047" t="s">
        <v>1713</v>
      </c>
      <c r="D547" s="1047" t="s">
        <v>1546</v>
      </c>
      <c r="E547" s="1043" t="s">
        <v>1385</v>
      </c>
    </row>
    <row r="548" spans="1:5" ht="30" x14ac:dyDescent="0.25">
      <c r="A548" s="974">
        <v>547</v>
      </c>
      <c r="B548" s="974" t="s">
        <v>1518</v>
      </c>
      <c r="C548" s="1047" t="s">
        <v>1713</v>
      </c>
      <c r="D548" s="1047" t="s">
        <v>1546</v>
      </c>
      <c r="E548" s="1043" t="s">
        <v>1386</v>
      </c>
    </row>
    <row r="549" spans="1:5" ht="30" x14ac:dyDescent="0.25">
      <c r="A549" s="974">
        <v>548</v>
      </c>
      <c r="B549" s="974" t="s">
        <v>1518</v>
      </c>
      <c r="C549" s="1047" t="s">
        <v>1713</v>
      </c>
      <c r="D549" s="1047" t="s">
        <v>1546</v>
      </c>
      <c r="E549" s="1043" t="s">
        <v>1497</v>
      </c>
    </row>
    <row r="550" spans="1:5" x14ac:dyDescent="0.25">
      <c r="A550" s="974">
        <v>549</v>
      </c>
      <c r="B550" s="974" t="s">
        <v>1518</v>
      </c>
      <c r="C550" s="1047" t="s">
        <v>1713</v>
      </c>
      <c r="D550" s="1047" t="s">
        <v>1411</v>
      </c>
      <c r="E550" s="1043" t="s">
        <v>1494</v>
      </c>
    </row>
    <row r="551" spans="1:5" x14ac:dyDescent="0.25">
      <c r="A551" s="974">
        <v>550</v>
      </c>
      <c r="B551" s="974" t="s">
        <v>1518</v>
      </c>
      <c r="C551" s="1047" t="s">
        <v>1713</v>
      </c>
      <c r="D551" s="1047" t="s">
        <v>1545</v>
      </c>
      <c r="E551" s="1043" t="s">
        <v>1389</v>
      </c>
    </row>
    <row r="552" spans="1:5" x14ac:dyDescent="0.25">
      <c r="A552" s="974">
        <v>551</v>
      </c>
      <c r="B552" s="974" t="s">
        <v>1518</v>
      </c>
      <c r="C552" s="1047" t="s">
        <v>1548</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1548</v>
      </c>
      <c r="D554" s="1047" t="s">
        <v>1547</v>
      </c>
      <c r="E554" s="1043" t="s">
        <v>1383</v>
      </c>
    </row>
    <row r="555" spans="1:5" x14ac:dyDescent="0.25">
      <c r="A555" s="974">
        <v>554</v>
      </c>
      <c r="B555" s="974" t="s">
        <v>1518</v>
      </c>
      <c r="C555" s="1047" t="s">
        <v>1548</v>
      </c>
      <c r="D555" s="1047" t="s">
        <v>1547</v>
      </c>
      <c r="E555" s="1043" t="s">
        <v>1380</v>
      </c>
    </row>
    <row r="556" spans="1:5" x14ac:dyDescent="0.25">
      <c r="A556" s="974">
        <v>555</v>
      </c>
      <c r="B556" s="974" t="s">
        <v>1518</v>
      </c>
      <c r="C556" s="1047" t="s">
        <v>1548</v>
      </c>
      <c r="D556" s="1047" t="s">
        <v>1547</v>
      </c>
      <c r="E556" s="1043" t="s">
        <v>1381</v>
      </c>
    </row>
    <row r="557" spans="1:5" x14ac:dyDescent="0.25">
      <c r="A557" s="974">
        <v>556</v>
      </c>
      <c r="B557" s="974" t="s">
        <v>1518</v>
      </c>
      <c r="C557" s="1047" t="s">
        <v>1548</v>
      </c>
      <c r="D557" s="1047" t="s">
        <v>1547</v>
      </c>
      <c r="E557" s="1043" t="s">
        <v>1397</v>
      </c>
    </row>
    <row r="558" spans="1:5" x14ac:dyDescent="0.25">
      <c r="A558" s="974">
        <v>557</v>
      </c>
      <c r="B558" s="974" t="s">
        <v>1518</v>
      </c>
      <c r="C558" s="1047" t="s">
        <v>1548</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1714</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1714</v>
      </c>
      <c r="D750" s="1047" t="s">
        <v>1580</v>
      </c>
      <c r="E750" s="1043" t="s">
        <v>1383</v>
      </c>
    </row>
    <row r="751" spans="1:5" x14ac:dyDescent="0.25">
      <c r="A751" s="974">
        <v>750</v>
      </c>
      <c r="B751" s="974" t="s">
        <v>1518</v>
      </c>
      <c r="C751" s="1047" t="s">
        <v>1714</v>
      </c>
      <c r="D751" s="1047" t="s">
        <v>1580</v>
      </c>
      <c r="E751" s="1043" t="s">
        <v>1380</v>
      </c>
    </row>
    <row r="752" spans="1:5" x14ac:dyDescent="0.25">
      <c r="A752" s="974">
        <v>751</v>
      </c>
      <c r="B752" s="974" t="s">
        <v>1518</v>
      </c>
      <c r="C752" s="1047" t="s">
        <v>1714</v>
      </c>
      <c r="D752" s="1047" t="s">
        <v>1580</v>
      </c>
      <c r="E752" s="1043" t="s">
        <v>1381</v>
      </c>
    </row>
    <row r="753" spans="1:5" x14ac:dyDescent="0.25">
      <c r="A753" s="974">
        <v>752</v>
      </c>
      <c r="B753" s="974" t="s">
        <v>1518</v>
      </c>
      <c r="C753" s="1047" t="s">
        <v>1714</v>
      </c>
      <c r="D753" s="1047" t="s">
        <v>1580</v>
      </c>
      <c r="E753" s="1043" t="s">
        <v>1397</v>
      </c>
    </row>
    <row r="754" spans="1:5" x14ac:dyDescent="0.25">
      <c r="A754" s="974">
        <v>753</v>
      </c>
      <c r="B754" s="974" t="s">
        <v>1518</v>
      </c>
      <c r="C754" s="1047" t="s">
        <v>1714</v>
      </c>
      <c r="D754" s="1047" t="s">
        <v>1411</v>
      </c>
      <c r="E754" s="1043" t="s">
        <v>1382</v>
      </c>
    </row>
    <row r="755" spans="1:5" x14ac:dyDescent="0.25">
      <c r="A755" s="974">
        <v>754</v>
      </c>
      <c r="B755" s="974" t="s">
        <v>1518</v>
      </c>
      <c r="C755" s="1047" t="s">
        <v>1714</v>
      </c>
      <c r="D755" s="1047" t="s">
        <v>1580</v>
      </c>
      <c r="E755" s="1043" t="s">
        <v>1488</v>
      </c>
    </row>
    <row r="756" spans="1:5" x14ac:dyDescent="0.25">
      <c r="A756" s="974">
        <v>755</v>
      </c>
      <c r="B756" s="974" t="s">
        <v>1518</v>
      </c>
      <c r="C756" s="1047" t="s">
        <v>1714</v>
      </c>
      <c r="D756" s="1047" t="s">
        <v>1580</v>
      </c>
      <c r="E756" s="1043" t="s">
        <v>1489</v>
      </c>
    </row>
    <row r="757" spans="1:5" x14ac:dyDescent="0.25">
      <c r="A757" s="974">
        <v>756</v>
      </c>
      <c r="B757" s="974" t="s">
        <v>1518</v>
      </c>
      <c r="C757" s="1047" t="s">
        <v>1714</v>
      </c>
      <c r="D757" s="1047" t="s">
        <v>1411</v>
      </c>
      <c r="E757" s="1043" t="s">
        <v>1490</v>
      </c>
    </row>
    <row r="758" spans="1:5" ht="30" x14ac:dyDescent="0.25">
      <c r="A758" s="974">
        <v>757</v>
      </c>
      <c r="B758" s="974" t="s">
        <v>1518</v>
      </c>
      <c r="C758" s="1047" t="s">
        <v>1714</v>
      </c>
      <c r="D758" s="1047" t="s">
        <v>1546</v>
      </c>
      <c r="E758" s="1043" t="s">
        <v>1385</v>
      </c>
    </row>
    <row r="759" spans="1:5" ht="30" x14ac:dyDescent="0.25">
      <c r="A759" s="974">
        <v>758</v>
      </c>
      <c r="B759" s="974" t="s">
        <v>1518</v>
      </c>
      <c r="C759" s="1047" t="s">
        <v>1714</v>
      </c>
      <c r="D759" s="1047" t="s">
        <v>1546</v>
      </c>
      <c r="E759" s="1043" t="s">
        <v>1386</v>
      </c>
    </row>
    <row r="760" spans="1:5" ht="30" x14ac:dyDescent="0.25">
      <c r="A760" s="974">
        <v>759</v>
      </c>
      <c r="B760" s="974" t="s">
        <v>1518</v>
      </c>
      <c r="C760" s="1047" t="s">
        <v>1714</v>
      </c>
      <c r="D760" s="1047" t="s">
        <v>1546</v>
      </c>
      <c r="E760" s="1043" t="s">
        <v>1497</v>
      </c>
    </row>
    <row r="761" spans="1:5" x14ac:dyDescent="0.25">
      <c r="A761" s="974">
        <v>760</v>
      </c>
      <c r="B761" s="974" t="s">
        <v>1518</v>
      </c>
      <c r="C761" s="1047" t="s">
        <v>1714</v>
      </c>
      <c r="D761" s="1047" t="s">
        <v>1411</v>
      </c>
      <c r="E761" s="1043" t="s">
        <v>1494</v>
      </c>
    </row>
    <row r="762" spans="1:5" x14ac:dyDescent="0.25">
      <c r="A762" s="974">
        <v>761</v>
      </c>
      <c r="B762" s="974" t="s">
        <v>1518</v>
      </c>
      <c r="C762" s="1047" t="s">
        <v>1714</v>
      </c>
      <c r="D762" s="1047" t="s">
        <v>1580</v>
      </c>
      <c r="E762" s="1043" t="s">
        <v>1389</v>
      </c>
    </row>
    <row r="763" spans="1:5" x14ac:dyDescent="0.25">
      <c r="A763" s="974">
        <v>762</v>
      </c>
      <c r="B763" s="974" t="s">
        <v>1518</v>
      </c>
      <c r="C763" s="1047" t="s">
        <v>1715</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1715</v>
      </c>
      <c r="D765" s="1047" t="s">
        <v>1580</v>
      </c>
      <c r="E765" s="1043" t="s">
        <v>1383</v>
      </c>
    </row>
    <row r="766" spans="1:5" x14ac:dyDescent="0.25">
      <c r="A766" s="974">
        <v>765</v>
      </c>
      <c r="B766" s="974" t="s">
        <v>1518</v>
      </c>
      <c r="C766" s="1047" t="s">
        <v>1715</v>
      </c>
      <c r="D766" s="1047" t="s">
        <v>1580</v>
      </c>
      <c r="E766" s="1043" t="s">
        <v>1380</v>
      </c>
    </row>
    <row r="767" spans="1:5" x14ac:dyDescent="0.25">
      <c r="A767" s="974">
        <v>766</v>
      </c>
      <c r="B767" s="974" t="s">
        <v>1518</v>
      </c>
      <c r="C767" s="1047" t="s">
        <v>1715</v>
      </c>
      <c r="D767" s="1047" t="s">
        <v>1580</v>
      </c>
      <c r="E767" s="1043" t="s">
        <v>1381</v>
      </c>
    </row>
    <row r="768" spans="1:5" x14ac:dyDescent="0.25">
      <c r="A768" s="974">
        <v>767</v>
      </c>
      <c r="B768" s="974" t="s">
        <v>1518</v>
      </c>
      <c r="C768" s="1047" t="s">
        <v>1715</v>
      </c>
      <c r="D768" s="1047" t="s">
        <v>1580</v>
      </c>
      <c r="E768" s="1043" t="s">
        <v>1397</v>
      </c>
    </row>
    <row r="769" spans="1:5" x14ac:dyDescent="0.25">
      <c r="A769" s="974">
        <v>768</v>
      </c>
      <c r="B769" s="974" t="s">
        <v>1518</v>
      </c>
      <c r="C769" s="1047" t="s">
        <v>1715</v>
      </c>
      <c r="D769" s="1047" t="s">
        <v>1411</v>
      </c>
      <c r="E769" s="1043" t="s">
        <v>1382</v>
      </c>
    </row>
    <row r="770" spans="1:5" x14ac:dyDescent="0.25">
      <c r="A770" s="974">
        <v>769</v>
      </c>
      <c r="B770" s="974" t="s">
        <v>1518</v>
      </c>
      <c r="C770" s="1047" t="s">
        <v>1715</v>
      </c>
      <c r="D770" s="1047" t="s">
        <v>1580</v>
      </c>
      <c r="E770" s="1043" t="s">
        <v>1488</v>
      </c>
    </row>
    <row r="771" spans="1:5" x14ac:dyDescent="0.25">
      <c r="A771" s="974">
        <v>770</v>
      </c>
      <c r="B771" s="974" t="s">
        <v>1518</v>
      </c>
      <c r="C771" s="1047" t="s">
        <v>1715</v>
      </c>
      <c r="D771" s="1047" t="s">
        <v>1580</v>
      </c>
      <c r="E771" s="1043" t="s">
        <v>1489</v>
      </c>
    </row>
    <row r="772" spans="1:5" x14ac:dyDescent="0.25">
      <c r="A772" s="974">
        <v>771</v>
      </c>
      <c r="B772" s="974" t="s">
        <v>1518</v>
      </c>
      <c r="C772" s="1047" t="s">
        <v>1715</v>
      </c>
      <c r="D772" s="1047" t="s">
        <v>1411</v>
      </c>
      <c r="E772" s="1043" t="s">
        <v>1490</v>
      </c>
    </row>
    <row r="773" spans="1:5" ht="30" x14ac:dyDescent="0.25">
      <c r="A773" s="974">
        <v>772</v>
      </c>
      <c r="B773" s="974" t="s">
        <v>1518</v>
      </c>
      <c r="C773" s="1047" t="s">
        <v>1715</v>
      </c>
      <c r="D773" s="1047" t="s">
        <v>1546</v>
      </c>
      <c r="E773" s="1043" t="s">
        <v>1385</v>
      </c>
    </row>
    <row r="774" spans="1:5" ht="30" x14ac:dyDescent="0.25">
      <c r="A774" s="974">
        <v>773</v>
      </c>
      <c r="B774" s="974" t="s">
        <v>1518</v>
      </c>
      <c r="C774" s="1047" t="s">
        <v>1715</v>
      </c>
      <c r="D774" s="1047" t="s">
        <v>1546</v>
      </c>
      <c r="E774" s="1043" t="s">
        <v>1386</v>
      </c>
    </row>
    <row r="775" spans="1:5" ht="30" x14ac:dyDescent="0.25">
      <c r="A775" s="974">
        <v>774</v>
      </c>
      <c r="B775" s="974" t="s">
        <v>1518</v>
      </c>
      <c r="C775" s="1047" t="s">
        <v>1715</v>
      </c>
      <c r="D775" s="1047" t="s">
        <v>1546</v>
      </c>
      <c r="E775" s="1043" t="s">
        <v>1497</v>
      </c>
    </row>
    <row r="776" spans="1:5" x14ac:dyDescent="0.25">
      <c r="A776" s="974">
        <v>775</v>
      </c>
      <c r="B776" s="974" t="s">
        <v>1518</v>
      </c>
      <c r="C776" s="1047" t="s">
        <v>1715</v>
      </c>
      <c r="D776" s="1047" t="s">
        <v>1411</v>
      </c>
      <c r="E776" s="1043" t="s">
        <v>1494</v>
      </c>
    </row>
    <row r="777" spans="1:5" x14ac:dyDescent="0.25">
      <c r="A777" s="974">
        <v>776</v>
      </c>
      <c r="B777" s="974" t="s">
        <v>1518</v>
      </c>
      <c r="C777" s="1047" t="s">
        <v>1715</v>
      </c>
      <c r="D777" s="1047" t="s">
        <v>1580</v>
      </c>
      <c r="E777" s="1043" t="s">
        <v>1389</v>
      </c>
    </row>
    <row r="778" spans="1:5" x14ac:dyDescent="0.25">
      <c r="A778" s="974">
        <v>777</v>
      </c>
      <c r="B778" s="974" t="s">
        <v>1518</v>
      </c>
      <c r="C778" s="1047" t="s">
        <v>1582</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1582</v>
      </c>
      <c r="D780" s="1047" t="s">
        <v>1581</v>
      </c>
      <c r="E780" s="1043" t="s">
        <v>1383</v>
      </c>
    </row>
    <row r="781" spans="1:5" x14ac:dyDescent="0.25">
      <c r="A781" s="974">
        <v>780</v>
      </c>
      <c r="B781" s="974" t="s">
        <v>1518</v>
      </c>
      <c r="C781" s="1047" t="s">
        <v>1582</v>
      </c>
      <c r="D781" s="1047" t="s">
        <v>1581</v>
      </c>
      <c r="E781" s="1043" t="s">
        <v>1380</v>
      </c>
    </row>
    <row r="782" spans="1:5" x14ac:dyDescent="0.25">
      <c r="A782" s="974">
        <v>781</v>
      </c>
      <c r="B782" s="974" t="s">
        <v>1518</v>
      </c>
      <c r="C782" s="1047" t="s">
        <v>1582</v>
      </c>
      <c r="D782" s="1047" t="s">
        <v>1581</v>
      </c>
      <c r="E782" s="1043" t="s">
        <v>1381</v>
      </c>
    </row>
    <row r="783" spans="1:5" x14ac:dyDescent="0.25">
      <c r="A783" s="974">
        <v>782</v>
      </c>
      <c r="B783" s="974" t="s">
        <v>1518</v>
      </c>
      <c r="C783" s="1047" t="s">
        <v>1582</v>
      </c>
      <c r="D783" s="1047" t="s">
        <v>1581</v>
      </c>
      <c r="E783" s="1043" t="s">
        <v>1397</v>
      </c>
    </row>
    <row r="784" spans="1:5" x14ac:dyDescent="0.25">
      <c r="A784" s="974">
        <v>783</v>
      </c>
      <c r="B784" s="974" t="s">
        <v>1518</v>
      </c>
      <c r="C784" s="1047" t="s">
        <v>1582</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1599</v>
      </c>
      <c r="D874" s="1047" t="s">
        <v>1598</v>
      </c>
      <c r="E874" s="1043" t="s">
        <v>1493</v>
      </c>
    </row>
    <row r="875" spans="1:5" x14ac:dyDescent="0.25">
      <c r="A875" s="974">
        <v>874</v>
      </c>
      <c r="B875" s="974" t="s">
        <v>1518</v>
      </c>
      <c r="C875" s="1047" t="s">
        <v>1599</v>
      </c>
      <c r="D875" s="1047" t="s">
        <v>1598</v>
      </c>
      <c r="E875" s="1043" t="s">
        <v>1707</v>
      </c>
    </row>
    <row r="876" spans="1:5" x14ac:dyDescent="0.25">
      <c r="A876" s="974">
        <v>875</v>
      </c>
      <c r="B876" s="974" t="s">
        <v>1518</v>
      </c>
      <c r="C876" s="1047" t="s">
        <v>1599</v>
      </c>
      <c r="D876" s="1047" t="s">
        <v>1598</v>
      </c>
      <c r="E876" s="1043" t="s">
        <v>1383</v>
      </c>
    </row>
    <row r="877" spans="1:5" x14ac:dyDescent="0.25">
      <c r="A877" s="974">
        <v>876</v>
      </c>
      <c r="B877" s="974" t="s">
        <v>1518</v>
      </c>
      <c r="C877" s="1047" t="s">
        <v>1599</v>
      </c>
      <c r="D877" s="1047" t="s">
        <v>1598</v>
      </c>
      <c r="E877" s="1043" t="s">
        <v>1380</v>
      </c>
    </row>
    <row r="878" spans="1:5" x14ac:dyDescent="0.25">
      <c r="A878" s="974">
        <v>877</v>
      </c>
      <c r="B878" s="974" t="s">
        <v>1518</v>
      </c>
      <c r="C878" s="1047" t="s">
        <v>1599</v>
      </c>
      <c r="D878" s="1047" t="s">
        <v>1598</v>
      </c>
      <c r="E878" s="1043" t="s">
        <v>1381</v>
      </c>
    </row>
    <row r="879" spans="1:5" x14ac:dyDescent="0.25">
      <c r="A879" s="974">
        <v>878</v>
      </c>
      <c r="B879" s="974" t="s">
        <v>1518</v>
      </c>
      <c r="C879" s="1047" t="s">
        <v>1599</v>
      </c>
      <c r="D879" s="1047" t="s">
        <v>1598</v>
      </c>
      <c r="E879" s="1043" t="s">
        <v>1397</v>
      </c>
    </row>
    <row r="880" spans="1:5" x14ac:dyDescent="0.25">
      <c r="A880" s="974">
        <v>879</v>
      </c>
      <c r="B880" s="974" t="s">
        <v>1518</v>
      </c>
      <c r="C880" s="1047" t="s">
        <v>1599</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1716</v>
      </c>
      <c r="D893" s="1047" t="s">
        <v>1598</v>
      </c>
      <c r="E893" s="1045" t="s">
        <v>1493</v>
      </c>
    </row>
    <row r="894" spans="1:5" x14ac:dyDescent="0.25">
      <c r="A894" s="974">
        <v>893</v>
      </c>
      <c r="B894" s="974" t="s">
        <v>1518</v>
      </c>
      <c r="C894" s="1047" t="s">
        <v>1716</v>
      </c>
      <c r="D894" s="1047" t="s">
        <v>1598</v>
      </c>
      <c r="E894" s="1045" t="s">
        <v>1707</v>
      </c>
    </row>
    <row r="895" spans="1:5" x14ac:dyDescent="0.25">
      <c r="A895" s="974">
        <v>894</v>
      </c>
      <c r="B895" s="974" t="s">
        <v>1518</v>
      </c>
      <c r="C895" s="1047" t="s">
        <v>1716</v>
      </c>
      <c r="D895" s="1047" t="s">
        <v>1598</v>
      </c>
      <c r="E895" s="1045" t="s">
        <v>1383</v>
      </c>
    </row>
    <row r="896" spans="1:5" x14ac:dyDescent="0.25">
      <c r="A896" s="974">
        <v>895</v>
      </c>
      <c r="B896" s="974" t="s">
        <v>1518</v>
      </c>
      <c r="C896" s="1047" t="s">
        <v>1716</v>
      </c>
      <c r="D896" s="1047" t="s">
        <v>1598</v>
      </c>
      <c r="E896" s="1045" t="s">
        <v>1380</v>
      </c>
    </row>
    <row r="897" spans="1:5" x14ac:dyDescent="0.25">
      <c r="A897" s="974">
        <v>896</v>
      </c>
      <c r="B897" s="974" t="s">
        <v>1518</v>
      </c>
      <c r="C897" s="1047" t="s">
        <v>1716</v>
      </c>
      <c r="D897" s="1047" t="s">
        <v>1598</v>
      </c>
      <c r="E897" s="1045" t="s">
        <v>1381</v>
      </c>
    </row>
    <row r="898" spans="1:5" x14ac:dyDescent="0.25">
      <c r="A898" s="974">
        <v>897</v>
      </c>
      <c r="B898" s="974" t="s">
        <v>1518</v>
      </c>
      <c r="C898" s="1047" t="s">
        <v>1716</v>
      </c>
      <c r="D898" s="1047" t="s">
        <v>1598</v>
      </c>
      <c r="E898" s="1045" t="s">
        <v>1397</v>
      </c>
    </row>
    <row r="899" spans="1:5" x14ac:dyDescent="0.25">
      <c r="A899" s="974">
        <v>898</v>
      </c>
      <c r="B899" s="974" t="s">
        <v>1518</v>
      </c>
      <c r="C899" s="1047" t="s">
        <v>1716</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1718</v>
      </c>
      <c r="D912" s="1047" t="s">
        <v>1598</v>
      </c>
      <c r="E912" s="1045" t="s">
        <v>1493</v>
      </c>
    </row>
    <row r="913" spans="1:5" x14ac:dyDescent="0.25">
      <c r="A913" s="974">
        <v>912</v>
      </c>
      <c r="B913" s="974" t="s">
        <v>1518</v>
      </c>
      <c r="C913" s="1047" t="s">
        <v>1718</v>
      </c>
      <c r="D913" s="1047" t="s">
        <v>1598</v>
      </c>
      <c r="E913" s="1045" t="s">
        <v>1707</v>
      </c>
    </row>
    <row r="914" spans="1:5" x14ac:dyDescent="0.25">
      <c r="A914" s="974">
        <v>913</v>
      </c>
      <c r="B914" s="974" t="s">
        <v>1518</v>
      </c>
      <c r="C914" s="1047" t="s">
        <v>1718</v>
      </c>
      <c r="D914" s="1047" t="s">
        <v>1598</v>
      </c>
      <c r="E914" s="1045" t="s">
        <v>1383</v>
      </c>
    </row>
    <row r="915" spans="1:5" x14ac:dyDescent="0.25">
      <c r="A915" s="974">
        <v>914</v>
      </c>
      <c r="B915" s="974" t="s">
        <v>1518</v>
      </c>
      <c r="C915" s="1047" t="s">
        <v>1718</v>
      </c>
      <c r="D915" s="1047" t="s">
        <v>1598</v>
      </c>
      <c r="E915" s="1045" t="s">
        <v>1380</v>
      </c>
    </row>
    <row r="916" spans="1:5" x14ac:dyDescent="0.25">
      <c r="A916" s="974">
        <v>915</v>
      </c>
      <c r="B916" s="974" t="s">
        <v>1518</v>
      </c>
      <c r="C916" s="1047" t="s">
        <v>1718</v>
      </c>
      <c r="D916" s="1047" t="s">
        <v>1598</v>
      </c>
      <c r="E916" s="1045" t="s">
        <v>1381</v>
      </c>
    </row>
    <row r="917" spans="1:5" x14ac:dyDescent="0.25">
      <c r="A917" s="974">
        <v>916</v>
      </c>
      <c r="B917" s="974" t="s">
        <v>1518</v>
      </c>
      <c r="C917" s="1047" t="s">
        <v>1718</v>
      </c>
      <c r="D917" s="1047" t="s">
        <v>1598</v>
      </c>
      <c r="E917" s="1045" t="s">
        <v>1397</v>
      </c>
    </row>
    <row r="918" spans="1:5" x14ac:dyDescent="0.25">
      <c r="A918" s="974">
        <v>917</v>
      </c>
      <c r="B918" s="974" t="s">
        <v>1518</v>
      </c>
      <c r="C918" s="1047" t="s">
        <v>1718</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1720</v>
      </c>
      <c r="D931" s="1047" t="s">
        <v>1598</v>
      </c>
      <c r="E931" s="1045" t="s">
        <v>1493</v>
      </c>
    </row>
    <row r="932" spans="1:5" x14ac:dyDescent="0.25">
      <c r="A932" s="974">
        <v>931</v>
      </c>
      <c r="B932" s="974" t="s">
        <v>1518</v>
      </c>
      <c r="C932" s="1047" t="s">
        <v>1720</v>
      </c>
      <c r="D932" s="1047" t="s">
        <v>1598</v>
      </c>
      <c r="E932" s="1045" t="s">
        <v>1707</v>
      </c>
    </row>
    <row r="933" spans="1:5" x14ac:dyDescent="0.25">
      <c r="A933" s="974">
        <v>932</v>
      </c>
      <c r="B933" s="974" t="s">
        <v>1518</v>
      </c>
      <c r="C933" s="1047" t="s">
        <v>1720</v>
      </c>
      <c r="D933" s="1047" t="s">
        <v>1598</v>
      </c>
      <c r="E933" s="1045" t="s">
        <v>1383</v>
      </c>
    </row>
    <row r="934" spans="1:5" x14ac:dyDescent="0.25">
      <c r="A934" s="974">
        <v>933</v>
      </c>
      <c r="B934" s="974" t="s">
        <v>1518</v>
      </c>
      <c r="C934" s="1047" t="s">
        <v>1720</v>
      </c>
      <c r="D934" s="1047" t="s">
        <v>1598</v>
      </c>
      <c r="E934" s="1045" t="s">
        <v>1380</v>
      </c>
    </row>
    <row r="935" spans="1:5" x14ac:dyDescent="0.25">
      <c r="A935" s="974">
        <v>934</v>
      </c>
      <c r="B935" s="974" t="s">
        <v>1518</v>
      </c>
      <c r="C935" s="1047" t="s">
        <v>1720</v>
      </c>
      <c r="D935" s="1047" t="s">
        <v>1598</v>
      </c>
      <c r="E935" s="1045" t="s">
        <v>1381</v>
      </c>
    </row>
    <row r="936" spans="1:5" x14ac:dyDescent="0.25">
      <c r="A936" s="974">
        <v>935</v>
      </c>
      <c r="B936" s="974" t="s">
        <v>1518</v>
      </c>
      <c r="C936" s="1047" t="s">
        <v>1720</v>
      </c>
      <c r="D936" s="1047" t="s">
        <v>1598</v>
      </c>
      <c r="E936" s="1045" t="s">
        <v>1397</v>
      </c>
    </row>
    <row r="937" spans="1:5" x14ac:dyDescent="0.25">
      <c r="A937" s="974">
        <v>936</v>
      </c>
      <c r="B937" s="974" t="s">
        <v>1518</v>
      </c>
      <c r="C937" s="1047" t="s">
        <v>1720</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1722</v>
      </c>
      <c r="D950" s="1047" t="s">
        <v>1598</v>
      </c>
      <c r="E950" s="1045" t="s">
        <v>1493</v>
      </c>
    </row>
    <row r="951" spans="1:5" x14ac:dyDescent="0.25">
      <c r="A951" s="974">
        <v>950</v>
      </c>
      <c r="B951" s="974" t="s">
        <v>1518</v>
      </c>
      <c r="C951" s="1047" t="s">
        <v>1722</v>
      </c>
      <c r="D951" s="1047" t="s">
        <v>1598</v>
      </c>
      <c r="E951" s="1045" t="s">
        <v>1707</v>
      </c>
    </row>
    <row r="952" spans="1:5" x14ac:dyDescent="0.25">
      <c r="A952" s="974">
        <v>951</v>
      </c>
      <c r="B952" s="974" t="s">
        <v>1518</v>
      </c>
      <c r="C952" s="1047" t="s">
        <v>1722</v>
      </c>
      <c r="D952" s="1047" t="s">
        <v>1598</v>
      </c>
      <c r="E952" s="1045" t="s">
        <v>1383</v>
      </c>
    </row>
    <row r="953" spans="1:5" x14ac:dyDescent="0.25">
      <c r="A953" s="974">
        <v>952</v>
      </c>
      <c r="B953" s="974" t="s">
        <v>1518</v>
      </c>
      <c r="C953" s="1047" t="s">
        <v>1722</v>
      </c>
      <c r="D953" s="1047" t="s">
        <v>1598</v>
      </c>
      <c r="E953" s="1045" t="s">
        <v>1380</v>
      </c>
    </row>
    <row r="954" spans="1:5" x14ac:dyDescent="0.25">
      <c r="A954" s="974">
        <v>953</v>
      </c>
      <c r="B954" s="974" t="s">
        <v>1518</v>
      </c>
      <c r="C954" s="1047" t="s">
        <v>1722</v>
      </c>
      <c r="D954" s="1047" t="s">
        <v>1598</v>
      </c>
      <c r="E954" s="1045" t="s">
        <v>1381</v>
      </c>
    </row>
    <row r="955" spans="1:5" x14ac:dyDescent="0.25">
      <c r="A955" s="974">
        <v>954</v>
      </c>
      <c r="B955" s="974" t="s">
        <v>1518</v>
      </c>
      <c r="C955" s="1047" t="s">
        <v>1722</v>
      </c>
      <c r="D955" s="1047" t="s">
        <v>1598</v>
      </c>
      <c r="E955" s="1045" t="s">
        <v>1397</v>
      </c>
    </row>
    <row r="956" spans="1:5" x14ac:dyDescent="0.25">
      <c r="A956" s="974">
        <v>955</v>
      </c>
      <c r="B956" s="974" t="s">
        <v>1518</v>
      </c>
      <c r="C956" s="1047" t="s">
        <v>1722</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1666</v>
      </c>
      <c r="D969" s="1047" t="s">
        <v>1665</v>
      </c>
      <c r="E969" s="974" t="s">
        <v>1493</v>
      </c>
    </row>
    <row r="970" spans="1:5" x14ac:dyDescent="0.25">
      <c r="A970" s="974">
        <v>969</v>
      </c>
      <c r="B970" s="974" t="s">
        <v>1518</v>
      </c>
      <c r="C970" s="1047" t="s">
        <v>1666</v>
      </c>
      <c r="D970" s="1047" t="s">
        <v>1665</v>
      </c>
      <c r="E970" s="974" t="s">
        <v>1707</v>
      </c>
    </row>
    <row r="971" spans="1:5" x14ac:dyDescent="0.25">
      <c r="A971" s="974">
        <v>970</v>
      </c>
      <c r="B971" s="974" t="s">
        <v>1518</v>
      </c>
      <c r="C971" s="1047" t="s">
        <v>1666</v>
      </c>
      <c r="D971" s="1047" t="s">
        <v>1665</v>
      </c>
      <c r="E971" s="974" t="s">
        <v>1383</v>
      </c>
    </row>
    <row r="972" spans="1:5" x14ac:dyDescent="0.25">
      <c r="A972" s="974">
        <v>971</v>
      </c>
      <c r="B972" s="974" t="s">
        <v>1518</v>
      </c>
      <c r="C972" s="1047" t="s">
        <v>1666</v>
      </c>
      <c r="D972" s="1047" t="s">
        <v>1665</v>
      </c>
      <c r="E972" s="974" t="s">
        <v>1380</v>
      </c>
    </row>
    <row r="973" spans="1:5" x14ac:dyDescent="0.25">
      <c r="A973" s="974">
        <v>972</v>
      </c>
      <c r="B973" s="974" t="s">
        <v>1518</v>
      </c>
      <c r="C973" s="1047" t="s">
        <v>1666</v>
      </c>
      <c r="D973" s="1047" t="s">
        <v>1665</v>
      </c>
      <c r="E973" s="974" t="s">
        <v>1381</v>
      </c>
    </row>
    <row r="974" spans="1:5" x14ac:dyDescent="0.25">
      <c r="A974" s="974">
        <v>973</v>
      </c>
      <c r="B974" s="974" t="s">
        <v>1518</v>
      </c>
      <c r="C974" s="1047" t="s">
        <v>1666</v>
      </c>
      <c r="D974" s="1047" t="s">
        <v>1665</v>
      </c>
      <c r="E974" s="974" t="s">
        <v>1397</v>
      </c>
    </row>
    <row r="975" spans="1:5" x14ac:dyDescent="0.25">
      <c r="A975" s="974">
        <v>974</v>
      </c>
      <c r="B975" s="974" t="s">
        <v>1518</v>
      </c>
      <c r="C975" s="1047" t="s">
        <v>1666</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1669</v>
      </c>
      <c r="D987" s="1047" t="s">
        <v>1668</v>
      </c>
      <c r="E987" s="974" t="s">
        <v>1493</v>
      </c>
    </row>
    <row r="988" spans="1:5" x14ac:dyDescent="0.25">
      <c r="A988" s="974">
        <v>987</v>
      </c>
      <c r="B988" s="974" t="s">
        <v>1518</v>
      </c>
      <c r="C988" s="1047" t="s">
        <v>1669</v>
      </c>
      <c r="D988" s="1047" t="s">
        <v>1668</v>
      </c>
      <c r="E988" s="974" t="s">
        <v>1707</v>
      </c>
    </row>
    <row r="989" spans="1:5" x14ac:dyDescent="0.25">
      <c r="A989" s="974">
        <v>988</v>
      </c>
      <c r="B989" s="974" t="s">
        <v>1518</v>
      </c>
      <c r="C989" s="1047" t="s">
        <v>1669</v>
      </c>
      <c r="D989" s="1047" t="s">
        <v>1668</v>
      </c>
      <c r="E989" s="974" t="s">
        <v>1383</v>
      </c>
    </row>
    <row r="990" spans="1:5" x14ac:dyDescent="0.25">
      <c r="A990" s="974">
        <v>989</v>
      </c>
      <c r="B990" s="974" t="s">
        <v>1518</v>
      </c>
      <c r="C990" s="1047" t="s">
        <v>1669</v>
      </c>
      <c r="D990" s="1047" t="s">
        <v>1668</v>
      </c>
      <c r="E990" s="974" t="s">
        <v>1381</v>
      </c>
    </row>
    <row r="991" spans="1:5" x14ac:dyDescent="0.25">
      <c r="A991" s="974">
        <v>990</v>
      </c>
      <c r="B991" s="974" t="s">
        <v>1518</v>
      </c>
      <c r="C991" s="1047" t="s">
        <v>1669</v>
      </c>
      <c r="D991" s="1047" t="s">
        <v>1668</v>
      </c>
      <c r="E991" s="974" t="s">
        <v>1397</v>
      </c>
    </row>
    <row r="992" spans="1:5" x14ac:dyDescent="0.25">
      <c r="A992" s="974">
        <v>991</v>
      </c>
      <c r="B992" s="974" t="s">
        <v>1518</v>
      </c>
      <c r="C992" s="1047" t="s">
        <v>1669</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1670</v>
      </c>
      <c r="D998" s="1047" t="s">
        <v>1668</v>
      </c>
      <c r="E998" s="974" t="s">
        <v>1493</v>
      </c>
    </row>
    <row r="999" spans="1:5" x14ac:dyDescent="0.25">
      <c r="A999" s="974">
        <v>998</v>
      </c>
      <c r="B999" s="974" t="s">
        <v>1518</v>
      </c>
      <c r="C999" s="1047" t="s">
        <v>1670</v>
      </c>
      <c r="D999" s="1047" t="s">
        <v>1668</v>
      </c>
      <c r="E999" s="974" t="s">
        <v>1707</v>
      </c>
    </row>
    <row r="1000" spans="1:5" x14ac:dyDescent="0.25">
      <c r="A1000" s="974">
        <v>999</v>
      </c>
      <c r="B1000" s="974" t="s">
        <v>1518</v>
      </c>
      <c r="C1000" s="1047" t="s">
        <v>1670</v>
      </c>
      <c r="D1000" s="1047" t="s">
        <v>1668</v>
      </c>
      <c r="E1000" s="974" t="s">
        <v>1383</v>
      </c>
    </row>
    <row r="1001" spans="1:5" x14ac:dyDescent="0.25">
      <c r="A1001" s="974">
        <v>1000</v>
      </c>
      <c r="B1001" s="974" t="s">
        <v>1518</v>
      </c>
      <c r="C1001" s="1047" t="s">
        <v>1670</v>
      </c>
      <c r="D1001" s="1047" t="s">
        <v>1668</v>
      </c>
      <c r="E1001" s="974" t="s">
        <v>1381</v>
      </c>
    </row>
    <row r="1002" spans="1:5" x14ac:dyDescent="0.25">
      <c r="A1002" s="974">
        <v>1001</v>
      </c>
      <c r="B1002" s="974" t="s">
        <v>1518</v>
      </c>
      <c r="C1002" s="1047" t="s">
        <v>1670</v>
      </c>
      <c r="D1002" s="1047" t="s">
        <v>1668</v>
      </c>
      <c r="E1002" s="974" t="s">
        <v>1397</v>
      </c>
    </row>
    <row r="1003" spans="1:5" x14ac:dyDescent="0.25">
      <c r="A1003" s="974">
        <v>1002</v>
      </c>
      <c r="B1003" s="974" t="s">
        <v>1518</v>
      </c>
      <c r="C1003" s="1047" t="s">
        <v>1670</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1671</v>
      </c>
      <c r="D1009" s="1047" t="s">
        <v>2108</v>
      </c>
      <c r="E1009" s="974" t="s">
        <v>1493</v>
      </c>
    </row>
    <row r="1010" spans="1:5" x14ac:dyDescent="0.25">
      <c r="A1010" s="974">
        <v>1009</v>
      </c>
      <c r="B1010" s="974" t="s">
        <v>1518</v>
      </c>
      <c r="C1010" s="1047" t="s">
        <v>1671</v>
      </c>
      <c r="D1010" s="1047" t="s">
        <v>2108</v>
      </c>
      <c r="E1010" s="974" t="s">
        <v>1707</v>
      </c>
    </row>
    <row r="1011" spans="1:5" x14ac:dyDescent="0.25">
      <c r="A1011" s="974">
        <v>1010</v>
      </c>
      <c r="B1011" s="974" t="s">
        <v>1518</v>
      </c>
      <c r="C1011" s="1047" t="s">
        <v>1671</v>
      </c>
      <c r="D1011" s="1047" t="s">
        <v>2108</v>
      </c>
      <c r="E1011" s="974" t="s">
        <v>1383</v>
      </c>
    </row>
    <row r="1012" spans="1:5" x14ac:dyDescent="0.25">
      <c r="A1012" s="974">
        <v>1011</v>
      </c>
      <c r="B1012" s="974" t="s">
        <v>1518</v>
      </c>
      <c r="C1012" s="1047" t="s">
        <v>1671</v>
      </c>
      <c r="D1012" s="1047" t="s">
        <v>2108</v>
      </c>
      <c r="E1012" s="974" t="s">
        <v>1381</v>
      </c>
    </row>
    <row r="1013" spans="1:5" x14ac:dyDescent="0.25">
      <c r="A1013" s="974">
        <v>1012</v>
      </c>
      <c r="B1013" s="974" t="s">
        <v>1518</v>
      </c>
      <c r="C1013" s="1047" t="s">
        <v>1671</v>
      </c>
      <c r="D1013" s="1047" t="s">
        <v>2108</v>
      </c>
      <c r="E1013" s="974" t="s">
        <v>1397</v>
      </c>
    </row>
    <row r="1014" spans="1:5" x14ac:dyDescent="0.25">
      <c r="A1014" s="974">
        <v>1013</v>
      </c>
      <c r="B1014" s="974" t="s">
        <v>1518</v>
      </c>
      <c r="C1014" s="1047" t="s">
        <v>1671</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2109</v>
      </c>
      <c r="D1020" s="1047" t="s">
        <v>1672</v>
      </c>
      <c r="E1020" s="974" t="s">
        <v>1493</v>
      </c>
    </row>
    <row r="1021" spans="1:5" x14ac:dyDescent="0.25">
      <c r="A1021" s="974">
        <v>1020</v>
      </c>
      <c r="B1021" s="974" t="s">
        <v>1518</v>
      </c>
      <c r="C1021" s="1047" t="s">
        <v>2109</v>
      </c>
      <c r="D1021" s="1047" t="s">
        <v>1672</v>
      </c>
      <c r="E1021" s="974" t="s">
        <v>1707</v>
      </c>
    </row>
    <row r="1022" spans="1:5" x14ac:dyDescent="0.25">
      <c r="A1022" s="974">
        <v>1021</v>
      </c>
      <c r="B1022" s="974" t="s">
        <v>1518</v>
      </c>
      <c r="C1022" s="1047" t="s">
        <v>2109</v>
      </c>
      <c r="D1022" s="1047" t="s">
        <v>1672</v>
      </c>
      <c r="E1022" s="974" t="s">
        <v>1383</v>
      </c>
    </row>
    <row r="1023" spans="1:5" x14ac:dyDescent="0.25">
      <c r="A1023" s="974">
        <v>1022</v>
      </c>
      <c r="B1023" s="974" t="s">
        <v>1518</v>
      </c>
      <c r="C1023" s="1047" t="s">
        <v>2109</v>
      </c>
      <c r="D1023" s="1047" t="s">
        <v>1672</v>
      </c>
      <c r="E1023" s="974" t="s">
        <v>1381</v>
      </c>
    </row>
    <row r="1024" spans="1:5" x14ac:dyDescent="0.25">
      <c r="A1024" s="974">
        <v>1023</v>
      </c>
      <c r="B1024" s="974" t="s">
        <v>1518</v>
      </c>
      <c r="C1024" s="1047" t="s">
        <v>2109</v>
      </c>
      <c r="D1024" s="1047" t="s">
        <v>1672</v>
      </c>
      <c r="E1024" s="974" t="s">
        <v>1397</v>
      </c>
    </row>
    <row r="1025" spans="1:5" x14ac:dyDescent="0.25">
      <c r="A1025" s="974">
        <v>1024</v>
      </c>
      <c r="B1025" s="974" t="s">
        <v>1518</v>
      </c>
      <c r="C1025" s="1047" t="s">
        <v>2109</v>
      </c>
      <c r="D1025" s="1047" t="s">
        <v>1411</v>
      </c>
      <c r="E1025" s="974" t="s">
        <v>1382</v>
      </c>
    </row>
    <row r="1026" spans="1:5" x14ac:dyDescent="0.25">
      <c r="A1026" s="974">
        <v>1025</v>
      </c>
      <c r="B1026" s="974" t="s">
        <v>1518</v>
      </c>
      <c r="C1026" s="1047" t="s">
        <v>2109</v>
      </c>
      <c r="D1026" s="1047" t="s">
        <v>1672</v>
      </c>
      <c r="E1026" s="974" t="s">
        <v>1488</v>
      </c>
    </row>
    <row r="1027" spans="1:5" x14ac:dyDescent="0.25">
      <c r="A1027" s="974">
        <v>1026</v>
      </c>
      <c r="B1027" s="974" t="s">
        <v>1518</v>
      </c>
      <c r="C1027" s="1047" t="s">
        <v>2109</v>
      </c>
      <c r="D1027" s="1047" t="s">
        <v>1672</v>
      </c>
      <c r="E1027" s="974" t="s">
        <v>1489</v>
      </c>
    </row>
    <row r="1028" spans="1:5" x14ac:dyDescent="0.25">
      <c r="A1028" s="974">
        <v>1027</v>
      </c>
      <c r="B1028" s="974" t="s">
        <v>1518</v>
      </c>
      <c r="C1028" s="1047" t="s">
        <v>2109</v>
      </c>
      <c r="D1028" s="1047" t="s">
        <v>1411</v>
      </c>
      <c r="E1028" s="974" t="s">
        <v>1490</v>
      </c>
    </row>
    <row r="1029" spans="1:5" ht="30" x14ac:dyDescent="0.25">
      <c r="A1029" s="974">
        <v>1028</v>
      </c>
      <c r="B1029" s="974" t="s">
        <v>1518</v>
      </c>
      <c r="C1029" s="1047" t="s">
        <v>2109</v>
      </c>
      <c r="D1029" s="1047" t="s">
        <v>1546</v>
      </c>
      <c r="E1029" s="974" t="s">
        <v>1385</v>
      </c>
    </row>
    <row r="1030" spans="1:5" ht="30" x14ac:dyDescent="0.25">
      <c r="A1030" s="974">
        <v>1029</v>
      </c>
      <c r="B1030" s="974" t="s">
        <v>1518</v>
      </c>
      <c r="C1030" s="1047" t="s">
        <v>2109</v>
      </c>
      <c r="D1030" s="1047" t="s">
        <v>1546</v>
      </c>
      <c r="E1030" s="974" t="s">
        <v>1386</v>
      </c>
    </row>
    <row r="1031" spans="1:5" ht="30" x14ac:dyDescent="0.25">
      <c r="A1031" s="974">
        <v>1030</v>
      </c>
      <c r="B1031" s="974" t="s">
        <v>1518</v>
      </c>
      <c r="C1031" s="1047" t="s">
        <v>2109</v>
      </c>
      <c r="D1031" s="1047" t="s">
        <v>1546</v>
      </c>
      <c r="E1031" s="974" t="s">
        <v>1497</v>
      </c>
    </row>
    <row r="1032" spans="1:5" x14ac:dyDescent="0.25">
      <c r="A1032" s="974">
        <v>1031</v>
      </c>
      <c r="B1032" s="974" t="s">
        <v>1518</v>
      </c>
      <c r="C1032" s="1047" t="s">
        <v>2109</v>
      </c>
      <c r="D1032" s="1047" t="s">
        <v>1411</v>
      </c>
      <c r="E1032" s="974" t="s">
        <v>1494</v>
      </c>
    </row>
    <row r="1033" spans="1:5" x14ac:dyDescent="0.25">
      <c r="A1033" s="974">
        <v>1032</v>
      </c>
      <c r="B1033" s="974" t="s">
        <v>1518</v>
      </c>
      <c r="C1033" s="1047" t="s">
        <v>2109</v>
      </c>
      <c r="D1033" s="1047" t="s">
        <v>1672</v>
      </c>
      <c r="E1033" s="974" t="s">
        <v>1389</v>
      </c>
    </row>
    <row r="1034" spans="1:5" x14ac:dyDescent="0.25">
      <c r="A1034" s="974">
        <v>1033</v>
      </c>
      <c r="B1034" s="974" t="s">
        <v>1518</v>
      </c>
      <c r="C1034" s="1047" t="s">
        <v>2110</v>
      </c>
      <c r="D1034" s="1047" t="s">
        <v>1673</v>
      </c>
      <c r="E1034" s="974" t="s">
        <v>1493</v>
      </c>
    </row>
    <row r="1035" spans="1:5" x14ac:dyDescent="0.25">
      <c r="A1035" s="974">
        <v>1034</v>
      </c>
      <c r="B1035" s="974" t="s">
        <v>1518</v>
      </c>
      <c r="C1035" s="1047" t="s">
        <v>2110</v>
      </c>
      <c r="D1035" s="1047" t="s">
        <v>1673</v>
      </c>
      <c r="E1035" s="974" t="s">
        <v>1707</v>
      </c>
    </row>
    <row r="1036" spans="1:5" x14ac:dyDescent="0.25">
      <c r="A1036" s="974">
        <v>1035</v>
      </c>
      <c r="B1036" s="974" t="s">
        <v>1518</v>
      </c>
      <c r="C1036" s="1047" t="s">
        <v>2110</v>
      </c>
      <c r="D1036" s="1047" t="s">
        <v>1673</v>
      </c>
      <c r="E1036" s="974" t="s">
        <v>1383</v>
      </c>
    </row>
    <row r="1037" spans="1:5" x14ac:dyDescent="0.25">
      <c r="A1037" s="974">
        <v>1036</v>
      </c>
      <c r="B1037" s="974" t="s">
        <v>1518</v>
      </c>
      <c r="C1037" s="1047" t="s">
        <v>2110</v>
      </c>
      <c r="D1037" s="1047" t="s">
        <v>1673</v>
      </c>
      <c r="E1037" s="974" t="s">
        <v>1381</v>
      </c>
    </row>
    <row r="1038" spans="1:5" x14ac:dyDescent="0.25">
      <c r="A1038" s="974">
        <v>1037</v>
      </c>
      <c r="B1038" s="974" t="s">
        <v>1518</v>
      </c>
      <c r="C1038" s="1047" t="s">
        <v>2110</v>
      </c>
      <c r="D1038" s="1047" t="s">
        <v>1411</v>
      </c>
      <c r="E1038" s="974" t="s">
        <v>1382</v>
      </c>
    </row>
    <row r="1039" spans="1:5" ht="30" x14ac:dyDescent="0.25">
      <c r="A1039" s="974">
        <v>1038</v>
      </c>
      <c r="B1039" s="974" t="s">
        <v>1518</v>
      </c>
      <c r="C1039" s="1047" t="s">
        <v>2110</v>
      </c>
      <c r="D1039" s="1047" t="s">
        <v>1546</v>
      </c>
      <c r="E1039" s="974" t="s">
        <v>1385</v>
      </c>
    </row>
    <row r="1040" spans="1:5" ht="30" x14ac:dyDescent="0.25">
      <c r="A1040" s="974">
        <v>1039</v>
      </c>
      <c r="B1040" s="974" t="s">
        <v>1518</v>
      </c>
      <c r="C1040" s="1047" t="s">
        <v>2110</v>
      </c>
      <c r="D1040" s="1047" t="s">
        <v>1546</v>
      </c>
      <c r="E1040" s="974" t="s">
        <v>1386</v>
      </c>
    </row>
    <row r="1041" spans="1:5" ht="30" x14ac:dyDescent="0.25">
      <c r="A1041" s="974">
        <v>1040</v>
      </c>
      <c r="B1041" s="974" t="s">
        <v>1518</v>
      </c>
      <c r="C1041" s="1047" t="s">
        <v>2110</v>
      </c>
      <c r="D1041" s="1047" t="s">
        <v>1546</v>
      </c>
      <c r="E1041" s="974" t="s">
        <v>1497</v>
      </c>
    </row>
    <row r="1042" spans="1:5" x14ac:dyDescent="0.25">
      <c r="A1042" s="974">
        <v>1041</v>
      </c>
      <c r="B1042" s="974" t="s">
        <v>1518</v>
      </c>
      <c r="C1042" s="1047" t="s">
        <v>2110</v>
      </c>
      <c r="D1042" s="1047" t="s">
        <v>1411</v>
      </c>
      <c r="E1042" s="974" t="s">
        <v>1494</v>
      </c>
    </row>
    <row r="1043" spans="1:5" x14ac:dyDescent="0.25">
      <c r="A1043" s="974">
        <v>1042</v>
      </c>
      <c r="B1043" s="974" t="s">
        <v>1518</v>
      </c>
      <c r="C1043" s="1047" t="s">
        <v>2110</v>
      </c>
      <c r="D1043" s="1047" t="s">
        <v>1673</v>
      </c>
      <c r="E1043" s="974" t="s">
        <v>1396</v>
      </c>
    </row>
    <row r="1044" spans="1:5" x14ac:dyDescent="0.25">
      <c r="A1044" s="974">
        <v>1043</v>
      </c>
      <c r="B1044" s="974" t="s">
        <v>1518</v>
      </c>
      <c r="C1044" s="1047" t="s">
        <v>2110</v>
      </c>
      <c r="D1044" s="1047" t="s">
        <v>1673</v>
      </c>
      <c r="E1044" s="974" t="s">
        <v>1674</v>
      </c>
    </row>
    <row r="1045" spans="1:5" x14ac:dyDescent="0.25">
      <c r="A1045" s="974">
        <v>1044</v>
      </c>
      <c r="B1045" s="974" t="s">
        <v>1518</v>
      </c>
      <c r="C1045" s="1047" t="s">
        <v>2110</v>
      </c>
      <c r="D1045" s="1047" t="s">
        <v>1673</v>
      </c>
      <c r="E1045" s="974" t="s">
        <v>1477</v>
      </c>
    </row>
    <row r="1046" spans="1:5" ht="30" x14ac:dyDescent="0.25">
      <c r="A1046" s="974">
        <v>1045</v>
      </c>
      <c r="B1046" s="974" t="s">
        <v>1518</v>
      </c>
      <c r="C1046" s="1047" t="s">
        <v>2110</v>
      </c>
      <c r="D1046" s="1047" t="s">
        <v>1411</v>
      </c>
      <c r="E1046" s="1046" t="s">
        <v>1481</v>
      </c>
    </row>
    <row r="1047" spans="1:5" x14ac:dyDescent="0.25">
      <c r="A1047" s="974">
        <v>1046</v>
      </c>
      <c r="B1047" s="974" t="s">
        <v>1518</v>
      </c>
      <c r="C1047" s="1047" t="s">
        <v>2110</v>
      </c>
      <c r="D1047" s="1047" t="s">
        <v>1673</v>
      </c>
      <c r="E1047" s="1046" t="s">
        <v>1135</v>
      </c>
    </row>
    <row r="1048" spans="1:5" x14ac:dyDescent="0.25">
      <c r="A1048" s="974">
        <v>1047</v>
      </c>
      <c r="B1048" s="974" t="s">
        <v>1518</v>
      </c>
      <c r="C1048" s="1047" t="s">
        <v>2110</v>
      </c>
      <c r="D1048" s="1047" t="s">
        <v>1673</v>
      </c>
      <c r="E1048" s="1046" t="s">
        <v>1402</v>
      </c>
    </row>
    <row r="1049" spans="1:5" x14ac:dyDescent="0.25">
      <c r="A1049" s="974">
        <v>1048</v>
      </c>
      <c r="B1049" s="974" t="s">
        <v>1518</v>
      </c>
      <c r="C1049" s="1047" t="s">
        <v>2110</v>
      </c>
      <c r="D1049" s="1047" t="s">
        <v>1411</v>
      </c>
      <c r="E1049" s="1046" t="s">
        <v>1482</v>
      </c>
    </row>
    <row r="1050" spans="1:5" x14ac:dyDescent="0.25">
      <c r="A1050" s="974">
        <v>1049</v>
      </c>
      <c r="B1050" s="974" t="s">
        <v>1518</v>
      </c>
      <c r="C1050" s="1047" t="s">
        <v>2110</v>
      </c>
      <c r="D1050" s="1047" t="s">
        <v>1673</v>
      </c>
      <c r="E1050" s="1046" t="s">
        <v>1134</v>
      </c>
    </row>
    <row r="1051" spans="1:5" x14ac:dyDescent="0.25">
      <c r="A1051" s="974">
        <v>1050</v>
      </c>
      <c r="B1051" s="974" t="s">
        <v>1518</v>
      </c>
      <c r="C1051" s="1047" t="s">
        <v>2111</v>
      </c>
      <c r="D1051" s="1047" t="s">
        <v>1675</v>
      </c>
      <c r="E1051" s="974" t="s">
        <v>1493</v>
      </c>
    </row>
    <row r="1052" spans="1:5" x14ac:dyDescent="0.25">
      <c r="A1052" s="974">
        <v>1051</v>
      </c>
      <c r="B1052" s="974" t="s">
        <v>1518</v>
      </c>
      <c r="C1052" s="1047" t="s">
        <v>2111</v>
      </c>
      <c r="D1052" s="1047" t="s">
        <v>1675</v>
      </c>
      <c r="E1052" s="974" t="s">
        <v>1707</v>
      </c>
    </row>
    <row r="1053" spans="1:5" x14ac:dyDescent="0.25">
      <c r="A1053" s="974">
        <v>1052</v>
      </c>
      <c r="B1053" s="974" t="s">
        <v>1518</v>
      </c>
      <c r="C1053" s="1047" t="s">
        <v>2111</v>
      </c>
      <c r="D1053" s="1047" t="s">
        <v>1675</v>
      </c>
      <c r="E1053" s="974" t="s">
        <v>1383</v>
      </c>
    </row>
    <row r="1054" spans="1:5" x14ac:dyDescent="0.25">
      <c r="A1054" s="974">
        <v>1053</v>
      </c>
      <c r="B1054" s="974" t="s">
        <v>1518</v>
      </c>
      <c r="C1054" s="1047" t="s">
        <v>2111</v>
      </c>
      <c r="D1054" s="1047" t="s">
        <v>1675</v>
      </c>
      <c r="E1054" s="974" t="s">
        <v>1381</v>
      </c>
    </row>
    <row r="1055" spans="1:5" x14ac:dyDescent="0.25">
      <c r="A1055" s="974">
        <v>1054</v>
      </c>
      <c r="B1055" s="974" t="s">
        <v>1518</v>
      </c>
      <c r="C1055" s="1047" t="s">
        <v>2111</v>
      </c>
      <c r="D1055" s="1047" t="s">
        <v>1411</v>
      </c>
      <c r="E1055" s="974" t="s">
        <v>1382</v>
      </c>
    </row>
    <row r="1056" spans="1:5" ht="30" x14ac:dyDescent="0.25">
      <c r="A1056" s="974">
        <v>1055</v>
      </c>
      <c r="B1056" s="974" t="s">
        <v>1518</v>
      </c>
      <c r="C1056" s="1047" t="s">
        <v>2111</v>
      </c>
      <c r="D1056" s="1047" t="s">
        <v>1546</v>
      </c>
      <c r="E1056" s="974" t="s">
        <v>1385</v>
      </c>
    </row>
    <row r="1057" spans="1:5" ht="30" x14ac:dyDescent="0.25">
      <c r="A1057" s="974">
        <v>1056</v>
      </c>
      <c r="B1057" s="974" t="s">
        <v>1518</v>
      </c>
      <c r="C1057" s="1047" t="s">
        <v>2111</v>
      </c>
      <c r="D1057" s="1047" t="s">
        <v>1546</v>
      </c>
      <c r="E1057" s="974" t="s">
        <v>1386</v>
      </c>
    </row>
    <row r="1058" spans="1:5" ht="30" x14ac:dyDescent="0.25">
      <c r="A1058" s="974">
        <v>1057</v>
      </c>
      <c r="B1058" s="974" t="s">
        <v>1518</v>
      </c>
      <c r="C1058" s="1047" t="s">
        <v>2111</v>
      </c>
      <c r="D1058" s="1047" t="s">
        <v>1546</v>
      </c>
      <c r="E1058" s="974" t="s">
        <v>1497</v>
      </c>
    </row>
    <row r="1059" spans="1:5" x14ac:dyDescent="0.25">
      <c r="A1059" s="974">
        <v>1058</v>
      </c>
      <c r="B1059" s="974" t="s">
        <v>1518</v>
      </c>
      <c r="C1059" s="1047" t="s">
        <v>2111</v>
      </c>
      <c r="D1059" s="1047" t="s">
        <v>1411</v>
      </c>
      <c r="E1059" s="974" t="s">
        <v>1494</v>
      </c>
    </row>
    <row r="1060" spans="1:5" x14ac:dyDescent="0.25">
      <c r="A1060" s="974">
        <v>1059</v>
      </c>
      <c r="B1060" s="974" t="s">
        <v>1518</v>
      </c>
      <c r="C1060" s="1047" t="s">
        <v>2111</v>
      </c>
      <c r="D1060" s="1047" t="s">
        <v>1675</v>
      </c>
      <c r="E1060" s="974" t="s">
        <v>1396</v>
      </c>
    </row>
    <row r="1061" spans="1:5" x14ac:dyDescent="0.25">
      <c r="A1061" s="974">
        <v>1060</v>
      </c>
      <c r="B1061" s="974" t="s">
        <v>1518</v>
      </c>
      <c r="C1061" s="1047" t="s">
        <v>2111</v>
      </c>
      <c r="D1061" s="1047" t="s">
        <v>1675</v>
      </c>
      <c r="E1061" s="974" t="s">
        <v>1674</v>
      </c>
    </row>
    <row r="1062" spans="1:5" ht="30" x14ac:dyDescent="0.25">
      <c r="A1062" s="974">
        <v>1061</v>
      </c>
      <c r="B1062" s="974" t="s">
        <v>1518</v>
      </c>
      <c r="C1062" s="1047" t="s">
        <v>2111</v>
      </c>
      <c r="D1062" s="1047" t="s">
        <v>1411</v>
      </c>
      <c r="E1062" s="1046" t="s">
        <v>1481</v>
      </c>
    </row>
    <row r="1063" spans="1:5" x14ac:dyDescent="0.25">
      <c r="A1063" s="974">
        <v>1062</v>
      </c>
      <c r="B1063" s="974" t="s">
        <v>1518</v>
      </c>
      <c r="C1063" s="1047" t="s">
        <v>2111</v>
      </c>
      <c r="D1063" s="1047" t="s">
        <v>1673</v>
      </c>
      <c r="E1063" s="1046" t="s">
        <v>1135</v>
      </c>
    </row>
    <row r="1064" spans="1:5" x14ac:dyDescent="0.25">
      <c r="A1064" s="974">
        <v>1063</v>
      </c>
      <c r="B1064" s="974" t="s">
        <v>1518</v>
      </c>
      <c r="C1064" s="1047" t="s">
        <v>2111</v>
      </c>
      <c r="D1064" s="1047" t="s">
        <v>1673</v>
      </c>
      <c r="E1064" s="1046" t="s">
        <v>1402</v>
      </c>
    </row>
    <row r="1065" spans="1:5" x14ac:dyDescent="0.25">
      <c r="A1065" s="974">
        <v>1064</v>
      </c>
      <c r="B1065" s="974" t="s">
        <v>1518</v>
      </c>
      <c r="C1065" s="1047" t="s">
        <v>2111</v>
      </c>
      <c r="D1065" s="1047" t="s">
        <v>1411</v>
      </c>
      <c r="E1065" s="1046" t="s">
        <v>1482</v>
      </c>
    </row>
    <row r="1066" spans="1:5" x14ac:dyDescent="0.25">
      <c r="A1066" s="974">
        <v>1065</v>
      </c>
      <c r="B1066" s="974" t="s">
        <v>1518</v>
      </c>
      <c r="C1066" s="1047" t="s">
        <v>2111</v>
      </c>
      <c r="D1066" s="1047" t="s">
        <v>1673</v>
      </c>
      <c r="E1066" s="1046" t="s">
        <v>1134</v>
      </c>
    </row>
    <row r="1067" spans="1:5" x14ac:dyDescent="0.25">
      <c r="A1067" s="974">
        <v>1066</v>
      </c>
      <c r="B1067" s="974" t="s">
        <v>1518</v>
      </c>
      <c r="C1067" s="1047" t="s">
        <v>2112</v>
      </c>
      <c r="D1067" s="1047" t="s">
        <v>1676</v>
      </c>
      <c r="E1067" s="974" t="s">
        <v>1493</v>
      </c>
    </row>
    <row r="1068" spans="1:5" x14ac:dyDescent="0.25">
      <c r="A1068" s="974">
        <v>1067</v>
      </c>
      <c r="B1068" s="974" t="s">
        <v>1518</v>
      </c>
      <c r="C1068" s="1047" t="s">
        <v>2112</v>
      </c>
      <c r="D1068" s="1047" t="s">
        <v>1676</v>
      </c>
      <c r="E1068" s="974" t="s">
        <v>1707</v>
      </c>
    </row>
    <row r="1069" spans="1:5" x14ac:dyDescent="0.25">
      <c r="A1069" s="974">
        <v>1068</v>
      </c>
      <c r="B1069" s="974" t="s">
        <v>1518</v>
      </c>
      <c r="C1069" s="1047" t="s">
        <v>2112</v>
      </c>
      <c r="D1069" s="1047" t="s">
        <v>1676</v>
      </c>
      <c r="E1069" s="974" t="s">
        <v>1383</v>
      </c>
    </row>
    <row r="1070" spans="1:5" x14ac:dyDescent="0.25">
      <c r="A1070" s="974">
        <v>1069</v>
      </c>
      <c r="B1070" s="974" t="s">
        <v>1518</v>
      </c>
      <c r="C1070" s="1047" t="s">
        <v>2112</v>
      </c>
      <c r="D1070" s="1047" t="s">
        <v>1676</v>
      </c>
      <c r="E1070" s="974" t="s">
        <v>1381</v>
      </c>
    </row>
    <row r="1071" spans="1:5" x14ac:dyDescent="0.25">
      <c r="A1071" s="974">
        <v>1070</v>
      </c>
      <c r="B1071" s="974" t="s">
        <v>1518</v>
      </c>
      <c r="C1071" s="1047" t="s">
        <v>2112</v>
      </c>
      <c r="D1071" s="1047" t="s">
        <v>1411</v>
      </c>
      <c r="E1071" s="974" t="s">
        <v>1382</v>
      </c>
    </row>
    <row r="1072" spans="1:5" ht="30" x14ac:dyDescent="0.25">
      <c r="A1072" s="974">
        <v>1071</v>
      </c>
      <c r="B1072" s="974" t="s">
        <v>1518</v>
      </c>
      <c r="C1072" s="1047" t="s">
        <v>2112</v>
      </c>
      <c r="D1072" s="1047" t="s">
        <v>1546</v>
      </c>
      <c r="E1072" s="974" t="s">
        <v>1385</v>
      </c>
    </row>
    <row r="1073" spans="1:5" ht="30" x14ac:dyDescent="0.25">
      <c r="A1073" s="974">
        <v>1072</v>
      </c>
      <c r="B1073" s="974" t="s">
        <v>1518</v>
      </c>
      <c r="C1073" s="1047" t="s">
        <v>2112</v>
      </c>
      <c r="D1073" s="1047" t="s">
        <v>1546</v>
      </c>
      <c r="E1073" s="974" t="s">
        <v>1386</v>
      </c>
    </row>
    <row r="1074" spans="1:5" ht="30" x14ac:dyDescent="0.25">
      <c r="A1074" s="974">
        <v>1073</v>
      </c>
      <c r="B1074" s="974" t="s">
        <v>1518</v>
      </c>
      <c r="C1074" s="1047" t="s">
        <v>2112</v>
      </c>
      <c r="D1074" s="1047" t="s">
        <v>1546</v>
      </c>
      <c r="E1074" s="974" t="s">
        <v>1497</v>
      </c>
    </row>
    <row r="1075" spans="1:5" x14ac:dyDescent="0.25">
      <c r="A1075" s="974">
        <v>1074</v>
      </c>
      <c r="B1075" s="974" t="s">
        <v>1518</v>
      </c>
      <c r="C1075" s="1047" t="s">
        <v>2112</v>
      </c>
      <c r="D1075" s="1047" t="s">
        <v>1411</v>
      </c>
      <c r="E1075" s="974" t="s">
        <v>1494</v>
      </c>
    </row>
    <row r="1076" spans="1:5" x14ac:dyDescent="0.25">
      <c r="A1076" s="974">
        <v>1075</v>
      </c>
      <c r="B1076" s="974" t="s">
        <v>1518</v>
      </c>
      <c r="C1076" s="1047" t="s">
        <v>2112</v>
      </c>
      <c r="D1076" s="1047" t="s">
        <v>1676</v>
      </c>
      <c r="E1076" s="974" t="s">
        <v>1396</v>
      </c>
    </row>
    <row r="1077" spans="1:5" x14ac:dyDescent="0.25">
      <c r="A1077" s="974">
        <v>1076</v>
      </c>
      <c r="B1077" s="974" t="s">
        <v>1518</v>
      </c>
      <c r="C1077" s="1047" t="s">
        <v>2113</v>
      </c>
      <c r="D1077" s="1047" t="s">
        <v>1676</v>
      </c>
      <c r="E1077" s="974" t="s">
        <v>1493</v>
      </c>
    </row>
    <row r="1078" spans="1:5" x14ac:dyDescent="0.25">
      <c r="A1078" s="974">
        <v>1077</v>
      </c>
      <c r="B1078" s="974" t="s">
        <v>1518</v>
      </c>
      <c r="C1078" s="1047" t="s">
        <v>2113</v>
      </c>
      <c r="D1078" s="1047" t="s">
        <v>1676</v>
      </c>
      <c r="E1078" s="974" t="s">
        <v>1707</v>
      </c>
    </row>
    <row r="1079" spans="1:5" x14ac:dyDescent="0.25">
      <c r="A1079" s="974">
        <v>1078</v>
      </c>
      <c r="B1079" s="974" t="s">
        <v>1518</v>
      </c>
      <c r="C1079" s="1047" t="s">
        <v>2113</v>
      </c>
      <c r="D1079" s="1047" t="s">
        <v>1676</v>
      </c>
      <c r="E1079" s="974" t="s">
        <v>1383</v>
      </c>
    </row>
    <row r="1080" spans="1:5" x14ac:dyDescent="0.25">
      <c r="A1080" s="974">
        <v>1079</v>
      </c>
      <c r="B1080" s="974" t="s">
        <v>1518</v>
      </c>
      <c r="C1080" s="1047" t="s">
        <v>2113</v>
      </c>
      <c r="D1080" s="1047" t="s">
        <v>1676</v>
      </c>
      <c r="E1080" s="974" t="s">
        <v>1381</v>
      </c>
    </row>
    <row r="1081" spans="1:5" x14ac:dyDescent="0.25">
      <c r="A1081" s="974">
        <v>1080</v>
      </c>
      <c r="B1081" s="974" t="s">
        <v>1518</v>
      </c>
      <c r="C1081" s="1047" t="s">
        <v>2113</v>
      </c>
      <c r="D1081" s="1047" t="s">
        <v>1411</v>
      </c>
      <c r="E1081" s="974" t="s">
        <v>1382</v>
      </c>
    </row>
    <row r="1082" spans="1:5" ht="30" x14ac:dyDescent="0.25">
      <c r="A1082" s="974">
        <v>1081</v>
      </c>
      <c r="B1082" s="974" t="s">
        <v>1518</v>
      </c>
      <c r="C1082" s="1047" t="s">
        <v>2113</v>
      </c>
      <c r="D1082" s="1047" t="s">
        <v>1546</v>
      </c>
      <c r="E1082" s="974" t="s">
        <v>1385</v>
      </c>
    </row>
    <row r="1083" spans="1:5" ht="30" x14ac:dyDescent="0.25">
      <c r="A1083" s="974">
        <v>1082</v>
      </c>
      <c r="B1083" s="974" t="s">
        <v>1518</v>
      </c>
      <c r="C1083" s="1047" t="s">
        <v>2113</v>
      </c>
      <c r="D1083" s="1047" t="s">
        <v>1546</v>
      </c>
      <c r="E1083" s="974" t="s">
        <v>1386</v>
      </c>
    </row>
    <row r="1084" spans="1:5" ht="30" x14ac:dyDescent="0.25">
      <c r="A1084" s="974">
        <v>1083</v>
      </c>
      <c r="B1084" s="974" t="s">
        <v>1518</v>
      </c>
      <c r="C1084" s="1047" t="s">
        <v>2113</v>
      </c>
      <c r="D1084" s="1047" t="s">
        <v>1546</v>
      </c>
      <c r="E1084" s="974" t="s">
        <v>1497</v>
      </c>
    </row>
    <row r="1085" spans="1:5" x14ac:dyDescent="0.25">
      <c r="A1085" s="974">
        <v>1084</v>
      </c>
      <c r="B1085" s="974" t="s">
        <v>1518</v>
      </c>
      <c r="C1085" s="1047" t="s">
        <v>2113</v>
      </c>
      <c r="D1085" s="1047" t="s">
        <v>1411</v>
      </c>
      <c r="E1085" s="974" t="s">
        <v>1494</v>
      </c>
    </row>
    <row r="1086" spans="1:5" x14ac:dyDescent="0.25">
      <c r="A1086" s="974">
        <v>1085</v>
      </c>
      <c r="B1086" s="974" t="s">
        <v>1518</v>
      </c>
      <c r="C1086" s="1047" t="s">
        <v>2113</v>
      </c>
      <c r="D1086" s="1047" t="s">
        <v>1676</v>
      </c>
      <c r="E1086" s="974" t="s">
        <v>1396</v>
      </c>
    </row>
    <row r="1087" spans="1:5" x14ac:dyDescent="0.25">
      <c r="A1087" s="974">
        <v>1086</v>
      </c>
      <c r="B1087" s="974" t="s">
        <v>1518</v>
      </c>
      <c r="C1087" s="1047" t="s">
        <v>2105</v>
      </c>
      <c r="D1087" s="1047" t="s">
        <v>1677</v>
      </c>
      <c r="E1087" s="974" t="s">
        <v>1493</v>
      </c>
    </row>
    <row r="1088" spans="1:5" x14ac:dyDescent="0.25">
      <c r="A1088" s="974">
        <v>1087</v>
      </c>
      <c r="B1088" s="974" t="s">
        <v>1518</v>
      </c>
      <c r="C1088" s="1047" t="s">
        <v>2105</v>
      </c>
      <c r="D1088" s="1047" t="s">
        <v>1677</v>
      </c>
      <c r="E1088" s="974" t="s">
        <v>1707</v>
      </c>
    </row>
    <row r="1089" spans="1:5" x14ac:dyDescent="0.25">
      <c r="A1089" s="974">
        <v>1088</v>
      </c>
      <c r="B1089" s="974" t="s">
        <v>1518</v>
      </c>
      <c r="C1089" s="1047" t="s">
        <v>2105</v>
      </c>
      <c r="D1089" s="1047" t="s">
        <v>1677</v>
      </c>
      <c r="E1089" s="974" t="s">
        <v>1383</v>
      </c>
    </row>
    <row r="1090" spans="1:5" x14ac:dyDescent="0.25">
      <c r="A1090" s="974">
        <v>1089</v>
      </c>
      <c r="B1090" s="974" t="s">
        <v>1518</v>
      </c>
      <c r="C1090" s="1047" t="s">
        <v>2105</v>
      </c>
      <c r="D1090" s="1047" t="s">
        <v>1676</v>
      </c>
      <c r="E1090" s="974" t="s">
        <v>1380</v>
      </c>
    </row>
    <row r="1091" spans="1:5" x14ac:dyDescent="0.25">
      <c r="A1091" s="974">
        <v>1090</v>
      </c>
      <c r="B1091" s="974" t="s">
        <v>1518</v>
      </c>
      <c r="C1091" s="1047" t="s">
        <v>2105</v>
      </c>
      <c r="D1091" s="1047" t="s">
        <v>1677</v>
      </c>
      <c r="E1091" s="974" t="s">
        <v>1381</v>
      </c>
    </row>
    <row r="1092" spans="1:5" x14ac:dyDescent="0.25">
      <c r="A1092" s="974">
        <v>1091</v>
      </c>
      <c r="B1092" s="974" t="s">
        <v>1518</v>
      </c>
      <c r="C1092" s="1047" t="s">
        <v>2105</v>
      </c>
      <c r="D1092" s="1047" t="s">
        <v>1411</v>
      </c>
      <c r="E1092" s="974" t="s">
        <v>1382</v>
      </c>
    </row>
    <row r="1093" spans="1:5" x14ac:dyDescent="0.25">
      <c r="A1093" s="974">
        <v>1092</v>
      </c>
      <c r="B1093" s="974" t="s">
        <v>1518</v>
      </c>
      <c r="C1093" s="1047" t="s">
        <v>2105</v>
      </c>
      <c r="D1093" s="1047" t="s">
        <v>1677</v>
      </c>
      <c r="E1093" s="974" t="s">
        <v>1489</v>
      </c>
    </row>
    <row r="1094" spans="1:5" x14ac:dyDescent="0.25">
      <c r="A1094" s="974">
        <v>1093</v>
      </c>
      <c r="B1094" s="974" t="s">
        <v>1518</v>
      </c>
      <c r="C1094" s="1047" t="s">
        <v>2105</v>
      </c>
      <c r="D1094" s="1047" t="s">
        <v>1411</v>
      </c>
      <c r="E1094" s="974" t="s">
        <v>1490</v>
      </c>
    </row>
    <row r="1095" spans="1:5" ht="30" x14ac:dyDescent="0.25">
      <c r="A1095" s="974">
        <v>1094</v>
      </c>
      <c r="B1095" s="974" t="s">
        <v>1518</v>
      </c>
      <c r="C1095" s="1047" t="s">
        <v>2105</v>
      </c>
      <c r="D1095" s="1047" t="s">
        <v>1546</v>
      </c>
      <c r="E1095" s="974" t="s">
        <v>1385</v>
      </c>
    </row>
    <row r="1096" spans="1:5" ht="30" x14ac:dyDescent="0.25">
      <c r="A1096" s="974">
        <v>1095</v>
      </c>
      <c r="B1096" s="974" t="s">
        <v>1518</v>
      </c>
      <c r="C1096" s="1047" t="s">
        <v>2105</v>
      </c>
      <c r="D1096" s="1047" t="s">
        <v>1546</v>
      </c>
      <c r="E1096" s="974" t="s">
        <v>1386</v>
      </c>
    </row>
    <row r="1097" spans="1:5" ht="30" x14ac:dyDescent="0.25">
      <c r="A1097" s="974">
        <v>1096</v>
      </c>
      <c r="B1097" s="974" t="s">
        <v>1518</v>
      </c>
      <c r="C1097" s="1047" t="s">
        <v>2105</v>
      </c>
      <c r="D1097" s="1047" t="s">
        <v>1546</v>
      </c>
      <c r="E1097" s="974" t="s">
        <v>1497</v>
      </c>
    </row>
    <row r="1098" spans="1:5" x14ac:dyDescent="0.25">
      <c r="A1098" s="974">
        <v>1097</v>
      </c>
      <c r="B1098" s="974" t="s">
        <v>1518</v>
      </c>
      <c r="C1098" s="1047" t="s">
        <v>2105</v>
      </c>
      <c r="D1098" s="1047" t="s">
        <v>1411</v>
      </c>
      <c r="E1098" s="974" t="s">
        <v>1494</v>
      </c>
    </row>
    <row r="1099" spans="1:5" x14ac:dyDescent="0.25">
      <c r="A1099" s="974">
        <v>1098</v>
      </c>
      <c r="B1099" s="974" t="s">
        <v>1518</v>
      </c>
      <c r="C1099" s="1047" t="s">
        <v>2105</v>
      </c>
      <c r="D1099" s="1047" t="s">
        <v>1677</v>
      </c>
      <c r="E1099" s="974" t="s">
        <v>1389</v>
      </c>
    </row>
    <row r="1100" spans="1:5" x14ac:dyDescent="0.25">
      <c r="A1100" s="974">
        <v>1099</v>
      </c>
      <c r="B1100" s="974" t="s">
        <v>1518</v>
      </c>
      <c r="C1100" s="1047" t="s">
        <v>2105</v>
      </c>
      <c r="D1100" s="1047" t="s">
        <v>1677</v>
      </c>
      <c r="E1100" s="974" t="s">
        <v>1396</v>
      </c>
    </row>
    <row r="1101" spans="1:5" x14ac:dyDescent="0.25">
      <c r="A1101" s="974">
        <v>1100</v>
      </c>
      <c r="B1101" s="974" t="s">
        <v>1518</v>
      </c>
      <c r="C1101" s="1047" t="s">
        <v>2114</v>
      </c>
      <c r="D1101" s="1047" t="s">
        <v>1677</v>
      </c>
      <c r="E1101" s="974" t="s">
        <v>1483</v>
      </c>
    </row>
    <row r="1102" spans="1:5" x14ac:dyDescent="0.25">
      <c r="A1102" s="974">
        <v>1101</v>
      </c>
      <c r="B1102" s="974" t="s">
        <v>1518</v>
      </c>
      <c r="C1102" s="1047" t="s">
        <v>2114</v>
      </c>
      <c r="D1102" s="1047" t="s">
        <v>1677</v>
      </c>
      <c r="E1102" s="974" t="s">
        <v>727</v>
      </c>
    </row>
    <row r="1103" spans="1:5" x14ac:dyDescent="0.25">
      <c r="A1103" s="974">
        <v>1102</v>
      </c>
      <c r="B1103" s="974" t="s">
        <v>1518</v>
      </c>
      <c r="C1103" s="1047" t="s">
        <v>2114</v>
      </c>
      <c r="D1103" s="1047" t="s">
        <v>1677</v>
      </c>
      <c r="E1103" s="974" t="s">
        <v>1484</v>
      </c>
    </row>
    <row r="1104" spans="1:5" x14ac:dyDescent="0.25">
      <c r="A1104" s="974">
        <v>1103</v>
      </c>
      <c r="B1104" s="974" t="s">
        <v>1518</v>
      </c>
      <c r="C1104" s="1047" t="s">
        <v>2115</v>
      </c>
      <c r="D1104" s="1047" t="s">
        <v>1677</v>
      </c>
      <c r="E1104" s="974" t="s">
        <v>1483</v>
      </c>
    </row>
    <row r="1105" spans="1:5" x14ac:dyDescent="0.25">
      <c r="A1105" s="974">
        <v>1104</v>
      </c>
      <c r="B1105" s="974" t="s">
        <v>1518</v>
      </c>
      <c r="C1105" s="1047" t="s">
        <v>2115</v>
      </c>
      <c r="D1105" s="1047" t="s">
        <v>1677</v>
      </c>
      <c r="E1105" s="974" t="s">
        <v>727</v>
      </c>
    </row>
    <row r="1106" spans="1:5" x14ac:dyDescent="0.25">
      <c r="A1106" s="974">
        <v>1105</v>
      </c>
      <c r="B1106" s="974" t="s">
        <v>1518</v>
      </c>
      <c r="C1106" s="1047" t="s">
        <v>2115</v>
      </c>
      <c r="D1106" s="1047" t="s">
        <v>1677</v>
      </c>
      <c r="E1106" s="974" t="s">
        <v>1484</v>
      </c>
    </row>
    <row r="1107" spans="1:5" x14ac:dyDescent="0.25">
      <c r="A1107" s="974">
        <v>1106</v>
      </c>
      <c r="B1107" s="974" t="s">
        <v>1518</v>
      </c>
      <c r="C1107" s="1047" t="s">
        <v>2116</v>
      </c>
      <c r="D1107" s="1047" t="s">
        <v>1677</v>
      </c>
      <c r="E1107" s="974" t="s">
        <v>1483</v>
      </c>
    </row>
    <row r="1108" spans="1:5" x14ac:dyDescent="0.25">
      <c r="A1108" s="974">
        <v>1107</v>
      </c>
      <c r="B1108" s="974" t="s">
        <v>1518</v>
      </c>
      <c r="C1108" s="1047" t="s">
        <v>2116</v>
      </c>
      <c r="D1108" s="1047" t="s">
        <v>1677</v>
      </c>
      <c r="E1108" s="974" t="s">
        <v>727</v>
      </c>
    </row>
    <row r="1109" spans="1:5" x14ac:dyDescent="0.25">
      <c r="A1109" s="974">
        <v>1108</v>
      </c>
      <c r="B1109" s="974" t="s">
        <v>1518</v>
      </c>
      <c r="C1109" s="1047" t="s">
        <v>2116</v>
      </c>
      <c r="D1109" s="1047" t="s">
        <v>1677</v>
      </c>
      <c r="E1109" s="974" t="s">
        <v>1484</v>
      </c>
    </row>
    <row r="1110" spans="1:5" x14ac:dyDescent="0.25">
      <c r="A1110" s="974">
        <v>1109</v>
      </c>
      <c r="B1110" s="974" t="s">
        <v>1518</v>
      </c>
      <c r="C1110" s="1047" t="s">
        <v>2117</v>
      </c>
      <c r="D1110" s="1047" t="s">
        <v>1677</v>
      </c>
      <c r="E1110" s="974" t="s">
        <v>1483</v>
      </c>
    </row>
    <row r="1111" spans="1:5" x14ac:dyDescent="0.25">
      <c r="A1111" s="974">
        <v>1110</v>
      </c>
      <c r="B1111" s="974" t="s">
        <v>1518</v>
      </c>
      <c r="C1111" s="1047" t="s">
        <v>2117</v>
      </c>
      <c r="D1111" s="1047" t="s">
        <v>1677</v>
      </c>
      <c r="E1111" s="974" t="s">
        <v>727</v>
      </c>
    </row>
    <row r="1112" spans="1:5" x14ac:dyDescent="0.25">
      <c r="A1112" s="974">
        <v>1111</v>
      </c>
      <c r="B1112" s="974" t="s">
        <v>1518</v>
      </c>
      <c r="C1112" s="1047" t="s">
        <v>2117</v>
      </c>
      <c r="D1112" s="1047" t="s">
        <v>1677</v>
      </c>
      <c r="E1112" s="974" t="s">
        <v>1484</v>
      </c>
    </row>
    <row r="1113" spans="1:5" x14ac:dyDescent="0.25">
      <c r="A1113" s="974">
        <v>1112</v>
      </c>
      <c r="B1113" s="974" t="s">
        <v>1518</v>
      </c>
      <c r="C1113" s="1047" t="s">
        <v>2118</v>
      </c>
      <c r="D1113" s="1047" t="s">
        <v>1677</v>
      </c>
      <c r="E1113" s="974" t="s">
        <v>1483</v>
      </c>
    </row>
    <row r="1114" spans="1:5" x14ac:dyDescent="0.25">
      <c r="A1114" s="974">
        <v>1113</v>
      </c>
      <c r="B1114" s="974" t="s">
        <v>1518</v>
      </c>
      <c r="C1114" s="1047" t="s">
        <v>2118</v>
      </c>
      <c r="D1114" s="1047" t="s">
        <v>1677</v>
      </c>
      <c r="E1114" s="974" t="s">
        <v>727</v>
      </c>
    </row>
    <row r="1115" spans="1:5" x14ac:dyDescent="0.25">
      <c r="A1115" s="974">
        <v>1114</v>
      </c>
      <c r="B1115" s="974" t="s">
        <v>1518</v>
      </c>
      <c r="C1115" s="1047" t="s">
        <v>2118</v>
      </c>
      <c r="D1115" s="1047" t="s">
        <v>1677</v>
      </c>
      <c r="E1115" s="974" t="s">
        <v>1484</v>
      </c>
    </row>
    <row r="1116" spans="1:5" x14ac:dyDescent="0.25">
      <c r="A1116" s="974">
        <v>1115</v>
      </c>
      <c r="B1116" s="974" t="s">
        <v>1518</v>
      </c>
      <c r="C1116" s="1047" t="s">
        <v>2106</v>
      </c>
      <c r="D1116" s="1047" t="s">
        <v>1677</v>
      </c>
      <c r="E1116" s="974" t="s">
        <v>1493</v>
      </c>
    </row>
    <row r="1117" spans="1:5" x14ac:dyDescent="0.25">
      <c r="A1117" s="974">
        <v>1116</v>
      </c>
      <c r="B1117" s="974" t="s">
        <v>1518</v>
      </c>
      <c r="C1117" s="1047" t="s">
        <v>2106</v>
      </c>
      <c r="D1117" s="1047" t="s">
        <v>1677</v>
      </c>
      <c r="E1117" s="974" t="s">
        <v>1707</v>
      </c>
    </row>
    <row r="1118" spans="1:5" x14ac:dyDescent="0.25">
      <c r="A1118" s="974">
        <v>1117</v>
      </c>
      <c r="B1118" s="974" t="s">
        <v>1518</v>
      </c>
      <c r="C1118" s="1047" t="s">
        <v>2106</v>
      </c>
      <c r="D1118" s="1047" t="s">
        <v>1677</v>
      </c>
      <c r="E1118" s="974" t="s">
        <v>1383</v>
      </c>
    </row>
    <row r="1119" spans="1:5" x14ac:dyDescent="0.25">
      <c r="A1119" s="974">
        <v>1118</v>
      </c>
      <c r="B1119" s="974" t="s">
        <v>1518</v>
      </c>
      <c r="C1119" s="1047" t="s">
        <v>2106</v>
      </c>
      <c r="D1119" s="1047" t="s">
        <v>1676</v>
      </c>
      <c r="E1119" s="974" t="s">
        <v>1380</v>
      </c>
    </row>
    <row r="1120" spans="1:5" x14ac:dyDescent="0.25">
      <c r="A1120" s="974">
        <v>1119</v>
      </c>
      <c r="B1120" s="974" t="s">
        <v>1518</v>
      </c>
      <c r="C1120" s="1047" t="s">
        <v>2106</v>
      </c>
      <c r="D1120" s="1047" t="s">
        <v>1677</v>
      </c>
      <c r="E1120" s="974" t="s">
        <v>1381</v>
      </c>
    </row>
    <row r="1121" spans="1:5" x14ac:dyDescent="0.25">
      <c r="A1121" s="974">
        <v>1120</v>
      </c>
      <c r="B1121" s="974" t="s">
        <v>1518</v>
      </c>
      <c r="C1121" s="1047" t="s">
        <v>2106</v>
      </c>
      <c r="D1121" s="1047" t="s">
        <v>1411</v>
      </c>
      <c r="E1121" s="974" t="s">
        <v>1382</v>
      </c>
    </row>
    <row r="1122" spans="1:5" x14ac:dyDescent="0.25">
      <c r="A1122" s="974">
        <v>1121</v>
      </c>
      <c r="B1122" s="974" t="s">
        <v>1518</v>
      </c>
      <c r="C1122" s="1047" t="s">
        <v>2106</v>
      </c>
      <c r="D1122" s="1047" t="s">
        <v>1677</v>
      </c>
      <c r="E1122" s="974" t="s">
        <v>1489</v>
      </c>
    </row>
    <row r="1123" spans="1:5" x14ac:dyDescent="0.25">
      <c r="A1123" s="974">
        <v>1122</v>
      </c>
      <c r="B1123" s="974" t="s">
        <v>1518</v>
      </c>
      <c r="C1123" s="1047" t="s">
        <v>2106</v>
      </c>
      <c r="D1123" s="1047" t="s">
        <v>1411</v>
      </c>
      <c r="E1123" s="974" t="s">
        <v>1490</v>
      </c>
    </row>
    <row r="1124" spans="1:5" ht="30" x14ac:dyDescent="0.25">
      <c r="A1124" s="974">
        <v>1123</v>
      </c>
      <c r="B1124" s="974" t="s">
        <v>1518</v>
      </c>
      <c r="C1124" s="1047" t="s">
        <v>2106</v>
      </c>
      <c r="D1124" s="1047" t="s">
        <v>1546</v>
      </c>
      <c r="E1124" s="974" t="s">
        <v>1385</v>
      </c>
    </row>
    <row r="1125" spans="1:5" ht="30" x14ac:dyDescent="0.25">
      <c r="A1125" s="974">
        <v>1124</v>
      </c>
      <c r="B1125" s="974" t="s">
        <v>1518</v>
      </c>
      <c r="C1125" s="1047" t="s">
        <v>2106</v>
      </c>
      <c r="D1125" s="1047" t="s">
        <v>1546</v>
      </c>
      <c r="E1125" s="974" t="s">
        <v>1386</v>
      </c>
    </row>
    <row r="1126" spans="1:5" ht="30" x14ac:dyDescent="0.25">
      <c r="A1126" s="974">
        <v>1125</v>
      </c>
      <c r="B1126" s="974" t="s">
        <v>1518</v>
      </c>
      <c r="C1126" s="1047" t="s">
        <v>2106</v>
      </c>
      <c r="D1126" s="1047" t="s">
        <v>1546</v>
      </c>
      <c r="E1126" s="974" t="s">
        <v>1497</v>
      </c>
    </row>
    <row r="1127" spans="1:5" x14ac:dyDescent="0.25">
      <c r="A1127" s="974">
        <v>1126</v>
      </c>
      <c r="B1127" s="974" t="s">
        <v>1518</v>
      </c>
      <c r="C1127" s="1047" t="s">
        <v>2106</v>
      </c>
      <c r="D1127" s="1047" t="s">
        <v>1411</v>
      </c>
      <c r="E1127" s="974" t="s">
        <v>1494</v>
      </c>
    </row>
    <row r="1128" spans="1:5" x14ac:dyDescent="0.25">
      <c r="A1128" s="974">
        <v>1127</v>
      </c>
      <c r="B1128" s="974" t="s">
        <v>1518</v>
      </c>
      <c r="C1128" s="1047" t="s">
        <v>2106</v>
      </c>
      <c r="D1128" s="1047" t="s">
        <v>1677</v>
      </c>
      <c r="E1128" s="974" t="s">
        <v>1389</v>
      </c>
    </row>
    <row r="1129" spans="1:5" x14ac:dyDescent="0.25">
      <c r="A1129" s="974">
        <v>1128</v>
      </c>
      <c r="B1129" s="974" t="s">
        <v>1518</v>
      </c>
      <c r="C1129" s="1047" t="s">
        <v>2106</v>
      </c>
      <c r="D1129" s="1047" t="s">
        <v>1677</v>
      </c>
      <c r="E1129" s="974" t="s">
        <v>1396</v>
      </c>
    </row>
    <row r="1130" spans="1:5" x14ac:dyDescent="0.25">
      <c r="A1130" s="974">
        <v>1129</v>
      </c>
      <c r="B1130" s="974" t="s">
        <v>1518</v>
      </c>
      <c r="C1130" s="1047" t="s">
        <v>2119</v>
      </c>
      <c r="D1130" s="1047" t="s">
        <v>1677</v>
      </c>
      <c r="E1130" s="974" t="s">
        <v>1483</v>
      </c>
    </row>
    <row r="1131" spans="1:5" x14ac:dyDescent="0.25">
      <c r="A1131" s="974">
        <v>1130</v>
      </c>
      <c r="B1131" s="974" t="s">
        <v>1518</v>
      </c>
      <c r="C1131" s="1047" t="s">
        <v>2119</v>
      </c>
      <c r="D1131" s="1047" t="s">
        <v>1677</v>
      </c>
      <c r="E1131" s="974" t="s">
        <v>727</v>
      </c>
    </row>
    <row r="1132" spans="1:5" x14ac:dyDescent="0.25">
      <c r="A1132" s="974">
        <v>1131</v>
      </c>
      <c r="B1132" s="974" t="s">
        <v>1518</v>
      </c>
      <c r="C1132" s="1047" t="s">
        <v>2119</v>
      </c>
      <c r="D1132" s="1047" t="s">
        <v>1677</v>
      </c>
      <c r="E1132" s="974" t="s">
        <v>1484</v>
      </c>
    </row>
    <row r="1133" spans="1:5" x14ac:dyDescent="0.25">
      <c r="A1133" s="974">
        <v>1132</v>
      </c>
      <c r="B1133" s="974" t="s">
        <v>1518</v>
      </c>
      <c r="C1133" s="1047" t="s">
        <v>2120</v>
      </c>
      <c r="D1133" s="1047" t="s">
        <v>1677</v>
      </c>
      <c r="E1133" s="974" t="s">
        <v>1483</v>
      </c>
    </row>
    <row r="1134" spans="1:5" x14ac:dyDescent="0.25">
      <c r="A1134" s="974">
        <v>1133</v>
      </c>
      <c r="B1134" s="974" t="s">
        <v>1518</v>
      </c>
      <c r="C1134" s="1047" t="s">
        <v>2120</v>
      </c>
      <c r="D1134" s="1047" t="s">
        <v>1677</v>
      </c>
      <c r="E1134" s="974" t="s">
        <v>727</v>
      </c>
    </row>
    <row r="1135" spans="1:5" x14ac:dyDescent="0.25">
      <c r="A1135" s="974">
        <v>1134</v>
      </c>
      <c r="B1135" s="974" t="s">
        <v>1518</v>
      </c>
      <c r="C1135" s="1047" t="s">
        <v>2120</v>
      </c>
      <c r="D1135" s="1047" t="s">
        <v>1677</v>
      </c>
      <c r="E1135" s="974" t="s">
        <v>1484</v>
      </c>
    </row>
    <row r="1136" spans="1:5" x14ac:dyDescent="0.25">
      <c r="A1136" s="974">
        <v>1135</v>
      </c>
      <c r="B1136" s="974" t="s">
        <v>1518</v>
      </c>
      <c r="C1136" s="1047" t="s">
        <v>2121</v>
      </c>
      <c r="D1136" s="1047" t="s">
        <v>1677</v>
      </c>
      <c r="E1136" s="974" t="s">
        <v>1483</v>
      </c>
    </row>
    <row r="1137" spans="1:5" x14ac:dyDescent="0.25">
      <c r="A1137" s="974">
        <v>1136</v>
      </c>
      <c r="B1137" s="974" t="s">
        <v>1518</v>
      </c>
      <c r="C1137" s="1047" t="s">
        <v>2121</v>
      </c>
      <c r="D1137" s="1047" t="s">
        <v>1677</v>
      </c>
      <c r="E1137" s="974" t="s">
        <v>727</v>
      </c>
    </row>
    <row r="1138" spans="1:5" x14ac:dyDescent="0.25">
      <c r="A1138" s="974">
        <v>1137</v>
      </c>
      <c r="B1138" s="974" t="s">
        <v>1518</v>
      </c>
      <c r="C1138" s="1047" t="s">
        <v>2121</v>
      </c>
      <c r="D1138" s="1047" t="s">
        <v>1677</v>
      </c>
      <c r="E1138" s="974" t="s">
        <v>1484</v>
      </c>
    </row>
    <row r="1139" spans="1:5" x14ac:dyDescent="0.25">
      <c r="A1139" s="974">
        <v>1138</v>
      </c>
      <c r="B1139" s="974" t="s">
        <v>1518</v>
      </c>
      <c r="C1139" s="1047" t="s">
        <v>2122</v>
      </c>
      <c r="D1139" s="1047" t="s">
        <v>1677</v>
      </c>
      <c r="E1139" s="974" t="s">
        <v>1483</v>
      </c>
    </row>
    <row r="1140" spans="1:5" x14ac:dyDescent="0.25">
      <c r="A1140" s="974">
        <v>1139</v>
      </c>
      <c r="B1140" s="974" t="s">
        <v>1518</v>
      </c>
      <c r="C1140" s="1047" t="s">
        <v>2122</v>
      </c>
      <c r="D1140" s="1047" t="s">
        <v>1677</v>
      </c>
      <c r="E1140" s="974" t="s">
        <v>727</v>
      </c>
    </row>
    <row r="1141" spans="1:5" x14ac:dyDescent="0.25">
      <c r="A1141" s="974">
        <v>1140</v>
      </c>
      <c r="B1141" s="974" t="s">
        <v>1518</v>
      </c>
      <c r="C1141" s="1047" t="s">
        <v>2122</v>
      </c>
      <c r="D1141" s="1047" t="s">
        <v>1677</v>
      </c>
      <c r="E1141" s="974" t="s">
        <v>1484</v>
      </c>
    </row>
    <row r="1142" spans="1:5" x14ac:dyDescent="0.25">
      <c r="A1142" s="974">
        <v>1141</v>
      </c>
      <c r="B1142" s="974" t="s">
        <v>1518</v>
      </c>
      <c r="C1142" s="1047" t="s">
        <v>2123</v>
      </c>
      <c r="D1142" s="1047" t="s">
        <v>1677</v>
      </c>
      <c r="E1142" s="974" t="s">
        <v>1483</v>
      </c>
    </row>
    <row r="1143" spans="1:5" x14ac:dyDescent="0.25">
      <c r="A1143" s="974">
        <v>1142</v>
      </c>
      <c r="B1143" s="974" t="s">
        <v>1518</v>
      </c>
      <c r="C1143" s="1047" t="s">
        <v>2123</v>
      </c>
      <c r="D1143" s="1047" t="s">
        <v>1677</v>
      </c>
      <c r="E1143" s="974" t="s">
        <v>727</v>
      </c>
    </row>
    <row r="1144" spans="1:5" x14ac:dyDescent="0.25">
      <c r="A1144" s="974">
        <v>1143</v>
      </c>
      <c r="B1144" s="974" t="s">
        <v>1518</v>
      </c>
      <c r="C1144" s="1047" t="s">
        <v>2123</v>
      </c>
      <c r="D1144" s="1047" t="s">
        <v>1677</v>
      </c>
      <c r="E1144" s="974" t="s">
        <v>1484</v>
      </c>
    </row>
    <row r="1145" spans="1:5" x14ac:dyDescent="0.25">
      <c r="A1145" s="974">
        <v>1144</v>
      </c>
      <c r="B1145" s="974" t="s">
        <v>1518</v>
      </c>
      <c r="C1145" s="1047" t="s">
        <v>2124</v>
      </c>
      <c r="D1145" s="1047" t="s">
        <v>1678</v>
      </c>
      <c r="E1145" s="974" t="s">
        <v>1493</v>
      </c>
    </row>
    <row r="1146" spans="1:5" x14ac:dyDescent="0.25">
      <c r="A1146" s="974">
        <v>1145</v>
      </c>
      <c r="B1146" s="974" t="s">
        <v>1518</v>
      </c>
      <c r="C1146" s="1047" t="s">
        <v>2124</v>
      </c>
      <c r="D1146" s="1047" t="s">
        <v>1678</v>
      </c>
      <c r="E1146" s="974" t="s">
        <v>1707</v>
      </c>
    </row>
    <row r="1147" spans="1:5" x14ac:dyDescent="0.25">
      <c r="A1147" s="974">
        <v>1146</v>
      </c>
      <c r="B1147" s="974" t="s">
        <v>1518</v>
      </c>
      <c r="C1147" s="1047" t="s">
        <v>2124</v>
      </c>
      <c r="D1147" s="1047" t="s">
        <v>1678</v>
      </c>
      <c r="E1147" s="974" t="s">
        <v>1383</v>
      </c>
    </row>
    <row r="1148" spans="1:5" x14ac:dyDescent="0.25">
      <c r="A1148" s="974">
        <v>1147</v>
      </c>
      <c r="B1148" s="974" t="s">
        <v>1518</v>
      </c>
      <c r="C1148" s="1047" t="s">
        <v>2124</v>
      </c>
      <c r="D1148" s="1047" t="s">
        <v>1678</v>
      </c>
      <c r="E1148" s="974" t="s">
        <v>1381</v>
      </c>
    </row>
    <row r="1149" spans="1:5" x14ac:dyDescent="0.25">
      <c r="A1149" s="974">
        <v>1148</v>
      </c>
      <c r="B1149" s="974" t="s">
        <v>1518</v>
      </c>
      <c r="C1149" s="1047" t="s">
        <v>2124</v>
      </c>
      <c r="D1149" s="1047" t="s">
        <v>1411</v>
      </c>
      <c r="E1149" s="974" t="s">
        <v>1382</v>
      </c>
    </row>
    <row r="1150" spans="1:5" ht="30" x14ac:dyDescent="0.25">
      <c r="A1150" s="974">
        <v>1149</v>
      </c>
      <c r="B1150" s="974" t="s">
        <v>1518</v>
      </c>
      <c r="C1150" s="1047" t="s">
        <v>2124</v>
      </c>
      <c r="D1150" s="1047" t="s">
        <v>1546</v>
      </c>
      <c r="E1150" s="974" t="s">
        <v>1385</v>
      </c>
    </row>
    <row r="1151" spans="1:5" ht="30" x14ac:dyDescent="0.25">
      <c r="A1151" s="974">
        <v>1150</v>
      </c>
      <c r="B1151" s="974" t="s">
        <v>1518</v>
      </c>
      <c r="C1151" s="1047" t="s">
        <v>2124</v>
      </c>
      <c r="D1151" s="1047" t="s">
        <v>1546</v>
      </c>
      <c r="E1151" s="974" t="s">
        <v>1386</v>
      </c>
    </row>
    <row r="1152" spans="1:5" ht="30" x14ac:dyDescent="0.25">
      <c r="A1152" s="974">
        <v>1151</v>
      </c>
      <c r="B1152" s="974" t="s">
        <v>1518</v>
      </c>
      <c r="C1152" s="1047" t="s">
        <v>2124</v>
      </c>
      <c r="D1152" s="1047" t="s">
        <v>1546</v>
      </c>
      <c r="E1152" s="974" t="s">
        <v>1497</v>
      </c>
    </row>
    <row r="1153" spans="1:5" x14ac:dyDescent="0.25">
      <c r="A1153" s="974">
        <v>1152</v>
      </c>
      <c r="B1153" s="974" t="s">
        <v>1518</v>
      </c>
      <c r="C1153" s="1047" t="s">
        <v>2124</v>
      </c>
      <c r="D1153" s="1047" t="s">
        <v>1411</v>
      </c>
      <c r="E1153" s="974" t="s">
        <v>1494</v>
      </c>
    </row>
    <row r="1154" spans="1:5" x14ac:dyDescent="0.25">
      <c r="A1154" s="974">
        <v>1153</v>
      </c>
      <c r="B1154" s="974" t="s">
        <v>1518</v>
      </c>
      <c r="C1154" s="1047" t="s">
        <v>2124</v>
      </c>
      <c r="D1154" s="1047" t="s">
        <v>1678</v>
      </c>
      <c r="E1154" s="974" t="s">
        <v>1396</v>
      </c>
    </row>
    <row r="1155" spans="1:5" x14ac:dyDescent="0.25">
      <c r="A1155" s="974">
        <v>1154</v>
      </c>
      <c r="B1155" s="974" t="s">
        <v>1518</v>
      </c>
      <c r="C1155" s="1047" t="s">
        <v>2125</v>
      </c>
      <c r="D1155" s="1047" t="s">
        <v>1678</v>
      </c>
      <c r="E1155" s="974" t="s">
        <v>1483</v>
      </c>
    </row>
    <row r="1156" spans="1:5" x14ac:dyDescent="0.25">
      <c r="A1156" s="974">
        <v>1155</v>
      </c>
      <c r="B1156" s="974" t="s">
        <v>1518</v>
      </c>
      <c r="C1156" s="1047" t="s">
        <v>2125</v>
      </c>
      <c r="D1156" s="1047" t="s">
        <v>1678</v>
      </c>
      <c r="E1156" s="974" t="s">
        <v>727</v>
      </c>
    </row>
    <row r="1157" spans="1:5" x14ac:dyDescent="0.25">
      <c r="A1157" s="974">
        <v>1156</v>
      </c>
      <c r="B1157" s="974" t="s">
        <v>1518</v>
      </c>
      <c r="C1157" s="1047" t="s">
        <v>2125</v>
      </c>
      <c r="D1157" s="1047" t="s">
        <v>1678</v>
      </c>
      <c r="E1157" s="974" t="s">
        <v>1679</v>
      </c>
    </row>
    <row r="1158" spans="1:5" x14ac:dyDescent="0.25">
      <c r="A1158" s="974">
        <v>1157</v>
      </c>
      <c r="B1158" s="974" t="s">
        <v>1518</v>
      </c>
      <c r="C1158" s="1047" t="s">
        <v>2126</v>
      </c>
      <c r="D1158" s="1047" t="s">
        <v>1678</v>
      </c>
      <c r="E1158" s="974" t="s">
        <v>1483</v>
      </c>
    </row>
    <row r="1159" spans="1:5" x14ac:dyDescent="0.25">
      <c r="A1159" s="974">
        <v>1158</v>
      </c>
      <c r="B1159" s="974" t="s">
        <v>1518</v>
      </c>
      <c r="C1159" s="1047" t="s">
        <v>2126</v>
      </c>
      <c r="D1159" s="1047" t="s">
        <v>1678</v>
      </c>
      <c r="E1159" s="974" t="s">
        <v>727</v>
      </c>
    </row>
    <row r="1160" spans="1:5" x14ac:dyDescent="0.25">
      <c r="A1160" s="974">
        <v>1159</v>
      </c>
      <c r="B1160" s="974" t="s">
        <v>1518</v>
      </c>
      <c r="C1160" s="1047" t="s">
        <v>2126</v>
      </c>
      <c r="D1160" s="1047" t="s">
        <v>1678</v>
      </c>
      <c r="E1160" s="974" t="s">
        <v>1679</v>
      </c>
    </row>
    <row r="1161" spans="1:5" x14ac:dyDescent="0.25">
      <c r="A1161" s="974">
        <v>1160</v>
      </c>
      <c r="B1161" s="974" t="s">
        <v>1518</v>
      </c>
      <c r="C1161" s="1047" t="s">
        <v>2127</v>
      </c>
      <c r="D1161" s="1047" t="s">
        <v>1678</v>
      </c>
      <c r="E1161" s="974" t="s">
        <v>1483</v>
      </c>
    </row>
    <row r="1162" spans="1:5" x14ac:dyDescent="0.25">
      <c r="A1162" s="974">
        <v>1161</v>
      </c>
      <c r="B1162" s="974" t="s">
        <v>1518</v>
      </c>
      <c r="C1162" s="1047" t="s">
        <v>2127</v>
      </c>
      <c r="D1162" s="1047" t="s">
        <v>1678</v>
      </c>
      <c r="E1162" s="974" t="s">
        <v>727</v>
      </c>
    </row>
    <row r="1163" spans="1:5" x14ac:dyDescent="0.25">
      <c r="A1163" s="974">
        <v>1162</v>
      </c>
      <c r="B1163" s="974" t="s">
        <v>1518</v>
      </c>
      <c r="C1163" s="1047" t="s">
        <v>2127</v>
      </c>
      <c r="D1163" s="1047" t="s">
        <v>1678</v>
      </c>
      <c r="E1163" s="974" t="s">
        <v>1679</v>
      </c>
    </row>
    <row r="1164" spans="1:5" x14ac:dyDescent="0.25">
      <c r="A1164" s="974">
        <v>1163</v>
      </c>
      <c r="B1164" s="974" t="s">
        <v>1518</v>
      </c>
      <c r="C1164" s="1047" t="s">
        <v>2128</v>
      </c>
      <c r="D1164" s="1047" t="s">
        <v>1678</v>
      </c>
      <c r="E1164" s="974" t="s">
        <v>1483</v>
      </c>
    </row>
    <row r="1165" spans="1:5" x14ac:dyDescent="0.25">
      <c r="A1165" s="974">
        <v>1164</v>
      </c>
      <c r="B1165" s="974" t="s">
        <v>1518</v>
      </c>
      <c r="C1165" s="1047" t="s">
        <v>2128</v>
      </c>
      <c r="D1165" s="1047" t="s">
        <v>1678</v>
      </c>
      <c r="E1165" s="974" t="s">
        <v>727</v>
      </c>
    </row>
    <row r="1166" spans="1:5" x14ac:dyDescent="0.25">
      <c r="A1166" s="974">
        <v>1165</v>
      </c>
      <c r="B1166" s="974" t="s">
        <v>1518</v>
      </c>
      <c r="C1166" s="1047" t="s">
        <v>2128</v>
      </c>
      <c r="D1166" s="1047" t="s">
        <v>1678</v>
      </c>
      <c r="E1166" s="974" t="s">
        <v>1679</v>
      </c>
    </row>
    <row r="1167" spans="1:5" x14ac:dyDescent="0.25">
      <c r="A1167" s="974">
        <v>1166</v>
      </c>
      <c r="B1167" s="974" t="s">
        <v>1518</v>
      </c>
      <c r="C1167" s="1047" t="s">
        <v>2129</v>
      </c>
      <c r="D1167" s="1047" t="s">
        <v>1678</v>
      </c>
      <c r="E1167" s="974" t="s">
        <v>1483</v>
      </c>
    </row>
    <row r="1168" spans="1:5" x14ac:dyDescent="0.25">
      <c r="A1168" s="974">
        <v>1167</v>
      </c>
      <c r="B1168" s="974" t="s">
        <v>1518</v>
      </c>
      <c r="C1168" s="1047" t="s">
        <v>2129</v>
      </c>
      <c r="D1168" s="1047" t="s">
        <v>1678</v>
      </c>
      <c r="E1168" s="974" t="s">
        <v>727</v>
      </c>
    </row>
    <row r="1169" spans="1:5" x14ac:dyDescent="0.25">
      <c r="A1169" s="974">
        <v>1168</v>
      </c>
      <c r="B1169" s="974" t="s">
        <v>1518</v>
      </c>
      <c r="C1169" s="1047" t="s">
        <v>2129</v>
      </c>
      <c r="D1169" s="1047" t="s">
        <v>1678</v>
      </c>
      <c r="E1169" s="974" t="s">
        <v>1679</v>
      </c>
    </row>
    <row r="1170" spans="1:5" x14ac:dyDescent="0.25">
      <c r="A1170" s="974">
        <v>1169</v>
      </c>
      <c r="B1170" s="974" t="s">
        <v>1518</v>
      </c>
      <c r="C1170" s="1047" t="s">
        <v>2130</v>
      </c>
      <c r="D1170" s="1047" t="s">
        <v>1678</v>
      </c>
      <c r="E1170" s="974" t="s">
        <v>1493</v>
      </c>
    </row>
    <row r="1171" spans="1:5" x14ac:dyDescent="0.25">
      <c r="A1171" s="974">
        <v>1170</v>
      </c>
      <c r="B1171" s="974" t="s">
        <v>1518</v>
      </c>
      <c r="C1171" s="1047" t="s">
        <v>2130</v>
      </c>
      <c r="D1171" s="1047" t="s">
        <v>1678</v>
      </c>
      <c r="E1171" s="974" t="s">
        <v>1707</v>
      </c>
    </row>
    <row r="1172" spans="1:5" x14ac:dyDescent="0.25">
      <c r="A1172" s="974">
        <v>1171</v>
      </c>
      <c r="B1172" s="974" t="s">
        <v>1518</v>
      </c>
      <c r="C1172" s="1047" t="s">
        <v>2130</v>
      </c>
      <c r="D1172" s="1047" t="s">
        <v>1678</v>
      </c>
      <c r="E1172" s="974" t="s">
        <v>1383</v>
      </c>
    </row>
    <row r="1173" spans="1:5" x14ac:dyDescent="0.25">
      <c r="A1173" s="974">
        <v>1172</v>
      </c>
      <c r="B1173" s="974" t="s">
        <v>1518</v>
      </c>
      <c r="C1173" s="1047" t="s">
        <v>2130</v>
      </c>
      <c r="D1173" s="1047" t="s">
        <v>1678</v>
      </c>
      <c r="E1173" s="974" t="s">
        <v>1381</v>
      </c>
    </row>
    <row r="1174" spans="1:5" x14ac:dyDescent="0.25">
      <c r="A1174" s="974">
        <v>1173</v>
      </c>
      <c r="B1174" s="974" t="s">
        <v>1518</v>
      </c>
      <c r="C1174" s="1047" t="s">
        <v>2130</v>
      </c>
      <c r="D1174" s="1047" t="s">
        <v>1411</v>
      </c>
      <c r="E1174" s="974" t="s">
        <v>1382</v>
      </c>
    </row>
    <row r="1175" spans="1:5" ht="30" x14ac:dyDescent="0.25">
      <c r="A1175" s="974">
        <v>1174</v>
      </c>
      <c r="B1175" s="974" t="s">
        <v>1518</v>
      </c>
      <c r="C1175" s="1047" t="s">
        <v>2130</v>
      </c>
      <c r="D1175" s="1047" t="s">
        <v>1546</v>
      </c>
      <c r="E1175" s="974" t="s">
        <v>1385</v>
      </c>
    </row>
    <row r="1176" spans="1:5" ht="30" x14ac:dyDescent="0.25">
      <c r="A1176" s="974">
        <v>1175</v>
      </c>
      <c r="B1176" s="974" t="s">
        <v>1518</v>
      </c>
      <c r="C1176" s="1047" t="s">
        <v>2130</v>
      </c>
      <c r="D1176" s="1047" t="s">
        <v>1546</v>
      </c>
      <c r="E1176" s="974" t="s">
        <v>1386</v>
      </c>
    </row>
    <row r="1177" spans="1:5" ht="30" x14ac:dyDescent="0.25">
      <c r="A1177" s="974">
        <v>1176</v>
      </c>
      <c r="B1177" s="974" t="s">
        <v>1518</v>
      </c>
      <c r="C1177" s="1047" t="s">
        <v>2130</v>
      </c>
      <c r="D1177" s="1047" t="s">
        <v>1546</v>
      </c>
      <c r="E1177" s="974" t="s">
        <v>1497</v>
      </c>
    </row>
    <row r="1178" spans="1:5" x14ac:dyDescent="0.25">
      <c r="A1178" s="974">
        <v>1177</v>
      </c>
      <c r="B1178" s="974" t="s">
        <v>1518</v>
      </c>
      <c r="C1178" s="1047" t="s">
        <v>2130</v>
      </c>
      <c r="D1178" s="1047" t="s">
        <v>1411</v>
      </c>
      <c r="E1178" s="974" t="s">
        <v>1494</v>
      </c>
    </row>
    <row r="1179" spans="1:5" x14ac:dyDescent="0.25">
      <c r="A1179" s="974">
        <v>1178</v>
      </c>
      <c r="B1179" s="974" t="s">
        <v>1518</v>
      </c>
      <c r="C1179" s="1047" t="s">
        <v>2130</v>
      </c>
      <c r="D1179" s="1047" t="s">
        <v>1678</v>
      </c>
      <c r="E1179" s="974" t="s">
        <v>1396</v>
      </c>
    </row>
    <row r="1180" spans="1:5" x14ac:dyDescent="0.25">
      <c r="A1180" s="974">
        <v>1179</v>
      </c>
      <c r="B1180" s="974" t="s">
        <v>1518</v>
      </c>
      <c r="C1180" s="1047" t="s">
        <v>2131</v>
      </c>
      <c r="D1180" s="1047" t="s">
        <v>1678</v>
      </c>
      <c r="E1180" s="974" t="s">
        <v>1483</v>
      </c>
    </row>
    <row r="1181" spans="1:5" x14ac:dyDescent="0.25">
      <c r="A1181" s="974">
        <v>1180</v>
      </c>
      <c r="B1181" s="974" t="s">
        <v>1518</v>
      </c>
      <c r="C1181" s="1047" t="s">
        <v>2131</v>
      </c>
      <c r="D1181" s="1047" t="s">
        <v>1678</v>
      </c>
      <c r="E1181" s="974" t="s">
        <v>727</v>
      </c>
    </row>
    <row r="1182" spans="1:5" x14ac:dyDescent="0.25">
      <c r="A1182" s="974">
        <v>1181</v>
      </c>
      <c r="B1182" s="974" t="s">
        <v>1518</v>
      </c>
      <c r="C1182" s="1047" t="s">
        <v>2131</v>
      </c>
      <c r="D1182" s="1047" t="s">
        <v>1678</v>
      </c>
      <c r="E1182" s="974" t="s">
        <v>1679</v>
      </c>
    </row>
    <row r="1183" spans="1:5" x14ac:dyDescent="0.25">
      <c r="A1183" s="974">
        <v>1182</v>
      </c>
      <c r="B1183" s="974" t="s">
        <v>1518</v>
      </c>
      <c r="C1183" s="1047" t="s">
        <v>2132</v>
      </c>
      <c r="D1183" s="1047" t="s">
        <v>1678</v>
      </c>
      <c r="E1183" s="974" t="s">
        <v>1483</v>
      </c>
    </row>
    <row r="1184" spans="1:5" x14ac:dyDescent="0.25">
      <c r="A1184" s="974">
        <v>1183</v>
      </c>
      <c r="B1184" s="974" t="s">
        <v>1518</v>
      </c>
      <c r="C1184" s="1047" t="s">
        <v>2132</v>
      </c>
      <c r="D1184" s="1047" t="s">
        <v>1678</v>
      </c>
      <c r="E1184" s="974" t="s">
        <v>727</v>
      </c>
    </row>
    <row r="1185" spans="1:5" x14ac:dyDescent="0.25">
      <c r="A1185" s="974">
        <v>1184</v>
      </c>
      <c r="B1185" s="974" t="s">
        <v>1518</v>
      </c>
      <c r="C1185" s="1047" t="s">
        <v>2132</v>
      </c>
      <c r="D1185" s="1047" t="s">
        <v>1678</v>
      </c>
      <c r="E1185" s="974" t="s">
        <v>1679</v>
      </c>
    </row>
    <row r="1186" spans="1:5" x14ac:dyDescent="0.25">
      <c r="A1186" s="974">
        <v>1185</v>
      </c>
      <c r="B1186" s="974" t="s">
        <v>1518</v>
      </c>
      <c r="C1186" s="1047" t="s">
        <v>2133</v>
      </c>
      <c r="D1186" s="1047" t="s">
        <v>1678</v>
      </c>
      <c r="E1186" s="974" t="s">
        <v>1483</v>
      </c>
    </row>
    <row r="1187" spans="1:5" x14ac:dyDescent="0.25">
      <c r="A1187" s="974">
        <v>1186</v>
      </c>
      <c r="B1187" s="974" t="s">
        <v>1518</v>
      </c>
      <c r="C1187" s="1047" t="s">
        <v>2133</v>
      </c>
      <c r="D1187" s="1047" t="s">
        <v>1678</v>
      </c>
      <c r="E1187" s="974" t="s">
        <v>727</v>
      </c>
    </row>
    <row r="1188" spans="1:5" x14ac:dyDescent="0.25">
      <c r="A1188" s="974">
        <v>1187</v>
      </c>
      <c r="B1188" s="974" t="s">
        <v>1518</v>
      </c>
      <c r="C1188" s="1047" t="s">
        <v>2133</v>
      </c>
      <c r="D1188" s="1047" t="s">
        <v>1678</v>
      </c>
      <c r="E1188" s="974" t="s">
        <v>1679</v>
      </c>
    </row>
    <row r="1189" spans="1:5" x14ac:dyDescent="0.25">
      <c r="A1189" s="974">
        <v>1188</v>
      </c>
      <c r="B1189" s="974" t="s">
        <v>1518</v>
      </c>
      <c r="C1189" s="1047" t="s">
        <v>2134</v>
      </c>
      <c r="D1189" s="1047" t="s">
        <v>1678</v>
      </c>
      <c r="E1189" s="974" t="s">
        <v>1483</v>
      </c>
    </row>
    <row r="1190" spans="1:5" x14ac:dyDescent="0.25">
      <c r="A1190" s="974">
        <v>1189</v>
      </c>
      <c r="B1190" s="974" t="s">
        <v>1518</v>
      </c>
      <c r="C1190" s="1047" t="s">
        <v>2134</v>
      </c>
      <c r="D1190" s="1047" t="s">
        <v>1678</v>
      </c>
      <c r="E1190" s="974" t="s">
        <v>727</v>
      </c>
    </row>
    <row r="1191" spans="1:5" x14ac:dyDescent="0.25">
      <c r="A1191" s="974">
        <v>1190</v>
      </c>
      <c r="B1191" s="974" t="s">
        <v>1518</v>
      </c>
      <c r="C1191" s="1047" t="s">
        <v>2134</v>
      </c>
      <c r="D1191" s="1047" t="s">
        <v>1678</v>
      </c>
      <c r="E1191" s="974" t="s">
        <v>1679</v>
      </c>
    </row>
    <row r="1192" spans="1:5" x14ac:dyDescent="0.25">
      <c r="A1192" s="974">
        <v>1191</v>
      </c>
      <c r="B1192" s="974" t="s">
        <v>1518</v>
      </c>
      <c r="C1192" s="1047" t="s">
        <v>2135</v>
      </c>
      <c r="D1192" s="1047" t="s">
        <v>1678</v>
      </c>
      <c r="E1192" s="974" t="s">
        <v>1483</v>
      </c>
    </row>
    <row r="1193" spans="1:5" x14ac:dyDescent="0.25">
      <c r="A1193" s="974">
        <v>1192</v>
      </c>
      <c r="B1193" s="974" t="s">
        <v>1518</v>
      </c>
      <c r="C1193" s="1047" t="s">
        <v>2135</v>
      </c>
      <c r="D1193" s="1047" t="s">
        <v>1678</v>
      </c>
      <c r="E1193" s="974" t="s">
        <v>727</v>
      </c>
    </row>
    <row r="1194" spans="1:5" x14ac:dyDescent="0.25">
      <c r="A1194" s="974">
        <v>1193</v>
      </c>
      <c r="B1194" s="974" t="s">
        <v>1518</v>
      </c>
      <c r="C1194" s="1047" t="s">
        <v>2135</v>
      </c>
      <c r="D1194" s="1047" t="s">
        <v>1678</v>
      </c>
      <c r="E1194" s="974" t="s">
        <v>1679</v>
      </c>
    </row>
    <row r="1195" spans="1:5" ht="30" x14ac:dyDescent="0.25">
      <c r="A1195" s="974">
        <v>1194</v>
      </c>
      <c r="B1195" s="974" t="s">
        <v>1518</v>
      </c>
      <c r="C1195" s="1047" t="s">
        <v>2136</v>
      </c>
      <c r="D1195" s="1047" t="s">
        <v>1680</v>
      </c>
      <c r="E1195" s="974" t="s">
        <v>1493</v>
      </c>
    </row>
    <row r="1196" spans="1:5" ht="30" x14ac:dyDescent="0.25">
      <c r="A1196" s="974">
        <v>1195</v>
      </c>
      <c r="B1196" s="974" t="s">
        <v>1518</v>
      </c>
      <c r="C1196" s="1047" t="s">
        <v>2136</v>
      </c>
      <c r="D1196" s="1047" t="s">
        <v>1680</v>
      </c>
      <c r="E1196" s="974" t="s">
        <v>1707</v>
      </c>
    </row>
    <row r="1197" spans="1:5" ht="30" x14ac:dyDescent="0.25">
      <c r="A1197" s="974">
        <v>1196</v>
      </c>
      <c r="B1197" s="974" t="s">
        <v>1518</v>
      </c>
      <c r="C1197" s="1047" t="s">
        <v>2136</v>
      </c>
      <c r="D1197" s="1047" t="s">
        <v>1680</v>
      </c>
      <c r="E1197" s="974" t="s">
        <v>1383</v>
      </c>
    </row>
    <row r="1198" spans="1:5" ht="30" x14ac:dyDescent="0.25">
      <c r="A1198" s="974">
        <v>1197</v>
      </c>
      <c r="B1198" s="974" t="s">
        <v>1518</v>
      </c>
      <c r="C1198" s="1047" t="s">
        <v>2136</v>
      </c>
      <c r="D1198" s="1047" t="s">
        <v>1680</v>
      </c>
      <c r="E1198" s="974" t="s">
        <v>1381</v>
      </c>
    </row>
    <row r="1199" spans="1:5" ht="30" x14ac:dyDescent="0.25">
      <c r="A1199" s="974">
        <v>1198</v>
      </c>
      <c r="B1199" s="974" t="s">
        <v>1518</v>
      </c>
      <c r="C1199" s="1047" t="s">
        <v>2136</v>
      </c>
      <c r="D1199" s="1047" t="s">
        <v>1546</v>
      </c>
      <c r="E1199" s="974" t="s">
        <v>1385</v>
      </c>
    </row>
    <row r="1200" spans="1:5" ht="30" x14ac:dyDescent="0.25">
      <c r="A1200" s="974">
        <v>1199</v>
      </c>
      <c r="B1200" s="974" t="s">
        <v>1518</v>
      </c>
      <c r="C1200" s="1047" t="s">
        <v>2136</v>
      </c>
      <c r="D1200" s="1047" t="s">
        <v>1546</v>
      </c>
      <c r="E1200" s="974" t="s">
        <v>1386</v>
      </c>
    </row>
    <row r="1201" spans="1:59" ht="30" x14ac:dyDescent="0.25">
      <c r="A1201" s="974">
        <v>1200</v>
      </c>
      <c r="B1201" s="974" t="s">
        <v>1518</v>
      </c>
      <c r="C1201" s="1047" t="s">
        <v>2136</v>
      </c>
      <c r="D1201" s="1047" t="s">
        <v>1546</v>
      </c>
      <c r="E1201" s="974" t="s">
        <v>1497</v>
      </c>
    </row>
    <row r="1202" spans="1:59" ht="30" x14ac:dyDescent="0.25">
      <c r="A1202" s="974">
        <v>1201</v>
      </c>
      <c r="B1202" s="974" t="s">
        <v>1518</v>
      </c>
      <c r="C1202" s="1047" t="s">
        <v>2136</v>
      </c>
      <c r="D1202" s="1047" t="s">
        <v>1680</v>
      </c>
      <c r="E1202" s="974" t="s">
        <v>1389</v>
      </c>
    </row>
    <row r="1203" spans="1:59" s="1513" customFormat="1" x14ac:dyDescent="0.25">
      <c r="A1203" s="974">
        <v>1202</v>
      </c>
      <c r="B1203" s="1045" t="s">
        <v>1744</v>
      </c>
      <c r="C1203" s="1045" t="s">
        <v>1744</v>
      </c>
      <c r="D1203" s="1046" t="s">
        <v>1770</v>
      </c>
      <c r="E1203" s="1045" t="s">
        <v>1770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3" customFormat="1" x14ac:dyDescent="0.25">
      <c r="A1204" s="974">
        <v>1203</v>
      </c>
      <c r="B1204" s="1045" t="s">
        <v>1744</v>
      </c>
      <c r="C1204" s="1045" t="s">
        <v>1744</v>
      </c>
      <c r="D1204" s="1045" t="s">
        <v>2054</v>
      </c>
      <c r="E1204" s="1045" t="s">
        <v>2054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3" customFormat="1" x14ac:dyDescent="0.25">
      <c r="A1205" s="974">
        <v>1204</v>
      </c>
      <c r="B1205" s="974" t="s">
        <v>1518</v>
      </c>
      <c r="C1205" s="1047" t="s">
        <v>2109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3" customFormat="1" x14ac:dyDescent="0.25">
      <c r="A1206" s="974">
        <v>1205</v>
      </c>
      <c r="B1206" s="974" t="s">
        <v>1518</v>
      </c>
      <c r="C1206" s="1047" t="s">
        <v>2110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3" customFormat="1" x14ac:dyDescent="0.25">
      <c r="A1207" s="974">
        <v>1206</v>
      </c>
      <c r="B1207" s="974" t="s">
        <v>1518</v>
      </c>
      <c r="C1207" s="1047" t="s">
        <v>2111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3" customFormat="1" x14ac:dyDescent="0.25">
      <c r="A1208" s="974">
        <v>1207</v>
      </c>
      <c r="B1208" s="1334" t="s">
        <v>1351</v>
      </c>
      <c r="C1208" s="1335" t="s">
        <v>2074</v>
      </c>
      <c r="D1208" s="1335" t="s">
        <v>1411</v>
      </c>
      <c r="E1208" s="1335" t="s">
        <v>2074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2019</v>
      </c>
      <c r="D1209" s="1047" t="s">
        <v>1777</v>
      </c>
      <c r="E1209" s="974" t="s">
        <v>1493</v>
      </c>
    </row>
    <row r="1210" spans="1:59" x14ac:dyDescent="0.25">
      <c r="A1210" s="974">
        <v>1209</v>
      </c>
      <c r="B1210" s="974" t="s">
        <v>1518</v>
      </c>
      <c r="C1210" s="1047" t="s">
        <v>2019</v>
      </c>
      <c r="D1210" s="1047" t="s">
        <v>1411</v>
      </c>
      <c r="E1210" s="974" t="s">
        <v>1707</v>
      </c>
    </row>
    <row r="1211" spans="1:59" x14ac:dyDescent="0.25">
      <c r="A1211" s="974">
        <v>1210</v>
      </c>
      <c r="B1211" s="974" t="s">
        <v>1518</v>
      </c>
      <c r="C1211" s="1047" t="s">
        <v>2019</v>
      </c>
      <c r="D1211" s="1047" t="s">
        <v>1411</v>
      </c>
      <c r="E1211" s="974" t="s">
        <v>1383</v>
      </c>
    </row>
    <row r="1212" spans="1:59" x14ac:dyDescent="0.25">
      <c r="A1212" s="974">
        <v>1211</v>
      </c>
      <c r="B1212" s="974" t="s">
        <v>1518</v>
      </c>
      <c r="C1212" s="1047" t="s">
        <v>2019</v>
      </c>
      <c r="D1212" s="1047" t="s">
        <v>1777</v>
      </c>
      <c r="E1212" s="974" t="s">
        <v>1381</v>
      </c>
    </row>
    <row r="1213" spans="1:59" x14ac:dyDescent="0.25">
      <c r="A1213" s="974">
        <v>1212</v>
      </c>
      <c r="B1213" s="974" t="s">
        <v>1518</v>
      </c>
      <c r="C1213" s="1047" t="s">
        <v>2019</v>
      </c>
      <c r="D1213" s="1047" t="s">
        <v>1411</v>
      </c>
      <c r="E1213" s="974" t="s">
        <v>1382</v>
      </c>
    </row>
    <row r="1214" spans="1:59" ht="30" x14ac:dyDescent="0.25">
      <c r="A1214" s="974">
        <v>1213</v>
      </c>
      <c r="B1214" s="974" t="s">
        <v>1518</v>
      </c>
      <c r="C1214" s="1047" t="s">
        <v>2019</v>
      </c>
      <c r="D1214" s="1047" t="s">
        <v>1546</v>
      </c>
      <c r="E1214" s="974" t="s">
        <v>1385</v>
      </c>
    </row>
    <row r="1215" spans="1:59" ht="30" x14ac:dyDescent="0.25">
      <c r="A1215" s="974">
        <v>1214</v>
      </c>
      <c r="B1215" s="974" t="s">
        <v>1518</v>
      </c>
      <c r="C1215" s="1047" t="s">
        <v>2019</v>
      </c>
      <c r="D1215" s="1047" t="s">
        <v>1546</v>
      </c>
      <c r="E1215" s="974" t="s">
        <v>1386</v>
      </c>
    </row>
    <row r="1216" spans="1:59" x14ac:dyDescent="0.25">
      <c r="A1216" s="974">
        <v>1215</v>
      </c>
      <c r="B1216" s="974" t="s">
        <v>1518</v>
      </c>
      <c r="C1216" s="1047" t="s">
        <v>2019</v>
      </c>
      <c r="D1216" s="1047" t="s">
        <v>1777</v>
      </c>
      <c r="E1216" s="974" t="s">
        <v>1396</v>
      </c>
    </row>
    <row r="1217" spans="1:5" x14ac:dyDescent="0.25">
      <c r="A1217" s="974">
        <v>1216</v>
      </c>
      <c r="B1217" s="974" t="s">
        <v>1518</v>
      </c>
      <c r="C1217" s="1047" t="s">
        <v>2019</v>
      </c>
      <c r="D1217" s="1047" t="s">
        <v>1777</v>
      </c>
      <c r="E1217" s="974" t="s">
        <v>2007</v>
      </c>
    </row>
    <row r="1218" spans="1:5" x14ac:dyDescent="0.25">
      <c r="A1218" s="974">
        <v>1217</v>
      </c>
      <c r="B1218" s="974" t="s">
        <v>1518</v>
      </c>
      <c r="C1218" s="1047" t="s">
        <v>2019</v>
      </c>
      <c r="D1218" s="1047" t="s">
        <v>1777</v>
      </c>
      <c r="E1218" s="974" t="s">
        <v>1484</v>
      </c>
    </row>
    <row r="1219" spans="1:5" x14ac:dyDescent="0.25">
      <c r="A1219" s="974">
        <v>1218</v>
      </c>
      <c r="B1219" s="974" t="s">
        <v>1518</v>
      </c>
      <c r="C1219" s="1047" t="s">
        <v>2019</v>
      </c>
      <c r="D1219" s="1047" t="s">
        <v>1777</v>
      </c>
      <c r="E1219" s="974" t="s">
        <v>1397</v>
      </c>
    </row>
    <row r="1220" spans="1:5" x14ac:dyDescent="0.25">
      <c r="A1220" s="974">
        <v>1219</v>
      </c>
      <c r="B1220" s="974" t="s">
        <v>1518</v>
      </c>
      <c r="C1220" s="1047" t="s">
        <v>2020</v>
      </c>
      <c r="D1220" s="1047" t="s">
        <v>1411</v>
      </c>
      <c r="E1220" s="974" t="s">
        <v>1493</v>
      </c>
    </row>
    <row r="1221" spans="1:5" x14ac:dyDescent="0.25">
      <c r="A1221" s="974">
        <v>1220</v>
      </c>
      <c r="B1221" s="974" t="s">
        <v>1518</v>
      </c>
      <c r="C1221" s="1047" t="s">
        <v>2020</v>
      </c>
      <c r="D1221" s="1047" t="s">
        <v>1411</v>
      </c>
      <c r="E1221" s="974" t="s">
        <v>1707</v>
      </c>
    </row>
    <row r="1222" spans="1:5" x14ac:dyDescent="0.25">
      <c r="A1222" s="974">
        <v>1221</v>
      </c>
      <c r="B1222" s="974" t="s">
        <v>1518</v>
      </c>
      <c r="C1222" s="1047" t="s">
        <v>2020</v>
      </c>
      <c r="D1222" s="1047" t="s">
        <v>1411</v>
      </c>
      <c r="E1222" s="974" t="s">
        <v>1383</v>
      </c>
    </row>
    <row r="1223" spans="1:5" x14ac:dyDescent="0.25">
      <c r="A1223" s="974">
        <v>1222</v>
      </c>
      <c r="B1223" s="974" t="s">
        <v>1518</v>
      </c>
      <c r="C1223" s="1047" t="s">
        <v>2020</v>
      </c>
      <c r="D1223" s="1047" t="s">
        <v>1777</v>
      </c>
      <c r="E1223" s="974" t="s">
        <v>1381</v>
      </c>
    </row>
    <row r="1224" spans="1:5" x14ac:dyDescent="0.25">
      <c r="A1224" s="974">
        <v>1223</v>
      </c>
      <c r="B1224" s="974" t="s">
        <v>1518</v>
      </c>
      <c r="C1224" s="1047" t="s">
        <v>2020</v>
      </c>
      <c r="D1224" s="1047" t="s">
        <v>1411</v>
      </c>
      <c r="E1224" s="974" t="s">
        <v>1382</v>
      </c>
    </row>
    <row r="1225" spans="1:5" ht="30" x14ac:dyDescent="0.25">
      <c r="A1225" s="974">
        <v>1224</v>
      </c>
      <c r="B1225" s="974" t="s">
        <v>1518</v>
      </c>
      <c r="C1225" s="1047" t="s">
        <v>2020</v>
      </c>
      <c r="D1225" s="1047" t="s">
        <v>1546</v>
      </c>
      <c r="E1225" s="974" t="s">
        <v>1385</v>
      </c>
    </row>
    <row r="1226" spans="1:5" ht="30" x14ac:dyDescent="0.25">
      <c r="A1226" s="974">
        <v>1225</v>
      </c>
      <c r="B1226" s="974" t="s">
        <v>1518</v>
      </c>
      <c r="C1226" s="1047" t="s">
        <v>2020</v>
      </c>
      <c r="D1226" s="1047" t="s">
        <v>1546</v>
      </c>
      <c r="E1226" s="974" t="s">
        <v>1386</v>
      </c>
    </row>
    <row r="1227" spans="1:5" x14ac:dyDescent="0.25">
      <c r="A1227" s="974">
        <v>1226</v>
      </c>
      <c r="B1227" s="974" t="s">
        <v>1518</v>
      </c>
      <c r="C1227" s="1047" t="s">
        <v>2020</v>
      </c>
      <c r="D1227" s="1047" t="s">
        <v>1777</v>
      </c>
      <c r="E1227" s="974" t="s">
        <v>1396</v>
      </c>
    </row>
    <row r="1228" spans="1:5" x14ac:dyDescent="0.25">
      <c r="A1228" s="974">
        <v>1227</v>
      </c>
      <c r="B1228" s="974" t="s">
        <v>1518</v>
      </c>
      <c r="C1228" s="1047" t="s">
        <v>2020</v>
      </c>
      <c r="D1228" s="1047" t="s">
        <v>1777</v>
      </c>
      <c r="E1228" s="974" t="s">
        <v>2007</v>
      </c>
    </row>
    <row r="1229" spans="1:5" x14ac:dyDescent="0.25">
      <c r="A1229" s="974">
        <v>1228</v>
      </c>
      <c r="B1229" s="974" t="s">
        <v>1518</v>
      </c>
      <c r="C1229" s="1047" t="s">
        <v>2020</v>
      </c>
      <c r="D1229" s="1047" t="s">
        <v>1777</v>
      </c>
      <c r="E1229" s="974" t="s">
        <v>1484</v>
      </c>
    </row>
    <row r="1230" spans="1:5" x14ac:dyDescent="0.25">
      <c r="A1230" s="974">
        <v>1229</v>
      </c>
      <c r="B1230" s="974" t="s">
        <v>1518</v>
      </c>
      <c r="C1230" s="1047" t="s">
        <v>2020</v>
      </c>
      <c r="D1230" s="1047" t="s">
        <v>1777</v>
      </c>
      <c r="E1230" s="974" t="s">
        <v>1397</v>
      </c>
    </row>
    <row r="1231" spans="1:5" x14ac:dyDescent="0.25">
      <c r="A1231" s="974">
        <v>1230</v>
      </c>
      <c r="B1231" s="974" t="s">
        <v>1518</v>
      </c>
      <c r="C1231" s="1047" t="s">
        <v>2021</v>
      </c>
      <c r="D1231" s="1047" t="s">
        <v>1411</v>
      </c>
      <c r="E1231" s="974" t="s">
        <v>1493</v>
      </c>
    </row>
    <row r="1232" spans="1:5" x14ac:dyDescent="0.25">
      <c r="A1232" s="974">
        <v>1231</v>
      </c>
      <c r="B1232" s="974" t="s">
        <v>1518</v>
      </c>
      <c r="C1232" s="1047" t="s">
        <v>2021</v>
      </c>
      <c r="D1232" s="1047" t="s">
        <v>1411</v>
      </c>
      <c r="E1232" s="974" t="s">
        <v>1707</v>
      </c>
    </row>
    <row r="1233" spans="1:5" x14ac:dyDescent="0.25">
      <c r="A1233" s="974">
        <v>1232</v>
      </c>
      <c r="B1233" s="974" t="s">
        <v>1518</v>
      </c>
      <c r="C1233" s="1047" t="s">
        <v>2021</v>
      </c>
      <c r="D1233" s="1047" t="s">
        <v>1411</v>
      </c>
      <c r="E1233" s="974" t="s">
        <v>1383</v>
      </c>
    </row>
    <row r="1234" spans="1:5" x14ac:dyDescent="0.25">
      <c r="A1234" s="974">
        <v>1233</v>
      </c>
      <c r="B1234" s="974" t="s">
        <v>1518</v>
      </c>
      <c r="C1234" s="1047" t="s">
        <v>2021</v>
      </c>
      <c r="D1234" s="1047" t="s">
        <v>1777</v>
      </c>
      <c r="E1234" s="974" t="s">
        <v>1381</v>
      </c>
    </row>
    <row r="1235" spans="1:5" x14ac:dyDescent="0.25">
      <c r="A1235" s="974">
        <v>1234</v>
      </c>
      <c r="B1235" s="974" t="s">
        <v>1518</v>
      </c>
      <c r="C1235" s="1047" t="s">
        <v>2021</v>
      </c>
      <c r="D1235" s="1047" t="s">
        <v>1411</v>
      </c>
      <c r="E1235" s="974" t="s">
        <v>1382</v>
      </c>
    </row>
    <row r="1236" spans="1:5" ht="30" x14ac:dyDescent="0.25">
      <c r="A1236" s="974">
        <v>1235</v>
      </c>
      <c r="B1236" s="974" t="s">
        <v>1518</v>
      </c>
      <c r="C1236" s="1047" t="s">
        <v>2021</v>
      </c>
      <c r="D1236" s="1047" t="s">
        <v>1546</v>
      </c>
      <c r="E1236" s="974" t="s">
        <v>1385</v>
      </c>
    </row>
    <row r="1237" spans="1:5" ht="30" x14ac:dyDescent="0.25">
      <c r="A1237" s="974">
        <v>1236</v>
      </c>
      <c r="B1237" s="974" t="s">
        <v>1518</v>
      </c>
      <c r="C1237" s="1047" t="s">
        <v>2021</v>
      </c>
      <c r="D1237" s="1047" t="s">
        <v>1546</v>
      </c>
      <c r="E1237" s="974" t="s">
        <v>1386</v>
      </c>
    </row>
    <row r="1238" spans="1:5" x14ac:dyDescent="0.25">
      <c r="A1238" s="974">
        <v>1237</v>
      </c>
      <c r="B1238" s="974" t="s">
        <v>1518</v>
      </c>
      <c r="C1238" s="1047" t="s">
        <v>2021</v>
      </c>
      <c r="D1238" s="1047" t="s">
        <v>1777</v>
      </c>
      <c r="E1238" s="974" t="s">
        <v>1396</v>
      </c>
    </row>
    <row r="1239" spans="1:5" x14ac:dyDescent="0.25">
      <c r="A1239" s="974">
        <v>1238</v>
      </c>
      <c r="B1239" s="974" t="s">
        <v>1518</v>
      </c>
      <c r="C1239" s="1047" t="s">
        <v>2021</v>
      </c>
      <c r="D1239" s="1047" t="s">
        <v>1777</v>
      </c>
      <c r="E1239" s="974" t="s">
        <v>2007</v>
      </c>
    </row>
    <row r="1240" spans="1:5" x14ac:dyDescent="0.25">
      <c r="A1240" s="974">
        <v>1239</v>
      </c>
      <c r="B1240" s="974" t="s">
        <v>1518</v>
      </c>
      <c r="C1240" s="1047" t="s">
        <v>2021</v>
      </c>
      <c r="D1240" s="1047" t="s">
        <v>1777</v>
      </c>
      <c r="E1240" s="974" t="s">
        <v>1484</v>
      </c>
    </row>
    <row r="1241" spans="1:5" x14ac:dyDescent="0.25">
      <c r="A1241" s="974">
        <v>1240</v>
      </c>
      <c r="B1241" s="974" t="s">
        <v>1518</v>
      </c>
      <c r="C1241" s="1047" t="s">
        <v>2021</v>
      </c>
      <c r="D1241" s="1047" t="s">
        <v>1777</v>
      </c>
      <c r="E1241" s="974" t="s">
        <v>1397</v>
      </c>
    </row>
    <row r="1242" spans="1:5" x14ac:dyDescent="0.25">
      <c r="A1242" s="974">
        <v>1241</v>
      </c>
      <c r="B1242" s="974" t="s">
        <v>1518</v>
      </c>
      <c r="C1242" s="1047" t="s">
        <v>2022</v>
      </c>
      <c r="D1242" s="1047" t="s">
        <v>1411</v>
      </c>
      <c r="E1242" s="974" t="s">
        <v>1493</v>
      </c>
    </row>
    <row r="1243" spans="1:5" x14ac:dyDescent="0.25">
      <c r="A1243" s="974">
        <v>1242</v>
      </c>
      <c r="B1243" s="974" t="s">
        <v>1518</v>
      </c>
      <c r="C1243" s="1047" t="s">
        <v>2022</v>
      </c>
      <c r="D1243" s="1047" t="s">
        <v>1411</v>
      </c>
      <c r="E1243" s="974" t="s">
        <v>1707</v>
      </c>
    </row>
    <row r="1244" spans="1:5" x14ac:dyDescent="0.25">
      <c r="A1244" s="974">
        <v>1243</v>
      </c>
      <c r="B1244" s="974" t="s">
        <v>1518</v>
      </c>
      <c r="C1244" s="1047" t="s">
        <v>2022</v>
      </c>
      <c r="D1244" s="1047" t="s">
        <v>1411</v>
      </c>
      <c r="E1244" s="974" t="s">
        <v>1383</v>
      </c>
    </row>
    <row r="1245" spans="1:5" x14ac:dyDescent="0.25">
      <c r="A1245" s="974">
        <v>1244</v>
      </c>
      <c r="B1245" s="974" t="s">
        <v>1518</v>
      </c>
      <c r="C1245" s="1047" t="s">
        <v>2022</v>
      </c>
      <c r="D1245" s="1047" t="s">
        <v>1777</v>
      </c>
      <c r="E1245" s="974" t="s">
        <v>1381</v>
      </c>
    </row>
    <row r="1246" spans="1:5" x14ac:dyDescent="0.25">
      <c r="A1246" s="974">
        <v>1245</v>
      </c>
      <c r="B1246" s="974" t="s">
        <v>1518</v>
      </c>
      <c r="C1246" s="1047" t="s">
        <v>2022</v>
      </c>
      <c r="D1246" s="1047" t="s">
        <v>1411</v>
      </c>
      <c r="E1246" s="974" t="s">
        <v>1382</v>
      </c>
    </row>
    <row r="1247" spans="1:5" ht="30" x14ac:dyDescent="0.25">
      <c r="A1247" s="974">
        <v>1246</v>
      </c>
      <c r="B1247" s="974" t="s">
        <v>1518</v>
      </c>
      <c r="C1247" s="1047" t="s">
        <v>2022</v>
      </c>
      <c r="D1247" s="1047" t="s">
        <v>1546</v>
      </c>
      <c r="E1247" s="974" t="s">
        <v>1385</v>
      </c>
    </row>
    <row r="1248" spans="1:5" ht="30" x14ac:dyDescent="0.25">
      <c r="A1248" s="974">
        <v>1247</v>
      </c>
      <c r="B1248" s="974" t="s">
        <v>1518</v>
      </c>
      <c r="C1248" s="1047" t="s">
        <v>2022</v>
      </c>
      <c r="D1248" s="1047" t="s">
        <v>1546</v>
      </c>
      <c r="E1248" s="974" t="s">
        <v>1386</v>
      </c>
    </row>
    <row r="1249" spans="1:5" x14ac:dyDescent="0.25">
      <c r="A1249" s="974">
        <v>1248</v>
      </c>
      <c r="B1249" s="974" t="s">
        <v>1518</v>
      </c>
      <c r="C1249" s="1047" t="s">
        <v>2022</v>
      </c>
      <c r="D1249" s="1047" t="s">
        <v>1777</v>
      </c>
      <c r="E1249" s="974" t="s">
        <v>1396</v>
      </c>
    </row>
    <row r="1250" spans="1:5" x14ac:dyDescent="0.25">
      <c r="A1250" s="974">
        <v>1249</v>
      </c>
      <c r="B1250" s="974" t="s">
        <v>1518</v>
      </c>
      <c r="C1250" s="1047" t="s">
        <v>2022</v>
      </c>
      <c r="D1250" s="1047" t="s">
        <v>1777</v>
      </c>
      <c r="E1250" s="974" t="s">
        <v>2007</v>
      </c>
    </row>
    <row r="1251" spans="1:5" x14ac:dyDescent="0.25">
      <c r="A1251" s="974">
        <v>1250</v>
      </c>
      <c r="B1251" s="974" t="s">
        <v>1518</v>
      </c>
      <c r="C1251" s="1047" t="s">
        <v>2022</v>
      </c>
      <c r="D1251" s="1047" t="s">
        <v>1777</v>
      </c>
      <c r="E1251" s="974" t="s">
        <v>1484</v>
      </c>
    </row>
    <row r="1252" spans="1:5" x14ac:dyDescent="0.25">
      <c r="A1252" s="974">
        <v>1251</v>
      </c>
      <c r="B1252" s="974" t="s">
        <v>1518</v>
      </c>
      <c r="C1252" s="1047" t="s">
        <v>2022</v>
      </c>
      <c r="D1252" s="1047" t="s">
        <v>1777</v>
      </c>
      <c r="E1252" s="974" t="s">
        <v>1397</v>
      </c>
    </row>
    <row r="1253" spans="1:5" x14ac:dyDescent="0.25">
      <c r="A1253" s="974">
        <v>1252</v>
      </c>
      <c r="B1253" s="974" t="s">
        <v>1518</v>
      </c>
      <c r="C1253" s="1047" t="s">
        <v>2023</v>
      </c>
      <c r="D1253" s="1047" t="s">
        <v>1411</v>
      </c>
      <c r="E1253" s="974" t="s">
        <v>1493</v>
      </c>
    </row>
    <row r="1254" spans="1:5" x14ac:dyDescent="0.25">
      <c r="A1254" s="974">
        <v>1253</v>
      </c>
      <c r="B1254" s="974" t="s">
        <v>1518</v>
      </c>
      <c r="C1254" s="1047" t="s">
        <v>2023</v>
      </c>
      <c r="D1254" s="1047" t="s">
        <v>1411</v>
      </c>
      <c r="E1254" s="974" t="s">
        <v>1707</v>
      </c>
    </row>
    <row r="1255" spans="1:5" x14ac:dyDescent="0.25">
      <c r="A1255" s="974">
        <v>1254</v>
      </c>
      <c r="B1255" s="974" t="s">
        <v>1518</v>
      </c>
      <c r="C1255" s="1047" t="s">
        <v>2023</v>
      </c>
      <c r="D1255" s="1047" t="s">
        <v>1411</v>
      </c>
      <c r="E1255" s="974" t="s">
        <v>1383</v>
      </c>
    </row>
    <row r="1256" spans="1:5" x14ac:dyDescent="0.25">
      <c r="A1256" s="974">
        <v>1255</v>
      </c>
      <c r="B1256" s="974" t="s">
        <v>1518</v>
      </c>
      <c r="C1256" s="1047" t="s">
        <v>2023</v>
      </c>
      <c r="D1256" s="1047" t="s">
        <v>1777</v>
      </c>
      <c r="E1256" s="974" t="s">
        <v>1381</v>
      </c>
    </row>
    <row r="1257" spans="1:5" x14ac:dyDescent="0.25">
      <c r="A1257" s="974">
        <v>1256</v>
      </c>
      <c r="B1257" s="974" t="s">
        <v>1518</v>
      </c>
      <c r="C1257" s="1047" t="s">
        <v>2023</v>
      </c>
      <c r="D1257" s="1047" t="s">
        <v>1411</v>
      </c>
      <c r="E1257" s="974" t="s">
        <v>1382</v>
      </c>
    </row>
    <row r="1258" spans="1:5" ht="30" x14ac:dyDescent="0.25">
      <c r="A1258" s="974">
        <v>1257</v>
      </c>
      <c r="B1258" s="974" t="s">
        <v>1518</v>
      </c>
      <c r="C1258" s="1047" t="s">
        <v>2023</v>
      </c>
      <c r="D1258" s="1047" t="s">
        <v>1546</v>
      </c>
      <c r="E1258" s="974" t="s">
        <v>1385</v>
      </c>
    </row>
    <row r="1259" spans="1:5" ht="30" x14ac:dyDescent="0.25">
      <c r="A1259" s="974">
        <v>1258</v>
      </c>
      <c r="B1259" s="974" t="s">
        <v>1518</v>
      </c>
      <c r="C1259" s="1047" t="s">
        <v>2023</v>
      </c>
      <c r="D1259" s="1047" t="s">
        <v>1546</v>
      </c>
      <c r="E1259" s="974" t="s">
        <v>1386</v>
      </c>
    </row>
    <row r="1260" spans="1:5" x14ac:dyDescent="0.25">
      <c r="A1260" s="974">
        <v>1259</v>
      </c>
      <c r="B1260" s="974" t="s">
        <v>1518</v>
      </c>
      <c r="C1260" s="1047" t="s">
        <v>2023</v>
      </c>
      <c r="D1260" s="1047" t="s">
        <v>1777</v>
      </c>
      <c r="E1260" s="974" t="s">
        <v>1396</v>
      </c>
    </row>
    <row r="1261" spans="1:5" x14ac:dyDescent="0.25">
      <c r="A1261" s="974">
        <v>1260</v>
      </c>
      <c r="B1261" s="974" t="s">
        <v>1518</v>
      </c>
      <c r="C1261" s="1047" t="s">
        <v>2023</v>
      </c>
      <c r="D1261" s="1047" t="s">
        <v>1777</v>
      </c>
      <c r="E1261" s="974" t="s">
        <v>2007</v>
      </c>
    </row>
    <row r="1262" spans="1:5" x14ac:dyDescent="0.25">
      <c r="A1262" s="974">
        <v>1261</v>
      </c>
      <c r="B1262" s="974" t="s">
        <v>1518</v>
      </c>
      <c r="C1262" s="1047" t="s">
        <v>2023</v>
      </c>
      <c r="D1262" s="1047" t="s">
        <v>1777</v>
      </c>
      <c r="E1262" s="974" t="s">
        <v>1484</v>
      </c>
    </row>
    <row r="1263" spans="1:5" x14ac:dyDescent="0.25">
      <c r="A1263" s="974">
        <v>1262</v>
      </c>
      <c r="B1263" s="974" t="s">
        <v>1518</v>
      </c>
      <c r="C1263" s="1047" t="s">
        <v>2023</v>
      </c>
      <c r="D1263" s="1047" t="s">
        <v>1777</v>
      </c>
      <c r="E1263" s="974" t="s">
        <v>1397</v>
      </c>
    </row>
    <row r="1264" spans="1:5" x14ac:dyDescent="0.25">
      <c r="A1264" s="974">
        <v>1263</v>
      </c>
      <c r="B1264" s="974" t="s">
        <v>1518</v>
      </c>
      <c r="C1264" s="1047" t="s">
        <v>2024</v>
      </c>
      <c r="D1264" s="1047" t="s">
        <v>1411</v>
      </c>
      <c r="E1264" s="974" t="s">
        <v>1493</v>
      </c>
    </row>
    <row r="1265" spans="1:5" x14ac:dyDescent="0.25">
      <c r="A1265" s="974">
        <v>1264</v>
      </c>
      <c r="B1265" s="974" t="s">
        <v>1518</v>
      </c>
      <c r="C1265" s="1047" t="s">
        <v>2024</v>
      </c>
      <c r="D1265" s="1047" t="s">
        <v>1411</v>
      </c>
      <c r="E1265" s="974" t="s">
        <v>1707</v>
      </c>
    </row>
    <row r="1266" spans="1:5" x14ac:dyDescent="0.25">
      <c r="A1266" s="974">
        <v>1265</v>
      </c>
      <c r="B1266" s="974" t="s">
        <v>1518</v>
      </c>
      <c r="C1266" s="1047" t="s">
        <v>2024</v>
      </c>
      <c r="D1266" s="1047" t="s">
        <v>1411</v>
      </c>
      <c r="E1266" s="974" t="s">
        <v>1383</v>
      </c>
    </row>
    <row r="1267" spans="1:5" x14ac:dyDescent="0.25">
      <c r="A1267" s="974">
        <v>1266</v>
      </c>
      <c r="B1267" s="974" t="s">
        <v>1518</v>
      </c>
      <c r="C1267" s="1047" t="s">
        <v>2024</v>
      </c>
      <c r="D1267" s="1047" t="s">
        <v>1777</v>
      </c>
      <c r="E1267" s="974" t="s">
        <v>1381</v>
      </c>
    </row>
    <row r="1268" spans="1:5" x14ac:dyDescent="0.25">
      <c r="A1268" s="974">
        <v>1267</v>
      </c>
      <c r="B1268" s="974" t="s">
        <v>1518</v>
      </c>
      <c r="C1268" s="1047" t="s">
        <v>2024</v>
      </c>
      <c r="D1268" s="1047" t="s">
        <v>1411</v>
      </c>
      <c r="E1268" s="974" t="s">
        <v>1382</v>
      </c>
    </row>
    <row r="1269" spans="1:5" ht="30" x14ac:dyDescent="0.25">
      <c r="A1269" s="974">
        <v>1268</v>
      </c>
      <c r="B1269" s="974" t="s">
        <v>1518</v>
      </c>
      <c r="C1269" s="1047" t="s">
        <v>2024</v>
      </c>
      <c r="D1269" s="1047" t="s">
        <v>1546</v>
      </c>
      <c r="E1269" s="974" t="s">
        <v>1385</v>
      </c>
    </row>
    <row r="1270" spans="1:5" ht="30" x14ac:dyDescent="0.25">
      <c r="A1270" s="974">
        <v>1269</v>
      </c>
      <c r="B1270" s="974" t="s">
        <v>1518</v>
      </c>
      <c r="C1270" s="1047" t="s">
        <v>2024</v>
      </c>
      <c r="D1270" s="1047" t="s">
        <v>1546</v>
      </c>
      <c r="E1270" s="974" t="s">
        <v>1386</v>
      </c>
    </row>
    <row r="1271" spans="1:5" x14ac:dyDescent="0.25">
      <c r="A1271" s="974">
        <v>1270</v>
      </c>
      <c r="B1271" s="974" t="s">
        <v>1518</v>
      </c>
      <c r="C1271" s="1047" t="s">
        <v>2024</v>
      </c>
      <c r="D1271" s="1047" t="s">
        <v>1777</v>
      </c>
      <c r="E1271" s="974" t="s">
        <v>1396</v>
      </c>
    </row>
    <row r="1272" spans="1:5" x14ac:dyDescent="0.25">
      <c r="A1272" s="974">
        <v>1271</v>
      </c>
      <c r="B1272" s="974" t="s">
        <v>1518</v>
      </c>
      <c r="C1272" s="1047" t="s">
        <v>2024</v>
      </c>
      <c r="D1272" s="1047" t="s">
        <v>1777</v>
      </c>
      <c r="E1272" s="974" t="s">
        <v>2007</v>
      </c>
    </row>
    <row r="1273" spans="1:5" x14ac:dyDescent="0.25">
      <c r="A1273" s="974">
        <v>1272</v>
      </c>
      <c r="B1273" s="974" t="s">
        <v>1518</v>
      </c>
      <c r="C1273" s="1047" t="s">
        <v>2024</v>
      </c>
      <c r="D1273" s="1047" t="s">
        <v>1777</v>
      </c>
      <c r="E1273" s="974" t="s">
        <v>1484</v>
      </c>
    </row>
    <row r="1274" spans="1:5" x14ac:dyDescent="0.25">
      <c r="A1274" s="974">
        <v>1273</v>
      </c>
      <c r="B1274" s="974" t="s">
        <v>1518</v>
      </c>
      <c r="C1274" s="1047" t="s">
        <v>2024</v>
      </c>
      <c r="D1274" s="1047" t="s">
        <v>1777</v>
      </c>
      <c r="E1274" s="974" t="s">
        <v>1397</v>
      </c>
    </row>
    <row r="1275" spans="1:5" x14ac:dyDescent="0.25">
      <c r="A1275" s="974">
        <v>1274</v>
      </c>
      <c r="B1275" s="974" t="s">
        <v>1518</v>
      </c>
      <c r="C1275" s="1047" t="s">
        <v>2025</v>
      </c>
      <c r="D1275" s="1047" t="s">
        <v>1411</v>
      </c>
      <c r="E1275" s="974" t="s">
        <v>1493</v>
      </c>
    </row>
    <row r="1276" spans="1:5" x14ac:dyDescent="0.25">
      <c r="A1276" s="974">
        <v>1275</v>
      </c>
      <c r="B1276" s="974" t="s">
        <v>1518</v>
      </c>
      <c r="C1276" s="1047" t="s">
        <v>2025</v>
      </c>
      <c r="D1276" s="1047" t="s">
        <v>1411</v>
      </c>
      <c r="E1276" s="974" t="s">
        <v>1707</v>
      </c>
    </row>
    <row r="1277" spans="1:5" x14ac:dyDescent="0.25">
      <c r="A1277" s="974">
        <v>1276</v>
      </c>
      <c r="B1277" s="974" t="s">
        <v>1518</v>
      </c>
      <c r="C1277" s="1047" t="s">
        <v>2025</v>
      </c>
      <c r="D1277" s="1047" t="s">
        <v>1411</v>
      </c>
      <c r="E1277" s="974" t="s">
        <v>1383</v>
      </c>
    </row>
    <row r="1278" spans="1:5" x14ac:dyDescent="0.25">
      <c r="A1278" s="974">
        <v>1277</v>
      </c>
      <c r="B1278" s="974" t="s">
        <v>1518</v>
      </c>
      <c r="C1278" s="1047" t="s">
        <v>2025</v>
      </c>
      <c r="D1278" s="1047" t="s">
        <v>1777</v>
      </c>
      <c r="E1278" s="974" t="s">
        <v>1381</v>
      </c>
    </row>
    <row r="1279" spans="1:5" x14ac:dyDescent="0.25">
      <c r="A1279" s="974">
        <v>1278</v>
      </c>
      <c r="B1279" s="974" t="s">
        <v>1518</v>
      </c>
      <c r="C1279" s="1047" t="s">
        <v>2025</v>
      </c>
      <c r="D1279" s="1047" t="s">
        <v>1411</v>
      </c>
      <c r="E1279" s="974" t="s">
        <v>1382</v>
      </c>
    </row>
    <row r="1280" spans="1:5" ht="30" x14ac:dyDescent="0.25">
      <c r="A1280" s="974">
        <v>1279</v>
      </c>
      <c r="B1280" s="974" t="s">
        <v>1518</v>
      </c>
      <c r="C1280" s="1047" t="s">
        <v>2025</v>
      </c>
      <c r="D1280" s="1047" t="s">
        <v>1546</v>
      </c>
      <c r="E1280" s="974" t="s">
        <v>1385</v>
      </c>
    </row>
    <row r="1281" spans="1:5" ht="30" x14ac:dyDescent="0.25">
      <c r="A1281" s="974">
        <v>1280</v>
      </c>
      <c r="B1281" s="974" t="s">
        <v>1518</v>
      </c>
      <c r="C1281" s="1047" t="s">
        <v>2025</v>
      </c>
      <c r="D1281" s="1047" t="s">
        <v>1546</v>
      </c>
      <c r="E1281" s="974" t="s">
        <v>1386</v>
      </c>
    </row>
    <row r="1282" spans="1:5" x14ac:dyDescent="0.25">
      <c r="A1282" s="974">
        <v>1281</v>
      </c>
      <c r="B1282" s="974" t="s">
        <v>1518</v>
      </c>
      <c r="C1282" s="1047" t="s">
        <v>2025</v>
      </c>
      <c r="D1282" s="1047" t="s">
        <v>1777</v>
      </c>
      <c r="E1282" s="974" t="s">
        <v>1396</v>
      </c>
    </row>
    <row r="1283" spans="1:5" x14ac:dyDescent="0.25">
      <c r="A1283" s="974">
        <v>1282</v>
      </c>
      <c r="B1283" s="974" t="s">
        <v>1518</v>
      </c>
      <c r="C1283" s="1047" t="s">
        <v>2025</v>
      </c>
      <c r="D1283" s="1047" t="s">
        <v>1777</v>
      </c>
      <c r="E1283" s="974" t="s">
        <v>2007</v>
      </c>
    </row>
    <row r="1284" spans="1:5" x14ac:dyDescent="0.25">
      <c r="A1284" s="974">
        <v>1283</v>
      </c>
      <c r="B1284" s="974" t="s">
        <v>1518</v>
      </c>
      <c r="C1284" s="1047" t="s">
        <v>2025</v>
      </c>
      <c r="D1284" s="1047" t="s">
        <v>1777</v>
      </c>
      <c r="E1284" s="974" t="s">
        <v>1484</v>
      </c>
    </row>
    <row r="1285" spans="1:5" x14ac:dyDescent="0.25">
      <c r="A1285" s="974">
        <v>1284</v>
      </c>
      <c r="B1285" s="974" t="s">
        <v>1518</v>
      </c>
      <c r="C1285" s="1047" t="s">
        <v>2025</v>
      </c>
      <c r="D1285" s="1047" t="s">
        <v>1777</v>
      </c>
      <c r="E1285" s="974" t="s">
        <v>1397</v>
      </c>
    </row>
    <row r="1286" spans="1:5" x14ac:dyDescent="0.25">
      <c r="A1286" s="974">
        <v>1285</v>
      </c>
      <c r="B1286" s="974" t="s">
        <v>1518</v>
      </c>
      <c r="C1286" s="1047" t="s">
        <v>2026</v>
      </c>
      <c r="D1286" s="1047" t="s">
        <v>1411</v>
      </c>
      <c r="E1286" s="974" t="s">
        <v>1493</v>
      </c>
    </row>
    <row r="1287" spans="1:5" x14ac:dyDescent="0.25">
      <c r="A1287" s="974">
        <v>1286</v>
      </c>
      <c r="B1287" s="974" t="s">
        <v>1518</v>
      </c>
      <c r="C1287" s="1047" t="s">
        <v>2026</v>
      </c>
      <c r="D1287" s="1047" t="s">
        <v>1411</v>
      </c>
      <c r="E1287" s="974" t="s">
        <v>1707</v>
      </c>
    </row>
    <row r="1288" spans="1:5" x14ac:dyDescent="0.25">
      <c r="A1288" s="974">
        <v>1287</v>
      </c>
      <c r="B1288" s="974" t="s">
        <v>1518</v>
      </c>
      <c r="C1288" s="1047" t="s">
        <v>2026</v>
      </c>
      <c r="D1288" s="1047" t="s">
        <v>1411</v>
      </c>
      <c r="E1288" s="974" t="s">
        <v>1383</v>
      </c>
    </row>
    <row r="1289" spans="1:5" x14ac:dyDescent="0.25">
      <c r="A1289" s="974">
        <v>1288</v>
      </c>
      <c r="B1289" s="974" t="s">
        <v>1518</v>
      </c>
      <c r="C1289" s="1047" t="s">
        <v>2026</v>
      </c>
      <c r="D1289" s="1047" t="s">
        <v>1777</v>
      </c>
      <c r="E1289" s="974" t="s">
        <v>1381</v>
      </c>
    </row>
    <row r="1290" spans="1:5" x14ac:dyDescent="0.25">
      <c r="A1290" s="974">
        <v>1289</v>
      </c>
      <c r="B1290" s="974" t="s">
        <v>1518</v>
      </c>
      <c r="C1290" s="1047" t="s">
        <v>2026</v>
      </c>
      <c r="D1290" s="1047" t="s">
        <v>1411</v>
      </c>
      <c r="E1290" s="974" t="s">
        <v>1382</v>
      </c>
    </row>
    <row r="1291" spans="1:5" ht="30" x14ac:dyDescent="0.25">
      <c r="A1291" s="974">
        <v>1290</v>
      </c>
      <c r="B1291" s="974" t="s">
        <v>1518</v>
      </c>
      <c r="C1291" s="1047" t="s">
        <v>2026</v>
      </c>
      <c r="D1291" s="1047" t="s">
        <v>1546</v>
      </c>
      <c r="E1291" s="974" t="s">
        <v>1385</v>
      </c>
    </row>
    <row r="1292" spans="1:5" ht="30" x14ac:dyDescent="0.25">
      <c r="A1292" s="974">
        <v>1291</v>
      </c>
      <c r="B1292" s="974" t="s">
        <v>1518</v>
      </c>
      <c r="C1292" s="1047" t="s">
        <v>2026</v>
      </c>
      <c r="D1292" s="1047" t="s">
        <v>1546</v>
      </c>
      <c r="E1292" s="974" t="s">
        <v>1386</v>
      </c>
    </row>
    <row r="1293" spans="1:5" x14ac:dyDescent="0.25">
      <c r="A1293" s="974">
        <v>1292</v>
      </c>
      <c r="B1293" s="974" t="s">
        <v>1518</v>
      </c>
      <c r="C1293" s="1047" t="s">
        <v>2026</v>
      </c>
      <c r="D1293" s="1047" t="s">
        <v>1777</v>
      </c>
      <c r="E1293" s="974" t="s">
        <v>1396</v>
      </c>
    </row>
    <row r="1294" spans="1:5" x14ac:dyDescent="0.25">
      <c r="A1294" s="974">
        <v>1293</v>
      </c>
      <c r="B1294" s="974" t="s">
        <v>1518</v>
      </c>
      <c r="C1294" s="1047" t="s">
        <v>2026</v>
      </c>
      <c r="D1294" s="1047" t="s">
        <v>1777</v>
      </c>
      <c r="E1294" s="974" t="s">
        <v>2007</v>
      </c>
    </row>
    <row r="1295" spans="1:5" x14ac:dyDescent="0.25">
      <c r="A1295" s="974">
        <v>1294</v>
      </c>
      <c r="B1295" s="974" t="s">
        <v>1518</v>
      </c>
      <c r="C1295" s="1047" t="s">
        <v>2026</v>
      </c>
      <c r="D1295" s="1047" t="s">
        <v>1777</v>
      </c>
      <c r="E1295" s="974" t="s">
        <v>1484</v>
      </c>
    </row>
    <row r="1296" spans="1:5" x14ac:dyDescent="0.25">
      <c r="A1296" s="974">
        <v>1295</v>
      </c>
      <c r="B1296" s="974" t="s">
        <v>1518</v>
      </c>
      <c r="C1296" s="1047" t="s">
        <v>2026</v>
      </c>
      <c r="D1296" s="1047" t="s">
        <v>1777</v>
      </c>
      <c r="E1296" s="974" t="s">
        <v>1397</v>
      </c>
    </row>
    <row r="1297" spans="1:5" x14ac:dyDescent="0.25">
      <c r="A1297" s="974">
        <v>1296</v>
      </c>
      <c r="B1297" s="974" t="s">
        <v>1518</v>
      </c>
      <c r="C1297" s="1047" t="s">
        <v>2027</v>
      </c>
      <c r="D1297" s="1047" t="s">
        <v>1411</v>
      </c>
      <c r="E1297" s="974" t="s">
        <v>1493</v>
      </c>
    </row>
    <row r="1298" spans="1:5" x14ac:dyDescent="0.25">
      <c r="A1298" s="974">
        <v>1297</v>
      </c>
      <c r="B1298" s="974" t="s">
        <v>1518</v>
      </c>
      <c r="C1298" s="1047" t="s">
        <v>2027</v>
      </c>
      <c r="D1298" s="1047" t="s">
        <v>1411</v>
      </c>
      <c r="E1298" s="974" t="s">
        <v>1707</v>
      </c>
    </row>
    <row r="1299" spans="1:5" x14ac:dyDescent="0.25">
      <c r="A1299" s="974">
        <v>1298</v>
      </c>
      <c r="B1299" s="974" t="s">
        <v>1518</v>
      </c>
      <c r="C1299" s="1047" t="s">
        <v>2027</v>
      </c>
      <c r="D1299" s="1047" t="s">
        <v>1411</v>
      </c>
      <c r="E1299" s="974" t="s">
        <v>1383</v>
      </c>
    </row>
    <row r="1300" spans="1:5" x14ac:dyDescent="0.25">
      <c r="A1300" s="974">
        <v>1299</v>
      </c>
      <c r="B1300" s="974" t="s">
        <v>1518</v>
      </c>
      <c r="C1300" s="1047" t="s">
        <v>2027</v>
      </c>
      <c r="D1300" s="1047" t="s">
        <v>1777</v>
      </c>
      <c r="E1300" s="974" t="s">
        <v>1381</v>
      </c>
    </row>
    <row r="1301" spans="1:5" x14ac:dyDescent="0.25">
      <c r="A1301" s="974">
        <v>1300</v>
      </c>
      <c r="B1301" s="974" t="s">
        <v>1518</v>
      </c>
      <c r="C1301" s="1047" t="s">
        <v>2027</v>
      </c>
      <c r="D1301" s="1047" t="s">
        <v>1411</v>
      </c>
      <c r="E1301" s="974" t="s">
        <v>1382</v>
      </c>
    </row>
    <row r="1302" spans="1:5" ht="30" x14ac:dyDescent="0.25">
      <c r="A1302" s="974">
        <v>1301</v>
      </c>
      <c r="B1302" s="974" t="s">
        <v>1518</v>
      </c>
      <c r="C1302" s="1047" t="s">
        <v>2027</v>
      </c>
      <c r="D1302" s="1047" t="s">
        <v>1546</v>
      </c>
      <c r="E1302" s="974" t="s">
        <v>1385</v>
      </c>
    </row>
    <row r="1303" spans="1:5" ht="30" x14ac:dyDescent="0.25">
      <c r="A1303" s="974">
        <v>1302</v>
      </c>
      <c r="B1303" s="974" t="s">
        <v>1518</v>
      </c>
      <c r="C1303" s="1047" t="s">
        <v>2027</v>
      </c>
      <c r="D1303" s="1047" t="s">
        <v>1546</v>
      </c>
      <c r="E1303" s="974" t="s">
        <v>1386</v>
      </c>
    </row>
    <row r="1304" spans="1:5" x14ac:dyDescent="0.25">
      <c r="A1304" s="974">
        <v>1303</v>
      </c>
      <c r="B1304" s="974" t="s">
        <v>1518</v>
      </c>
      <c r="C1304" s="1047" t="s">
        <v>2027</v>
      </c>
      <c r="D1304" s="1047" t="s">
        <v>1777</v>
      </c>
      <c r="E1304" s="974" t="s">
        <v>1396</v>
      </c>
    </row>
    <row r="1305" spans="1:5" x14ac:dyDescent="0.25">
      <c r="A1305" s="974">
        <v>1304</v>
      </c>
      <c r="B1305" s="974" t="s">
        <v>1518</v>
      </c>
      <c r="C1305" s="1047" t="s">
        <v>2027</v>
      </c>
      <c r="D1305" s="1047" t="s">
        <v>1777</v>
      </c>
      <c r="E1305" s="974" t="s">
        <v>2007</v>
      </c>
    </row>
    <row r="1306" spans="1:5" x14ac:dyDescent="0.25">
      <c r="A1306" s="974">
        <v>1305</v>
      </c>
      <c r="B1306" s="974" t="s">
        <v>1518</v>
      </c>
      <c r="C1306" s="1047" t="s">
        <v>2027</v>
      </c>
      <c r="D1306" s="1047" t="s">
        <v>1777</v>
      </c>
      <c r="E1306" s="974" t="s">
        <v>1484</v>
      </c>
    </row>
    <row r="1307" spans="1:5" x14ac:dyDescent="0.25">
      <c r="A1307" s="974">
        <v>1306</v>
      </c>
      <c r="B1307" s="974" t="s">
        <v>1518</v>
      </c>
      <c r="C1307" s="1047" t="s">
        <v>2027</v>
      </c>
      <c r="D1307" s="1047" t="s">
        <v>1777</v>
      </c>
      <c r="E1307" s="974" t="s">
        <v>1397</v>
      </c>
    </row>
    <row r="1308" spans="1:5" x14ac:dyDescent="0.25">
      <c r="A1308" s="1334">
        <v>1307</v>
      </c>
      <c r="B1308" s="1334" t="s">
        <v>1744</v>
      </c>
      <c r="C1308" s="1334" t="s">
        <v>1744</v>
      </c>
      <c r="D1308" s="1335" t="s">
        <v>1411</v>
      </c>
      <c r="E1308" s="1335" t="s">
        <v>1928</v>
      </c>
    </row>
    <row r="1309" spans="1:5" x14ac:dyDescent="0.25">
      <c r="A1309" s="1334">
        <v>1308</v>
      </c>
      <c r="B1309" s="974" t="s">
        <v>1518</v>
      </c>
      <c r="C1309" s="1623" t="s">
        <v>1712</v>
      </c>
      <c r="D1309" s="1624" t="s">
        <v>1545</v>
      </c>
      <c r="E1309" s="1335" t="s">
        <v>2104</v>
      </c>
    </row>
    <row r="1310" spans="1:5" x14ac:dyDescent="0.25">
      <c r="A1310" s="1334">
        <v>1309</v>
      </c>
      <c r="B1310" s="974" t="s">
        <v>1518</v>
      </c>
      <c r="C1310" s="1623" t="s">
        <v>1713</v>
      </c>
      <c r="D1310" s="1625" t="s">
        <v>1545</v>
      </c>
      <c r="E1310" s="1335" t="s">
        <v>2104</v>
      </c>
    </row>
    <row r="1311" spans="1:5" x14ac:dyDescent="0.25">
      <c r="A1311" s="1334">
        <v>1310</v>
      </c>
      <c r="B1311" s="974" t="s">
        <v>1518</v>
      </c>
      <c r="C1311" s="1623" t="s">
        <v>1548</v>
      </c>
      <c r="D1311" s="1625" t="s">
        <v>1502</v>
      </c>
      <c r="E1311" s="1335" t="s">
        <v>2104</v>
      </c>
    </row>
    <row r="1312" spans="1:5" x14ac:dyDescent="0.25">
      <c r="A1312" s="1334">
        <v>1311</v>
      </c>
      <c r="B1312" s="974" t="s">
        <v>1518</v>
      </c>
      <c r="C1312" s="1623" t="s">
        <v>1550</v>
      </c>
      <c r="D1312" s="1625" t="s">
        <v>1502</v>
      </c>
      <c r="E1312" s="1335" t="s">
        <v>2104</v>
      </c>
    </row>
    <row r="1313" spans="1:5" x14ac:dyDescent="0.25">
      <c r="A1313" s="1334">
        <v>1312</v>
      </c>
      <c r="B1313" s="974" t="s">
        <v>1518</v>
      </c>
      <c r="C1313" s="1623" t="s">
        <v>1552</v>
      </c>
      <c r="D1313" s="1625" t="s">
        <v>1515</v>
      </c>
      <c r="E1313" s="1335" t="s">
        <v>2104</v>
      </c>
    </row>
    <row r="1314" spans="1:5" x14ac:dyDescent="0.25">
      <c r="A1314" s="1334">
        <v>1313</v>
      </c>
      <c r="B1314" s="974" t="s">
        <v>1518</v>
      </c>
      <c r="C1314" s="1623" t="s">
        <v>1558</v>
      </c>
      <c r="D1314" s="1625" t="s">
        <v>1515</v>
      </c>
      <c r="E1314" s="1335" t="s">
        <v>2104</v>
      </c>
    </row>
    <row r="1315" spans="1:5" x14ac:dyDescent="0.25">
      <c r="A1315" s="1334">
        <v>1314</v>
      </c>
      <c r="B1315" s="974" t="s">
        <v>1518</v>
      </c>
      <c r="C1315" s="1623" t="s">
        <v>1564</v>
      </c>
      <c r="D1315" s="1625" t="s">
        <v>1524</v>
      </c>
      <c r="E1315" s="1335" t="s">
        <v>2104</v>
      </c>
    </row>
    <row r="1316" spans="1:5" x14ac:dyDescent="0.25">
      <c r="A1316" s="1334">
        <v>1315</v>
      </c>
      <c r="B1316" s="974" t="s">
        <v>1518</v>
      </c>
      <c r="C1316" s="1623" t="s">
        <v>1566</v>
      </c>
      <c r="D1316" s="1625" t="s">
        <v>1524</v>
      </c>
      <c r="E1316" s="1335" t="s">
        <v>2104</v>
      </c>
    </row>
    <row r="1317" spans="1:5" x14ac:dyDescent="0.25">
      <c r="A1317" s="1334">
        <v>1316</v>
      </c>
      <c r="B1317" s="974" t="s">
        <v>1518</v>
      </c>
      <c r="C1317" s="1623" t="s">
        <v>1568</v>
      </c>
      <c r="D1317" s="1625" t="s">
        <v>1525</v>
      </c>
      <c r="E1317" s="1335" t="s">
        <v>2104</v>
      </c>
    </row>
    <row r="1318" spans="1:5" x14ac:dyDescent="0.25">
      <c r="A1318" s="1334">
        <v>1317</v>
      </c>
      <c r="B1318" s="974" t="s">
        <v>1518</v>
      </c>
      <c r="C1318" s="1623" t="s">
        <v>1574</v>
      </c>
      <c r="D1318" s="1625" t="s">
        <v>1525</v>
      </c>
      <c r="E1318" s="1335" t="s">
        <v>2104</v>
      </c>
    </row>
    <row r="1319" spans="1:5" x14ac:dyDescent="0.25">
      <c r="A1319" s="1334">
        <v>1318</v>
      </c>
      <c r="B1319" s="974" t="s">
        <v>1518</v>
      </c>
      <c r="C1319" s="1623" t="s">
        <v>1714</v>
      </c>
      <c r="D1319" s="1623" t="s">
        <v>1532</v>
      </c>
      <c r="E1319" s="1335" t="s">
        <v>2104</v>
      </c>
    </row>
    <row r="1320" spans="1:5" x14ac:dyDescent="0.25">
      <c r="A1320" s="1334">
        <v>1319</v>
      </c>
      <c r="B1320" s="974" t="s">
        <v>1518</v>
      </c>
      <c r="C1320" s="1623" t="s">
        <v>1715</v>
      </c>
      <c r="D1320" s="1623" t="s">
        <v>1532</v>
      </c>
      <c r="E1320" s="1335" t="s">
        <v>2104</v>
      </c>
    </row>
    <row r="1321" spans="1:5" x14ac:dyDescent="0.25">
      <c r="A1321" s="1334">
        <v>1320</v>
      </c>
      <c r="B1321" s="974" t="s">
        <v>1518</v>
      </c>
      <c r="C1321" s="1623" t="s">
        <v>1582</v>
      </c>
      <c r="D1321" s="1625" t="s">
        <v>1536</v>
      </c>
      <c r="E1321" s="1335" t="s">
        <v>2104</v>
      </c>
    </row>
    <row r="1322" spans="1:5" x14ac:dyDescent="0.25">
      <c r="A1322" s="1334">
        <v>1321</v>
      </c>
      <c r="B1322" s="974" t="s">
        <v>1518</v>
      </c>
      <c r="C1322" s="1623" t="s">
        <v>1584</v>
      </c>
      <c r="D1322" s="1625" t="s">
        <v>1536</v>
      </c>
      <c r="E1322" s="1335" t="s">
        <v>2104</v>
      </c>
    </row>
    <row r="1323" spans="1:5" x14ac:dyDescent="0.25">
      <c r="A1323" s="1334">
        <v>1322</v>
      </c>
      <c r="B1323" s="974" t="s">
        <v>1518</v>
      </c>
      <c r="C1323" s="1623" t="s">
        <v>1586</v>
      </c>
      <c r="D1323" s="1625" t="s">
        <v>1539</v>
      </c>
      <c r="E1323" s="1335" t="s">
        <v>2104</v>
      </c>
    </row>
    <row r="1324" spans="1:5" x14ac:dyDescent="0.25">
      <c r="A1324" s="1334">
        <v>1323</v>
      </c>
      <c r="B1324" s="974" t="s">
        <v>1518</v>
      </c>
      <c r="C1324" s="1623" t="s">
        <v>1592</v>
      </c>
      <c r="D1324" s="1625" t="s">
        <v>1539</v>
      </c>
      <c r="E1324" s="1335" t="s">
        <v>2104</v>
      </c>
    </row>
    <row r="1325" spans="1:5" x14ac:dyDescent="0.25">
      <c r="A1325" s="1334">
        <v>1324</v>
      </c>
      <c r="B1325" s="974" t="s">
        <v>1518</v>
      </c>
      <c r="C1325" s="1623" t="s">
        <v>1599</v>
      </c>
      <c r="D1325" s="1625" t="s">
        <v>1598</v>
      </c>
      <c r="E1325" s="1335" t="s">
        <v>2104</v>
      </c>
    </row>
    <row r="1326" spans="1:5" x14ac:dyDescent="0.25">
      <c r="A1326" s="1334">
        <v>1325</v>
      </c>
      <c r="B1326" s="974" t="s">
        <v>1518</v>
      </c>
      <c r="C1326" s="1623" t="s">
        <v>1716</v>
      </c>
      <c r="D1326" s="1625" t="s">
        <v>1598</v>
      </c>
      <c r="E1326" s="1335" t="s">
        <v>2104</v>
      </c>
    </row>
    <row r="1327" spans="1:5" x14ac:dyDescent="0.25">
      <c r="A1327" s="1334">
        <v>1326</v>
      </c>
      <c r="B1327" s="974" t="s">
        <v>1518</v>
      </c>
      <c r="C1327" s="1623" t="s">
        <v>1718</v>
      </c>
      <c r="D1327" s="1625" t="s">
        <v>1598</v>
      </c>
      <c r="E1327" s="1335" t="s">
        <v>2104</v>
      </c>
    </row>
    <row r="1328" spans="1:5" x14ac:dyDescent="0.25">
      <c r="A1328" s="1334">
        <v>1327</v>
      </c>
      <c r="B1328" s="974" t="s">
        <v>1518</v>
      </c>
      <c r="C1328" s="1623" t="s">
        <v>1720</v>
      </c>
      <c r="D1328" s="1625" t="s">
        <v>1598</v>
      </c>
      <c r="E1328" s="1335" t="s">
        <v>2104</v>
      </c>
    </row>
    <row r="1329" spans="1:5" x14ac:dyDescent="0.25">
      <c r="A1329" s="1334">
        <v>1328</v>
      </c>
      <c r="B1329" s="974" t="s">
        <v>1518</v>
      </c>
      <c r="C1329" s="1623" t="s">
        <v>1722</v>
      </c>
      <c r="D1329" s="1625" t="s">
        <v>1598</v>
      </c>
      <c r="E1329" s="1335" t="s">
        <v>2104</v>
      </c>
    </row>
    <row r="1330" spans="1:5" x14ac:dyDescent="0.25">
      <c r="A1330" s="1334">
        <v>1329</v>
      </c>
      <c r="B1330" s="974" t="s">
        <v>1518</v>
      </c>
      <c r="C1330" s="1623" t="s">
        <v>1666</v>
      </c>
      <c r="D1330" s="1625" t="s">
        <v>1542</v>
      </c>
      <c r="E1330" s="1335" t="s">
        <v>2104</v>
      </c>
    </row>
    <row r="1331" spans="1:5" x14ac:dyDescent="0.25">
      <c r="A1331" s="1334">
        <v>1330</v>
      </c>
      <c r="B1331" s="974" t="s">
        <v>1518</v>
      </c>
      <c r="C1331" s="1623" t="s">
        <v>2105</v>
      </c>
      <c r="D1331" s="1625" t="s">
        <v>1677</v>
      </c>
      <c r="E1331" s="1335" t="s">
        <v>2104</v>
      </c>
    </row>
    <row r="1332" spans="1:5" x14ac:dyDescent="0.25">
      <c r="A1332" s="1334">
        <v>1331</v>
      </c>
      <c r="B1332" s="974" t="s">
        <v>1518</v>
      </c>
      <c r="C1332" s="1623" t="s">
        <v>2106</v>
      </c>
      <c r="D1332" s="1625" t="s">
        <v>1677</v>
      </c>
      <c r="E1332" s="1335" t="s">
        <v>2104</v>
      </c>
    </row>
  </sheetData>
  <sheetProtection algorithmName="SHA-512" hashValue="W9ffgzEWwseJzac8xkzlqXws3hnB06uXrwWdXEtRfjS2FRJaT3VjGJcX4q6uHN7HZx+1gtXB29uOdbhwnBZfmg==" saltValue="hz61AoUZUseyB6ojOdNfzQ=="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2080</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2080</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2080</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2080</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2080</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1785</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1824</v>
      </c>
      <c r="G40" s="817" t="s">
        <v>1811</v>
      </c>
      <c r="H40" s="817" t="s">
        <v>1785</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1821</v>
      </c>
      <c r="H41" s="817" t="s">
        <v>1785</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1971</v>
      </c>
      <c r="G42" s="817" t="s">
        <v>1972</v>
      </c>
      <c r="H42" s="817" t="s">
        <v>1929</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4"/>
      <c r="K48" s="1564"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4"/>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4"/>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4"/>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4"/>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4"/>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4"/>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4"/>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4"/>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4"/>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1816</v>
      </c>
      <c r="H144" s="817" t="s">
        <v>1785</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1817</v>
      </c>
      <c r="H145" s="817" t="s">
        <v>1785</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1785</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1785</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1785</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1847</v>
      </c>
      <c r="B154" s="817" t="str">
        <f ca="1">_xlfn.CONCAT(IFERROR(SUBSTITUTE(ADDRESS(1,MATCH(A154,INDIRECT("'"&amp;E154&amp;"'"&amp;"!A5:Z5"),0),4),1,""),""),5)</f>
        <v>D5</v>
      </c>
      <c r="C154" s="817" t="str">
        <f ca="1">_xlfn.CONCAT(IFERROR(SUBSTITUTE(ADDRESS(1,MATCH(A154,INDIRECT("'"&amp;E154&amp;"'"&amp;"!A5:Z5"),0),4),1,""),""),6)</f>
        <v>D6</v>
      </c>
      <c r="D154" s="817" t="s">
        <v>1350</v>
      </c>
      <c r="E154" s="817" t="s">
        <v>2003</v>
      </c>
      <c r="F154" s="816" t="s">
        <v>2059</v>
      </c>
      <c r="G154" s="817" t="s">
        <v>1827</v>
      </c>
      <c r="H154" s="817" t="s">
        <v>1785</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1785</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1804</v>
      </c>
      <c r="H156" s="817" t="s">
        <v>1785</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1785</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1785</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1785</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1823</v>
      </c>
      <c r="H162" s="52" t="s">
        <v>1785</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1783</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1783</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1992</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1992</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1993</v>
      </c>
      <c r="G542" s="1361" t="str">
        <f>IF(T542&lt;&gt;"","E","")</f>
        <v/>
      </c>
      <c r="H542" s="1361" t="s">
        <v>1992</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1994</v>
      </c>
      <c r="G543" s="1361" t="str">
        <f>IF(T543&lt;&gt;"","I","")</f>
        <v/>
      </c>
      <c r="H543" s="1361" t="s">
        <v>1992</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1995</v>
      </c>
      <c r="G544" s="1361" t="str">
        <f>IF(T544&lt;&gt;"","H","")</f>
        <v/>
      </c>
      <c r="H544" s="1361" t="s">
        <v>1992</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1992</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1996</v>
      </c>
      <c r="G546" s="1361" t="str">
        <f>IF(T546&lt;&gt;"","F","")</f>
        <v/>
      </c>
      <c r="H546" s="1361" t="s">
        <v>1992</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1997</v>
      </c>
      <c r="G547" s="1361" t="str">
        <f>IF(T547&lt;&gt;"","G","")</f>
        <v/>
      </c>
      <c r="H547" s="1361" t="s">
        <v>1992</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1992</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1992</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1992</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1992</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1992</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1914</v>
      </c>
      <c r="G553" s="1361" t="str">
        <f>IF(T553&lt;&gt;"","O","")</f>
        <v/>
      </c>
      <c r="H553" s="1361" t="s">
        <v>1992</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1992</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4"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1992</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1993</v>
      </c>
      <c r="G557" s="1361" t="str">
        <f>IF(T557&lt;&gt;"","E","")</f>
        <v/>
      </c>
      <c r="H557" s="1361" t="s">
        <v>1992</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1994</v>
      </c>
      <c r="G558" s="1361" t="str">
        <f>IF(T558&lt;&gt;"","I","")</f>
        <v/>
      </c>
      <c r="H558" s="1361" t="s">
        <v>1992</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1995</v>
      </c>
      <c r="G559" s="1361" t="str">
        <f>IF(T559&lt;&gt;"","H","")</f>
        <v/>
      </c>
      <c r="H559" s="1361" t="s">
        <v>1992</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1992</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1996</v>
      </c>
      <c r="G561" s="1361" t="str">
        <f>IF(T561&lt;&gt;"","F","")</f>
        <v/>
      </c>
      <c r="H561" s="1361" t="s">
        <v>1992</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1997</v>
      </c>
      <c r="G562" s="1361" t="str">
        <f>IF(T562&lt;&gt;"","G","")</f>
        <v/>
      </c>
      <c r="H562" s="1361" t="s">
        <v>1992</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1992</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1992</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1992</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1992</v>
      </c>
      <c r="I566" s="1317" t="str">
        <f t="shared" si="51"/>
        <v/>
      </c>
      <c r="J566" s="1361" t="str">
        <f t="shared" si="60"/>
        <v/>
      </c>
      <c r="K566" s="1361" t="str">
        <f t="shared" si="52"/>
        <v/>
      </c>
      <c r="L566" s="852" t="s">
        <v>1497</v>
      </c>
      <c r="M566" s="1377">
        <v>549</v>
      </c>
      <c r="N566" s="1361"/>
      <c r="O566" s="1463"/>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1992</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1914</v>
      </c>
      <c r="G568" s="1361" t="str">
        <f>IF(T568&lt;&gt;"","O","")</f>
        <v/>
      </c>
      <c r="H568" s="1361" t="s">
        <v>1992</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1992</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4"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1992</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1993</v>
      </c>
      <c r="G572" s="1361" t="str">
        <f>IF(T572&lt;&gt;"","E","")</f>
        <v/>
      </c>
      <c r="H572" s="1361" t="s">
        <v>1992</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1994</v>
      </c>
      <c r="G573" s="1361" t="str">
        <f>IF(T573&lt;&gt;"","I","")</f>
        <v/>
      </c>
      <c r="H573" s="1361" t="s">
        <v>1992</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1995</v>
      </c>
      <c r="G574" s="1361" t="str">
        <f>IF(T574&lt;&gt;"","H","")</f>
        <v/>
      </c>
      <c r="H574" s="1361" t="s">
        <v>1992</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1992</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1996</v>
      </c>
      <c r="G576" s="1361" t="str">
        <f>IF(T576&lt;&gt;"","F","")</f>
        <v/>
      </c>
      <c r="H576" s="1361" t="s">
        <v>1992</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1997</v>
      </c>
      <c r="G577" s="1361" t="str">
        <f>IF(T577&lt;&gt;"","G","")</f>
        <v/>
      </c>
      <c r="H577" s="1361" t="s">
        <v>1992</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1992</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1992</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1992</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1992</v>
      </c>
      <c r="I581" s="1317" t="str">
        <f t="shared" si="68"/>
        <v/>
      </c>
      <c r="J581" s="1361" t="str">
        <f t="shared" si="65"/>
        <v/>
      </c>
      <c r="K581" s="1361" t="str">
        <f t="shared" si="69"/>
        <v/>
      </c>
      <c r="L581" s="852" t="s">
        <v>1497</v>
      </c>
      <c r="M581" s="1377">
        <v>564</v>
      </c>
      <c r="N581" s="1361"/>
      <c r="O581" s="1463"/>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1779</v>
      </c>
      <c r="C582" s="852" t="s">
        <v>1780</v>
      </c>
      <c r="D582" s="852" t="s">
        <v>1350</v>
      </c>
      <c r="E582" s="852" t="s">
        <v>1518</v>
      </c>
      <c r="F582" s="1361" t="s">
        <v>1494</v>
      </c>
      <c r="G582" s="1361" t="str">
        <f>IF(T582&lt;&gt;"","AL","")</f>
        <v/>
      </c>
      <c r="H582" s="1361" t="s">
        <v>1992</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1781</v>
      </c>
      <c r="C583" s="852" t="s">
        <v>1782</v>
      </c>
      <c r="D583" s="852" t="s">
        <v>1350</v>
      </c>
      <c r="E583" s="852" t="s">
        <v>1518</v>
      </c>
      <c r="F583" s="1361" t="s">
        <v>1998</v>
      </c>
      <c r="G583" s="1361" t="str">
        <f>IF(T583&lt;&gt;"","L","")</f>
        <v/>
      </c>
      <c r="H583" s="1361" t="s">
        <v>1992</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1992</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1914</v>
      </c>
      <c r="G586" s="1361" t="str">
        <f>IF(T586&lt;&gt;"","AI","")</f>
        <v/>
      </c>
      <c r="H586" s="1361" t="s">
        <v>1992</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1992</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1992</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4"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1992</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1993</v>
      </c>
      <c r="G591" s="1361" t="str">
        <f>IF(T591&lt;&gt;"","E","")</f>
        <v/>
      </c>
      <c r="H591" s="1361" t="s">
        <v>1992</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1994</v>
      </c>
      <c r="G592" s="1361" t="str">
        <f>IF(T592&lt;&gt;"","I","")</f>
        <v/>
      </c>
      <c r="H592" s="1361" t="s">
        <v>1992</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1995</v>
      </c>
      <c r="G593" s="1361" t="str">
        <f>IF(T593&lt;&gt;"","H","")</f>
        <v/>
      </c>
      <c r="H593" s="1361" t="s">
        <v>1992</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1992</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1996</v>
      </c>
      <c r="G595" s="1361" t="str">
        <f>IF(T595&lt;&gt;"","F","")</f>
        <v/>
      </c>
      <c r="H595" s="1361" t="s">
        <v>1992</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1997</v>
      </c>
      <c r="G596" s="1361" t="str">
        <f>IF(T596&lt;&gt;"","G","")</f>
        <v/>
      </c>
      <c r="H596" s="1361" t="s">
        <v>1992</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1992</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1992</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1992</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1992</v>
      </c>
      <c r="I600" s="1317" t="str">
        <f t="shared" si="68"/>
        <v/>
      </c>
      <c r="J600" s="1361" t="str">
        <f t="shared" si="71"/>
        <v/>
      </c>
      <c r="K600" s="1361" t="str">
        <f t="shared" si="69"/>
        <v/>
      </c>
      <c r="L600" s="852" t="s">
        <v>1497</v>
      </c>
      <c r="M600" s="1377">
        <v>583</v>
      </c>
      <c r="N600" s="1361"/>
      <c r="O600" s="1463"/>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1992</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1998</v>
      </c>
      <c r="G602" s="1361" t="str">
        <f>IF(T602&lt;&gt;"","L","")</f>
        <v/>
      </c>
      <c r="H602" s="1361" t="s">
        <v>1992</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1992</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1914</v>
      </c>
      <c r="G605" s="1361"/>
      <c r="H605" s="1361" t="s">
        <v>1992</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1992</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1992</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4"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1992</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1993</v>
      </c>
      <c r="G610" s="1361" t="str">
        <f>IF(T610&lt;&gt;"","E","")</f>
        <v/>
      </c>
      <c r="H610" s="1361" t="s">
        <v>1992</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1994</v>
      </c>
      <c r="G611" s="1361" t="str">
        <f>IF(T611&lt;&gt;"","I","")</f>
        <v/>
      </c>
      <c r="H611" s="1361" t="s">
        <v>1992</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1995</v>
      </c>
      <c r="G612" s="1361" t="str">
        <f>IF(T612&lt;&gt;"","H","")</f>
        <v/>
      </c>
      <c r="H612" s="1361" t="s">
        <v>1992</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1992</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1996</v>
      </c>
      <c r="G614" s="1361" t="str">
        <f>IF(T614&lt;&gt;"","F","")</f>
        <v/>
      </c>
      <c r="H614" s="1361" t="s">
        <v>1992</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1997</v>
      </c>
      <c r="G615" s="1361" t="str">
        <f>IF(T615&lt;&gt;"","G","")</f>
        <v/>
      </c>
      <c r="H615" s="1361" t="s">
        <v>1992</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1992</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1992</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1992</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1992</v>
      </c>
      <c r="I619" s="1317" t="str">
        <f t="shared" si="68"/>
        <v/>
      </c>
      <c r="J619" s="1361" t="str">
        <f t="shared" si="75"/>
        <v/>
      </c>
      <c r="K619" s="1361" t="str">
        <f t="shared" si="69"/>
        <v/>
      </c>
      <c r="L619" s="852" t="s">
        <v>1497</v>
      </c>
      <c r="M619" s="1377">
        <v>602</v>
      </c>
      <c r="N619" s="1361"/>
      <c r="O619" s="1463"/>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1992</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1998</v>
      </c>
      <c r="G621" s="1361" t="str">
        <f>IF(T621&lt;&gt;"","L","")</f>
        <v/>
      </c>
      <c r="H621" s="1361" t="s">
        <v>1992</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1992</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1992</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4"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1992</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1993</v>
      </c>
      <c r="G641" s="1361" t="str">
        <f>IF(T641&lt;&gt;"","E","")</f>
        <v/>
      </c>
      <c r="H641" s="1361" t="s">
        <v>1992</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1994</v>
      </c>
      <c r="G642" s="1361" t="str">
        <f>IF(T642&lt;&gt;"","I","")</f>
        <v/>
      </c>
      <c r="H642" s="1361" t="s">
        <v>1992</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1995</v>
      </c>
      <c r="G643" s="1361" t="str">
        <f>IF(T643&lt;&gt;"","H","")</f>
        <v/>
      </c>
      <c r="H643" s="1361" t="s">
        <v>1992</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1992</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1996</v>
      </c>
      <c r="G645" s="1361" t="str">
        <f>IF(T645&lt;&gt;"","F","")</f>
        <v/>
      </c>
      <c r="H645" s="1361" t="s">
        <v>1992</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1997</v>
      </c>
      <c r="G646" s="1361" t="str">
        <f>IF(T646&lt;&gt;"","G","")</f>
        <v/>
      </c>
      <c r="H646" s="1361" t="s">
        <v>1992</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1992</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1992</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1992</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1992</v>
      </c>
      <c r="I650" s="1317" t="str">
        <f t="shared" si="84"/>
        <v/>
      </c>
      <c r="J650" s="1361" t="str">
        <f t="shared" si="81"/>
        <v/>
      </c>
      <c r="K650" s="1361" t="str">
        <f t="shared" si="85"/>
        <v/>
      </c>
      <c r="L650" s="852" t="s">
        <v>1497</v>
      </c>
      <c r="M650" s="1377">
        <v>633</v>
      </c>
      <c r="N650" s="1361"/>
      <c r="O650" s="1463"/>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1992</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1998</v>
      </c>
      <c r="G652" s="1361" t="str">
        <f>IF(T652&lt;&gt;"","L","")</f>
        <v/>
      </c>
      <c r="H652" s="1361" t="s">
        <v>1992</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1992</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1992</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4"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1992</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1993</v>
      </c>
      <c r="G672" s="1361" t="str">
        <f>IF(T672&lt;&gt;"","E","")</f>
        <v/>
      </c>
      <c r="H672" s="1361" t="s">
        <v>1992</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1994</v>
      </c>
      <c r="G673" s="1361" t="str">
        <f>IF(T673&lt;&gt;"","I","")</f>
        <v/>
      </c>
      <c r="H673" s="1361" t="s">
        <v>1992</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1995</v>
      </c>
      <c r="G674" s="1361" t="str">
        <f>IF(T674&lt;&gt;"","H","")</f>
        <v/>
      </c>
      <c r="H674" s="1361" t="s">
        <v>1992</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1992</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1996</v>
      </c>
      <c r="G676" s="1361" t="str">
        <f>IF(T676&lt;&gt;"","F","")</f>
        <v/>
      </c>
      <c r="H676" s="1361" t="s">
        <v>1992</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1997</v>
      </c>
      <c r="G677" s="1361" t="str">
        <f>IF(T677&lt;&gt;"","G","")</f>
        <v/>
      </c>
      <c r="H677" s="1361" t="s">
        <v>1992</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1992</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1992</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1992</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1992</v>
      </c>
      <c r="I681" s="1317" t="str">
        <f t="shared" si="84"/>
        <v/>
      </c>
      <c r="J681" s="1361" t="str">
        <f t="shared" si="89"/>
        <v/>
      </c>
      <c r="K681" s="1361" t="str">
        <f t="shared" si="85"/>
        <v/>
      </c>
      <c r="L681" s="852" t="s">
        <v>1497</v>
      </c>
      <c r="M681" s="1377">
        <v>664</v>
      </c>
      <c r="N681" s="1361"/>
      <c r="O681" s="1463"/>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1992</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1998</v>
      </c>
      <c r="G683" s="1361" t="str">
        <f>IF(T683&lt;&gt;"","L","")</f>
        <v/>
      </c>
      <c r="H683" s="1361" t="s">
        <v>1992</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1992</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1914</v>
      </c>
      <c r="G686" s="1361" t="str">
        <f>IF(T686&lt;&gt;"","AI","")</f>
        <v/>
      </c>
      <c r="H686" s="1361" t="s">
        <v>1992</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1992</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4"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1992</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1993</v>
      </c>
      <c r="G690" s="1361" t="str">
        <f>IF(T690&lt;&gt;"","E","")</f>
        <v/>
      </c>
      <c r="H690" s="1361" t="s">
        <v>1992</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1994</v>
      </c>
      <c r="G691" s="1361" t="str">
        <f>IF(T691&lt;&gt;"","I","")</f>
        <v/>
      </c>
      <c r="H691" s="1361" t="s">
        <v>1992</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1995</v>
      </c>
      <c r="G692" s="1361" t="str">
        <f>IF(T692&lt;&gt;"","H","")</f>
        <v/>
      </c>
      <c r="H692" s="1361" t="s">
        <v>1992</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1992</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1996</v>
      </c>
      <c r="G694" s="1361" t="str">
        <f>IF(T694&lt;&gt;"","F","")</f>
        <v/>
      </c>
      <c r="H694" s="1361" t="s">
        <v>1992</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1997</v>
      </c>
      <c r="G695" s="1361" t="str">
        <f>IF(T695&lt;&gt;"","G","")</f>
        <v/>
      </c>
      <c r="H695" s="1361" t="s">
        <v>1992</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1992</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1992</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1992</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1992</v>
      </c>
      <c r="I699" s="1317" t="str">
        <f t="shared" si="84"/>
        <v/>
      </c>
      <c r="J699" s="1361" t="str">
        <f t="shared" si="94"/>
        <v/>
      </c>
      <c r="K699" s="1361" t="str">
        <f t="shared" si="85"/>
        <v/>
      </c>
      <c r="L699" s="852" t="s">
        <v>1497</v>
      </c>
      <c r="M699" s="1377">
        <v>682</v>
      </c>
      <c r="N699" s="1361"/>
      <c r="O699" s="1463"/>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1992</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1998</v>
      </c>
      <c r="G701" s="1361" t="str">
        <f>IF(T701&lt;&gt;"","L","")</f>
        <v/>
      </c>
      <c r="H701" s="1361" t="s">
        <v>1992</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1992</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1914</v>
      </c>
      <c r="G704" s="1361" t="str">
        <f>IF(T704&lt;&gt;"","AI","")</f>
        <v/>
      </c>
      <c r="H704" s="1361" t="s">
        <v>1992</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1992</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4"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1992</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1993</v>
      </c>
      <c r="G708" s="1361" t="str">
        <f>IF(T708&lt;&gt;"","E","")</f>
        <v/>
      </c>
      <c r="H708" s="1361" t="s">
        <v>1992</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1994</v>
      </c>
      <c r="G709" s="1361" t="str">
        <f>IF(T709&lt;&gt;"","I","")</f>
        <v/>
      </c>
      <c r="H709" s="1361" t="s">
        <v>1992</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1995</v>
      </c>
      <c r="G710" s="1361" t="str">
        <f>IF(T710&lt;&gt;"","H","")</f>
        <v/>
      </c>
      <c r="H710" s="1361" t="s">
        <v>1992</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1992</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1996</v>
      </c>
      <c r="G712" s="1361" t="str">
        <f>IF(T712&lt;&gt;"","F","")</f>
        <v/>
      </c>
      <c r="H712" s="1361" t="s">
        <v>1992</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1997</v>
      </c>
      <c r="G713" s="1361" t="str">
        <f>IF(T713&lt;&gt;"","G","")</f>
        <v/>
      </c>
      <c r="H713" s="1361" t="s">
        <v>1992</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1992</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1992</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1992</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1992</v>
      </c>
      <c r="I717" s="1317" t="str">
        <f t="shared" si="101"/>
        <v/>
      </c>
      <c r="J717" s="1361" t="str">
        <f t="shared" si="98"/>
        <v/>
      </c>
      <c r="K717" s="1361" t="str">
        <f t="shared" si="102"/>
        <v/>
      </c>
      <c r="L717" s="852" t="s">
        <v>1497</v>
      </c>
      <c r="M717" s="1377">
        <v>700</v>
      </c>
      <c r="N717" s="1361"/>
      <c r="O717" s="1463"/>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1992</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1998</v>
      </c>
      <c r="G719" s="1361" t="str">
        <f>IF(T719&lt;&gt;"","L","")</f>
        <v/>
      </c>
      <c r="H719" s="1361" t="s">
        <v>1992</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1992</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4"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1992</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1993</v>
      </c>
      <c r="G738" s="1361" t="str">
        <f>IF(T738&lt;&gt;"","E","")</f>
        <v/>
      </c>
      <c r="H738" s="1361" t="s">
        <v>1992</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1994</v>
      </c>
      <c r="G739" s="1361" t="str">
        <f>IF(T739&lt;&gt;"","I","")</f>
        <v/>
      </c>
      <c r="H739" s="1361" t="s">
        <v>1992</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1995</v>
      </c>
      <c r="G740" s="1361" t="str">
        <f>IF(T740&lt;&gt;"","H","")</f>
        <v/>
      </c>
      <c r="H740" s="1361" t="s">
        <v>1992</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1992</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1996</v>
      </c>
      <c r="G742" s="1361" t="str">
        <f>IF(T742&lt;&gt;"","F","")</f>
        <v/>
      </c>
      <c r="H742" s="1361" t="s">
        <v>1992</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1997</v>
      </c>
      <c r="G743" s="1361" t="str">
        <f>IF(T743&lt;&gt;"","G","")</f>
        <v/>
      </c>
      <c r="H743" s="1361" t="s">
        <v>1992</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1992</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1992</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1992</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1992</v>
      </c>
      <c r="I747" s="1317" t="str">
        <f t="shared" si="101"/>
        <v/>
      </c>
      <c r="J747" s="1361" t="str">
        <f t="shared" si="106"/>
        <v/>
      </c>
      <c r="K747" s="1361" t="str">
        <f t="shared" si="102"/>
        <v/>
      </c>
      <c r="L747" s="852" t="s">
        <v>1497</v>
      </c>
      <c r="M747" s="1377">
        <v>730</v>
      </c>
      <c r="N747" s="1361"/>
      <c r="O747" s="1463"/>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1992</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1998</v>
      </c>
      <c r="G749" s="1361" t="str">
        <f>IF(T749&lt;&gt;"","L","")</f>
        <v/>
      </c>
      <c r="H749" s="1361" t="s">
        <v>1992</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1992</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4"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1992</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1993</v>
      </c>
      <c r="G768" s="1361" t="str">
        <f>IF(T768&lt;&gt;"","E","")</f>
        <v/>
      </c>
      <c r="H768" s="1361" t="s">
        <v>1992</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1994</v>
      </c>
      <c r="G769" s="1361" t="str">
        <f>IF(T769&lt;&gt;"","I","")</f>
        <v/>
      </c>
      <c r="H769" s="1361" t="s">
        <v>1992</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1995</v>
      </c>
      <c r="G770" s="1361" t="str">
        <f>IF(T770&lt;&gt;"","H","")</f>
        <v/>
      </c>
      <c r="H770" s="1361" t="s">
        <v>1992</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1992</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1996</v>
      </c>
      <c r="G772" s="1361" t="str">
        <f>IF(T772&lt;&gt;"","F","")</f>
        <v/>
      </c>
      <c r="H772" s="1361" t="s">
        <v>1992</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1997</v>
      </c>
      <c r="G773" s="1361" t="str">
        <f>IF(T773&lt;&gt;"","G","")</f>
        <v/>
      </c>
      <c r="H773" s="1361" t="s">
        <v>1992</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1992</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1992</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1992</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1992</v>
      </c>
      <c r="I777" s="1317" t="str">
        <f t="shared" si="114"/>
        <v/>
      </c>
      <c r="J777" s="1361" t="str">
        <f t="shared" si="111"/>
        <v/>
      </c>
      <c r="K777" s="1361" t="str">
        <f t="shared" si="115"/>
        <v/>
      </c>
      <c r="L777" s="852" t="s">
        <v>1497</v>
      </c>
      <c r="M777" s="1377">
        <v>760</v>
      </c>
      <c r="N777" s="1361"/>
      <c r="O777" s="1463"/>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1992</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1914</v>
      </c>
      <c r="G779" s="1361" t="str">
        <f>IF(T779&lt;&gt;"","O","")</f>
        <v/>
      </c>
      <c r="H779" s="1361" t="s">
        <v>1992</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1992</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4"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1992</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1993</v>
      </c>
      <c r="G783" s="1361" t="str">
        <f>IF(T783&lt;&gt;"","E","")</f>
        <v/>
      </c>
      <c r="H783" s="1361" t="s">
        <v>1992</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1994</v>
      </c>
      <c r="G784" s="1361" t="str">
        <f>IF(T784&lt;&gt;"","I","")</f>
        <v/>
      </c>
      <c r="H784" s="1361" t="s">
        <v>1992</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1995</v>
      </c>
      <c r="G785" s="1361" t="str">
        <f>IF(T785&lt;&gt;"","H","")</f>
        <v/>
      </c>
      <c r="H785" s="1361" t="s">
        <v>1992</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1992</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1996</v>
      </c>
      <c r="G787" s="1361" t="str">
        <f>IF(T787&lt;&gt;"","F","")</f>
        <v/>
      </c>
      <c r="H787" s="1361" t="s">
        <v>1992</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1997</v>
      </c>
      <c r="G788" s="1361" t="str">
        <f>IF(T788&lt;&gt;"","G","")</f>
        <v/>
      </c>
      <c r="H788" s="1361" t="s">
        <v>1992</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1992</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1992</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1992</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1992</v>
      </c>
      <c r="I792" s="1317" t="str">
        <f t="shared" si="114"/>
        <v/>
      </c>
      <c r="J792" s="1361" t="str">
        <f t="shared" si="117"/>
        <v/>
      </c>
      <c r="K792" s="1361" t="str">
        <f t="shared" si="115"/>
        <v/>
      </c>
      <c r="L792" s="852" t="s">
        <v>1497</v>
      </c>
      <c r="M792" s="1377">
        <v>775</v>
      </c>
      <c r="N792" s="1361"/>
      <c r="O792" s="1463"/>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1992</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1914</v>
      </c>
      <c r="G794" s="1361" t="str">
        <f>IF(T794&lt;&gt;"","O","")</f>
        <v/>
      </c>
      <c r="H794" s="1361" t="s">
        <v>1992</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1992</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4"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1992</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1993</v>
      </c>
      <c r="G798" s="1361" t="str">
        <f>IF(T798&lt;&gt;"","E","")</f>
        <v/>
      </c>
      <c r="H798" s="1361" t="s">
        <v>1992</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1994</v>
      </c>
      <c r="G799" s="1361" t="str">
        <f>IF(T799&lt;&gt;"","I","")</f>
        <v/>
      </c>
      <c r="H799" s="1361" t="s">
        <v>1992</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1995</v>
      </c>
      <c r="G800" s="1361" t="str">
        <f>IF(T800&lt;&gt;"","H","")</f>
        <v/>
      </c>
      <c r="H800" s="1361" t="s">
        <v>1992</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1992</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1996</v>
      </c>
      <c r="G802" s="1361" t="str">
        <f>IF(T802&lt;&gt;"","F","")</f>
        <v/>
      </c>
      <c r="H802" s="1361" t="s">
        <v>1992</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1997</v>
      </c>
      <c r="G803" s="1361" t="str">
        <f>IF(T803&lt;&gt;"","G","")</f>
        <v/>
      </c>
      <c r="H803" s="1361" t="s">
        <v>1992</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1992</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1992</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1992</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1992</v>
      </c>
      <c r="I807" s="1317" t="str">
        <f t="shared" si="114"/>
        <v/>
      </c>
      <c r="J807" s="1361" t="str">
        <f t="shared" si="121"/>
        <v/>
      </c>
      <c r="K807" s="1361" t="str">
        <f t="shared" si="115"/>
        <v/>
      </c>
      <c r="L807" s="852" t="s">
        <v>1497</v>
      </c>
      <c r="M807" s="1377">
        <v>790</v>
      </c>
      <c r="N807" s="1361"/>
      <c r="O807" s="1463"/>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1992</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1998</v>
      </c>
      <c r="G809" s="1361" t="str">
        <f>IF(T809&lt;&gt;"","L","")</f>
        <v/>
      </c>
      <c r="H809" s="1361" t="s">
        <v>1992</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1992</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1914</v>
      </c>
      <c r="G812" s="1361" t="str">
        <f>IF(T812&lt;&gt;"","AI","")</f>
        <v/>
      </c>
      <c r="H812" s="1361" t="s">
        <v>1992</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1992</v>
      </c>
      <c r="I813" s="1317" t="str">
        <f t="shared" si="114"/>
        <v/>
      </c>
      <c r="J813" s="1361"/>
      <c r="K813" s="1361" t="str">
        <f t="shared" si="115"/>
        <v/>
      </c>
      <c r="L813" s="852" t="s">
        <v>1493</v>
      </c>
      <c r="M813" s="1377">
        <v>796</v>
      </c>
      <c r="N813" s="1361"/>
      <c r="O813" s="1358" t="s">
        <v>725</v>
      </c>
      <c r="P813" s="1464"/>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4"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1992</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1993</v>
      </c>
      <c r="G816" s="1361" t="str">
        <f>IF(T816&lt;&gt;"","E","")</f>
        <v/>
      </c>
      <c r="H816" s="1361" t="s">
        <v>1992</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1994</v>
      </c>
      <c r="G817" s="1361" t="str">
        <f>IF(T817&lt;&gt;"","I","")</f>
        <v/>
      </c>
      <c r="H817" s="1361" t="s">
        <v>1992</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1995</v>
      </c>
      <c r="G818" s="1361" t="str">
        <f>IF(T818&lt;&gt;"","H","")</f>
        <v/>
      </c>
      <c r="H818" s="1361" t="s">
        <v>1992</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1992</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1996</v>
      </c>
      <c r="G820" s="1361" t="str">
        <f>IF(T820&lt;&gt;"","F","")</f>
        <v/>
      </c>
      <c r="H820" s="1361" t="s">
        <v>1992</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1997</v>
      </c>
      <c r="G821" s="1361" t="str">
        <f>IF(T821&lt;&gt;"","G","")</f>
        <v/>
      </c>
      <c r="H821" s="1361" t="s">
        <v>1992</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1992</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1992</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1992</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1992</v>
      </c>
      <c r="I825" s="1317" t="str">
        <f t="shared" si="114"/>
        <v/>
      </c>
      <c r="J825" s="1361" t="str">
        <f t="shared" si="125"/>
        <v/>
      </c>
      <c r="K825" s="1361" t="str">
        <f t="shared" si="115"/>
        <v/>
      </c>
      <c r="L825" s="852" t="s">
        <v>1497</v>
      </c>
      <c r="M825" s="1377">
        <v>808</v>
      </c>
      <c r="N825" s="1361"/>
      <c r="O825" s="1463"/>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1992</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1998</v>
      </c>
      <c r="G827" s="1361" t="str">
        <f>IF(T827&lt;&gt;"","L","")</f>
        <v/>
      </c>
      <c r="H827" s="1361" t="s">
        <v>1992</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1992</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1914</v>
      </c>
      <c r="G830" s="1361" t="str">
        <f>IF(T830&lt;&gt;"","AI","")</f>
        <v/>
      </c>
      <c r="H830" s="1361" t="s">
        <v>1992</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1992</v>
      </c>
      <c r="I831" s="1317" t="str">
        <f t="shared" si="114"/>
        <v/>
      </c>
      <c r="J831" s="1361"/>
      <c r="K831" s="1361" t="str">
        <f t="shared" si="115"/>
        <v/>
      </c>
      <c r="L831" s="852" t="s">
        <v>1493</v>
      </c>
      <c r="M831" s="1377">
        <v>814</v>
      </c>
      <c r="N831" s="1361"/>
      <c r="O831" s="1358" t="s">
        <v>725</v>
      </c>
      <c r="P831" s="1464"/>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4"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1992</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1993</v>
      </c>
      <c r="G834" s="1361" t="str">
        <f>IF(T834&lt;&gt;"","E","")</f>
        <v/>
      </c>
      <c r="H834" s="1361" t="s">
        <v>1992</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1994</v>
      </c>
      <c r="G835" s="1361" t="str">
        <f>IF(T835&lt;&gt;"","I","")</f>
        <v/>
      </c>
      <c r="H835" s="1361" t="s">
        <v>1992</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1995</v>
      </c>
      <c r="G836" s="1361" t="str">
        <f>IF(T836&lt;&gt;"","H","")</f>
        <v/>
      </c>
      <c r="H836" s="1361" t="s">
        <v>1992</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1992</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1996</v>
      </c>
      <c r="G838" s="1361" t="str">
        <f>IF(T838&lt;&gt;"","F","")</f>
        <v/>
      </c>
      <c r="H838" s="1361" t="s">
        <v>1992</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1997</v>
      </c>
      <c r="G839" s="1361" t="str">
        <f>IF(T839&lt;&gt;"","G","")</f>
        <v/>
      </c>
      <c r="H839" s="1361" t="s">
        <v>1992</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1992</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1992</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1992</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1992</v>
      </c>
      <c r="I843" s="1317" t="str">
        <f t="shared" si="132"/>
        <v/>
      </c>
      <c r="J843" s="1361" t="str">
        <f>IF(M843&lt;&gt;"",IF($Q$832="Yes",Q$1&amp;M843,""))</f>
        <v/>
      </c>
      <c r="K843" s="1361" t="str">
        <f t="shared" si="133"/>
        <v/>
      </c>
      <c r="L843" s="852" t="s">
        <v>1497</v>
      </c>
      <c r="M843" s="1377">
        <v>826</v>
      </c>
      <c r="N843" s="1361"/>
      <c r="O843" s="1463"/>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1992</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1998</v>
      </c>
      <c r="G845" s="1361" t="str">
        <f>IF(T845&lt;&gt;"","L","")</f>
        <v/>
      </c>
      <c r="H845" s="1361" t="s">
        <v>1992</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1992</v>
      </c>
      <c r="I861" s="1317" t="str">
        <f t="shared" si="132"/>
        <v/>
      </c>
      <c r="J861" s="1361"/>
      <c r="K861" s="1361" t="str">
        <f t="shared" si="133"/>
        <v/>
      </c>
      <c r="L861" s="852" t="s">
        <v>1493</v>
      </c>
      <c r="M861" s="1377">
        <v>844</v>
      </c>
      <c r="N861" s="1361"/>
      <c r="O861" s="1358" t="s">
        <v>725</v>
      </c>
      <c r="P861" s="1464"/>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4"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1992</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1993</v>
      </c>
      <c r="G864" s="1361" t="str">
        <f>IF(T864&lt;&gt;"","E","")</f>
        <v/>
      </c>
      <c r="H864" s="1361" t="s">
        <v>1992</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1994</v>
      </c>
      <c r="G865" s="1361" t="str">
        <f>IF(T865&lt;&gt;"","I","")</f>
        <v/>
      </c>
      <c r="H865" s="1361" t="s">
        <v>1992</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1995</v>
      </c>
      <c r="G866" s="1361" t="str">
        <f>IF(T866&lt;&gt;"","H","")</f>
        <v/>
      </c>
      <c r="H866" s="1361" t="s">
        <v>1992</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1992</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1996</v>
      </c>
      <c r="G868" s="1361" t="str">
        <f>IF(T868&lt;&gt;"","F","")</f>
        <v/>
      </c>
      <c r="H868" s="1361" t="s">
        <v>1992</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1997</v>
      </c>
      <c r="G869" s="1361" t="str">
        <f>IF(T869&lt;&gt;"","G","")</f>
        <v/>
      </c>
      <c r="H869" s="1361" t="s">
        <v>1992</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1992</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1992</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1992</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1992</v>
      </c>
      <c r="I873" s="1317" t="str">
        <f t="shared" si="132"/>
        <v/>
      </c>
      <c r="J873" s="1361" t="str">
        <f t="shared" si="137"/>
        <v/>
      </c>
      <c r="K873" s="1361" t="str">
        <f t="shared" si="133"/>
        <v/>
      </c>
      <c r="L873" s="852" t="s">
        <v>1497</v>
      </c>
      <c r="M873" s="1377">
        <v>856</v>
      </c>
      <c r="N873" s="1361"/>
      <c r="O873" s="1463"/>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1992</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1998</v>
      </c>
      <c r="G875" s="1361" t="str">
        <f>IF(T875&lt;&gt;"","L","")</f>
        <v/>
      </c>
      <c r="H875" s="1361" t="s">
        <v>1992</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1992</v>
      </c>
      <c r="I891" s="1317" t="str">
        <f t="shared" si="132"/>
        <v/>
      </c>
      <c r="J891" s="1361"/>
      <c r="K891" s="1361" t="str">
        <f t="shared" si="133"/>
        <v/>
      </c>
      <c r="L891" s="852" t="s">
        <v>1493</v>
      </c>
      <c r="M891" s="1377">
        <v>874</v>
      </c>
      <c r="N891" s="1361"/>
      <c r="O891" s="1358" t="s">
        <v>725</v>
      </c>
      <c r="P891" s="1464"/>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4">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1992</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1993</v>
      </c>
      <c r="G894" s="1361" t="str">
        <f>IF(T894&lt;&gt;"","E","")</f>
        <v/>
      </c>
      <c r="H894" s="1361" t="s">
        <v>1992</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1994</v>
      </c>
      <c r="G895" s="1361" t="str">
        <f>IF(T895&lt;&gt;"","I","")</f>
        <v/>
      </c>
      <c r="H895" s="1361" t="s">
        <v>1992</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1995</v>
      </c>
      <c r="G896" s="1361" t="str">
        <f>IF(T896&lt;&gt;"","H","")</f>
        <v/>
      </c>
      <c r="H896" s="1361" t="s">
        <v>1992</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1992</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1996</v>
      </c>
      <c r="G898" s="1361" t="str">
        <f>IF(T898&lt;&gt;"","F","")</f>
        <v/>
      </c>
      <c r="H898" s="1361" t="s">
        <v>1992</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1997</v>
      </c>
      <c r="G899" s="1361" t="str">
        <f>IF(T899&lt;&gt;"","G","")</f>
        <v/>
      </c>
      <c r="H899" s="1361" t="s">
        <v>1992</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1992</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1992</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1992</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1992</v>
      </c>
      <c r="I903" s="1317" t="str">
        <f t="shared" si="145"/>
        <v/>
      </c>
      <c r="J903" s="1361" t="str">
        <f t="shared" si="141"/>
        <v/>
      </c>
      <c r="K903" s="1361" t="str">
        <f t="shared" si="146"/>
        <v/>
      </c>
      <c r="L903" s="853" t="s">
        <v>1497</v>
      </c>
      <c r="M903" s="1377">
        <v>886</v>
      </c>
      <c r="N903" s="1361"/>
      <c r="O903" s="1463"/>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1992</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1998</v>
      </c>
      <c r="G905" s="1361" t="str">
        <f>IF(T905&lt;&gt;"","L","")</f>
        <v/>
      </c>
      <c r="H905" s="1361" t="s">
        <v>1992</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1992</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1914</v>
      </c>
      <c r="G908" s="1361" t="str">
        <f>IF(T908&lt;&gt;"","AI","")</f>
        <v/>
      </c>
      <c r="H908" s="1361" t="s">
        <v>1992</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1992</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1992</v>
      </c>
      <c r="I910" s="1317" t="str">
        <f t="shared" si="145"/>
        <v/>
      </c>
      <c r="J910" s="1361"/>
      <c r="K910" s="1361" t="str">
        <f t="shared" si="146"/>
        <v/>
      </c>
      <c r="L910" s="852" t="s">
        <v>1493</v>
      </c>
      <c r="M910" s="1377">
        <v>893</v>
      </c>
      <c r="N910" s="1361"/>
      <c r="O910" s="1358" t="s">
        <v>725</v>
      </c>
      <c r="P910" s="1464"/>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4">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1992</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1993</v>
      </c>
      <c r="G913" s="1361" t="str">
        <f>IF(T913&lt;&gt;"","E","")</f>
        <v/>
      </c>
      <c r="H913" s="1361" t="s">
        <v>1992</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1994</v>
      </c>
      <c r="G914" s="1361" t="str">
        <f>IF(T914&lt;&gt;"","I","")</f>
        <v/>
      </c>
      <c r="H914" s="1361" t="s">
        <v>1992</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1995</v>
      </c>
      <c r="G915" s="1361" t="str">
        <f>IF(T915&lt;&gt;"","H","")</f>
        <v/>
      </c>
      <c r="H915" s="1361" t="s">
        <v>1992</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1992</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1996</v>
      </c>
      <c r="G917" s="1361" t="str">
        <f>IF(T917&lt;&gt;"","F","")</f>
        <v/>
      </c>
      <c r="H917" s="1361" t="s">
        <v>1992</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1997</v>
      </c>
      <c r="G918" s="1361" t="str">
        <f>IF(T918&lt;&gt;"","G","")</f>
        <v/>
      </c>
      <c r="H918" s="1361" t="s">
        <v>1992</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1992</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1992</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1992</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1992</v>
      </c>
      <c r="I922" s="1317" t="str">
        <f t="shared" si="145"/>
        <v/>
      </c>
      <c r="J922" s="1361" t="str">
        <f>IF(M922&lt;&gt;"",IF($Q$911="Yes",Q$1&amp;M922,""))</f>
        <v/>
      </c>
      <c r="K922" s="1361" t="str">
        <f t="shared" si="146"/>
        <v/>
      </c>
      <c r="L922" s="853" t="s">
        <v>1497</v>
      </c>
      <c r="M922" s="1377">
        <v>905</v>
      </c>
      <c r="N922" s="1361"/>
      <c r="O922" s="1463"/>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1992</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1998</v>
      </c>
      <c r="G924" s="1361" t="str">
        <f>IF(T924&lt;&gt;"","L","")</f>
        <v/>
      </c>
      <c r="H924" s="1361" t="s">
        <v>1992</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1992</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1914</v>
      </c>
      <c r="G927" s="1361" t="str">
        <f>IF(T927&lt;&gt;"","AI","")</f>
        <v/>
      </c>
      <c r="H927" s="1361" t="s">
        <v>1992</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1992</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1992</v>
      </c>
      <c r="I929" s="1317" t="str">
        <f t="shared" si="145"/>
        <v/>
      </c>
      <c r="J929" s="1361"/>
      <c r="K929" s="1361" t="str">
        <f t="shared" si="146"/>
        <v/>
      </c>
      <c r="L929" s="852" t="s">
        <v>1493</v>
      </c>
      <c r="M929" s="1377">
        <v>912</v>
      </c>
      <c r="N929" s="1361"/>
      <c r="O929" s="1358" t="s">
        <v>725</v>
      </c>
      <c r="P929" s="1464"/>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4">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1992</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1993</v>
      </c>
      <c r="G932" s="1361" t="str">
        <f>IF(T932&lt;&gt;"","E","")</f>
        <v/>
      </c>
      <c r="H932" s="1361" t="s">
        <v>1992</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1994</v>
      </c>
      <c r="G933" s="1361" t="str">
        <f>IF(T933&lt;&gt;"","I","")</f>
        <v/>
      </c>
      <c r="H933" s="1361" t="s">
        <v>1992</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1995</v>
      </c>
      <c r="G934" s="1361" t="str">
        <f>IF(T934&lt;&gt;"","H","")</f>
        <v/>
      </c>
      <c r="H934" s="1361" t="s">
        <v>1992</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1992</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1996</v>
      </c>
      <c r="G936" s="1361" t="str">
        <f>IF(T936&lt;&gt;"","F","")</f>
        <v/>
      </c>
      <c r="H936" s="1361" t="s">
        <v>1992</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1997</v>
      </c>
      <c r="G937" s="1361" t="str">
        <f>IF(T937&lt;&gt;"","G","")</f>
        <v/>
      </c>
      <c r="H937" s="1361" t="s">
        <v>1992</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1992</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1992</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1992</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1992</v>
      </c>
      <c r="I941" s="1317" t="str">
        <f t="shared" si="145"/>
        <v/>
      </c>
      <c r="J941" s="1361" t="str">
        <f t="shared" si="152"/>
        <v/>
      </c>
      <c r="K941" s="1361" t="str">
        <f t="shared" si="146"/>
        <v/>
      </c>
      <c r="L941" s="853" t="s">
        <v>1497</v>
      </c>
      <c r="M941" s="1377">
        <v>924</v>
      </c>
      <c r="N941" s="1361"/>
      <c r="O941" s="1463"/>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1992</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1998</v>
      </c>
      <c r="G943" s="1361" t="str">
        <f>IF(T943&lt;&gt;"","L","")</f>
        <v/>
      </c>
      <c r="H943" s="1361" t="s">
        <v>1992</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1992</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1914</v>
      </c>
      <c r="G946" s="1361" t="str">
        <f>IF(T946&lt;&gt;"","AI","")</f>
        <v/>
      </c>
      <c r="H946" s="1361" t="s">
        <v>1992</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1992</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1992</v>
      </c>
      <c r="I948" s="1317" t="str">
        <f t="shared" si="145"/>
        <v/>
      </c>
      <c r="J948" s="1361"/>
      <c r="K948" s="1361" t="str">
        <f t="shared" si="146"/>
        <v/>
      </c>
      <c r="L948" s="852" t="s">
        <v>1493</v>
      </c>
      <c r="M948" s="1377">
        <v>931</v>
      </c>
      <c r="N948" s="1361"/>
      <c r="O948" s="1358" t="s">
        <v>725</v>
      </c>
      <c r="P948" s="1464"/>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4">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1992</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1993</v>
      </c>
      <c r="G951" s="1361" t="str">
        <f>IF(T951&lt;&gt;"","E","")</f>
        <v/>
      </c>
      <c r="H951" s="1361" t="s">
        <v>1992</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1994</v>
      </c>
      <c r="G952" s="1361" t="str">
        <f>IF(T952&lt;&gt;"","I","")</f>
        <v/>
      </c>
      <c r="H952" s="1361" t="s">
        <v>1992</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1995</v>
      </c>
      <c r="G953" s="1361" t="str">
        <f>IF(T953&lt;&gt;"","H","")</f>
        <v/>
      </c>
      <c r="H953" s="1361" t="s">
        <v>1992</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1992</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1996</v>
      </c>
      <c r="G955" s="1361" t="str">
        <f>IF(T955&lt;&gt;"","F","")</f>
        <v/>
      </c>
      <c r="H955" s="1361" t="s">
        <v>1992</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1997</v>
      </c>
      <c r="G956" s="1361" t="str">
        <f>IF(T956&lt;&gt;"","G","")</f>
        <v/>
      </c>
      <c r="H956" s="1361" t="s">
        <v>1992</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1992</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1992</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1992</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1992</v>
      </c>
      <c r="I960" s="1317" t="str">
        <f t="shared" si="145"/>
        <v/>
      </c>
      <c r="J960" s="1361" t="str">
        <f t="shared" si="155"/>
        <v/>
      </c>
      <c r="K960" s="1361" t="str">
        <f t="shared" si="146"/>
        <v/>
      </c>
      <c r="L960" s="853" t="s">
        <v>1497</v>
      </c>
      <c r="M960" s="1377">
        <v>943</v>
      </c>
      <c r="N960" s="1361"/>
      <c r="O960" s="1463"/>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1992</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1998</v>
      </c>
      <c r="G962" s="1361" t="str">
        <f>IF(T962&lt;&gt;"","L","")</f>
        <v/>
      </c>
      <c r="H962" s="1361" t="s">
        <v>1992</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1992</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1914</v>
      </c>
      <c r="G965" s="1361" t="str">
        <f>IF(T965&lt;&gt;"","AI","")</f>
        <v/>
      </c>
      <c r="H965" s="1361" t="s">
        <v>1992</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1992</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1992</v>
      </c>
      <c r="I967" s="1317" t="str">
        <f t="shared" si="159"/>
        <v/>
      </c>
      <c r="J967" s="1361"/>
      <c r="K967" s="1361" t="str">
        <f t="shared" si="160"/>
        <v/>
      </c>
      <c r="L967" s="852" t="s">
        <v>1493</v>
      </c>
      <c r="M967" s="1377">
        <v>950</v>
      </c>
      <c r="N967" s="1361"/>
      <c r="O967" s="1358" t="s">
        <v>725</v>
      </c>
      <c r="P967" s="1464"/>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4">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1992</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1993</v>
      </c>
      <c r="G970" s="1361" t="str">
        <f>IF(T970&lt;&gt;"","E","")</f>
        <v/>
      </c>
      <c r="H970" s="1361" t="s">
        <v>1992</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1994</v>
      </c>
      <c r="G971" s="1361" t="str">
        <f>IF(T971&lt;&gt;"","I","")</f>
        <v/>
      </c>
      <c r="H971" s="1361" t="s">
        <v>1992</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1995</v>
      </c>
      <c r="G972" s="1361" t="str">
        <f>IF(T972&lt;&gt;"","H","")</f>
        <v/>
      </c>
      <c r="H972" s="1361" t="s">
        <v>1992</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1992</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1996</v>
      </c>
      <c r="G974" s="1361" t="str">
        <f>IF(T974&lt;&gt;"","F","")</f>
        <v/>
      </c>
      <c r="H974" s="1361" t="s">
        <v>1992</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1997</v>
      </c>
      <c r="G975" s="1361" t="str">
        <f>IF(T975&lt;&gt;"","G","")</f>
        <v/>
      </c>
      <c r="H975" s="1361" t="s">
        <v>1992</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1992</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1992</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1992</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1992</v>
      </c>
      <c r="I979" s="1317" t="str">
        <f t="shared" si="159"/>
        <v/>
      </c>
      <c r="J979" s="1361" t="str">
        <f t="shared" si="162"/>
        <v/>
      </c>
      <c r="K979" s="1361" t="str">
        <f t="shared" si="160"/>
        <v/>
      </c>
      <c r="L979" s="852" t="s">
        <v>1497</v>
      </c>
      <c r="M979" s="1377">
        <v>962</v>
      </c>
      <c r="N979" s="1361"/>
      <c r="O979" s="1463"/>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1992</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1998</v>
      </c>
      <c r="G981" s="1361" t="str">
        <f>IF(T981&lt;&gt;"","L","")</f>
        <v/>
      </c>
      <c r="H981" s="1361" t="s">
        <v>1992</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1992</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1914</v>
      </c>
      <c r="G984" s="1361" t="str">
        <f>IF(T984&lt;&gt;"","AI","")</f>
        <v/>
      </c>
      <c r="H984" s="1361" t="s">
        <v>1992</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1992</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1992</v>
      </c>
      <c r="I986" s="1317" t="str">
        <f t="shared" si="159"/>
        <v/>
      </c>
      <c r="J986" s="1361"/>
      <c r="K986" s="1361" t="str">
        <f t="shared" si="160"/>
        <v/>
      </c>
      <c r="L986" s="852" t="s">
        <v>1493</v>
      </c>
      <c r="M986" s="1377">
        <v>969</v>
      </c>
      <c r="N986" s="1361"/>
      <c r="O986" s="1358" t="s">
        <v>725</v>
      </c>
      <c r="P986" s="1464"/>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1992</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1993</v>
      </c>
      <c r="G989" s="1361" t="str">
        <f>IF(T989&lt;&gt;"","E","")</f>
        <v/>
      </c>
      <c r="H989" s="1361" t="s">
        <v>1992</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1994</v>
      </c>
      <c r="G990" s="1361" t="str">
        <f>IF(T990&lt;&gt;"","I","")</f>
        <v/>
      </c>
      <c r="H990" s="1361" t="s">
        <v>1992</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1995</v>
      </c>
      <c r="G991" s="1361" t="str">
        <f>IF(T991&lt;&gt;"","H","")</f>
        <v/>
      </c>
      <c r="H991" s="1361" t="s">
        <v>1992</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1992</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1996</v>
      </c>
      <c r="G993" s="1361" t="str">
        <f>IF(T993&lt;&gt;"","F","")</f>
        <v/>
      </c>
      <c r="H993" s="1361" t="s">
        <v>1992</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1997</v>
      </c>
      <c r="G994" s="1361" t="str">
        <f>IF(T994&lt;&gt;"","G","")</f>
        <v/>
      </c>
      <c r="H994" s="1361" t="s">
        <v>1992</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1992</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1992</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1992</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1992</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1992</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1998</v>
      </c>
      <c r="G1000" s="1361" t="str">
        <f>IF(T1000&lt;&gt;"","L","")</f>
        <v/>
      </c>
      <c r="H1000" s="1361" t="s">
        <v>1992</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1992</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1914</v>
      </c>
      <c r="G1003" s="1361" t="str">
        <f>IF(T1003&lt;&gt;"","AI","")</f>
        <v/>
      </c>
      <c r="H1003" s="1361" t="s">
        <v>1992</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1992</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1992</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1994</v>
      </c>
      <c r="G1007" s="1361" t="str">
        <f>IF(T1007&lt;&gt;"","I","")</f>
        <v/>
      </c>
      <c r="H1007" s="1361" t="s">
        <v>1992</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1995</v>
      </c>
      <c r="G1008" s="1361" t="str">
        <f>IF(T1008&lt;&gt;"","H","")</f>
        <v/>
      </c>
      <c r="H1008" s="1361" t="s">
        <v>1992</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1992</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1992</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1992</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1992</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1992</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1992</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1992</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1992</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1994</v>
      </c>
      <c r="G1018" s="1361" t="str">
        <f>IF(T1018&lt;&gt;"","I","")</f>
        <v/>
      </c>
      <c r="H1018" s="1361" t="s">
        <v>1992</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1995</v>
      </c>
      <c r="G1019" s="1361" t="str">
        <f>IF(T1019&lt;&gt;"","H","")</f>
        <v/>
      </c>
      <c r="H1019" s="1361" t="s">
        <v>1992</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1992</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1992</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1992</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1992</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1992</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1992</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1992</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1992</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1994</v>
      </c>
      <c r="G1029" s="1361" t="str">
        <f>IF(T1029&lt;&gt;"","I","")</f>
        <v/>
      </c>
      <c r="H1029" s="1361" t="s">
        <v>1992</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1995</v>
      </c>
      <c r="G1030" s="1361" t="str">
        <f>IF(T1030&lt;&gt;"","H","")</f>
        <v/>
      </c>
      <c r="H1030" s="1361" t="s">
        <v>1992</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1992</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1992</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1992</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1992</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1992</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1992</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1992</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1992</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1994</v>
      </c>
      <c r="G1040" s="1361" t="str">
        <f>IF(T1040&lt;&gt;"","I","")</f>
        <v/>
      </c>
      <c r="H1040" s="1361" t="s">
        <v>1992</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1995</v>
      </c>
      <c r="G1041" s="1361" t="str">
        <f>IF(T1041&lt;&gt;"","H","")</f>
        <v/>
      </c>
      <c r="H1041" s="1361" t="s">
        <v>1992</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1992</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1996</v>
      </c>
      <c r="G1043" s="1361" t="str">
        <f>IF(T1043&lt;&gt;"","F","")</f>
        <v/>
      </c>
      <c r="H1043" s="1361" t="s">
        <v>1992</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1997</v>
      </c>
      <c r="G1044" s="1361" t="str">
        <f>IF(T1044&lt;&gt;"","G","")</f>
        <v/>
      </c>
      <c r="H1044" s="1361" t="s">
        <v>1992</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1992</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3"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1992</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1992</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1992</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1992</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1914</v>
      </c>
      <c r="G1050" s="1361" t="str">
        <f>IF(T1050&lt;&gt;"","O","")</f>
        <v/>
      </c>
      <c r="H1050" s="1361" t="s">
        <v>1992</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1992</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1992</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1994</v>
      </c>
      <c r="G1054" s="1361" t="str">
        <f>IF(T1054&lt;&gt;"","I","")</f>
        <v/>
      </c>
      <c r="H1054" s="1361" t="s">
        <v>1992</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1992</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1992</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1992</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1992</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1992</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1992</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1799</v>
      </c>
      <c r="H1062" s="52" t="s">
        <v>1785</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1992</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1992</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1992</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1992</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1994</v>
      </c>
      <c r="G1071" s="1361" t="str">
        <f>IF(T1071&lt;&gt;"","I","")</f>
        <v/>
      </c>
      <c r="H1071" s="1361" t="s">
        <v>1992</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1992</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1992</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1992</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1992</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1992</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1992</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1992</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1992</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1992</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1992</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1994</v>
      </c>
      <c r="G1087" s="1361" t="str">
        <f>IF(T1087&lt;&gt;"","I","")</f>
        <v/>
      </c>
      <c r="H1087" s="1361" t="s">
        <v>1992</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1992</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1992</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1992</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1992</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1992</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1992</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1992</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1992</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1994</v>
      </c>
      <c r="G1097" s="1361" t="str">
        <f>IF(T1097&lt;&gt;"","I","")</f>
        <v/>
      </c>
      <c r="H1097" s="1361" t="s">
        <v>1992</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1992</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1992</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1992</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1992</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1992</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1992</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1992</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1992</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1993</v>
      </c>
      <c r="G1107" s="1361" t="str">
        <f>IF(T1107&lt;&gt;"","E","")</f>
        <v/>
      </c>
      <c r="H1107" s="1361" t="s">
        <v>1992</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1994</v>
      </c>
      <c r="G1108" s="1361" t="str">
        <f>IF(T1108&lt;&gt;"","I","")</f>
        <v/>
      </c>
      <c r="H1108" s="1361" t="s">
        <v>1992</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1992</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1997</v>
      </c>
      <c r="G1110" s="1361" t="str">
        <f>IF(T1110&lt;&gt;"","G","")</f>
        <v/>
      </c>
      <c r="H1110" s="1361" t="s">
        <v>1992</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1992</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3"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1992</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1992</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1992</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1992</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1914</v>
      </c>
      <c r="G1116" s="1361" t="str">
        <f>IF(T1116&lt;&gt;"","O","")</f>
        <v/>
      </c>
      <c r="H1116" s="1361" t="s">
        <v>1992</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1992</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1992</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1992</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1993</v>
      </c>
      <c r="G1136" s="1361" t="str">
        <f>IF(T1136&lt;&gt;"","E","")</f>
        <v/>
      </c>
      <c r="H1136" s="1361" t="s">
        <v>1992</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1994</v>
      </c>
      <c r="G1137" s="1361" t="str">
        <f>IF(T1137&lt;&gt;"","I","")</f>
        <v/>
      </c>
      <c r="H1137" s="1361" t="s">
        <v>1992</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1992</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1997</v>
      </c>
      <c r="G1139" s="1361" t="str">
        <f>IF(T1139&lt;&gt;"","G","")</f>
        <v/>
      </c>
      <c r="H1139" s="1361" t="s">
        <v>1992</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1992</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1992</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1992</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1992</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1992</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1914</v>
      </c>
      <c r="G1145" s="1361" t="str">
        <f>IF(T1145&lt;&gt;"","O","")</f>
        <v/>
      </c>
      <c r="H1145" s="1361" t="s">
        <v>1992</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1992</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1992</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1992</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1994</v>
      </c>
      <c r="G1165" s="1361" t="str">
        <f>IF(T1165&lt;&gt;"","I","")</f>
        <v/>
      </c>
      <c r="H1165" s="1361" t="s">
        <v>1992</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1992</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1992</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1992</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1992</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1992</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1992</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1992</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1992</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1994</v>
      </c>
      <c r="G1190" s="1361" t="str">
        <f>IF(T1190&lt;&gt;"","I","")</f>
        <v/>
      </c>
      <c r="H1190" s="1361" t="s">
        <v>1992</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1992</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1992</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1992</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1992</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1992</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1992</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1992</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1992</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1994</v>
      </c>
      <c r="G1215" s="1361" t="str">
        <f>IF(T1215&lt;&gt;"","I","")</f>
        <v/>
      </c>
      <c r="H1215" s="1361" t="s">
        <v>1992</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1992</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1992</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1992</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1999</v>
      </c>
      <c r="G1219" s="1361" t="str">
        <f>IF(T1219&lt;&gt;"","T","")</f>
        <v/>
      </c>
      <c r="H1219" s="1361" t="s">
        <v>1992</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1775</v>
      </c>
      <c r="B1220" s="1317" t="str">
        <f>IFERROR(_xlfn.CONCAT("C",MATCH(A1220,Welcome!C$1:C$60,0)),"")</f>
        <v>C12</v>
      </c>
      <c r="C1220" s="1317" t="str">
        <f>IFERROR(_xlfn.CONCAT("D",MATCH(A1220,Welcome!C$1:C$61,0)),"")</f>
        <v>D12</v>
      </c>
      <c r="D1220" s="817" t="s">
        <v>1350</v>
      </c>
      <c r="E1220" s="817" t="s">
        <v>1374</v>
      </c>
      <c r="F1220" s="1361"/>
      <c r="G1220" s="1361"/>
      <c r="H1220" s="1361"/>
      <c r="I1220" s="1361" t="s">
        <v>1775</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1744</v>
      </c>
      <c r="F1283" s="52" t="s">
        <v>1770</v>
      </c>
      <c r="G1283" s="52" t="s">
        <v>1364</v>
      </c>
      <c r="H1283" s="52" t="s">
        <v>1785</v>
      </c>
      <c r="I1283" s="1361" t="s">
        <v>2055</v>
      </c>
      <c r="J1283" s="1361" t="str">
        <f>IFERROR(Q$1&amp;M1283,"")</f>
        <v>F1203</v>
      </c>
      <c r="K1283" s="1361" t="str">
        <f t="shared" si="213"/>
        <v>Incentives</v>
      </c>
      <c r="L1283" s="1361" t="s">
        <v>1770</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2037</v>
      </c>
      <c r="B1284" s="817" t="str">
        <f>IFERROR(_xlfn.CONCAT("D",MATCH(A1284,Incentives!D$1:D$60,0)),"")</f>
        <v>D6</v>
      </c>
      <c r="C1284" s="817" t="str">
        <f>IFERROR(_xlfn.CONCAT("E",MATCH(A1284,Incentives!D$1:D$60,0)),"")</f>
        <v>E6</v>
      </c>
      <c r="D1284" s="52" t="s">
        <v>1350</v>
      </c>
      <c r="E1284" s="817" t="s">
        <v>1744</v>
      </c>
      <c r="F1284" s="52" t="s">
        <v>2058</v>
      </c>
      <c r="G1284" s="52" t="s">
        <v>1820</v>
      </c>
      <c r="H1284" s="52" t="s">
        <v>1785</v>
      </c>
      <c r="I1284" s="1361" t="s">
        <v>2037</v>
      </c>
      <c r="J1284" s="1361" t="str">
        <f>IFERROR(Q$1&amp;M1284,"")</f>
        <v>F1204</v>
      </c>
      <c r="K1284" s="1361" t="str">
        <f t="shared" ref="K1284:K1348" si="219">IF(J1284&lt;&gt;"",E1284,"")</f>
        <v>Incentives</v>
      </c>
      <c r="L1284" s="1361" t="s">
        <v>2054</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1778</v>
      </c>
      <c r="B1285" s="1317" t="str">
        <f>IFERROR(_xlfn.CONCAT("D",MATCH(A1285,Incentives!D$1:D$60,0)),"")</f>
        <v>D8</v>
      </c>
      <c r="C1285" s="1317" t="str">
        <f>IFERROR(_xlfn.CONCAT("E",MATCH(A1285,Incentives!D$1:D$60,0)),"")</f>
        <v>E8</v>
      </c>
      <c r="D1285" s="1361" t="s">
        <v>1350</v>
      </c>
      <c r="E1285" s="817" t="s">
        <v>1744</v>
      </c>
      <c r="F1285" s="1361" t="s">
        <v>1928</v>
      </c>
      <c r="G1285" s="1361" t="s">
        <v>239</v>
      </c>
      <c r="H1285" s="1361" t="s">
        <v>1238</v>
      </c>
      <c r="I1285" s="1361" t="s">
        <v>1745</v>
      </c>
      <c r="J1285" s="1361" t="str">
        <f>IFERROR(Q$1&amp;M1285,"")</f>
        <v>F1308</v>
      </c>
      <c r="K1285" s="1361" t="str">
        <f t="shared" si="219"/>
        <v>Incentives</v>
      </c>
      <c r="L1285" s="1536" t="s">
        <v>1928</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1744</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1746</v>
      </c>
      <c r="P1286" s="1358" t="str">
        <f>'Configurable Tab'!E3</f>
        <v>Yes</v>
      </c>
      <c r="Q1286" s="1317" t="str">
        <f>IFERROR(_xlfn.CONCAT("C",('Configurable Tab'!$C3+1)),"")</f>
        <v>C13</v>
      </c>
      <c r="R1286" s="1361" t="s">
        <v>851</v>
      </c>
      <c r="S1286" s="1361" t="s">
        <v>1747</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1744</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1747</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1744</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1747</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1744</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1747</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1744</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1747</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1744</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1747</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1744</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1747</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1744</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1747</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1744</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1744</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1744</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1744</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1744</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1744</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62" t="s">
        <v>1747</v>
      </c>
      <c r="T1299" s="1561"/>
      <c r="U1299" s="1563" t="str">
        <f>IF(Q$540="Yes",M553,"")</f>
        <v/>
      </c>
      <c r="V1299" s="1563"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1744</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1744</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1744</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1744</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1744</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1748</v>
      </c>
      <c r="P1304" s="1463" t="str">
        <f>'Configurable Tab'!E4</f>
        <v>Yes</v>
      </c>
      <c r="Q1304" s="1317" t="str">
        <f>IFERROR(_xlfn.CONCAT("C",('Configurable Tab'!$C4+1)),"")</f>
        <v>C27</v>
      </c>
      <c r="R1304" s="1361" t="s">
        <v>851</v>
      </c>
      <c r="S1304" s="1361" t="s">
        <v>1749</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1744</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1749</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1744</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1749</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1744</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1749</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1744</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1749</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1744</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1749</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1744</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1749</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1744</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1749</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1744</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1749</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1744</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1744</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1744</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1744</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1744</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1749</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1744</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1744</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1744</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1744</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1744</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1750</v>
      </c>
      <c r="P1322" s="1463" t="str">
        <f>'Configurable Tab'!E5</f>
        <v>Yes</v>
      </c>
      <c r="Q1322" s="1317" t="str">
        <f>IFERROR(_xlfn.CONCAT("C",('Configurable Tab'!$C5+1)),"")</f>
        <v>C41</v>
      </c>
      <c r="R1322" s="1361" t="s">
        <v>851</v>
      </c>
      <c r="S1322" s="1363" t="s">
        <v>1751</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1744</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1751</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1744</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1751</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1744</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1751</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1744</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1751</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1744</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1751</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1744</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1751</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1744</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1751</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1744</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1751</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1744</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1751</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1744</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1751</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1744</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1751</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1744</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1751</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1744</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1751</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1744</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1751</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1744</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1751</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1744</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1751</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1744</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1751</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1744</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3" t="str">
        <f>'Configurable Tab'!E6</f>
        <v>Yes</v>
      </c>
      <c r="Q1340" s="1317" t="str">
        <f>IFERROR(_xlfn.CONCAT("C",('Configurable Tab'!$C6+1)),"")</f>
        <v>C55</v>
      </c>
      <c r="R1340" s="1361" t="s">
        <v>1527</v>
      </c>
      <c r="S1340" s="1363" t="s">
        <v>1752</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1744</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1752</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1744</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1752</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1744</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1752</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1744</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1752</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1744</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1752</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1744</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1752</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1744</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1752</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1744</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1752</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1744</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1744</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1744</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1744</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1744</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1752</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1744</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1744</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1744</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1744</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1744</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3" t="str">
        <f>'Configurable Tab'!E7</f>
        <v>Yes</v>
      </c>
      <c r="Q1358" s="1317" t="str">
        <f>IFERROR(_xlfn.CONCAT("C",('Configurable Tab'!$C7+1)),"")</f>
        <v>C69</v>
      </c>
      <c r="R1358" s="1361" t="s">
        <v>1527</v>
      </c>
      <c r="S1358" s="1363" t="s">
        <v>1753</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1744</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1753</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1744</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1753</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1744</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1753</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1744</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1753</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1744</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1753</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1744</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1753</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1744</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1753</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1744</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1753</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1744</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1753</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1744</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1753</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1744</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1753</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1744</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1753</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1744</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1753</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1744</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1753</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1744</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1753</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1744</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1753</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1744</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1753</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1744</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3" t="str">
        <f>'Configurable Tab'!E8</f>
        <v>Yes</v>
      </c>
      <c r="Q1376" s="1317" t="str">
        <f>IFERROR(_xlfn.CONCAT("C",('Configurable Tab'!$C8+1)),"")</f>
        <v>C83</v>
      </c>
      <c r="R1376" s="1361" t="s">
        <v>1533</v>
      </c>
      <c r="S1376" s="1363" t="s">
        <v>1754</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1744</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1754</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1744</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1754</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1744</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1754</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1744</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1754</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1744</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1754</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1744</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1754</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1744</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1754</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1744</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1744</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1744</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1744</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1744</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1744</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62" t="s">
        <v>1754</v>
      </c>
      <c r="T1389" s="1561"/>
      <c r="U1389" s="1563" t="str">
        <f>IF(Q$766="Yes",M779,"")</f>
        <v/>
      </c>
      <c r="V1389" s="1563"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1744</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1744</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1744</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1744</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1744</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3" t="str">
        <f>'Configurable Tab'!E9</f>
        <v>Yes</v>
      </c>
      <c r="Q1394" s="1317" t="str">
        <f>IFERROR(_xlfn.CONCAT("C",('Configurable Tab'!$C9+1)),"")</f>
        <v>C97</v>
      </c>
      <c r="R1394" s="1361" t="s">
        <v>1533</v>
      </c>
      <c r="S1394" s="1363" t="s">
        <v>1755</v>
      </c>
      <c r="T1394" s="1361">
        <f>IF(Q$796="Yes",IF(Q$814="Yes",2,1),0)</f>
        <v>0</v>
      </c>
      <c r="U1394" s="1361" t="str">
        <f>IF(Q$796="Yes",M796,"")</f>
        <v/>
      </c>
      <c r="V1394" s="1361" t="str">
        <f>IF(Q$814="Yes",M814,"")</f>
        <v/>
      </c>
      <c r="W1394" s="1363" t="s">
        <v>1756</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1744</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1755</v>
      </c>
      <c r="T1395" s="1358"/>
      <c r="U1395" s="1361" t="str">
        <f>IF(Q$796="Yes",M797,"")</f>
        <v/>
      </c>
      <c r="V1395" s="1361" t="str">
        <f>IF(Q$814="Yes",M815,"")</f>
        <v/>
      </c>
      <c r="W1395" s="1363" t="s">
        <v>1756</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1744</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1755</v>
      </c>
      <c r="T1396" s="1358"/>
      <c r="U1396" s="1361" t="str">
        <f>IF(Q$796="Yes",M805,"")</f>
        <v/>
      </c>
      <c r="V1396" s="1361" t="str">
        <f>IF(Q$814="Yes",M823,"")</f>
        <v/>
      </c>
      <c r="W1396" s="1363" t="s">
        <v>1756</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1744</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1755</v>
      </c>
      <c r="T1397" s="1358"/>
      <c r="U1397" s="1361" t="str">
        <f>IF(Q$796="Yes",M806,"")</f>
        <v/>
      </c>
      <c r="V1397" s="1361" t="str">
        <f>IF(Q$814="Yes",M824,"")</f>
        <v/>
      </c>
      <c r="W1397" s="1363" t="s">
        <v>1756</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1744</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1755</v>
      </c>
      <c r="T1398" s="1358"/>
      <c r="U1398" s="1361" t="str">
        <f>IF(Q$796="Yes",M798,"")</f>
        <v/>
      </c>
      <c r="V1398" s="1361" t="str">
        <f>IF(Q$814="Yes",M816,"")</f>
        <v/>
      </c>
      <c r="W1398" s="1363" t="s">
        <v>1756</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1744</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1755</v>
      </c>
      <c r="T1399" s="1358"/>
      <c r="U1399" s="1361" t="str">
        <f>IF(Q$796="Yes",M799,"")</f>
        <v/>
      </c>
      <c r="V1399" s="1361" t="str">
        <f>IF(Q$814="Yes",M817,"")</f>
        <v/>
      </c>
      <c r="W1399" s="1363" t="s">
        <v>1756</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1744</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1755</v>
      </c>
      <c r="T1400" s="1358"/>
      <c r="U1400" s="1361" t="str">
        <f>IF(Q$796="Yes",M800,"")</f>
        <v/>
      </c>
      <c r="V1400" s="1361" t="str">
        <f>IF(Q$814="Yes",M818,"")</f>
        <v/>
      </c>
      <c r="W1400" s="1363" t="s">
        <v>1756</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1744</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1755</v>
      </c>
      <c r="T1401" s="1358"/>
      <c r="U1401" s="1361" t="str">
        <f>IF(Q$796="Yes",M801,"")</f>
        <v/>
      </c>
      <c r="V1401" s="1361" t="str">
        <f>IF(Q$814="Yes",M819,"")</f>
        <v/>
      </c>
      <c r="W1401" s="1363" t="s">
        <v>1756</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1744</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1755</v>
      </c>
      <c r="T1402" s="1358"/>
      <c r="U1402" s="1361" t="str">
        <f>IF(Q$796="Yes",M810,"")</f>
        <v/>
      </c>
      <c r="V1402" s="1361" t="str">
        <f>IF(Q$814="Yes",M828,"")</f>
        <v/>
      </c>
      <c r="W1402" s="1363" t="s">
        <v>1756</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1744</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1756</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1744</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1756</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1744</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1756</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1744</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1756</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1744</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1755</v>
      </c>
      <c r="T1407" s="1358"/>
      <c r="U1407" s="1361" t="str">
        <f>IF(Q$796="Yes",M812,"")</f>
        <v/>
      </c>
      <c r="V1407" s="1361" t="str">
        <f>IF(Q$814="Yes",M830,"")</f>
        <v/>
      </c>
      <c r="W1407" s="1361" t="s">
        <v>1756</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1744</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1756</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1744</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1756</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1744</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1756</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1744</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1756</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1744</v>
      </c>
      <c r="F1412" s="1361"/>
      <c r="G1412" s="1361"/>
      <c r="H1412" s="1361"/>
      <c r="I1412" s="1317" t="str">
        <f t="shared" si="226"/>
        <v>Offer this Incentive?</v>
      </c>
      <c r="J1412" s="1361" t="str">
        <f>$Q$1&amp;T1412</f>
        <v>F</v>
      </c>
      <c r="K1412" s="1361" t="str">
        <f t="shared" si="225"/>
        <v>Incentives</v>
      </c>
      <c r="L1412" s="1361"/>
      <c r="M1412" s="1361"/>
      <c r="N1412" s="1361"/>
      <c r="O1412" s="1358" t="s">
        <v>1757</v>
      </c>
      <c r="P1412" s="1463">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1744</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1744</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1744</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1744</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1744</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1744</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1744</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1744</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1744</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1744</v>
      </c>
      <c r="F1422" s="1361"/>
      <c r="G1422" s="1361"/>
      <c r="H1422" s="1361"/>
      <c r="I1422" s="1317" t="str">
        <f t="shared" si="232"/>
        <v>Offer this Incentive?</v>
      </c>
      <c r="J1422" s="1361" t="str">
        <f t="shared" si="230"/>
        <v>F</v>
      </c>
      <c r="K1422" s="1361" t="str">
        <f t="shared" si="231"/>
        <v>Incentives</v>
      </c>
      <c r="L1422" s="1361"/>
      <c r="M1422" s="1361"/>
      <c r="N1422" s="1361"/>
      <c r="O1422" s="1358" t="s">
        <v>1758</v>
      </c>
      <c r="P1422" s="1463">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1744</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1744</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1744</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1744</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1744</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1744</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1744</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1744</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1744</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1744</v>
      </c>
      <c r="F1432" s="1361"/>
      <c r="G1432" s="1361"/>
      <c r="H1432" s="1361"/>
      <c r="I1432" s="1317" t="str">
        <f t="shared" si="232"/>
        <v>Offer this Incentive?</v>
      </c>
      <c r="J1432" s="1361" t="str">
        <f t="shared" si="230"/>
        <v>F</v>
      </c>
      <c r="K1432" s="1361" t="str">
        <f t="shared" si="231"/>
        <v>Incentives</v>
      </c>
      <c r="L1432" s="1361"/>
      <c r="M1432" s="1361"/>
      <c r="N1432" s="1361"/>
      <c r="O1432" s="1358" t="s">
        <v>1759</v>
      </c>
      <c r="P1432" s="1463">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1744</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1744</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1744</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1744</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1744</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1744</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1744</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1744</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1744</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1744</v>
      </c>
      <c r="F1442" s="1361"/>
      <c r="G1442" s="1361"/>
      <c r="H1442" s="1361"/>
      <c r="I1442" s="1317" t="str">
        <f t="shared" si="232"/>
        <v>Offer this Incentive?</v>
      </c>
      <c r="J1442" s="1361" t="str">
        <f t="shared" si="230"/>
        <v>F</v>
      </c>
      <c r="K1442" s="1361" t="str">
        <f t="shared" si="231"/>
        <v>Incentives</v>
      </c>
      <c r="L1442" s="1361"/>
      <c r="M1442" s="1361"/>
      <c r="N1442" s="1361"/>
      <c r="O1442" s="1358" t="s">
        <v>1760</v>
      </c>
      <c r="P1442" s="1463">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1744</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1744</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1744</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1744</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1744</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1744</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1744</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1744</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1744</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1744</v>
      </c>
      <c r="F1452" s="1361"/>
      <c r="G1452" s="1361"/>
      <c r="H1452" s="1361"/>
      <c r="I1452" s="1317" t="str">
        <f t="shared" si="232"/>
        <v>Offer this Incentive?</v>
      </c>
      <c r="J1452" s="1361" t="str">
        <f t="shared" si="230"/>
        <v>F</v>
      </c>
      <c r="K1452" s="1361" t="str">
        <f t="shared" si="231"/>
        <v>Incentives</v>
      </c>
      <c r="L1452" s="1361"/>
      <c r="M1452" s="1361"/>
      <c r="N1452" s="1361"/>
      <c r="O1452" s="1358" t="s">
        <v>1761</v>
      </c>
      <c r="P1452" s="1463">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1744</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1744</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1744</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1744</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1744</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1744</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1744</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1744</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1744</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1744</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3"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1744</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1744</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1744</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1744</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1744</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1744</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1744</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1744</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1744</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1744</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1762</v>
      </c>
      <c r="P1472" s="1463" t="str">
        <f>'Configurable Tab'!E16</f>
        <v>No</v>
      </c>
      <c r="Q1472" s="1317" t="str">
        <f>IFERROR(_xlfn.CONCAT("C",('Configurable Tab'!$C16+1)),"")</f>
        <v>C159</v>
      </c>
      <c r="R1472" s="1361" t="s">
        <v>481</v>
      </c>
      <c r="S1472" s="1361" t="s">
        <v>1762</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1744</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1762</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1744</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1762</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1744</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1762</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1744</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1762</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1744</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1762</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1744</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1762</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1744</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1762</v>
      </c>
      <c r="P1479" s="1463" t="str">
        <f>'Configurable Tab'!E17</f>
        <v>No</v>
      </c>
      <c r="Q1479" s="1317" t="str">
        <f>IFERROR(_xlfn.CONCAT("C",('Configurable Tab'!$C17+1)),"")</f>
        <v>C167</v>
      </c>
      <c r="R1479" s="1361" t="s">
        <v>481</v>
      </c>
      <c r="S1479" s="1361" t="s">
        <v>1763</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1744</v>
      </c>
      <c r="F1480" s="1361"/>
      <c r="G1480" s="1361"/>
      <c r="H1480" s="1361"/>
      <c r="I1480" s="1317" t="str">
        <f t="shared" si="236"/>
        <v>Incentive Type</v>
      </c>
      <c r="J1480" s="1435" t="str">
        <f t="shared" ref="J1480:J1485" si="237">$Q$1&amp;IF(T$1472=2,V1473,IF(AND(T$1479=1,T$1472=1),U1480,""))</f>
        <v>F</v>
      </c>
      <c r="K1480" s="1361" t="str">
        <f t="shared" si="235"/>
        <v>Incentives</v>
      </c>
      <c r="L1480" s="1361"/>
      <c r="M1480" s="1361"/>
      <c r="N1480" s="1361"/>
      <c r="O1480" s="1358"/>
      <c r="P1480" s="1358"/>
      <c r="Q1480" s="1358"/>
      <c r="R1480" s="1361" t="s">
        <v>481</v>
      </c>
      <c r="S1480" s="1361" t="s">
        <v>1763</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1744</v>
      </c>
      <c r="F1481" s="1361"/>
      <c r="G1481" s="1361"/>
      <c r="H1481" s="1361"/>
      <c r="I1481" s="1317" t="str">
        <f t="shared" si="236"/>
        <v>Incentive Effective Date</v>
      </c>
      <c r="J1481" s="1435" t="str">
        <f t="shared" si="237"/>
        <v>F</v>
      </c>
      <c r="K1481" s="1361" t="str">
        <f t="shared" si="235"/>
        <v>Incentives</v>
      </c>
      <c r="L1481" s="1361"/>
      <c r="M1481" s="1361"/>
      <c r="N1481" s="1361"/>
      <c r="O1481" s="1358"/>
      <c r="P1481" s="1358"/>
      <c r="Q1481" s="1358"/>
      <c r="R1481" s="1361" t="s">
        <v>481</v>
      </c>
      <c r="S1481" s="1361" t="s">
        <v>1763</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1744</v>
      </c>
      <c r="F1482" s="1361"/>
      <c r="G1482" s="1361"/>
      <c r="H1482" s="1361"/>
      <c r="I1482" s="1317" t="str">
        <f t="shared" si="236"/>
        <v>Incentive Expiration Date</v>
      </c>
      <c r="J1482" s="1435" t="str">
        <f t="shared" si="237"/>
        <v>F</v>
      </c>
      <c r="K1482" s="1361" t="str">
        <f t="shared" si="235"/>
        <v>Incentives</v>
      </c>
      <c r="L1482" s="1361"/>
      <c r="M1482" s="1361"/>
      <c r="N1482" s="1361"/>
      <c r="O1482" s="1358"/>
      <c r="P1482" s="1358"/>
      <c r="Q1482" s="1358"/>
      <c r="R1482" s="1361" t="s">
        <v>481</v>
      </c>
      <c r="S1482" s="1361" t="s">
        <v>1763</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1744</v>
      </c>
      <c r="F1483" s="1361"/>
      <c r="G1483" s="1361"/>
      <c r="H1483" s="1361"/>
      <c r="I1483" s="1317" t="str">
        <f t="shared" si="236"/>
        <v>FF Payment Amount</v>
      </c>
      <c r="J1483" s="1435" t="str">
        <f t="shared" si="237"/>
        <v>F</v>
      </c>
      <c r="K1483" s="1361" t="str">
        <f t="shared" si="235"/>
        <v>Incentives</v>
      </c>
      <c r="L1483" s="1361"/>
      <c r="M1483" s="1361"/>
      <c r="N1483" s="1361"/>
      <c r="O1483" s="1358"/>
      <c r="P1483" s="1358"/>
      <c r="Q1483" s="1358"/>
      <c r="R1483" s="1361" t="s">
        <v>481</v>
      </c>
      <c r="S1483" s="1361" t="s">
        <v>1763</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1744</v>
      </c>
      <c r="F1484" s="1361"/>
      <c r="G1484" s="1361"/>
      <c r="H1484" s="1361"/>
      <c r="I1484" s="1317" t="str">
        <f t="shared" si="236"/>
        <v>Payment Method</v>
      </c>
      <c r="J1484" s="1435" t="str">
        <f t="shared" si="237"/>
        <v>F</v>
      </c>
      <c r="K1484" s="1361" t="str">
        <f t="shared" si="235"/>
        <v>Incentives</v>
      </c>
      <c r="L1484" s="1361"/>
      <c r="M1484" s="1361"/>
      <c r="N1484" s="1361"/>
      <c r="O1484" s="1358"/>
      <c r="P1484" s="1358"/>
      <c r="Q1484" s="1358"/>
      <c r="R1484" s="1361" t="s">
        <v>481</v>
      </c>
      <c r="S1484" s="1361" t="s">
        <v>1763</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1744</v>
      </c>
      <c r="F1485" s="1361"/>
      <c r="G1485" s="1361"/>
      <c r="H1485" s="1361"/>
      <c r="I1485" s="1317" t="str">
        <f t="shared" si="236"/>
        <v>AP/AR Vendor Number</v>
      </c>
      <c r="J1485" s="1435" t="str">
        <f t="shared" si="237"/>
        <v>F</v>
      </c>
      <c r="K1485" s="1361" t="str">
        <f t="shared" si="235"/>
        <v>Incentives</v>
      </c>
      <c r="L1485" s="1361"/>
      <c r="M1485" s="1361"/>
      <c r="N1485" s="1361"/>
      <c r="O1485" s="1358"/>
      <c r="P1485" s="1358"/>
      <c r="Q1485" s="1358"/>
      <c r="R1485" s="1361" t="s">
        <v>481</v>
      </c>
      <c r="S1485" s="1361" t="s">
        <v>1763</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1744</v>
      </c>
      <c r="F1486" s="1361"/>
      <c r="G1486" s="1361"/>
      <c r="H1486" s="1361"/>
      <c r="I1486" s="1317" t="str">
        <f t="shared" si="236"/>
        <v>Offer this Incentive?</v>
      </c>
      <c r="J1486" s="1361" t="str">
        <f>$Q$1&amp;T1486</f>
        <v>F</v>
      </c>
      <c r="K1486" s="1361" t="str">
        <f t="shared" si="235"/>
        <v>Incentives</v>
      </c>
      <c r="L1486" s="1361"/>
      <c r="M1486" s="1361"/>
      <c r="N1486" s="1361"/>
      <c r="O1486" s="1358" t="s">
        <v>1764</v>
      </c>
      <c r="P1486" s="1463"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1744</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1744</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1744</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1744</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1744</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1744</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1744</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1744</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1744</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3" t="str">
        <f>'Configurable Tab'!E19</f>
        <v>No</v>
      </c>
      <c r="Q1495" s="1317" t="str">
        <f>IFERROR(_xlfn.CONCAT("C",('Configurable Tab'!$C19+1)),"")</f>
        <v>C183</v>
      </c>
      <c r="R1495" s="1361" t="s">
        <v>1702</v>
      </c>
      <c r="S1495" s="1361" t="s">
        <v>1133</v>
      </c>
      <c r="T1495" s="1361" t="str">
        <f>IF(Q$1052="Yes",M1052,"")</f>
        <v/>
      </c>
      <c r="U1495" s="1361" t="s">
        <v>1765</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1744</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1765</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1744</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1765</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1744</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1765</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1744</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1765</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1744</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1765</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1744</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1765</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1744</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1765</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1744</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1765</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1744</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1765</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1744</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1765</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1744</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1765</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1744</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1765</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1744</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1765</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1744</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1765</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1744</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1766</v>
      </c>
      <c r="P1510" s="1463"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1744</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1744</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1744</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1744</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1744</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1744</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1744</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1744</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1744</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1744</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1744</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1744</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1744</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1744</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1744</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1744</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1744</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1744</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1744</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1767</v>
      </c>
      <c r="P1529" s="1463" t="str">
        <f>'Configurable Tab'!E21</f>
        <v>No</v>
      </c>
      <c r="Q1529" s="1317" t="str">
        <f>IFERROR(_xlfn.CONCAT("C",('Configurable Tab'!$C21+1)),"")</f>
        <v>C206</v>
      </c>
      <c r="R1529" s="1361" t="s">
        <v>1099</v>
      </c>
      <c r="S1529" s="1362" t="s">
        <v>1768</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1744</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1744</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1744</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1744</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1744</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1744</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1744</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1744</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1744</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1744</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1744</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1744</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1744</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1744</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1744</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1744</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1744</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1744</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1744</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1769</v>
      </c>
      <c r="P1548" s="1463"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1744</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1744</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1744</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1744</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1744</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1783</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1784</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1785</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1786</v>
      </c>
      <c r="G1570" s="52" t="s">
        <v>1800</v>
      </c>
      <c r="H1570" s="52" t="s">
        <v>1785</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1787</v>
      </c>
      <c r="G1571" s="52" t="s">
        <v>659</v>
      </c>
      <c r="H1571" s="52" t="s">
        <v>1785</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1788</v>
      </c>
      <c r="G1572" s="52" t="s">
        <v>1801</v>
      </c>
      <c r="H1572" s="52" t="s">
        <v>1785</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1789</v>
      </c>
      <c r="G1573" s="52" t="s">
        <v>1952</v>
      </c>
      <c r="H1573" s="52" t="s">
        <v>1785</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1790</v>
      </c>
      <c r="G1574" s="52" t="s">
        <v>1937</v>
      </c>
      <c r="H1574" s="52" t="s">
        <v>1785</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1791</v>
      </c>
      <c r="G1575" s="52" t="s">
        <v>1938</v>
      </c>
      <c r="H1575" s="52" t="s">
        <v>1785</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1792</v>
      </c>
      <c r="G1576" s="52" t="s">
        <v>1805</v>
      </c>
      <c r="H1576" s="52" t="s">
        <v>1785</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1793</v>
      </c>
      <c r="G1577" s="52" t="s">
        <v>1806</v>
      </c>
      <c r="H1577" s="52" t="s">
        <v>1785</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1794</v>
      </c>
      <c r="G1578" s="52" t="s">
        <v>1807</v>
      </c>
      <c r="H1578" s="52" t="s">
        <v>1785</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1795</v>
      </c>
      <c r="G1579" s="52" t="s">
        <v>1808</v>
      </c>
      <c r="H1579" s="52" t="s">
        <v>1785</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1796</v>
      </c>
      <c r="G1580" s="52" t="s">
        <v>1809</v>
      </c>
      <c r="H1580" s="52" t="s">
        <v>1785</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1797</v>
      </c>
      <c r="G1581" s="52" t="s">
        <v>1810</v>
      </c>
      <c r="H1581" s="52" t="s">
        <v>1785</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1798</v>
      </c>
      <c r="G1582" s="52" t="s">
        <v>2057</v>
      </c>
      <c r="H1582" s="52" t="s">
        <v>1785</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1825</v>
      </c>
      <c r="H1583" s="817" t="s">
        <v>1785</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1815</v>
      </c>
      <c r="H1584" s="817" t="s">
        <v>1785</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1814</v>
      </c>
      <c r="H1585" s="817" t="s">
        <v>1785</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1812</v>
      </c>
      <c r="G1586" s="817" t="s">
        <v>1813</v>
      </c>
      <c r="H1586" s="817" t="s">
        <v>1785</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1826</v>
      </c>
      <c r="H1587" s="817" t="s">
        <v>1785</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1819</v>
      </c>
      <c r="H1588" s="817" t="s">
        <v>1785</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1829</v>
      </c>
      <c r="H1589" s="817" t="s">
        <v>1785</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1822</v>
      </c>
      <c r="H1590" s="817" t="s">
        <v>1785</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1828</v>
      </c>
      <c r="H1591" s="817" t="s">
        <v>1785</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1818</v>
      </c>
      <c r="H1592" s="817" t="s">
        <v>1785</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1830</v>
      </c>
      <c r="H1593" s="52" t="s">
        <v>1785</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1831</v>
      </c>
      <c r="H1594" s="52" t="s">
        <v>1785</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1832</v>
      </c>
      <c r="H1595" s="52" t="s">
        <v>1785</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1962</v>
      </c>
      <c r="H1596" s="52" t="s">
        <v>1785</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1834</v>
      </c>
      <c r="H1597" s="52" t="s">
        <v>1785</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1835</v>
      </c>
      <c r="H1598" s="52" t="s">
        <v>1785</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1836</v>
      </c>
      <c r="H1599" s="52" t="s">
        <v>1785</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1963</v>
      </c>
      <c r="H1600" s="52" t="s">
        <v>1785</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1919</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1922</v>
      </c>
      <c r="G1610" s="816" t="s">
        <v>1355</v>
      </c>
      <c r="H1610" s="816" t="s">
        <v>1927</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1923</v>
      </c>
      <c r="G1611" s="816" t="s">
        <v>1370</v>
      </c>
      <c r="H1611" s="816" t="s">
        <v>1927</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1924</v>
      </c>
      <c r="G1612" s="1309" t="s">
        <v>656</v>
      </c>
      <c r="H1612" s="816" t="s">
        <v>1927</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1925</v>
      </c>
      <c r="G1613" s="1309" t="s">
        <v>1356</v>
      </c>
      <c r="H1613" s="816" t="s">
        <v>1927</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1921</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1926</v>
      </c>
      <c r="G1614" s="1334" t="s">
        <v>1361</v>
      </c>
      <c r="H1614" s="816" t="s">
        <v>1927</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1920</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1920</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1973</v>
      </c>
      <c r="G1617" s="52" t="s">
        <v>1370</v>
      </c>
      <c r="H1617" s="52" t="s">
        <v>1929</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1929</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1974</v>
      </c>
      <c r="G1619" s="52" t="s">
        <v>656</v>
      </c>
      <c r="H1619" s="52" t="s">
        <v>1929</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1930</v>
      </c>
      <c r="G1620" s="1336" t="s">
        <v>1360</v>
      </c>
      <c r="H1620" s="1140" t="s">
        <v>1929</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1931</v>
      </c>
      <c r="G1621" s="1336" t="s">
        <v>134</v>
      </c>
      <c r="H1621" s="1140" t="s">
        <v>1929</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1932</v>
      </c>
      <c r="G1622" s="1334" t="s">
        <v>657</v>
      </c>
      <c r="H1622" s="1140" t="s">
        <v>1929</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1786</v>
      </c>
      <c r="G1623" s="52" t="s">
        <v>240</v>
      </c>
      <c r="H1623" s="1140" t="s">
        <v>1929</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1933</v>
      </c>
      <c r="G1624" s="52" t="s">
        <v>1373</v>
      </c>
      <c r="H1624" s="1140" t="s">
        <v>1929</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1935</v>
      </c>
      <c r="G1625" s="1361" t="s">
        <v>1802</v>
      </c>
      <c r="H1625" s="1140" t="s">
        <v>1929</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1936</v>
      </c>
      <c r="G1626" s="1361" t="s">
        <v>1937</v>
      </c>
      <c r="H1626" s="1140" t="s">
        <v>1929</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1934</v>
      </c>
      <c r="G1627" s="1361" t="s">
        <v>1803</v>
      </c>
      <c r="H1627" s="1140" t="s">
        <v>1929</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1787</v>
      </c>
      <c r="G1628" s="1361" t="s">
        <v>1938</v>
      </c>
      <c r="H1628" s="1140" t="s">
        <v>1929</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1788</v>
      </c>
      <c r="G1629" s="1361" t="s">
        <v>1825</v>
      </c>
      <c r="H1629" s="1140" t="s">
        <v>1929</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1789</v>
      </c>
      <c r="G1630" s="1361" t="s">
        <v>1939</v>
      </c>
      <c r="H1630" s="1140" t="s">
        <v>1929</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1790</v>
      </c>
      <c r="G1631" s="1361" t="s">
        <v>1940</v>
      </c>
      <c r="H1631" s="1140" t="s">
        <v>1929</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1791</v>
      </c>
      <c r="G1632" s="1361" t="s">
        <v>1837</v>
      </c>
      <c r="H1632" s="1140" t="s">
        <v>1929</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1792</v>
      </c>
      <c r="G1633" s="1361" t="s">
        <v>1941</v>
      </c>
      <c r="H1633" s="1140" t="s">
        <v>1929</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1793</v>
      </c>
      <c r="G1634" s="1361" t="s">
        <v>1942</v>
      </c>
      <c r="H1634" s="1140" t="s">
        <v>1929</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1794</v>
      </c>
      <c r="G1635" s="1361" t="s">
        <v>1701</v>
      </c>
      <c r="H1635" s="1140" t="s">
        <v>1929</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1795</v>
      </c>
      <c r="G1636" s="1361" t="s">
        <v>1943</v>
      </c>
      <c r="H1636" s="1140" t="s">
        <v>1929</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1796</v>
      </c>
      <c r="G1637" s="1361" t="s">
        <v>1944</v>
      </c>
      <c r="H1637" s="1140" t="s">
        <v>1929</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1797</v>
      </c>
      <c r="G1638" s="1361" t="s">
        <v>1945</v>
      </c>
      <c r="H1638" s="1140" t="s">
        <v>1929</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1798</v>
      </c>
      <c r="G1639" s="1361" t="s">
        <v>1946</v>
      </c>
      <c r="H1639" s="1140" t="s">
        <v>1929</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1949</v>
      </c>
      <c r="G1640" s="1361" t="s">
        <v>1947</v>
      </c>
      <c r="H1640" s="1140" t="s">
        <v>1929</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1950</v>
      </c>
      <c r="G1641" s="1361" t="s">
        <v>1948</v>
      </c>
      <c r="H1641" s="1140" t="s">
        <v>1929</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1929</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1980</v>
      </c>
      <c r="G1643" s="817" t="s">
        <v>239</v>
      </c>
      <c r="H1643" s="817" t="s">
        <v>1929</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1977</v>
      </c>
      <c r="G1644" s="1336" t="s">
        <v>1363</v>
      </c>
      <c r="H1644" s="817" t="s">
        <v>1929</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1978</v>
      </c>
      <c r="G1645" s="1336" t="s">
        <v>1364</v>
      </c>
      <c r="H1645" s="817" t="s">
        <v>1929</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1979</v>
      </c>
      <c r="G1646" s="1334" t="s">
        <v>1366</v>
      </c>
      <c r="H1646" s="817" t="s">
        <v>1929</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1951</v>
      </c>
      <c r="G1647" s="1361" t="s">
        <v>1952</v>
      </c>
      <c r="H1647" s="1361" t="s">
        <v>1929</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1975</v>
      </c>
      <c r="G1648" s="1361" t="s">
        <v>1811</v>
      </c>
      <c r="H1648" s="1140" t="s">
        <v>1929</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1976</v>
      </c>
      <c r="G1649" s="1361" t="s">
        <v>1816</v>
      </c>
      <c r="H1649" s="1140" t="s">
        <v>1929</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1953</v>
      </c>
      <c r="G1650" s="1361" t="s">
        <v>1817</v>
      </c>
      <c r="H1650" s="1140" t="s">
        <v>1929</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1954</v>
      </c>
      <c r="G1651" s="1361" t="s">
        <v>1814</v>
      </c>
      <c r="H1651" s="1140" t="s">
        <v>1929</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1955</v>
      </c>
      <c r="G1652" s="1361" t="s">
        <v>1813</v>
      </c>
      <c r="H1652" s="1140" t="s">
        <v>1929</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1956</v>
      </c>
      <c r="G1653" s="1336" t="s">
        <v>1830</v>
      </c>
      <c r="H1653" s="1140" t="s">
        <v>1929</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1957</v>
      </c>
      <c r="G1654" s="1336" t="s">
        <v>1831</v>
      </c>
      <c r="H1654" s="1140" t="s">
        <v>1929</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1958</v>
      </c>
      <c r="G1655" s="1336" t="s">
        <v>1832</v>
      </c>
      <c r="H1655" s="1140" t="s">
        <v>1929</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1981</v>
      </c>
      <c r="G1656" s="1336" t="s">
        <v>1962</v>
      </c>
      <c r="H1656" s="1140" t="s">
        <v>1929</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1982</v>
      </c>
      <c r="G1657" s="1336" t="s">
        <v>1833</v>
      </c>
      <c r="H1657" s="1140" t="s">
        <v>1929</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1983</v>
      </c>
      <c r="G1658" s="1334" t="s">
        <v>1834</v>
      </c>
      <c r="H1658" s="1140" t="s">
        <v>1929</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1959</v>
      </c>
      <c r="G1659" s="1336" t="s">
        <v>1835</v>
      </c>
      <c r="H1659" s="1140" t="s">
        <v>1929</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1960</v>
      </c>
      <c r="G1660" s="1336" t="s">
        <v>1836</v>
      </c>
      <c r="H1660" s="1140" t="s">
        <v>1929</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1961</v>
      </c>
      <c r="G1661" s="1334" t="s">
        <v>1963</v>
      </c>
      <c r="H1661" s="1140" t="s">
        <v>1929</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1964</v>
      </c>
      <c r="B1662" s="52" t="str">
        <f>IFERROR(_xlfn.CONCAT("D",MATCH(A1662,'Variable Costs &amp; Income'!D$1:D$62,0)),"")</f>
        <v>D37</v>
      </c>
      <c r="C1662" s="52" t="str">
        <f>IFERROR(_xlfn.CONCAT("E",MATCH(A1662,'Variable Costs &amp; Income'!D$1:D$62,0)),"")</f>
        <v>E37</v>
      </c>
      <c r="D1662" s="817" t="s">
        <v>1350</v>
      </c>
      <c r="E1662" s="52" t="s">
        <v>210</v>
      </c>
      <c r="F1662" s="1337" t="s">
        <v>1970</v>
      </c>
      <c r="G1662" s="1336" t="s">
        <v>1965</v>
      </c>
      <c r="H1662" s="1140" t="s">
        <v>1929</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1969</v>
      </c>
      <c r="G1663" s="1336" t="s">
        <v>1966</v>
      </c>
      <c r="H1663" s="1140" t="s">
        <v>1929</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1968</v>
      </c>
      <c r="G1664" s="1334" t="s">
        <v>1967</v>
      </c>
      <c r="H1664" s="1140" t="s">
        <v>1929</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1984</v>
      </c>
      <c r="G1665" s="1336" t="s">
        <v>1355</v>
      </c>
      <c r="H1665" s="1140" t="s">
        <v>1929</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1987</v>
      </c>
      <c r="G1666" s="1361" t="str">
        <f>IF(S1666&lt;&gt;"","G","")</f>
        <v/>
      </c>
      <c r="H1666" s="1361" t="s">
        <v>1986</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1988</v>
      </c>
      <c r="G1667" s="1361" t="str">
        <f>IF(S1667&lt;&gt;"","E","")</f>
        <v/>
      </c>
      <c r="H1667" s="1361" t="s">
        <v>1986</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1987</v>
      </c>
      <c r="G1668" s="1361" t="str">
        <f>IF(S1668&lt;&gt;"","G","")</f>
        <v/>
      </c>
      <c r="H1668" s="1361" t="s">
        <v>1986</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1988</v>
      </c>
      <c r="G1669" s="1361" t="str">
        <f>IF(S1669&lt;&gt;"","E","")</f>
        <v/>
      </c>
      <c r="H1669" s="1361" t="s">
        <v>1986</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1987</v>
      </c>
      <c r="G1670" s="1361" t="str">
        <f>IF(S1670&lt;&gt;"","G","")</f>
        <v/>
      </c>
      <c r="H1670" s="1361" t="s">
        <v>1986</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1988</v>
      </c>
      <c r="G1671" s="1361" t="str">
        <f>IF(S1671&lt;&gt;"","E","")</f>
        <v/>
      </c>
      <c r="H1671" s="1361" t="s">
        <v>1986</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1987</v>
      </c>
      <c r="G1672" s="1361" t="str">
        <f>IF(S1672&lt;&gt;"","G","")</f>
        <v/>
      </c>
      <c r="H1672" s="1361" t="s">
        <v>1986</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1988</v>
      </c>
      <c r="G1673" s="1361" t="str">
        <f>IF(S1673&lt;&gt;"","E","")</f>
        <v/>
      </c>
      <c r="H1673" s="1361" t="s">
        <v>1986</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1987</v>
      </c>
      <c r="G1674" s="1361" t="str">
        <f>IF(S1674&lt;&gt;"","G","")</f>
        <v/>
      </c>
      <c r="H1674" s="1361" t="s">
        <v>1986</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1988</v>
      </c>
      <c r="G1675" s="1361" t="str">
        <f>IF(S1675&lt;&gt;"","E","")</f>
        <v/>
      </c>
      <c r="H1675" s="1361" t="s">
        <v>1986</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1987</v>
      </c>
      <c r="G1676" s="1361" t="str">
        <f>IF(S1676&lt;&gt;"","G","")</f>
        <v/>
      </c>
      <c r="H1676" s="1361" t="s">
        <v>1986</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1988</v>
      </c>
      <c r="G1677" s="1361" t="str">
        <f>IF(S1677&lt;&gt;"","E","")</f>
        <v/>
      </c>
      <c r="H1677" s="1361" t="s">
        <v>1986</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1987</v>
      </c>
      <c r="G1678" s="1361" t="str">
        <f>IF(S1678&lt;&gt;"","G","")</f>
        <v/>
      </c>
      <c r="H1678" s="1361" t="s">
        <v>1986</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1988</v>
      </c>
      <c r="G1679" s="1361" t="str">
        <f>IF(S1679&lt;&gt;"","E","")</f>
        <v/>
      </c>
      <c r="H1679" s="1361" t="s">
        <v>1986</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1987</v>
      </c>
      <c r="G1680" s="1361" t="str">
        <f>IF(S1680&lt;&gt;"","G","")</f>
        <v/>
      </c>
      <c r="H1680" s="1361" t="s">
        <v>1986</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1988</v>
      </c>
      <c r="G1681" s="1361" t="str">
        <f>IF(S1681&lt;&gt;"","E","")</f>
        <v/>
      </c>
      <c r="H1681" s="1361" t="s">
        <v>1986</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1987</v>
      </c>
      <c r="G1682" s="1361" t="str">
        <f>IF(S1682&lt;&gt;"","G","")</f>
        <v/>
      </c>
      <c r="H1682" s="1361" t="s">
        <v>1986</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1988</v>
      </c>
      <c r="G1683" s="1361" t="str">
        <f>IF(S1683&lt;&gt;"","E","")</f>
        <v/>
      </c>
      <c r="H1683" s="1361" t="s">
        <v>1986</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1987</v>
      </c>
      <c r="G1684" s="1361" t="str">
        <f>IF(S1684&lt;&gt;"","G","")</f>
        <v/>
      </c>
      <c r="H1684" s="1361" t="s">
        <v>1986</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1988</v>
      </c>
      <c r="G1685" s="1361" t="str">
        <f>IF(S1685&lt;&gt;"","E","")</f>
        <v/>
      </c>
      <c r="H1685" s="1361" t="s">
        <v>1986</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1987</v>
      </c>
      <c r="G1686" s="1361" t="str">
        <f>IF(S1686&lt;&gt;"","G","")</f>
        <v/>
      </c>
      <c r="H1686" s="1361" t="s">
        <v>1986</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1988</v>
      </c>
      <c r="G1687" s="1361" t="str">
        <f>IF(S1687&lt;&gt;"","E","")</f>
        <v/>
      </c>
      <c r="H1687" s="1361" t="s">
        <v>1986</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1987</v>
      </c>
      <c r="G1688" s="1361" t="str">
        <f>IF(S1688&lt;&gt;"","G","")</f>
        <v/>
      </c>
      <c r="H1688" s="1361" t="s">
        <v>1986</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1988</v>
      </c>
      <c r="G1689" s="1361" t="str">
        <f>IF(S1689&lt;&gt;"","E","")</f>
        <v/>
      </c>
      <c r="H1689" s="1361" t="s">
        <v>1986</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1987</v>
      </c>
      <c r="G1690" s="1361" t="str">
        <f>IF(S1690&lt;&gt;"","G","")</f>
        <v/>
      </c>
      <c r="H1690" s="1361" t="s">
        <v>1986</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1988</v>
      </c>
      <c r="G1691" s="1361" t="str">
        <f>IF(S1691&lt;&gt;"","E","")</f>
        <v/>
      </c>
      <c r="H1691" s="1361" t="s">
        <v>1986</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1987</v>
      </c>
      <c r="G1692" s="1361" t="str">
        <f>IF(S1692&lt;&gt;"","G","")</f>
        <v/>
      </c>
      <c r="H1692" s="1361" t="s">
        <v>1986</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1988</v>
      </c>
      <c r="G1693" s="1361" t="str">
        <f>IF(S1693&lt;&gt;"","E","")</f>
        <v/>
      </c>
      <c r="H1693" s="1361" t="s">
        <v>1986</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1987</v>
      </c>
      <c r="G1694" s="1361" t="str">
        <f>IF(S1694&lt;&gt;"","G","")</f>
        <v/>
      </c>
      <c r="H1694" s="1361" t="s">
        <v>1986</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1988</v>
      </c>
      <c r="G1695" s="1361" t="str">
        <f>IF(S1695&lt;&gt;"","E","")</f>
        <v/>
      </c>
      <c r="H1695" s="1361" t="s">
        <v>1986</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1987</v>
      </c>
      <c r="G1696" s="1361" t="str">
        <f>IF(S1696&lt;&gt;"","G","")</f>
        <v/>
      </c>
      <c r="H1696" s="1361" t="s">
        <v>1986</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1988</v>
      </c>
      <c r="G1697" s="1361" t="str">
        <f>IF(S1697&lt;&gt;"","E","")</f>
        <v/>
      </c>
      <c r="H1697" s="1361" t="s">
        <v>1986</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1987</v>
      </c>
      <c r="G1698" s="1361" t="str">
        <f>IF(S1698&lt;&gt;"","G","")</f>
        <v/>
      </c>
      <c r="H1698" s="1361" t="s">
        <v>1986</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1988</v>
      </c>
      <c r="G1699" s="1361" t="str">
        <f>IF(S1699&lt;&gt;"","E","")</f>
        <v/>
      </c>
      <c r="H1699" s="1361" t="s">
        <v>1986</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1987</v>
      </c>
      <c r="G1700" s="1361" t="str">
        <f>IF(S1700&lt;&gt;"","G","")</f>
        <v/>
      </c>
      <c r="H1700" s="1361" t="s">
        <v>1986</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1988</v>
      </c>
      <c r="G1701" s="1361" t="str">
        <f>IF(S1701&lt;&gt;"","E","")</f>
        <v/>
      </c>
      <c r="H1701" s="1361" t="s">
        <v>1986</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1986</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1986</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1986</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1986</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1989</v>
      </c>
      <c r="G1706" s="1361" t="str">
        <f>IF(S1706&lt;&gt;"","F","")</f>
        <v/>
      </c>
      <c r="H1706" s="1361" t="s">
        <v>1986</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1986</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1986</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1986</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1986</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1989</v>
      </c>
      <c r="G1711" s="1361" t="str">
        <f>IF(S1711&lt;&gt;"","F","")</f>
        <v/>
      </c>
      <c r="H1711" s="1361" t="s">
        <v>1986</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1986</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1986</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1986</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1986</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1989</v>
      </c>
      <c r="G1716" s="1361" t="str">
        <f>IF(S1716&lt;&gt;"","F","")</f>
        <v/>
      </c>
      <c r="H1716" s="1361" t="s">
        <v>1986</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1986</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1986</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1986</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1986</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1989</v>
      </c>
      <c r="G1721" s="1361" t="str">
        <f>IF(S1721&lt;&gt;"","F","")</f>
        <v/>
      </c>
      <c r="H1721" s="1361" t="s">
        <v>1986</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1986</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1986</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1986</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1986</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1989</v>
      </c>
      <c r="G1726" s="1361" t="str">
        <f>IF(S1726&lt;&gt;"","F","")</f>
        <v/>
      </c>
      <c r="H1726" s="1361" t="s">
        <v>1986</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1986</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1986</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1986</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1986</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1989</v>
      </c>
      <c r="G1731" s="1361" t="str">
        <f>IF(S1731&lt;&gt;"","F","")</f>
        <v/>
      </c>
      <c r="H1731" s="1361" t="s">
        <v>1986</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1986</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1986</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1986</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1986</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1989</v>
      </c>
      <c r="G1736" s="1361" t="str">
        <f>IF(S1736&lt;&gt;"","F","")</f>
        <v/>
      </c>
      <c r="H1736" s="1361" t="s">
        <v>1986</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1986</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1986</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1986</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1986</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1989</v>
      </c>
      <c r="G1741" s="1361" t="str">
        <f>IF(S1741&lt;&gt;"","F","")</f>
        <v/>
      </c>
      <c r="H1741" s="1361" t="s">
        <v>1986</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1986</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1986</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1986</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1986</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1989</v>
      </c>
      <c r="G1746" s="1361" t="str">
        <f>IF(S1746&lt;&gt;"","F","")</f>
        <v/>
      </c>
      <c r="H1746" s="1361" t="s">
        <v>1986</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1986</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1986</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1986</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1986</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1989</v>
      </c>
      <c r="G1751" s="1361" t="str">
        <f>IF(S1751&lt;&gt;"","F","")</f>
        <v/>
      </c>
      <c r="H1751" s="1361" t="s">
        <v>1986</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1986</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1986</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1986</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1986</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1989</v>
      </c>
      <c r="G1756" s="1361" t="str">
        <f>IF(S1756&lt;&gt;"","F","")</f>
        <v/>
      </c>
      <c r="H1756" s="1361" t="s">
        <v>1986</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1986</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1986</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1986</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1986</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1989</v>
      </c>
      <c r="G1761" s="1361" t="str">
        <f>IF(S1761&lt;&gt;"","F","")</f>
        <v/>
      </c>
      <c r="H1761" s="1361" t="s">
        <v>1986</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1986</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1986</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1986</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1986</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1989</v>
      </c>
      <c r="G1766" s="1361" t="str">
        <f>IF(S1766&lt;&gt;"","F","")</f>
        <v/>
      </c>
      <c r="H1766" s="1361" t="s">
        <v>1986</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1986</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1986</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1986</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1986</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1989</v>
      </c>
      <c r="G1771" s="1361" t="str">
        <f>IF(S1771&lt;&gt;"","F","")</f>
        <v/>
      </c>
      <c r="H1771" s="1361" t="s">
        <v>1986</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1986</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1986</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1986</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1986</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1989</v>
      </c>
      <c r="G1776" s="1361" t="str">
        <f>IF(S1776&lt;&gt;"","F","")</f>
        <v/>
      </c>
      <c r="H1776" s="1361" t="s">
        <v>1986</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1986</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1986</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1986</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1986</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1989</v>
      </c>
      <c r="G1781" s="1361" t="str">
        <f>IF(S1781&lt;&gt;"","F","")</f>
        <v/>
      </c>
      <c r="H1781" s="1361" t="s">
        <v>1986</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1986</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1986</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1986</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1986</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1989</v>
      </c>
      <c r="G1786" s="1361" t="str">
        <f>IF(S1786&lt;&gt;"","F","")</f>
        <v/>
      </c>
      <c r="H1786" s="1361" t="s">
        <v>1986</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1986</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1986</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1986</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1986</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1989</v>
      </c>
      <c r="G1791" s="1361" t="str">
        <f>IF(S1791&lt;&gt;"","F","")</f>
        <v/>
      </c>
      <c r="H1791" s="1361" t="s">
        <v>1986</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1985</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1985</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1985</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1985</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1985</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1985</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1985</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1985</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1985</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1985</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1985</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1985</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1985</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1985</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1985</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1985</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1985</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1985</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1985</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1985</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1993</v>
      </c>
      <c r="G1812" s="1361" t="str">
        <f>IF(T1812&lt;&gt;"","E","")</f>
        <v/>
      </c>
      <c r="H1812" s="1361" t="s">
        <v>1992</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1997</v>
      </c>
      <c r="G1813" s="1361" t="str">
        <f>IF(T1813&lt;&gt;"","G","")</f>
        <v/>
      </c>
      <c r="H1813" s="1361" t="s">
        <v>1992</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1993</v>
      </c>
      <c r="G1814" s="1361" t="str">
        <f>IF(T1814&lt;&gt;"","E","")</f>
        <v/>
      </c>
      <c r="H1814" s="1361" t="s">
        <v>1992</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1997</v>
      </c>
      <c r="G1815" s="1361" t="str">
        <f>IF(T1815&lt;&gt;"","G","")</f>
        <v/>
      </c>
      <c r="H1815" s="1361" t="s">
        <v>1992</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1993</v>
      </c>
      <c r="G1816" s="1361" t="str">
        <f>IF(T1816&lt;&gt;"","E","")</f>
        <v/>
      </c>
      <c r="H1816" s="1361" t="s">
        <v>1992</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1997</v>
      </c>
      <c r="G1817" s="1361" t="str">
        <f>IF(T1817&lt;&gt;"","G","")</f>
        <v/>
      </c>
      <c r="H1817" s="1361" t="s">
        <v>1992</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1993</v>
      </c>
      <c r="G1818" s="1361" t="str">
        <f>IF(T1818&lt;&gt;"","E","")</f>
        <v/>
      </c>
      <c r="H1818" s="1361" t="s">
        <v>1992</v>
      </c>
      <c r="I1818" s="1317"/>
      <c r="J1818" s="1361"/>
      <c r="K1818" s="1361"/>
      <c r="L1818" s="852" t="s">
        <v>1380</v>
      </c>
      <c r="M1818" s="1512">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1995</v>
      </c>
      <c r="G1819" s="1361" t="str">
        <f>IF(T1819&lt;&gt;"","H","")</f>
        <v/>
      </c>
      <c r="H1819" s="1361" t="s">
        <v>1992</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1993</v>
      </c>
      <c r="G1820" s="1361" t="str">
        <f>IF(T1820&lt;&gt;"","E","")</f>
        <v/>
      </c>
      <c r="H1820" s="1361" t="s">
        <v>1992</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1997</v>
      </c>
      <c r="G1821" s="1361" t="str">
        <f>IF(T1821&lt;&gt;"","G","")</f>
        <v/>
      </c>
      <c r="H1821" s="1361" t="s">
        <v>1992</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1995</v>
      </c>
      <c r="G1822" s="1361" t="str">
        <f>IF(T1822&lt;&gt;"","H","")</f>
        <v/>
      </c>
      <c r="H1822" s="1361" t="s">
        <v>1992</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1997</v>
      </c>
      <c r="G1823" s="1361" t="str">
        <f>IF(T1823&lt;&gt;"","G","")</f>
        <v/>
      </c>
      <c r="H1823" s="1361" t="s">
        <v>1992</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1995</v>
      </c>
      <c r="G1824" s="1361" t="str">
        <f>IF(T1824&lt;&gt;"","H","")</f>
        <v/>
      </c>
      <c r="H1824" s="1361" t="s">
        <v>1992</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1997</v>
      </c>
      <c r="G1825" s="1361" t="str">
        <f>IF(T1825&lt;&gt;"","G","")</f>
        <v/>
      </c>
      <c r="H1825" s="1361" t="s">
        <v>1992</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1995</v>
      </c>
      <c r="G1826" s="1361" t="str">
        <f>IF(T1826&lt;&gt;"","H","")</f>
        <v/>
      </c>
      <c r="H1826" s="1361" t="s">
        <v>1992</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1997</v>
      </c>
      <c r="G1827" s="1361" t="str">
        <f>IF(T1827&lt;&gt;"","G","")</f>
        <v/>
      </c>
      <c r="H1827" s="1361" t="s">
        <v>1992</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1995</v>
      </c>
      <c r="G1828" s="1361" t="str">
        <f>IF(T1828&lt;&gt;"","H","")</f>
        <v/>
      </c>
      <c r="H1828" s="1361" t="s">
        <v>1992</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1996</v>
      </c>
      <c r="G1829" s="1361" t="str">
        <f>IF(T1829&lt;&gt;"","F","")</f>
        <v/>
      </c>
      <c r="H1829" s="1361" t="s">
        <v>1992</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1995</v>
      </c>
      <c r="G1830" s="1361" t="str">
        <f>IF(T1830&lt;&gt;"","H","")</f>
        <v/>
      </c>
      <c r="H1830" s="1361" t="s">
        <v>1992</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1996</v>
      </c>
      <c r="G1831" s="1361" t="str">
        <f>IF(T1831&lt;&gt;"","F","")</f>
        <v/>
      </c>
      <c r="H1831" s="1361" t="s">
        <v>1992</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1993</v>
      </c>
      <c r="G1832" s="1361" t="str">
        <f>IF(T1832&lt;&gt;"","E","")</f>
        <v/>
      </c>
      <c r="H1832" s="1361" t="s">
        <v>1992</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1995</v>
      </c>
      <c r="G1833" s="1361" t="str">
        <f>IF(T1833&lt;&gt;"","H","")</f>
        <v/>
      </c>
      <c r="H1833" s="1361" t="s">
        <v>1992</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1997</v>
      </c>
      <c r="G1834" s="1361" t="str">
        <f>IF(T1834&lt;&gt;"","G","")</f>
        <v/>
      </c>
      <c r="H1834" s="1361" t="s">
        <v>1992</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1993</v>
      </c>
      <c r="G1835" s="1361" t="str">
        <f>IF(T1835&lt;&gt;"","E","")</f>
        <v/>
      </c>
      <c r="H1835" s="1361" t="s">
        <v>1992</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1995</v>
      </c>
      <c r="G1836" s="1361" t="str">
        <f>IF(T1836&lt;&gt;"","H","")</f>
        <v/>
      </c>
      <c r="H1836" s="1361" t="s">
        <v>1992</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1997</v>
      </c>
      <c r="G1837" s="1361" t="str">
        <f>IF(T1837&lt;&gt;"","G","")</f>
        <v/>
      </c>
      <c r="H1837" s="1361" t="s">
        <v>1992</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1995</v>
      </c>
      <c r="G1838" s="1361" t="str">
        <f>IF(T1838&lt;&gt;"","H","")</f>
        <v/>
      </c>
      <c r="H1838" s="1361" t="s">
        <v>1992</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1993</v>
      </c>
      <c r="G1839" s="1361" t="str">
        <f>IF(T1839&lt;&gt;"","E","")</f>
        <v/>
      </c>
      <c r="H1839" s="1361" t="s">
        <v>1992</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1992</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1992</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1992</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1992</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2000</v>
      </c>
      <c r="G1844" s="1361" t="str">
        <f>IF(T1844&lt;&gt;"","N","")</f>
        <v/>
      </c>
      <c r="H1844" s="1361" t="s">
        <v>1992</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2000</v>
      </c>
      <c r="G1845" s="1361" t="str">
        <f t="shared" ref="G1845:G1866" si="286">IF(T1845&lt;&gt;"","N","")</f>
        <v/>
      </c>
      <c r="H1845" s="1361" t="s">
        <v>1992</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2000</v>
      </c>
      <c r="G1846" s="1361" t="str">
        <f t="shared" si="286"/>
        <v/>
      </c>
      <c r="H1846" s="1361" t="s">
        <v>1992</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2000</v>
      </c>
      <c r="G1847" s="1361" t="str">
        <f t="shared" si="286"/>
        <v/>
      </c>
      <c r="H1847" s="1361" t="s">
        <v>1992</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2000</v>
      </c>
      <c r="G1848" s="1361" t="str">
        <f t="shared" si="286"/>
        <v/>
      </c>
      <c r="H1848" s="1361" t="s">
        <v>1992</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2000</v>
      </c>
      <c r="G1849" s="1361" t="str">
        <f t="shared" si="286"/>
        <v/>
      </c>
      <c r="H1849" s="1361" t="s">
        <v>1992</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2000</v>
      </c>
      <c r="G1850" s="1361" t="str">
        <f t="shared" si="286"/>
        <v/>
      </c>
      <c r="H1850" s="1361" t="s">
        <v>1992</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2000</v>
      </c>
      <c r="G1851" s="1361" t="str">
        <f t="shared" si="286"/>
        <v/>
      </c>
      <c r="H1851" s="1361" t="s">
        <v>1992</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2000</v>
      </c>
      <c r="G1852" s="1361" t="str">
        <f t="shared" si="286"/>
        <v/>
      </c>
      <c r="H1852" s="1361" t="s">
        <v>1992</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2000</v>
      </c>
      <c r="G1853" s="1361" t="str">
        <f t="shared" si="286"/>
        <v/>
      </c>
      <c r="H1853" s="1361" t="s">
        <v>1992</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2000</v>
      </c>
      <c r="G1854" s="1361" t="str">
        <f t="shared" si="286"/>
        <v/>
      </c>
      <c r="H1854" s="1361" t="s">
        <v>1992</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2000</v>
      </c>
      <c r="G1855" s="1361" t="str">
        <f t="shared" si="286"/>
        <v/>
      </c>
      <c r="H1855" s="1361" t="s">
        <v>1992</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2000</v>
      </c>
      <c r="G1856" s="1361" t="str">
        <f t="shared" si="286"/>
        <v/>
      </c>
      <c r="H1856" s="1361" t="s">
        <v>1992</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2000</v>
      </c>
      <c r="G1857" s="1361" t="str">
        <f t="shared" si="286"/>
        <v/>
      </c>
      <c r="H1857" s="1361" t="s">
        <v>1992</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2000</v>
      </c>
      <c r="G1858" s="1361" t="str">
        <f t="shared" si="286"/>
        <v/>
      </c>
      <c r="H1858" s="1361" t="s">
        <v>1992</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2000</v>
      </c>
      <c r="G1859" s="1361" t="str">
        <f t="shared" si="286"/>
        <v/>
      </c>
      <c r="H1859" s="1361" t="s">
        <v>1992</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2000</v>
      </c>
      <c r="G1860" s="1361" t="str">
        <f t="shared" si="286"/>
        <v/>
      </c>
      <c r="H1860" s="1361" t="s">
        <v>1992</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2000</v>
      </c>
      <c r="G1861" s="1361" t="str">
        <f t="shared" si="286"/>
        <v/>
      </c>
      <c r="H1861" s="1361" t="s">
        <v>1992</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2000</v>
      </c>
      <c r="G1862" s="1361" t="str">
        <f t="shared" si="286"/>
        <v/>
      </c>
      <c r="H1862" s="1361" t="s">
        <v>1992</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2000</v>
      </c>
      <c r="G1863" s="1361" t="str">
        <f t="shared" si="286"/>
        <v/>
      </c>
      <c r="H1863" s="1361" t="s">
        <v>1992</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2000</v>
      </c>
      <c r="G1864" s="1361" t="str">
        <f t="shared" si="286"/>
        <v/>
      </c>
      <c r="H1864" s="1361" t="s">
        <v>1992</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2000</v>
      </c>
      <c r="G1865" s="1361" t="str">
        <f t="shared" si="286"/>
        <v/>
      </c>
      <c r="H1865" s="1361" t="s">
        <v>1992</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2000</v>
      </c>
      <c r="G1866" s="1361" t="str">
        <f t="shared" si="286"/>
        <v/>
      </c>
      <c r="H1866" s="1361" t="s">
        <v>1992</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1992</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1992</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1992</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1992</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1992</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1992</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1992</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1992</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1992</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1992</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1992</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1992</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1992</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1992</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1992</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1992</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1992</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1992</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1992</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1992</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1992</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1992</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1992</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1992</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1992</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1992</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1992</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1992</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1992</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1992</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1992</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1992</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1992</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1992</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1992</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1992</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1992</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1992</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1992</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1992</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1992</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1992</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1992</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1992</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2001</v>
      </c>
      <c r="G1911" s="1361" t="str">
        <f>IF(T1911&lt;&gt;"","AB","")</f>
        <v/>
      </c>
      <c r="H1911" s="1361" t="s">
        <v>1992</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2001</v>
      </c>
      <c r="G1912" s="1361" t="str">
        <f t="shared" ref="G1912:G1921" si="304">IF(T1912&lt;&gt;"","AB","")</f>
        <v/>
      </c>
      <c r="H1912" s="1361" t="s">
        <v>1992</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2001</v>
      </c>
      <c r="G1913" s="1361" t="str">
        <f t="shared" si="304"/>
        <v/>
      </c>
      <c r="H1913" s="1361" t="s">
        <v>1992</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2001</v>
      </c>
      <c r="G1914" s="1361" t="str">
        <f t="shared" si="304"/>
        <v/>
      </c>
      <c r="H1914" s="1361" t="s">
        <v>1992</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2001</v>
      </c>
      <c r="G1915" s="1361" t="str">
        <f t="shared" si="304"/>
        <v/>
      </c>
      <c r="H1915" s="1361" t="s">
        <v>1992</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2001</v>
      </c>
      <c r="G1916" s="1361" t="str">
        <f t="shared" si="304"/>
        <v/>
      </c>
      <c r="H1916" s="1361" t="s">
        <v>1992</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2001</v>
      </c>
      <c r="G1917" s="1361" t="str">
        <f t="shared" si="304"/>
        <v/>
      </c>
      <c r="H1917" s="1361" t="s">
        <v>1992</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2001</v>
      </c>
      <c r="G1918" s="1361" t="str">
        <f t="shared" si="304"/>
        <v/>
      </c>
      <c r="H1918" s="1361" t="s">
        <v>1992</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2001</v>
      </c>
      <c r="G1919" s="1361" t="str">
        <f t="shared" si="304"/>
        <v/>
      </c>
      <c r="H1919" s="1361" t="s">
        <v>1992</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2001</v>
      </c>
      <c r="G1920" s="1361" t="str">
        <f t="shared" si="304"/>
        <v/>
      </c>
      <c r="H1920" s="1361" t="s">
        <v>1992</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2001</v>
      </c>
      <c r="G1921" s="1361" t="str">
        <f t="shared" si="304"/>
        <v/>
      </c>
      <c r="H1921" s="1361" t="s">
        <v>1992</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1987</v>
      </c>
      <c r="G1922" s="1361" t="str">
        <f>IF(T1922&lt;&gt;"","AJ","")</f>
        <v/>
      </c>
      <c r="H1922" s="1361" t="s">
        <v>1992</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1987</v>
      </c>
      <c r="G1923" s="1361" t="str">
        <f t="shared" ref="G1923:G1933" si="306">IF(T1923&lt;&gt;"","AJ","")</f>
        <v/>
      </c>
      <c r="H1923" s="1361" t="s">
        <v>1992</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1987</v>
      </c>
      <c r="G1924" s="1361" t="str">
        <f t="shared" si="306"/>
        <v/>
      </c>
      <c r="H1924" s="1361" t="s">
        <v>1992</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1987</v>
      </c>
      <c r="G1925" s="1361" t="str">
        <f t="shared" si="306"/>
        <v/>
      </c>
      <c r="H1925" s="1361" t="s">
        <v>1992</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1987</v>
      </c>
      <c r="G1926" s="1361" t="str">
        <f t="shared" si="306"/>
        <v/>
      </c>
      <c r="H1926" s="1361" t="s">
        <v>1992</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1987</v>
      </c>
      <c r="G1927" s="1361" t="str">
        <f t="shared" si="306"/>
        <v/>
      </c>
      <c r="H1927" s="1361" t="s">
        <v>1992</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1987</v>
      </c>
      <c r="G1928" s="1361" t="str">
        <f t="shared" si="306"/>
        <v/>
      </c>
      <c r="H1928" s="1361" t="s">
        <v>1992</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1987</v>
      </c>
      <c r="G1929" s="1361" t="str">
        <f t="shared" si="306"/>
        <v/>
      </c>
      <c r="H1929" s="1361" t="s">
        <v>1992</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1987</v>
      </c>
      <c r="G1930" s="1361" t="str">
        <f t="shared" si="306"/>
        <v/>
      </c>
      <c r="H1930" s="1361" t="s">
        <v>1992</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1987</v>
      </c>
      <c r="G1931" s="1361" t="str">
        <f t="shared" si="306"/>
        <v/>
      </c>
      <c r="H1931" s="1361" t="s">
        <v>1992</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1987</v>
      </c>
      <c r="G1932" s="1361" t="str">
        <f t="shared" si="306"/>
        <v/>
      </c>
      <c r="H1932" s="1361" t="s">
        <v>1992</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1987</v>
      </c>
      <c r="G1933" s="1361" t="str">
        <f t="shared" si="306"/>
        <v/>
      </c>
      <c r="H1933" s="1361" t="s">
        <v>1992</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1992</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1992</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1992</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1992</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1992</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1992</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1992</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1992</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1992</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1992</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1992</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1992</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1992</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1992</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1992</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1992</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1992</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1992</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1992</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1992</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1992</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1992</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1992</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1992</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1992</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1992</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1992</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1992</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1992</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1992</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1992</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1992</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1992</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1992</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1992</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1992</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1992</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1992</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1992</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1992</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1992</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1992</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1992</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1992</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1992</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1992</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1992</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1992</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1992</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1992</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1992</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1992</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1992</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1992</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1847</v>
      </c>
      <c r="B1988" s="817" t="str">
        <f ca="1">_xlfn.CONCAT(IFERROR(SUBSTITUTE(ADDRESS(1,MATCH(A1988,INDIRECT("'"&amp;E1988&amp;"'"&amp;"!A5:Z5"),0),4),1,""),""),5)</f>
        <v>D5</v>
      </c>
      <c r="C1988" s="817" t="str">
        <f ca="1">_xlfn.CONCAT(IFERROR(SUBSTITUTE(ADDRESS(1,MATCH(A1988,INDIRECT("'"&amp;E1988&amp;"'"&amp;"!A5:Z5"),0),4),1,""),""),6)</f>
        <v>D6</v>
      </c>
      <c r="D1988" s="817" t="s">
        <v>1350</v>
      </c>
      <c r="E1988" s="817" t="s">
        <v>2003</v>
      </c>
      <c r="F1988" s="1361" t="s">
        <v>2004</v>
      </c>
      <c r="G1988" s="817" t="s">
        <v>1353</v>
      </c>
      <c r="H1988" s="817" t="s">
        <v>2080</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1992</v>
      </c>
      <c r="I1990" s="852"/>
      <c r="J1990" s="852"/>
      <c r="K1990" s="852"/>
      <c r="L1990" s="852" t="s">
        <v>1493</v>
      </c>
      <c r="M1990" s="1382">
        <v>1209</v>
      </c>
      <c r="N1990" s="852"/>
      <c r="O1990" s="1398" t="s">
        <v>725</v>
      </c>
      <c r="R1990" s="1400" t="s">
        <v>2045</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2045</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1992</v>
      </c>
      <c r="I1992" s="852"/>
      <c r="J1992" s="852"/>
      <c r="K1992" s="852"/>
      <c r="L1992" s="852" t="s">
        <v>1383</v>
      </c>
      <c r="M1992" s="1382">
        <v>1211</v>
      </c>
      <c r="N1992" s="852"/>
      <c r="O1992" s="1398" t="s">
        <v>726</v>
      </c>
      <c r="R1992" s="1400" t="s">
        <v>2045</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1994</v>
      </c>
      <c r="G1993" s="1403" t="str">
        <f>IF(T1993&lt;&gt;"","I","")</f>
        <v/>
      </c>
      <c r="H1993" s="1403" t="s">
        <v>1992</v>
      </c>
      <c r="I1993" s="852"/>
      <c r="J1993" s="852"/>
      <c r="K1993" s="852"/>
      <c r="L1993" s="852" t="s">
        <v>1381</v>
      </c>
      <c r="M1993" s="1382">
        <v>1212</v>
      </c>
      <c r="N1993" s="852"/>
      <c r="O1993" s="1398">
        <v>516</v>
      </c>
      <c r="R1993" s="1400" t="s">
        <v>2045</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1992</v>
      </c>
      <c r="I1994" s="852"/>
      <c r="J1994" s="852"/>
      <c r="K1994" s="852"/>
      <c r="L1994" s="852" t="s">
        <v>1382</v>
      </c>
      <c r="M1994" s="1382">
        <v>1213</v>
      </c>
      <c r="N1994" s="852"/>
      <c r="O1994" s="1398" t="s">
        <v>2028</v>
      </c>
      <c r="R1994" s="1400" t="s">
        <v>2045</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1992</v>
      </c>
      <c r="I1995" s="852"/>
      <c r="J1995" s="852"/>
      <c r="K1995" s="852"/>
      <c r="L1995" s="852" t="s">
        <v>1385</v>
      </c>
      <c r="M1995" s="1382">
        <v>1214</v>
      </c>
      <c r="N1995" s="852"/>
      <c r="R1995" s="1400" t="s">
        <v>2045</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1992</v>
      </c>
      <c r="I1996" s="852"/>
      <c r="J1996" s="852"/>
      <c r="K1996" s="852"/>
      <c r="L1996" s="852" t="s">
        <v>1386</v>
      </c>
      <c r="M1996" s="1382">
        <v>1215</v>
      </c>
      <c r="N1996" s="852"/>
      <c r="R1996" s="1400" t="s">
        <v>2045</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1992</v>
      </c>
      <c r="I1997" s="852"/>
      <c r="J1997" s="852"/>
      <c r="K1997" s="852"/>
      <c r="L1997" s="852" t="s">
        <v>1396</v>
      </c>
      <c r="M1997" s="1382">
        <v>1216</v>
      </c>
      <c r="N1997" s="852"/>
      <c r="R1997" s="1400" t="s">
        <v>2045</v>
      </c>
      <c r="T1997" s="1403" t="str">
        <f t="shared" si="327"/>
        <v/>
      </c>
    </row>
    <row r="1998" spans="1:26" s="1398" customFormat="1" x14ac:dyDescent="0.25">
      <c r="A1998" s="872" t="s">
        <v>2007</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2007</v>
      </c>
      <c r="G1998" s="1403" t="str">
        <f>IF(T1998&lt;&gt;"","AQ","")</f>
        <v/>
      </c>
      <c r="H1998" s="1403" t="s">
        <v>1992</v>
      </c>
      <c r="I1998" s="852"/>
      <c r="J1998" s="852"/>
      <c r="K1998" s="852"/>
      <c r="L1998" s="852" t="s">
        <v>2007</v>
      </c>
      <c r="M1998" s="1382">
        <v>1217</v>
      </c>
      <c r="N1998" s="852"/>
      <c r="R1998" s="1400" t="s">
        <v>2045</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2056</v>
      </c>
      <c r="G1999" s="1403" t="str">
        <f>IF(T1999&lt;&gt;"","AA","")</f>
        <v/>
      </c>
      <c r="H1999" s="1403" t="s">
        <v>1992</v>
      </c>
      <c r="I1999" s="852"/>
      <c r="J1999" s="852"/>
      <c r="K1999" s="852"/>
      <c r="L1999" s="852" t="s">
        <v>2008</v>
      </c>
      <c r="M1999" s="1382">
        <v>1218</v>
      </c>
      <c r="N1999" s="852"/>
      <c r="R1999" s="1400" t="s">
        <v>2045</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1995</v>
      </c>
      <c r="G2000" s="1403" t="str">
        <f>IF(T2000&lt;&gt;"","H","")</f>
        <v/>
      </c>
      <c r="H2000" s="1403" t="s">
        <v>1992</v>
      </c>
      <c r="I2000" s="852"/>
      <c r="J2000" s="852"/>
      <c r="K2000" s="852"/>
      <c r="L2000" s="852" t="s">
        <v>1397</v>
      </c>
      <c r="M2000" s="1382">
        <v>1219</v>
      </c>
      <c r="N2000" s="852"/>
      <c r="R2000" s="1400" t="s">
        <v>2045</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1992</v>
      </c>
      <c r="I2001" s="852"/>
      <c r="J2001" s="852"/>
      <c r="K2001" s="852"/>
      <c r="L2001" s="852" t="s">
        <v>1493</v>
      </c>
      <c r="M2001" s="1382">
        <v>1220</v>
      </c>
      <c r="N2001" s="852"/>
      <c r="O2001" s="1398" t="s">
        <v>725</v>
      </c>
      <c r="R2001" s="1400" t="s">
        <v>2046</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2046</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1992</v>
      </c>
      <c r="I2003" s="852"/>
      <c r="J2003" s="852"/>
      <c r="K2003" s="852"/>
      <c r="L2003" s="852" t="s">
        <v>1383</v>
      </c>
      <c r="M2003" s="1382">
        <v>1222</v>
      </c>
      <c r="N2003" s="852"/>
      <c r="O2003" s="1398" t="s">
        <v>726</v>
      </c>
      <c r="R2003" s="1400" t="s">
        <v>2046</v>
      </c>
      <c r="T2003" s="140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1994</v>
      </c>
      <c r="G2004" s="1403" t="str">
        <f>IF(T2004&lt;&gt;"","I","")</f>
        <v/>
      </c>
      <c r="H2004" s="1403" t="s">
        <v>1992</v>
      </c>
      <c r="I2004" s="852"/>
      <c r="J2004" s="852"/>
      <c r="K2004" s="852"/>
      <c r="L2004" s="852" t="s">
        <v>1381</v>
      </c>
      <c r="M2004" s="1382">
        <v>1223</v>
      </c>
      <c r="N2004" s="852"/>
      <c r="O2004" s="1398">
        <v>530</v>
      </c>
      <c r="R2004" s="1400" t="s">
        <v>2046</v>
      </c>
      <c r="T2004" s="140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1992</v>
      </c>
      <c r="I2005" s="852"/>
      <c r="J2005" s="852"/>
      <c r="K2005" s="852"/>
      <c r="L2005" s="852" t="s">
        <v>1382</v>
      </c>
      <c r="M2005" s="1382">
        <v>1224</v>
      </c>
      <c r="N2005" s="852"/>
      <c r="O2005" s="1398" t="s">
        <v>2029</v>
      </c>
      <c r="R2005" s="1400" t="s">
        <v>2046</v>
      </c>
      <c r="T2005" s="140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1992</v>
      </c>
      <c r="I2006" s="852"/>
      <c r="J2006" s="852"/>
      <c r="K2006" s="852"/>
      <c r="L2006" s="852" t="s">
        <v>1385</v>
      </c>
      <c r="M2006" s="1382">
        <v>1225</v>
      </c>
      <c r="N2006" s="852"/>
      <c r="R2006" s="1400" t="s">
        <v>2046</v>
      </c>
      <c r="T2006" s="140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1992</v>
      </c>
      <c r="I2007" s="852"/>
      <c r="J2007" s="852"/>
      <c r="K2007" s="852"/>
      <c r="L2007" s="852" t="s">
        <v>1386</v>
      </c>
      <c r="M2007" s="1382">
        <v>1226</v>
      </c>
      <c r="N2007" s="852"/>
      <c r="R2007" s="1400" t="s">
        <v>2046</v>
      </c>
      <c r="T2007" s="140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1992</v>
      </c>
      <c r="I2008" s="852"/>
      <c r="J2008" s="852"/>
      <c r="K2008" s="852"/>
      <c r="L2008" s="852" t="s">
        <v>1396</v>
      </c>
      <c r="M2008" s="1382">
        <v>1227</v>
      </c>
      <c r="N2008" s="852"/>
      <c r="R2008" s="1400" t="s">
        <v>2046</v>
      </c>
      <c r="T2008" s="1403" t="str">
        <f t="shared" si="328"/>
        <v/>
      </c>
    </row>
    <row r="2009" spans="1:20" s="1398" customFormat="1" x14ac:dyDescent="0.25">
      <c r="A2009" s="875" t="s">
        <v>2007</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2007</v>
      </c>
      <c r="G2009" s="1403" t="str">
        <f>IF(T2009&lt;&gt;"","AQ","")</f>
        <v/>
      </c>
      <c r="H2009" s="1403" t="s">
        <v>1992</v>
      </c>
      <c r="I2009" s="852"/>
      <c r="J2009" s="852"/>
      <c r="K2009" s="852"/>
      <c r="L2009" s="852" t="s">
        <v>2007</v>
      </c>
      <c r="M2009" s="1382">
        <v>1228</v>
      </c>
      <c r="N2009" s="852"/>
      <c r="R2009" s="1400" t="s">
        <v>2046</v>
      </c>
      <c r="T2009" s="1403"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2056</v>
      </c>
      <c r="G2010" s="1403" t="str">
        <f>IF(T2010&lt;&gt;"","AA","")</f>
        <v/>
      </c>
      <c r="H2010" s="1403" t="s">
        <v>1992</v>
      </c>
      <c r="I2010" s="852"/>
      <c r="J2010" s="852"/>
      <c r="K2010" s="852"/>
      <c r="L2010" s="852" t="s">
        <v>2008</v>
      </c>
      <c r="M2010" s="1382">
        <v>1229</v>
      </c>
      <c r="N2010" s="852"/>
      <c r="R2010" s="1400" t="s">
        <v>2046</v>
      </c>
      <c r="T2010" s="140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1995</v>
      </c>
      <c r="G2011" s="1403" t="str">
        <f>IF(T2011&lt;&gt;"","H","")</f>
        <v/>
      </c>
      <c r="H2011" s="1403" t="s">
        <v>1992</v>
      </c>
      <c r="I2011" s="852"/>
      <c r="J2011" s="852"/>
      <c r="K2011" s="852"/>
      <c r="L2011" s="852" t="s">
        <v>1397</v>
      </c>
      <c r="M2011" s="1382">
        <v>1230</v>
      </c>
      <c r="N2011" s="852"/>
      <c r="R2011" s="1400" t="s">
        <v>2046</v>
      </c>
      <c r="T2011" s="1403"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1992</v>
      </c>
      <c r="I2012" s="852"/>
      <c r="J2012" s="852"/>
      <c r="K2012" s="852"/>
      <c r="L2012" s="852" t="s">
        <v>1493</v>
      </c>
      <c r="M2012" s="1382">
        <v>1231</v>
      </c>
      <c r="N2012" s="852"/>
      <c r="O2012" s="1398" t="s">
        <v>725</v>
      </c>
      <c r="R2012" s="1400" t="s">
        <v>2047</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2047</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1992</v>
      </c>
      <c r="I2014" s="852"/>
      <c r="J2014" s="852"/>
      <c r="K2014" s="852"/>
      <c r="L2014" s="852" t="s">
        <v>1383</v>
      </c>
      <c r="M2014" s="1382">
        <v>1233</v>
      </c>
      <c r="N2014" s="852"/>
      <c r="O2014" s="1398" t="s">
        <v>726</v>
      </c>
      <c r="R2014" s="1400" t="s">
        <v>2047</v>
      </c>
      <c r="T2014" s="140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1994</v>
      </c>
      <c r="G2015" s="1403" t="str">
        <f>IF(T2015&lt;&gt;"","I","")</f>
        <v/>
      </c>
      <c r="H2015" s="1403" t="s">
        <v>1992</v>
      </c>
      <c r="I2015" s="852"/>
      <c r="J2015" s="852"/>
      <c r="K2015" s="852"/>
      <c r="L2015" s="852" t="s">
        <v>1381</v>
      </c>
      <c r="M2015" s="1382">
        <v>1234</v>
      </c>
      <c r="N2015" s="852"/>
      <c r="O2015" s="1398">
        <v>544</v>
      </c>
      <c r="R2015" s="1400" t="s">
        <v>2047</v>
      </c>
      <c r="T2015" s="140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1992</v>
      </c>
      <c r="I2016" s="852"/>
      <c r="J2016" s="852"/>
      <c r="K2016" s="852"/>
      <c r="L2016" s="852" t="s">
        <v>1382</v>
      </c>
      <c r="M2016" s="1382">
        <v>1235</v>
      </c>
      <c r="N2016" s="852"/>
      <c r="O2016" s="1398" t="s">
        <v>2030</v>
      </c>
      <c r="R2016" s="1400" t="s">
        <v>2047</v>
      </c>
      <c r="T2016" s="140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1992</v>
      </c>
      <c r="I2017" s="852"/>
      <c r="J2017" s="852"/>
      <c r="K2017" s="852"/>
      <c r="L2017" s="852" t="s">
        <v>1385</v>
      </c>
      <c r="M2017" s="1382">
        <v>1236</v>
      </c>
      <c r="N2017" s="852"/>
      <c r="R2017" s="1400" t="s">
        <v>2047</v>
      </c>
      <c r="T2017" s="140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1992</v>
      </c>
      <c r="I2018" s="852"/>
      <c r="J2018" s="852"/>
      <c r="K2018" s="852"/>
      <c r="L2018" s="852" t="s">
        <v>1386</v>
      </c>
      <c r="M2018" s="1382">
        <v>1237</v>
      </c>
      <c r="N2018" s="852"/>
      <c r="R2018" s="1400" t="s">
        <v>2047</v>
      </c>
      <c r="T2018" s="140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1992</v>
      </c>
      <c r="I2019" s="852"/>
      <c r="J2019" s="852"/>
      <c r="K2019" s="852"/>
      <c r="L2019" s="852" t="s">
        <v>1396</v>
      </c>
      <c r="M2019" s="1382">
        <v>1238</v>
      </c>
      <c r="N2019" s="852"/>
      <c r="R2019" s="1400" t="s">
        <v>2047</v>
      </c>
      <c r="T2019" s="1403" t="str">
        <f t="shared" si="330"/>
        <v/>
      </c>
    </row>
    <row r="2020" spans="1:20" s="1398" customFormat="1" x14ac:dyDescent="0.25">
      <c r="A2020" s="872" t="s">
        <v>2007</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2007</v>
      </c>
      <c r="G2020" s="1403" t="str">
        <f>IF(T2020&lt;&gt;"","AQ","")</f>
        <v/>
      </c>
      <c r="H2020" s="1403" t="s">
        <v>1992</v>
      </c>
      <c r="I2020" s="852"/>
      <c r="J2020" s="852"/>
      <c r="K2020" s="852"/>
      <c r="L2020" s="852" t="s">
        <v>2007</v>
      </c>
      <c r="M2020" s="1382">
        <v>1239</v>
      </c>
      <c r="N2020" s="852"/>
      <c r="R2020" s="1400" t="s">
        <v>2047</v>
      </c>
      <c r="T2020" s="1403"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2056</v>
      </c>
      <c r="G2021" s="1403" t="str">
        <f>IF(T2021&lt;&gt;"","AA","")</f>
        <v/>
      </c>
      <c r="H2021" s="1403" t="s">
        <v>1992</v>
      </c>
      <c r="I2021" s="852"/>
      <c r="J2021" s="852"/>
      <c r="K2021" s="852"/>
      <c r="L2021" s="852" t="s">
        <v>2008</v>
      </c>
      <c r="M2021" s="1382">
        <v>1240</v>
      </c>
      <c r="N2021" s="852"/>
      <c r="R2021" s="1400" t="s">
        <v>2047</v>
      </c>
      <c r="T2021" s="140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1995</v>
      </c>
      <c r="G2022" s="1403" t="str">
        <f>IF(T2022&lt;&gt;"","H","")</f>
        <v/>
      </c>
      <c r="H2022" s="1403" t="s">
        <v>1992</v>
      </c>
      <c r="I2022" s="852"/>
      <c r="J2022" s="852"/>
      <c r="K2022" s="852"/>
      <c r="L2022" s="852" t="s">
        <v>1397</v>
      </c>
      <c r="M2022" s="1382">
        <v>1241</v>
      </c>
      <c r="N2022" s="852"/>
      <c r="R2022" s="1400" t="s">
        <v>2047</v>
      </c>
      <c r="T2022" s="1403"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1992</v>
      </c>
      <c r="I2023" s="852"/>
      <c r="J2023" s="852"/>
      <c r="K2023" s="852"/>
      <c r="L2023" s="852" t="s">
        <v>1493</v>
      </c>
      <c r="M2023" s="1382">
        <v>1242</v>
      </c>
      <c r="N2023" s="852"/>
      <c r="O2023" s="1398" t="s">
        <v>725</v>
      </c>
      <c r="R2023" s="1400" t="s">
        <v>2048</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2048</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1992</v>
      </c>
      <c r="I2025" s="852"/>
      <c r="J2025" s="852"/>
      <c r="K2025" s="852"/>
      <c r="L2025" s="852" t="s">
        <v>1383</v>
      </c>
      <c r="M2025" s="1382">
        <v>1244</v>
      </c>
      <c r="N2025" s="852"/>
      <c r="O2025" s="1398" t="s">
        <v>726</v>
      </c>
      <c r="R2025" s="1400" t="s">
        <v>2048</v>
      </c>
      <c r="T2025" s="140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1994</v>
      </c>
      <c r="G2026" s="1403" t="str">
        <f>IF(T2026&lt;&gt;"","I","")</f>
        <v/>
      </c>
      <c r="H2026" s="1403" t="s">
        <v>1992</v>
      </c>
      <c r="I2026" s="852"/>
      <c r="J2026" s="852"/>
      <c r="K2026" s="852"/>
      <c r="L2026" s="852" t="s">
        <v>1381</v>
      </c>
      <c r="M2026" s="1382">
        <v>1245</v>
      </c>
      <c r="N2026" s="852"/>
      <c r="O2026" s="1398">
        <v>558</v>
      </c>
      <c r="R2026" s="1400" t="s">
        <v>2048</v>
      </c>
      <c r="T2026" s="140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1992</v>
      </c>
      <c r="I2027" s="852"/>
      <c r="J2027" s="852"/>
      <c r="K2027" s="852"/>
      <c r="L2027" s="852" t="s">
        <v>1382</v>
      </c>
      <c r="M2027" s="1382">
        <v>1246</v>
      </c>
      <c r="N2027" s="852"/>
      <c r="O2027" s="1398" t="s">
        <v>2031</v>
      </c>
      <c r="R2027" s="1400" t="s">
        <v>2048</v>
      </c>
      <c r="T2027" s="140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1992</v>
      </c>
      <c r="I2028" s="852"/>
      <c r="J2028" s="852"/>
      <c r="K2028" s="852"/>
      <c r="L2028" s="852" t="s">
        <v>1385</v>
      </c>
      <c r="M2028" s="1382">
        <v>1247</v>
      </c>
      <c r="N2028" s="852"/>
      <c r="R2028" s="1400" t="s">
        <v>2048</v>
      </c>
      <c r="T2028" s="140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1992</v>
      </c>
      <c r="I2029" s="852"/>
      <c r="J2029" s="852"/>
      <c r="K2029" s="852"/>
      <c r="L2029" s="852" t="s">
        <v>1386</v>
      </c>
      <c r="M2029" s="1382">
        <v>1248</v>
      </c>
      <c r="N2029" s="852"/>
      <c r="R2029" s="1400" t="s">
        <v>2048</v>
      </c>
      <c r="T2029" s="140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1992</v>
      </c>
      <c r="I2030" s="852"/>
      <c r="J2030" s="852"/>
      <c r="K2030" s="852"/>
      <c r="L2030" s="852" t="s">
        <v>1396</v>
      </c>
      <c r="M2030" s="1382">
        <v>1249</v>
      </c>
      <c r="N2030" s="852"/>
      <c r="R2030" s="1400" t="s">
        <v>2048</v>
      </c>
      <c r="T2030" s="1403" t="str">
        <f t="shared" si="331"/>
        <v/>
      </c>
    </row>
    <row r="2031" spans="1:20" s="1398" customFormat="1" x14ac:dyDescent="0.25">
      <c r="A2031" s="875" t="s">
        <v>2007</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2007</v>
      </c>
      <c r="G2031" s="1403" t="str">
        <f>IF(T2031&lt;&gt;"","AQ","")</f>
        <v/>
      </c>
      <c r="H2031" s="1403" t="s">
        <v>1992</v>
      </c>
      <c r="I2031" s="852"/>
      <c r="J2031" s="852"/>
      <c r="K2031" s="852"/>
      <c r="L2031" s="852" t="s">
        <v>2007</v>
      </c>
      <c r="M2031" s="1382">
        <v>1250</v>
      </c>
      <c r="N2031" s="852"/>
      <c r="R2031" s="1400" t="s">
        <v>2048</v>
      </c>
      <c r="T2031" s="1403"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2056</v>
      </c>
      <c r="G2032" s="1403" t="str">
        <f>IF(T2032&lt;&gt;"","AA","")</f>
        <v/>
      </c>
      <c r="H2032" s="1403" t="s">
        <v>1992</v>
      </c>
      <c r="I2032" s="852"/>
      <c r="J2032" s="852"/>
      <c r="K2032" s="852"/>
      <c r="L2032" s="852" t="s">
        <v>2008</v>
      </c>
      <c r="M2032" s="1382">
        <v>1251</v>
      </c>
      <c r="N2032" s="852"/>
      <c r="R2032" s="1400" t="s">
        <v>2048</v>
      </c>
      <c r="T2032" s="140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1995</v>
      </c>
      <c r="G2033" s="1403" t="str">
        <f>IF(T2033&lt;&gt;"","H","")</f>
        <v/>
      </c>
      <c r="H2033" s="1403" t="s">
        <v>1992</v>
      </c>
      <c r="I2033" s="852"/>
      <c r="J2033" s="852"/>
      <c r="K2033" s="852"/>
      <c r="L2033" s="852" t="s">
        <v>1397</v>
      </c>
      <c r="M2033" s="1382">
        <v>1252</v>
      </c>
      <c r="N2033" s="852"/>
      <c r="R2033" s="1400" t="s">
        <v>2048</v>
      </c>
      <c r="T2033" s="1403"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1992</v>
      </c>
      <c r="I2034" s="852"/>
      <c r="J2034" s="852"/>
      <c r="K2034" s="852"/>
      <c r="L2034" s="852" t="s">
        <v>1493</v>
      </c>
      <c r="M2034" s="1382">
        <v>1253</v>
      </c>
      <c r="N2034" s="852"/>
      <c r="O2034" s="1398" t="s">
        <v>725</v>
      </c>
      <c r="R2034" s="1400" t="s">
        <v>2049</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2049</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1992</v>
      </c>
      <c r="I2036" s="852"/>
      <c r="J2036" s="852"/>
      <c r="K2036" s="852"/>
      <c r="L2036" s="852" t="s">
        <v>1383</v>
      </c>
      <c r="M2036" s="1382">
        <v>1255</v>
      </c>
      <c r="N2036" s="852"/>
      <c r="O2036" s="1398" t="s">
        <v>726</v>
      </c>
      <c r="R2036" s="1400" t="s">
        <v>2049</v>
      </c>
      <c r="T2036" s="140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1994</v>
      </c>
      <c r="G2037" s="1403" t="str">
        <f>IF(T2037&lt;&gt;"","I","")</f>
        <v/>
      </c>
      <c r="H2037" s="1403" t="s">
        <v>1992</v>
      </c>
      <c r="I2037" s="852"/>
      <c r="J2037" s="852"/>
      <c r="K2037" s="852"/>
      <c r="L2037" s="852" t="s">
        <v>1381</v>
      </c>
      <c r="M2037" s="1382">
        <v>1256</v>
      </c>
      <c r="N2037" s="852"/>
      <c r="O2037" s="1398">
        <v>572</v>
      </c>
      <c r="R2037" s="1400" t="s">
        <v>2049</v>
      </c>
      <c r="T2037" s="140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1992</v>
      </c>
      <c r="I2038" s="852"/>
      <c r="J2038" s="852"/>
      <c r="K2038" s="852"/>
      <c r="L2038" s="852" t="s">
        <v>1382</v>
      </c>
      <c r="M2038" s="1382">
        <v>1257</v>
      </c>
      <c r="N2038" s="852"/>
      <c r="O2038" s="1398" t="s">
        <v>2032</v>
      </c>
      <c r="R2038" s="1400" t="s">
        <v>2049</v>
      </c>
      <c r="T2038" s="140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1992</v>
      </c>
      <c r="I2039" s="852"/>
      <c r="J2039" s="852"/>
      <c r="K2039" s="852"/>
      <c r="L2039" s="852" t="s">
        <v>1385</v>
      </c>
      <c r="M2039" s="1382">
        <v>1258</v>
      </c>
      <c r="N2039" s="852"/>
      <c r="R2039" s="1400" t="s">
        <v>2049</v>
      </c>
      <c r="T2039" s="140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1992</v>
      </c>
      <c r="I2040" s="852"/>
      <c r="J2040" s="852"/>
      <c r="K2040" s="852"/>
      <c r="L2040" s="852" t="s">
        <v>1386</v>
      </c>
      <c r="M2040" s="1382">
        <v>1259</v>
      </c>
      <c r="N2040" s="852"/>
      <c r="R2040" s="1400" t="s">
        <v>2049</v>
      </c>
      <c r="T2040" s="140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1992</v>
      </c>
      <c r="I2041" s="852"/>
      <c r="J2041" s="852"/>
      <c r="K2041" s="852"/>
      <c r="L2041" s="852" t="s">
        <v>1396</v>
      </c>
      <c r="M2041" s="1382">
        <v>1260</v>
      </c>
      <c r="N2041" s="852"/>
      <c r="R2041" s="1400" t="s">
        <v>2049</v>
      </c>
      <c r="T2041" s="1403" t="str">
        <f t="shared" si="332"/>
        <v/>
      </c>
    </row>
    <row r="2042" spans="1:20" s="1398" customFormat="1" x14ac:dyDescent="0.25">
      <c r="A2042" s="872" t="s">
        <v>2007</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2007</v>
      </c>
      <c r="G2042" s="1403" t="str">
        <f>IF(T2042&lt;&gt;"","AQ","")</f>
        <v/>
      </c>
      <c r="H2042" s="1403" t="s">
        <v>1992</v>
      </c>
      <c r="I2042" s="852"/>
      <c r="J2042" s="852"/>
      <c r="K2042" s="852"/>
      <c r="L2042" s="852" t="s">
        <v>2007</v>
      </c>
      <c r="M2042" s="1382">
        <v>1261</v>
      </c>
      <c r="N2042" s="852"/>
      <c r="R2042" s="1400" t="s">
        <v>2049</v>
      </c>
      <c r="T2042" s="1403"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2056</v>
      </c>
      <c r="G2043" s="1403" t="str">
        <f>IF(T2043&lt;&gt;"","AA","")</f>
        <v/>
      </c>
      <c r="H2043" s="1403" t="s">
        <v>1992</v>
      </c>
      <c r="I2043" s="852"/>
      <c r="J2043" s="852"/>
      <c r="K2043" s="852"/>
      <c r="L2043" s="852" t="s">
        <v>2008</v>
      </c>
      <c r="M2043" s="1382">
        <v>1262</v>
      </c>
      <c r="N2043" s="852"/>
      <c r="R2043" s="1400" t="s">
        <v>2049</v>
      </c>
      <c r="T2043" s="140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1995</v>
      </c>
      <c r="G2044" s="1403" t="str">
        <f>IF(T2044&lt;&gt;"","H","")</f>
        <v/>
      </c>
      <c r="H2044" s="1403" t="s">
        <v>1992</v>
      </c>
      <c r="I2044" s="852"/>
      <c r="J2044" s="852"/>
      <c r="K2044" s="852"/>
      <c r="L2044" s="852" t="s">
        <v>1397</v>
      </c>
      <c r="M2044" s="1382">
        <v>1263</v>
      </c>
      <c r="N2044" s="852"/>
      <c r="R2044" s="1400" t="s">
        <v>2049</v>
      </c>
      <c r="T2044" s="1403"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1992</v>
      </c>
      <c r="I2045" s="852"/>
      <c r="J2045" s="852"/>
      <c r="K2045" s="852"/>
      <c r="L2045" s="852" t="s">
        <v>1493</v>
      </c>
      <c r="M2045" s="1382">
        <v>1264</v>
      </c>
      <c r="N2045" s="852"/>
      <c r="O2045" s="1398" t="s">
        <v>725</v>
      </c>
      <c r="R2045" s="1400" t="s">
        <v>2050</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2050</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1992</v>
      </c>
      <c r="I2047" s="852"/>
      <c r="J2047" s="852"/>
      <c r="K2047" s="852"/>
      <c r="L2047" s="852" t="s">
        <v>1383</v>
      </c>
      <c r="M2047" s="1382">
        <v>1266</v>
      </c>
      <c r="N2047" s="852"/>
      <c r="O2047" s="1398" t="s">
        <v>726</v>
      </c>
      <c r="R2047" s="1400" t="s">
        <v>2050</v>
      </c>
      <c r="T2047" s="140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1994</v>
      </c>
      <c r="G2048" s="1403" t="str">
        <f>IF(T2048&lt;&gt;"","I","")</f>
        <v/>
      </c>
      <c r="H2048" s="1403" t="s">
        <v>1992</v>
      </c>
      <c r="I2048" s="852"/>
      <c r="J2048" s="852"/>
      <c r="K2048" s="852"/>
      <c r="L2048" s="852" t="s">
        <v>1381</v>
      </c>
      <c r="M2048" s="1382">
        <v>1267</v>
      </c>
      <c r="N2048" s="852"/>
      <c r="O2048" s="1398">
        <v>586</v>
      </c>
      <c r="R2048" s="1400" t="s">
        <v>2050</v>
      </c>
      <c r="T2048" s="140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1992</v>
      </c>
      <c r="I2049" s="852"/>
      <c r="J2049" s="852"/>
      <c r="K2049" s="852"/>
      <c r="L2049" s="852" t="s">
        <v>1382</v>
      </c>
      <c r="M2049" s="1382">
        <v>1268</v>
      </c>
      <c r="N2049" s="852"/>
      <c r="O2049" s="1398" t="s">
        <v>2033</v>
      </c>
      <c r="R2049" s="1400" t="s">
        <v>2050</v>
      </c>
      <c r="T2049" s="140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1992</v>
      </c>
      <c r="I2050" s="852"/>
      <c r="J2050" s="852"/>
      <c r="K2050" s="852"/>
      <c r="L2050" s="852" t="s">
        <v>1385</v>
      </c>
      <c r="M2050" s="1382">
        <v>1269</v>
      </c>
      <c r="N2050" s="852"/>
      <c r="R2050" s="1400" t="s">
        <v>2050</v>
      </c>
      <c r="T2050" s="140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1992</v>
      </c>
      <c r="I2051" s="852"/>
      <c r="J2051" s="852"/>
      <c r="K2051" s="852"/>
      <c r="L2051" s="852" t="s">
        <v>1386</v>
      </c>
      <c r="M2051" s="1382">
        <v>1270</v>
      </c>
      <c r="N2051" s="852"/>
      <c r="R2051" s="1400" t="s">
        <v>2050</v>
      </c>
      <c r="T2051" s="140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1992</v>
      </c>
      <c r="I2052" s="852"/>
      <c r="J2052" s="852"/>
      <c r="K2052" s="852"/>
      <c r="L2052" s="852" t="s">
        <v>1396</v>
      </c>
      <c r="M2052" s="1382">
        <v>1271</v>
      </c>
      <c r="N2052" s="852"/>
      <c r="R2052" s="1400" t="s">
        <v>2050</v>
      </c>
      <c r="T2052" s="1403" t="str">
        <f t="shared" si="333"/>
        <v/>
      </c>
    </row>
    <row r="2053" spans="1:20" s="1398" customFormat="1" x14ac:dyDescent="0.25">
      <c r="A2053" s="875" t="s">
        <v>2007</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2007</v>
      </c>
      <c r="G2053" s="1403" t="str">
        <f>IF(T2053&lt;&gt;"","AQ","")</f>
        <v/>
      </c>
      <c r="H2053" s="1403" t="s">
        <v>1992</v>
      </c>
      <c r="I2053" s="852"/>
      <c r="J2053" s="852"/>
      <c r="K2053" s="852"/>
      <c r="L2053" s="852" t="s">
        <v>2007</v>
      </c>
      <c r="M2053" s="1382">
        <v>1272</v>
      </c>
      <c r="N2053" s="852"/>
      <c r="R2053" s="1400" t="s">
        <v>2050</v>
      </c>
      <c r="T2053" s="1403"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2056</v>
      </c>
      <c r="G2054" s="1403" t="str">
        <f>IF(T2054&lt;&gt;"","AA","")</f>
        <v/>
      </c>
      <c r="H2054" s="1403" t="s">
        <v>1992</v>
      </c>
      <c r="I2054" s="852"/>
      <c r="J2054" s="852"/>
      <c r="K2054" s="852"/>
      <c r="L2054" s="852" t="s">
        <v>2008</v>
      </c>
      <c r="M2054" s="1382">
        <v>1273</v>
      </c>
      <c r="N2054" s="852"/>
      <c r="R2054" s="1400" t="s">
        <v>2050</v>
      </c>
      <c r="T2054" s="140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1995</v>
      </c>
      <c r="G2055" s="1403" t="str">
        <f>IF(T2055&lt;&gt;"","H","")</f>
        <v/>
      </c>
      <c r="H2055" s="1403" t="s">
        <v>1992</v>
      </c>
      <c r="I2055" s="852"/>
      <c r="J2055" s="852"/>
      <c r="K2055" s="852"/>
      <c r="L2055" s="852" t="s">
        <v>1397</v>
      </c>
      <c r="M2055" s="1382">
        <v>1274</v>
      </c>
      <c r="N2055" s="852"/>
      <c r="R2055" s="1400" t="s">
        <v>2050</v>
      </c>
      <c r="T2055" s="1403"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1992</v>
      </c>
      <c r="I2056" s="852"/>
      <c r="J2056" s="852"/>
      <c r="K2056" s="852"/>
      <c r="L2056" s="852" t="s">
        <v>1493</v>
      </c>
      <c r="M2056" s="1382">
        <v>1275</v>
      </c>
      <c r="N2056" s="852"/>
      <c r="O2056" s="1398" t="s">
        <v>725</v>
      </c>
      <c r="R2056" s="1400" t="s">
        <v>2051</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2051</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1992</v>
      </c>
      <c r="I2058" s="852"/>
      <c r="J2058" s="852"/>
      <c r="K2058" s="852"/>
      <c r="L2058" s="852" t="s">
        <v>1383</v>
      </c>
      <c r="M2058" s="1382">
        <v>1277</v>
      </c>
      <c r="N2058" s="852"/>
      <c r="O2058" s="1398" t="s">
        <v>726</v>
      </c>
      <c r="R2058" s="1400" t="s">
        <v>2051</v>
      </c>
      <c r="T2058" s="140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1994</v>
      </c>
      <c r="G2059" s="1403" t="str">
        <f>IF(T2059&lt;&gt;"","I","")</f>
        <v/>
      </c>
      <c r="H2059" s="1403" t="s">
        <v>1992</v>
      </c>
      <c r="I2059" s="852"/>
      <c r="J2059" s="852"/>
      <c r="K2059" s="852"/>
      <c r="L2059" s="852" t="s">
        <v>1381</v>
      </c>
      <c r="M2059" s="1382">
        <v>1278</v>
      </c>
      <c r="N2059" s="852"/>
      <c r="O2059" s="1398">
        <v>614</v>
      </c>
      <c r="R2059" s="1400" t="s">
        <v>2051</v>
      </c>
      <c r="T2059" s="140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1992</v>
      </c>
      <c r="I2060" s="852"/>
      <c r="J2060" s="852"/>
      <c r="K2060" s="852"/>
      <c r="L2060" s="852" t="s">
        <v>1382</v>
      </c>
      <c r="M2060" s="1382">
        <v>1279</v>
      </c>
      <c r="N2060" s="852"/>
      <c r="O2060" s="1398" t="s">
        <v>2034</v>
      </c>
      <c r="R2060" s="1400" t="s">
        <v>2051</v>
      </c>
      <c r="T2060" s="140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1992</v>
      </c>
      <c r="I2061" s="852"/>
      <c r="J2061" s="852"/>
      <c r="K2061" s="852"/>
      <c r="L2061" s="852" t="s">
        <v>1385</v>
      </c>
      <c r="M2061" s="1382">
        <v>1280</v>
      </c>
      <c r="N2061" s="852"/>
      <c r="R2061" s="1400" t="s">
        <v>2051</v>
      </c>
      <c r="T2061" s="140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1992</v>
      </c>
      <c r="I2062" s="852"/>
      <c r="J2062" s="852"/>
      <c r="K2062" s="852"/>
      <c r="L2062" s="852" t="s">
        <v>1386</v>
      </c>
      <c r="M2062" s="1382">
        <v>1281</v>
      </c>
      <c r="N2062" s="852"/>
      <c r="R2062" s="1400" t="s">
        <v>2051</v>
      </c>
      <c r="T2062" s="140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1992</v>
      </c>
      <c r="I2063" s="852"/>
      <c r="J2063" s="852"/>
      <c r="K2063" s="852"/>
      <c r="L2063" s="852" t="s">
        <v>1396</v>
      </c>
      <c r="M2063" s="1382">
        <v>1282</v>
      </c>
      <c r="N2063" s="852"/>
      <c r="R2063" s="1400" t="s">
        <v>2051</v>
      </c>
      <c r="T2063" s="1403" t="str">
        <f t="shared" si="334"/>
        <v/>
      </c>
    </row>
    <row r="2064" spans="1:20" s="1398" customFormat="1" x14ac:dyDescent="0.25">
      <c r="A2064" s="872" t="s">
        <v>2007</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2007</v>
      </c>
      <c r="G2064" s="1403" t="str">
        <f>IF(T2064&lt;&gt;"","AQ","")</f>
        <v/>
      </c>
      <c r="H2064" s="1403" t="s">
        <v>1992</v>
      </c>
      <c r="I2064" s="852"/>
      <c r="J2064" s="852"/>
      <c r="K2064" s="852"/>
      <c r="L2064" s="852" t="s">
        <v>2007</v>
      </c>
      <c r="M2064" s="1382">
        <v>1283</v>
      </c>
      <c r="N2064" s="852"/>
      <c r="R2064" s="1400" t="s">
        <v>2051</v>
      </c>
      <c r="T2064" s="1403"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2056</v>
      </c>
      <c r="G2065" s="1403" t="str">
        <f>IF(T2065&lt;&gt;"","AA","")</f>
        <v/>
      </c>
      <c r="H2065" s="1403" t="s">
        <v>1992</v>
      </c>
      <c r="I2065" s="852"/>
      <c r="J2065" s="852"/>
      <c r="K2065" s="852"/>
      <c r="L2065" s="852" t="s">
        <v>2008</v>
      </c>
      <c r="M2065" s="1382">
        <v>1284</v>
      </c>
      <c r="N2065" s="852"/>
      <c r="R2065" s="1400" t="s">
        <v>2051</v>
      </c>
      <c r="T2065" s="140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1995</v>
      </c>
      <c r="G2066" s="1403" t="str">
        <f>IF(T2066&lt;&gt;"","H","")</f>
        <v/>
      </c>
      <c r="H2066" s="1403" t="s">
        <v>1992</v>
      </c>
      <c r="I2066" s="852"/>
      <c r="J2066" s="852"/>
      <c r="K2066" s="852"/>
      <c r="L2066" s="852" t="s">
        <v>1397</v>
      </c>
      <c r="M2066" s="1382">
        <v>1285</v>
      </c>
      <c r="N2066" s="852"/>
      <c r="R2066" s="1400" t="s">
        <v>2051</v>
      </c>
      <c r="T2066" s="1403"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1992</v>
      </c>
      <c r="I2067" s="852"/>
      <c r="J2067" s="852"/>
      <c r="K2067" s="852"/>
      <c r="L2067" s="852" t="s">
        <v>1493</v>
      </c>
      <c r="M2067" s="1382">
        <v>1286</v>
      </c>
      <c r="N2067" s="852"/>
      <c r="O2067" s="1398" t="s">
        <v>725</v>
      </c>
      <c r="R2067" s="1400" t="s">
        <v>2052</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2052</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1992</v>
      </c>
      <c r="I2069" s="852"/>
      <c r="J2069" s="852"/>
      <c r="K2069" s="852"/>
      <c r="L2069" s="852" t="s">
        <v>1383</v>
      </c>
      <c r="M2069" s="1382">
        <v>1288</v>
      </c>
      <c r="N2069" s="852"/>
      <c r="O2069" s="1398" t="s">
        <v>726</v>
      </c>
      <c r="R2069" s="1400" t="s">
        <v>2052</v>
      </c>
      <c r="T2069" s="140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1994</v>
      </c>
      <c r="G2070" s="1403" t="str">
        <f>IF(T2070&lt;&gt;"","I","")</f>
        <v/>
      </c>
      <c r="H2070" s="1403" t="s">
        <v>1992</v>
      </c>
      <c r="I2070" s="852"/>
      <c r="J2070" s="852"/>
      <c r="K2070" s="852"/>
      <c r="L2070" s="852" t="s">
        <v>1381</v>
      </c>
      <c r="M2070" s="1382">
        <v>1289</v>
      </c>
      <c r="N2070" s="852"/>
      <c r="O2070" s="1398">
        <v>614</v>
      </c>
      <c r="R2070" s="1400" t="s">
        <v>2052</v>
      </c>
      <c r="T2070" s="140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1992</v>
      </c>
      <c r="I2071" s="852"/>
      <c r="J2071" s="852"/>
      <c r="K2071" s="852"/>
      <c r="L2071" s="852" t="s">
        <v>1382</v>
      </c>
      <c r="M2071" s="1382">
        <v>1290</v>
      </c>
      <c r="N2071" s="852"/>
      <c r="O2071" s="1398" t="s">
        <v>2035</v>
      </c>
      <c r="R2071" s="1400" t="s">
        <v>2052</v>
      </c>
      <c r="T2071" s="140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1992</v>
      </c>
      <c r="I2072" s="852"/>
      <c r="J2072" s="852"/>
      <c r="K2072" s="852"/>
      <c r="L2072" s="852" t="s">
        <v>1385</v>
      </c>
      <c r="M2072" s="1382">
        <v>1291</v>
      </c>
      <c r="N2072" s="852"/>
      <c r="R2072" s="1400" t="s">
        <v>2052</v>
      </c>
      <c r="T2072" s="140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1992</v>
      </c>
      <c r="I2073" s="852"/>
      <c r="J2073" s="852"/>
      <c r="K2073" s="852"/>
      <c r="L2073" s="852" t="s">
        <v>1386</v>
      </c>
      <c r="M2073" s="1382">
        <v>1292</v>
      </c>
      <c r="N2073" s="852"/>
      <c r="R2073" s="1400" t="s">
        <v>2052</v>
      </c>
      <c r="T2073" s="140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1992</v>
      </c>
      <c r="I2074" s="852"/>
      <c r="J2074" s="852"/>
      <c r="K2074" s="852"/>
      <c r="L2074" s="852" t="s">
        <v>1396</v>
      </c>
      <c r="M2074" s="1382">
        <v>1293</v>
      </c>
      <c r="N2074" s="852"/>
      <c r="R2074" s="1400" t="s">
        <v>2052</v>
      </c>
      <c r="T2074" s="1403" t="str">
        <f t="shared" si="336"/>
        <v/>
      </c>
    </row>
    <row r="2075" spans="1:20" s="1398" customFormat="1" x14ac:dyDescent="0.25">
      <c r="A2075" s="875" t="s">
        <v>2007</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2007</v>
      </c>
      <c r="G2075" s="1403" t="str">
        <f>IF(T2075&lt;&gt;"","AQ","")</f>
        <v/>
      </c>
      <c r="H2075" s="1403" t="s">
        <v>1992</v>
      </c>
      <c r="I2075" s="852"/>
      <c r="J2075" s="852"/>
      <c r="K2075" s="852"/>
      <c r="L2075" s="852" t="s">
        <v>2007</v>
      </c>
      <c r="M2075" s="1382">
        <v>1294</v>
      </c>
      <c r="N2075" s="852"/>
      <c r="R2075" s="1400" t="s">
        <v>2052</v>
      </c>
      <c r="T2075" s="1403"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2056</v>
      </c>
      <c r="G2076" s="1403" t="str">
        <f>IF(T2076&lt;&gt;"","AA","")</f>
        <v/>
      </c>
      <c r="H2076" s="1403" t="s">
        <v>1992</v>
      </c>
      <c r="I2076" s="852"/>
      <c r="J2076" s="852"/>
      <c r="K2076" s="852"/>
      <c r="L2076" s="852" t="s">
        <v>2008</v>
      </c>
      <c r="M2076" s="1382">
        <v>1295</v>
      </c>
      <c r="N2076" s="852"/>
      <c r="R2076" s="1400" t="s">
        <v>2052</v>
      </c>
      <c r="T2076" s="140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1995</v>
      </c>
      <c r="G2077" s="1403" t="str">
        <f>IF(T2077&lt;&gt;"","H","")</f>
        <v/>
      </c>
      <c r="H2077" s="1403" t="s">
        <v>1992</v>
      </c>
      <c r="I2077" s="852"/>
      <c r="J2077" s="852"/>
      <c r="K2077" s="852"/>
      <c r="L2077" s="852" t="s">
        <v>1397</v>
      </c>
      <c r="M2077" s="1382">
        <v>1296</v>
      </c>
      <c r="N2077" s="852"/>
      <c r="R2077" s="1400" t="s">
        <v>2052</v>
      </c>
      <c r="T2077" s="1403"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1992</v>
      </c>
      <c r="I2078" s="852"/>
      <c r="J2078" s="852"/>
      <c r="K2078" s="852"/>
      <c r="L2078" s="852" t="s">
        <v>1493</v>
      </c>
      <c r="M2078" s="1382">
        <v>1297</v>
      </c>
      <c r="N2078" s="852"/>
      <c r="O2078" s="1398" t="s">
        <v>725</v>
      </c>
      <c r="R2078" s="1400" t="s">
        <v>2053</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2053</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1992</v>
      </c>
      <c r="I2080" s="852"/>
      <c r="J2080" s="852"/>
      <c r="K2080" s="852"/>
      <c r="L2080" s="852" t="s">
        <v>1383</v>
      </c>
      <c r="M2080" s="1382">
        <v>1299</v>
      </c>
      <c r="N2080" s="852"/>
      <c r="O2080" s="1398" t="s">
        <v>726</v>
      </c>
      <c r="R2080" s="1400" t="s">
        <v>2053</v>
      </c>
      <c r="T2080" s="140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1994</v>
      </c>
      <c r="G2081" s="1403" t="str">
        <f>IF(T2081&lt;&gt;"","I","")</f>
        <v/>
      </c>
      <c r="H2081" s="1403" t="s">
        <v>1992</v>
      </c>
      <c r="I2081" s="852"/>
      <c r="J2081" s="852"/>
      <c r="K2081" s="852"/>
      <c r="L2081" s="852" t="s">
        <v>1381</v>
      </c>
      <c r="M2081" s="1382">
        <v>1300</v>
      </c>
      <c r="N2081" s="852"/>
      <c r="O2081" s="1398">
        <v>628</v>
      </c>
      <c r="R2081" s="1400" t="s">
        <v>2053</v>
      </c>
      <c r="T2081" s="140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1992</v>
      </c>
      <c r="I2082" s="852"/>
      <c r="J2082" s="852"/>
      <c r="K2082" s="852"/>
      <c r="L2082" s="852" t="s">
        <v>1382</v>
      </c>
      <c r="M2082" s="1382">
        <v>1301</v>
      </c>
      <c r="N2082" s="852"/>
      <c r="O2082" s="1398" t="s">
        <v>2036</v>
      </c>
      <c r="R2082" s="1400" t="s">
        <v>2053</v>
      </c>
      <c r="T2082" s="140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1992</v>
      </c>
      <c r="I2083" s="852"/>
      <c r="J2083" s="852"/>
      <c r="K2083" s="852"/>
      <c r="L2083" s="852" t="s">
        <v>1385</v>
      </c>
      <c r="M2083" s="1382">
        <v>1302</v>
      </c>
      <c r="N2083" s="852"/>
      <c r="R2083" s="1400" t="s">
        <v>2053</v>
      </c>
      <c r="T2083" s="140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1992</v>
      </c>
      <c r="I2084" s="852"/>
      <c r="J2084" s="852"/>
      <c r="K2084" s="852"/>
      <c r="L2084" s="852" t="s">
        <v>1386</v>
      </c>
      <c r="M2084" s="1382">
        <v>1303</v>
      </c>
      <c r="N2084" s="852"/>
      <c r="R2084" s="1400" t="s">
        <v>2053</v>
      </c>
      <c r="T2084" s="140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1992</v>
      </c>
      <c r="I2085" s="852"/>
      <c r="J2085" s="852"/>
      <c r="K2085" s="852"/>
      <c r="L2085" s="852" t="s">
        <v>1396</v>
      </c>
      <c r="M2085" s="1382">
        <v>1304</v>
      </c>
      <c r="N2085" s="852"/>
      <c r="R2085" s="1400" t="s">
        <v>2053</v>
      </c>
      <c r="T2085" s="1403" t="str">
        <f t="shared" si="337"/>
        <v/>
      </c>
    </row>
    <row r="2086" spans="1:20" s="1398" customFormat="1" x14ac:dyDescent="0.25">
      <c r="A2086" s="872" t="s">
        <v>2007</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2007</v>
      </c>
      <c r="G2086" s="1403" t="str">
        <f>IF(T2086&lt;&gt;"","AQ","")</f>
        <v/>
      </c>
      <c r="H2086" s="1403" t="s">
        <v>1992</v>
      </c>
      <c r="I2086" s="852"/>
      <c r="J2086" s="852"/>
      <c r="K2086" s="852"/>
      <c r="L2086" s="852" t="s">
        <v>2007</v>
      </c>
      <c r="M2086" s="1382">
        <v>1305</v>
      </c>
      <c r="N2086" s="852"/>
      <c r="R2086" s="1400" t="s">
        <v>2053</v>
      </c>
      <c r="T2086" s="1403"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2056</v>
      </c>
      <c r="G2087" s="1403" t="str">
        <f>IF(T2087&lt;&gt;"","AA","")</f>
        <v/>
      </c>
      <c r="H2087" s="1403" t="s">
        <v>1992</v>
      </c>
      <c r="I2087" s="852"/>
      <c r="J2087" s="852"/>
      <c r="K2087" s="852"/>
      <c r="L2087" s="852" t="s">
        <v>2008</v>
      </c>
      <c r="M2087" s="1382">
        <v>1306</v>
      </c>
      <c r="N2087" s="852"/>
      <c r="R2087" s="1400" t="s">
        <v>2053</v>
      </c>
      <c r="T2087" s="140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1995</v>
      </c>
      <c r="G2088" s="1403" t="str">
        <f>IF(T2088&lt;&gt;"","H","")</f>
        <v/>
      </c>
      <c r="H2088" s="1403" t="s">
        <v>1992</v>
      </c>
      <c r="I2088" s="852"/>
      <c r="J2088" s="852"/>
      <c r="K2088" s="852"/>
      <c r="L2088" s="852" t="s">
        <v>1397</v>
      </c>
      <c r="M2088" s="1382">
        <v>1307</v>
      </c>
      <c r="N2088" s="852"/>
      <c r="R2088" s="1400" t="s">
        <v>2053</v>
      </c>
      <c r="T2088" s="1403"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1744</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2045</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1744</v>
      </c>
      <c r="F2090" s="1400"/>
      <c r="G2090" s="1400"/>
      <c r="H2090" s="1400"/>
      <c r="I2090" s="1317" t="str">
        <f t="shared" si="338"/>
        <v/>
      </c>
      <c r="J2090" s="1400" t="str">
        <f>IF($Q$1991="Yes",Q$1&amp;M1992,"")</f>
        <v/>
      </c>
      <c r="K2090" s="1400" t="str">
        <f t="shared" si="339"/>
        <v/>
      </c>
      <c r="M2090" s="1399"/>
      <c r="R2090" s="1400" t="s">
        <v>2045</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1744</v>
      </c>
      <c r="F2091" s="1400"/>
      <c r="G2091" s="1400"/>
      <c r="H2091" s="1400"/>
      <c r="I2091" s="1317" t="str">
        <f t="shared" si="338"/>
        <v/>
      </c>
      <c r="J2091" s="1400" t="str">
        <f t="shared" ref="J2091:J2098" si="340">IF($Q$1991="Yes",Q$1&amp;M1993,"")</f>
        <v/>
      </c>
      <c r="K2091" s="1400" t="str">
        <f t="shared" si="339"/>
        <v/>
      </c>
      <c r="M2091" s="1399"/>
      <c r="R2091" s="1400" t="s">
        <v>2045</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1744</v>
      </c>
      <c r="F2092" s="1400"/>
      <c r="G2092" s="1400"/>
      <c r="H2092" s="1400"/>
      <c r="I2092" s="1317" t="str">
        <f t="shared" si="338"/>
        <v/>
      </c>
      <c r="J2092" s="1400" t="str">
        <f t="shared" si="340"/>
        <v/>
      </c>
      <c r="K2092" s="1400" t="str">
        <f t="shared" si="339"/>
        <v/>
      </c>
      <c r="M2092" s="1399"/>
      <c r="R2092" s="1400" t="s">
        <v>2045</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1744</v>
      </c>
      <c r="F2093" s="1400"/>
      <c r="G2093" s="1400"/>
      <c r="H2093" s="1400"/>
      <c r="I2093" s="1317" t="str">
        <f t="shared" si="338"/>
        <v/>
      </c>
      <c r="J2093" s="1400" t="str">
        <f t="shared" si="340"/>
        <v/>
      </c>
      <c r="K2093" s="1400" t="str">
        <f t="shared" si="339"/>
        <v/>
      </c>
      <c r="M2093" s="1399"/>
      <c r="R2093" s="1400" t="s">
        <v>2045</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1744</v>
      </c>
      <c r="F2094" s="1400"/>
      <c r="G2094" s="1400"/>
      <c r="H2094" s="1400"/>
      <c r="I2094" s="1317" t="str">
        <f t="shared" si="338"/>
        <v/>
      </c>
      <c r="J2094" s="1400" t="str">
        <f t="shared" si="340"/>
        <v/>
      </c>
      <c r="K2094" s="1400" t="str">
        <f t="shared" si="339"/>
        <v/>
      </c>
      <c r="M2094" s="1399"/>
      <c r="R2094" s="1400" t="s">
        <v>2045</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1744</v>
      </c>
      <c r="F2095" s="1400"/>
      <c r="G2095" s="1400"/>
      <c r="H2095" s="1400"/>
      <c r="I2095" s="1317" t="str">
        <f t="shared" si="338"/>
        <v/>
      </c>
      <c r="J2095" s="1400" t="str">
        <f t="shared" si="340"/>
        <v/>
      </c>
      <c r="K2095" s="1400" t="str">
        <f t="shared" si="339"/>
        <v/>
      </c>
      <c r="M2095" s="1399"/>
      <c r="R2095" s="1400" t="s">
        <v>2045</v>
      </c>
    </row>
    <row r="2096" spans="1:20" s="1398" customFormat="1" x14ac:dyDescent="0.25">
      <c r="A2096" s="872" t="s">
        <v>2007</v>
      </c>
      <c r="B2096" s="1317" t="str">
        <f>IFERROR(_xlfn.CONCAT("G",('Configurable Tab'!$C$23+7)),"")</f>
        <v>G232</v>
      </c>
      <c r="C2096" s="1317" t="str">
        <f>IFERROR(_xlfn.CONCAT("G",('Configurable Tab'!$C$23+8)),"")</f>
        <v>G233</v>
      </c>
      <c r="D2096" s="852" t="s">
        <v>1350</v>
      </c>
      <c r="E2096" s="852" t="s">
        <v>1744</v>
      </c>
      <c r="F2096" s="1400"/>
      <c r="G2096" s="1400"/>
      <c r="H2096" s="1400"/>
      <c r="I2096" s="1317" t="str">
        <f t="shared" si="338"/>
        <v/>
      </c>
      <c r="J2096" s="1400" t="str">
        <f t="shared" si="340"/>
        <v/>
      </c>
      <c r="K2096" s="1400" t="str">
        <f t="shared" si="339"/>
        <v/>
      </c>
      <c r="M2096" s="1399"/>
      <c r="R2096" s="1400" t="s">
        <v>2045</v>
      </c>
    </row>
    <row r="2097" spans="1:18" s="1398" customFormat="1" x14ac:dyDescent="0.25">
      <c r="A2097" s="872" t="s">
        <v>1484</v>
      </c>
      <c r="B2097" s="1317" t="str">
        <f>IFERROR(_xlfn.CONCAT("K",('Configurable Tab'!$C$23+7)),"")</f>
        <v>K232</v>
      </c>
      <c r="C2097" s="1317" t="str">
        <f>IFERROR(_xlfn.CONCAT("K",('Configurable Tab'!$C$23+8)),"")</f>
        <v>K233</v>
      </c>
      <c r="D2097" s="852" t="s">
        <v>1350</v>
      </c>
      <c r="E2097" s="852" t="s">
        <v>1744</v>
      </c>
      <c r="F2097" s="1400"/>
      <c r="G2097" s="1400"/>
      <c r="H2097" s="1400"/>
      <c r="I2097" s="1317" t="str">
        <f t="shared" si="338"/>
        <v/>
      </c>
      <c r="J2097" s="1400" t="str">
        <f t="shared" si="340"/>
        <v/>
      </c>
      <c r="K2097" s="1400" t="str">
        <f t="shared" si="339"/>
        <v/>
      </c>
      <c r="M2097" s="1399"/>
      <c r="R2097" s="1400" t="s">
        <v>2045</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1744</v>
      </c>
      <c r="F2098" s="1400"/>
      <c r="G2098" s="1400"/>
      <c r="H2098" s="1400"/>
      <c r="I2098" s="1317" t="str">
        <f t="shared" si="338"/>
        <v/>
      </c>
      <c r="J2098" s="1400" t="str">
        <f t="shared" si="340"/>
        <v/>
      </c>
      <c r="K2098" s="1400" t="str">
        <f t="shared" si="339"/>
        <v/>
      </c>
      <c r="M2098" s="1399"/>
      <c r="R2098" s="1400" t="s">
        <v>2045</v>
      </c>
    </row>
    <row r="2099" spans="1:18" s="1398" customFormat="1" x14ac:dyDescent="0.25">
      <c r="A2099" s="875" t="s">
        <v>1707</v>
      </c>
      <c r="B2099" s="1317" t="str">
        <f>IFERROR(_xlfn.CONCAT("D",('Configurable Tab'!$C$24+1)),"")</f>
        <v>D237</v>
      </c>
      <c r="C2099" s="1317" t="str">
        <f>IFERROR(_xlfn.CONCAT("E",('Configurable Tab'!$C$24+1)),"")</f>
        <v>E237</v>
      </c>
      <c r="D2099" s="852" t="s">
        <v>1350</v>
      </c>
      <c r="E2099" s="852" t="s">
        <v>1744</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2046</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1744</v>
      </c>
      <c r="F2100" s="1400"/>
      <c r="G2100" s="1400"/>
      <c r="H2100" s="1400"/>
      <c r="I2100" s="1317" t="str">
        <f t="shared" si="338"/>
        <v/>
      </c>
      <c r="J2100" s="1400" t="str">
        <f t="shared" ref="J2100:J2108" si="341">IF($Q$2002="Yes",Q$1&amp;M2003,"")</f>
        <v/>
      </c>
      <c r="K2100" s="1400" t="str">
        <f t="shared" si="339"/>
        <v/>
      </c>
      <c r="M2100" s="1399"/>
      <c r="R2100" s="1400" t="s">
        <v>2046</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1744</v>
      </c>
      <c r="F2101" s="1400"/>
      <c r="G2101" s="1400"/>
      <c r="H2101" s="1400"/>
      <c r="I2101" s="1317" t="str">
        <f t="shared" si="338"/>
        <v/>
      </c>
      <c r="J2101" s="1400" t="str">
        <f t="shared" si="341"/>
        <v/>
      </c>
      <c r="K2101" s="1400" t="str">
        <f t="shared" si="339"/>
        <v/>
      </c>
      <c r="M2101" s="1399"/>
      <c r="R2101" s="1400" t="s">
        <v>2046</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1744</v>
      </c>
      <c r="F2102" s="1400"/>
      <c r="G2102" s="1400"/>
      <c r="H2102" s="1400"/>
      <c r="I2102" s="1317" t="str">
        <f t="shared" si="338"/>
        <v/>
      </c>
      <c r="J2102" s="1400" t="str">
        <f t="shared" si="341"/>
        <v/>
      </c>
      <c r="K2102" s="1400" t="str">
        <f t="shared" si="339"/>
        <v/>
      </c>
      <c r="M2102" s="1399"/>
      <c r="R2102" s="1400" t="s">
        <v>2046</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1744</v>
      </c>
      <c r="F2103" s="1400"/>
      <c r="G2103" s="1400"/>
      <c r="H2103" s="1400"/>
      <c r="I2103" s="1317" t="str">
        <f t="shared" si="338"/>
        <v/>
      </c>
      <c r="J2103" s="1400" t="str">
        <f t="shared" si="341"/>
        <v/>
      </c>
      <c r="K2103" s="1400" t="str">
        <f t="shared" si="339"/>
        <v/>
      </c>
      <c r="M2103" s="1399"/>
      <c r="R2103" s="1400" t="s">
        <v>2046</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1744</v>
      </c>
      <c r="F2104" s="1400"/>
      <c r="G2104" s="1400"/>
      <c r="H2104" s="1400"/>
      <c r="I2104" s="1317" t="str">
        <f t="shared" si="338"/>
        <v/>
      </c>
      <c r="J2104" s="1400" t="str">
        <f t="shared" si="341"/>
        <v/>
      </c>
      <c r="K2104" s="1400" t="str">
        <f t="shared" si="339"/>
        <v/>
      </c>
      <c r="M2104" s="1399"/>
      <c r="R2104" s="1400" t="s">
        <v>2046</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1744</v>
      </c>
      <c r="F2105" s="1400"/>
      <c r="G2105" s="1400"/>
      <c r="H2105" s="1400"/>
      <c r="I2105" s="1317" t="str">
        <f t="shared" si="338"/>
        <v/>
      </c>
      <c r="J2105" s="1400" t="str">
        <f t="shared" si="341"/>
        <v/>
      </c>
      <c r="K2105" s="1400" t="str">
        <f t="shared" si="339"/>
        <v/>
      </c>
      <c r="M2105" s="1399"/>
      <c r="R2105" s="1400" t="s">
        <v>2046</v>
      </c>
    </row>
    <row r="2106" spans="1:18" s="1398" customFormat="1" x14ac:dyDescent="0.25">
      <c r="A2106" s="875" t="s">
        <v>2007</v>
      </c>
      <c r="B2106" s="1317" t="str">
        <f>IFERROR(_xlfn.CONCAT("G",('Configurable Tab'!$C$24+7)),"")</f>
        <v>G243</v>
      </c>
      <c r="C2106" s="1317" t="str">
        <f>IFERROR(_xlfn.CONCAT("G",('Configurable Tab'!$C$24+8)),"")</f>
        <v>G244</v>
      </c>
      <c r="D2106" s="852" t="s">
        <v>1350</v>
      </c>
      <c r="E2106" s="852" t="s">
        <v>1744</v>
      </c>
      <c r="F2106" s="1400"/>
      <c r="G2106" s="1400"/>
      <c r="H2106" s="1400"/>
      <c r="I2106" s="1317" t="str">
        <f t="shared" si="338"/>
        <v/>
      </c>
      <c r="J2106" s="1400" t="str">
        <f t="shared" si="341"/>
        <v/>
      </c>
      <c r="K2106" s="1400" t="str">
        <f t="shared" si="339"/>
        <v/>
      </c>
      <c r="M2106" s="1399"/>
      <c r="R2106" s="1400" t="s">
        <v>2046</v>
      </c>
    </row>
    <row r="2107" spans="1:18" s="1398" customFormat="1" x14ac:dyDescent="0.25">
      <c r="A2107" s="875" t="s">
        <v>1484</v>
      </c>
      <c r="B2107" s="1317" t="str">
        <f>IFERROR(_xlfn.CONCAT("K",('Configurable Tab'!$C$24+7)),"")</f>
        <v>K243</v>
      </c>
      <c r="C2107" s="1317" t="str">
        <f>IFERROR(_xlfn.CONCAT("K",('Configurable Tab'!$C$24+8)),"")</f>
        <v>K244</v>
      </c>
      <c r="D2107" s="852" t="s">
        <v>1350</v>
      </c>
      <c r="E2107" s="852" t="s">
        <v>1744</v>
      </c>
      <c r="F2107" s="1400"/>
      <c r="G2107" s="1400"/>
      <c r="H2107" s="1400"/>
      <c r="I2107" s="1317" t="str">
        <f t="shared" si="338"/>
        <v/>
      </c>
      <c r="J2107" s="1400" t="str">
        <f t="shared" si="341"/>
        <v/>
      </c>
      <c r="K2107" s="1400" t="str">
        <f t="shared" si="339"/>
        <v/>
      </c>
      <c r="M2107" s="1399"/>
      <c r="R2107" s="1400" t="s">
        <v>2046</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1744</v>
      </c>
      <c r="F2108" s="1400"/>
      <c r="G2108" s="1400"/>
      <c r="H2108" s="1400"/>
      <c r="I2108" s="1317" t="str">
        <f t="shared" si="338"/>
        <v/>
      </c>
      <c r="J2108" s="1400" t="str">
        <f t="shared" si="341"/>
        <v/>
      </c>
      <c r="K2108" s="1400" t="str">
        <f t="shared" si="339"/>
        <v/>
      </c>
      <c r="M2108" s="1399"/>
      <c r="R2108" s="1400" t="s">
        <v>2046</v>
      </c>
    </row>
    <row r="2109" spans="1:18" s="1398" customFormat="1" x14ac:dyDescent="0.25">
      <c r="A2109" s="872" t="s">
        <v>1707</v>
      </c>
      <c r="B2109" s="1317" t="str">
        <f>IFERROR(_xlfn.CONCAT("D",('Configurable Tab'!$C$25+1)),"")</f>
        <v>D248</v>
      </c>
      <c r="C2109" s="1317" t="str">
        <f>IFERROR(_xlfn.CONCAT("E",('Configurable Tab'!$C$25+1)),"")</f>
        <v>E248</v>
      </c>
      <c r="D2109" s="852" t="s">
        <v>1350</v>
      </c>
      <c r="E2109" s="852" t="s">
        <v>1744</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2047</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1744</v>
      </c>
      <c r="F2110" s="1400"/>
      <c r="G2110" s="1400"/>
      <c r="H2110" s="1400"/>
      <c r="I2110" s="1317" t="str">
        <f t="shared" si="338"/>
        <v/>
      </c>
      <c r="J2110" s="1400" t="str">
        <f t="shared" ref="J2110:J2118" si="342">IF($Q$2013="Yes",Q$1&amp;M2014,"")</f>
        <v/>
      </c>
      <c r="K2110" s="1400" t="str">
        <f t="shared" si="339"/>
        <v/>
      </c>
      <c r="M2110" s="1399"/>
      <c r="R2110" s="1400" t="s">
        <v>2047</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1744</v>
      </c>
      <c r="F2111" s="1400"/>
      <c r="G2111" s="1400"/>
      <c r="H2111" s="1400"/>
      <c r="I2111" s="1317" t="str">
        <f t="shared" si="338"/>
        <v/>
      </c>
      <c r="J2111" s="1400" t="str">
        <f t="shared" si="342"/>
        <v/>
      </c>
      <c r="K2111" s="1400" t="str">
        <f t="shared" si="339"/>
        <v/>
      </c>
      <c r="M2111" s="1399"/>
      <c r="R2111" s="1400" t="s">
        <v>2047</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1744</v>
      </c>
      <c r="F2112" s="1400"/>
      <c r="G2112" s="1400"/>
      <c r="H2112" s="1400"/>
      <c r="I2112" s="1317" t="str">
        <f t="shared" si="338"/>
        <v/>
      </c>
      <c r="J2112" s="1400" t="str">
        <f t="shared" si="342"/>
        <v/>
      </c>
      <c r="K2112" s="1400" t="str">
        <f t="shared" si="339"/>
        <v/>
      </c>
      <c r="M2112" s="1399"/>
      <c r="R2112" s="1400" t="s">
        <v>2047</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1744</v>
      </c>
      <c r="F2113" s="1400"/>
      <c r="G2113" s="1400"/>
      <c r="H2113" s="1400"/>
      <c r="I2113" s="1317" t="str">
        <f t="shared" si="338"/>
        <v/>
      </c>
      <c r="J2113" s="1400" t="str">
        <f t="shared" si="342"/>
        <v/>
      </c>
      <c r="K2113" s="1400" t="str">
        <f t="shared" si="339"/>
        <v/>
      </c>
      <c r="M2113" s="1399"/>
      <c r="R2113" s="1400" t="s">
        <v>2047</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1744</v>
      </c>
      <c r="F2114" s="1400"/>
      <c r="G2114" s="1400"/>
      <c r="H2114" s="1400"/>
      <c r="I2114" s="1317" t="str">
        <f t="shared" si="338"/>
        <v/>
      </c>
      <c r="J2114" s="1400" t="str">
        <f t="shared" si="342"/>
        <v/>
      </c>
      <c r="K2114" s="1400" t="str">
        <f t="shared" si="339"/>
        <v/>
      </c>
      <c r="M2114" s="1399"/>
      <c r="R2114" s="1400" t="s">
        <v>2047</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1744</v>
      </c>
      <c r="F2115" s="1400"/>
      <c r="G2115" s="1400"/>
      <c r="H2115" s="1400"/>
      <c r="I2115" s="1317" t="str">
        <f t="shared" si="338"/>
        <v/>
      </c>
      <c r="J2115" s="1400" t="str">
        <f t="shared" si="342"/>
        <v/>
      </c>
      <c r="K2115" s="1400" t="str">
        <f t="shared" si="339"/>
        <v/>
      </c>
      <c r="M2115" s="1399"/>
      <c r="R2115" s="1400" t="s">
        <v>2047</v>
      </c>
    </row>
    <row r="2116" spans="1:18" s="1398" customFormat="1" x14ac:dyDescent="0.25">
      <c r="A2116" s="872" t="s">
        <v>2007</v>
      </c>
      <c r="B2116" s="1317" t="str">
        <f>IFERROR(_xlfn.CONCAT("G",('Configurable Tab'!$C$25+7)),"")</f>
        <v>G254</v>
      </c>
      <c r="C2116" s="1317" t="str">
        <f>IFERROR(_xlfn.CONCAT("G",('Configurable Tab'!$C$25+8)),"")</f>
        <v>G255</v>
      </c>
      <c r="D2116" s="852" t="s">
        <v>1350</v>
      </c>
      <c r="E2116" s="852" t="s">
        <v>1744</v>
      </c>
      <c r="F2116" s="1400"/>
      <c r="G2116" s="1400"/>
      <c r="H2116" s="1400"/>
      <c r="I2116" s="1317" t="str">
        <f t="shared" si="338"/>
        <v/>
      </c>
      <c r="J2116" s="1400" t="str">
        <f t="shared" si="342"/>
        <v/>
      </c>
      <c r="K2116" s="1400" t="str">
        <f t="shared" si="339"/>
        <v/>
      </c>
      <c r="M2116" s="1399"/>
      <c r="R2116" s="1400" t="s">
        <v>2047</v>
      </c>
    </row>
    <row r="2117" spans="1:18" s="1398" customFormat="1" x14ac:dyDescent="0.25">
      <c r="A2117" s="872" t="s">
        <v>1484</v>
      </c>
      <c r="B2117" s="1317" t="str">
        <f>IFERROR(_xlfn.CONCAT("K",('Configurable Tab'!$C$25+7)),"")</f>
        <v>K254</v>
      </c>
      <c r="C2117" s="1317" t="str">
        <f>IFERROR(_xlfn.CONCAT("K",('Configurable Tab'!$C$25+8)),"")</f>
        <v>K255</v>
      </c>
      <c r="D2117" s="852" t="s">
        <v>1350</v>
      </c>
      <c r="E2117" s="852" t="s">
        <v>1744</v>
      </c>
      <c r="F2117" s="1400"/>
      <c r="G2117" s="1400"/>
      <c r="H2117" s="1400"/>
      <c r="I2117" s="1317" t="str">
        <f t="shared" si="338"/>
        <v/>
      </c>
      <c r="J2117" s="1400" t="str">
        <f t="shared" si="342"/>
        <v/>
      </c>
      <c r="K2117" s="1400" t="str">
        <f t="shared" si="339"/>
        <v/>
      </c>
      <c r="M2117" s="1399"/>
      <c r="R2117" s="1400" t="s">
        <v>2047</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1744</v>
      </c>
      <c r="F2118" s="1400"/>
      <c r="G2118" s="1400"/>
      <c r="H2118" s="1400"/>
      <c r="I2118" s="1317" t="str">
        <f t="shared" si="338"/>
        <v/>
      </c>
      <c r="J2118" s="1400" t="str">
        <f t="shared" si="342"/>
        <v/>
      </c>
      <c r="K2118" s="1400" t="str">
        <f t="shared" si="339"/>
        <v/>
      </c>
      <c r="M2118" s="1399"/>
      <c r="R2118" s="1400" t="s">
        <v>2047</v>
      </c>
    </row>
    <row r="2119" spans="1:18" s="1398" customFormat="1" x14ac:dyDescent="0.25">
      <c r="A2119" s="875" t="s">
        <v>1707</v>
      </c>
      <c r="B2119" s="1317" t="str">
        <f>IFERROR(_xlfn.CONCAT("D",('Configurable Tab'!$C$26+1)),"")</f>
        <v>D259</v>
      </c>
      <c r="C2119" s="1317" t="str">
        <f>IFERROR(_xlfn.CONCAT("E",('Configurable Tab'!$C$26+1)),"")</f>
        <v>E259</v>
      </c>
      <c r="D2119" s="852" t="s">
        <v>1350</v>
      </c>
      <c r="E2119" s="852" t="s">
        <v>1744</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2048</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1744</v>
      </c>
      <c r="F2120" s="1400"/>
      <c r="G2120" s="1400"/>
      <c r="H2120" s="1400"/>
      <c r="I2120" s="1317" t="str">
        <f t="shared" si="338"/>
        <v/>
      </c>
      <c r="J2120" s="1400" t="str">
        <f t="shared" ref="J2120:J2128" si="343">IF($Q$2024="Yes",Q$1&amp;M2025,"")</f>
        <v/>
      </c>
      <c r="K2120" s="1400" t="str">
        <f t="shared" si="339"/>
        <v/>
      </c>
      <c r="M2120" s="1399"/>
      <c r="R2120" s="1400" t="s">
        <v>2048</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1744</v>
      </c>
      <c r="F2121" s="1400"/>
      <c r="G2121" s="1400"/>
      <c r="H2121" s="1400"/>
      <c r="I2121" s="1317" t="str">
        <f t="shared" si="338"/>
        <v/>
      </c>
      <c r="J2121" s="1400" t="str">
        <f t="shared" si="343"/>
        <v/>
      </c>
      <c r="K2121" s="1400" t="str">
        <f t="shared" si="339"/>
        <v/>
      </c>
      <c r="M2121" s="1399"/>
      <c r="R2121" s="1400" t="s">
        <v>2048</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1744</v>
      </c>
      <c r="F2122" s="1400"/>
      <c r="G2122" s="1400"/>
      <c r="H2122" s="1400"/>
      <c r="I2122" s="1317" t="str">
        <f t="shared" si="338"/>
        <v/>
      </c>
      <c r="J2122" s="1400" t="str">
        <f t="shared" si="343"/>
        <v/>
      </c>
      <c r="K2122" s="1400" t="str">
        <f t="shared" si="339"/>
        <v/>
      </c>
      <c r="M2122" s="1399"/>
      <c r="R2122" s="1400" t="s">
        <v>2048</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1744</v>
      </c>
      <c r="F2123" s="1400"/>
      <c r="G2123" s="1400"/>
      <c r="H2123" s="1400"/>
      <c r="I2123" s="1317" t="str">
        <f t="shared" si="338"/>
        <v/>
      </c>
      <c r="J2123" s="1400" t="str">
        <f t="shared" si="343"/>
        <v/>
      </c>
      <c r="K2123" s="1400" t="str">
        <f t="shared" si="339"/>
        <v/>
      </c>
      <c r="M2123" s="1399"/>
      <c r="R2123" s="1400" t="s">
        <v>2048</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1744</v>
      </c>
      <c r="F2124" s="1400"/>
      <c r="G2124" s="1400"/>
      <c r="H2124" s="1400"/>
      <c r="I2124" s="1317" t="str">
        <f t="shared" si="338"/>
        <v/>
      </c>
      <c r="J2124" s="1400" t="str">
        <f t="shared" si="343"/>
        <v/>
      </c>
      <c r="K2124" s="1400" t="str">
        <f t="shared" si="339"/>
        <v/>
      </c>
      <c r="M2124" s="1399"/>
      <c r="R2124" s="1400" t="s">
        <v>2048</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1744</v>
      </c>
      <c r="F2125" s="1400"/>
      <c r="G2125" s="1400"/>
      <c r="H2125" s="1400"/>
      <c r="I2125" s="1317" t="str">
        <f t="shared" si="338"/>
        <v/>
      </c>
      <c r="J2125" s="1400" t="str">
        <f t="shared" si="343"/>
        <v/>
      </c>
      <c r="K2125" s="1400" t="str">
        <f t="shared" si="339"/>
        <v/>
      </c>
      <c r="M2125" s="1399"/>
      <c r="R2125" s="1400" t="s">
        <v>2048</v>
      </c>
    </row>
    <row r="2126" spans="1:18" s="1398" customFormat="1" x14ac:dyDescent="0.25">
      <c r="A2126" s="875" t="s">
        <v>2007</v>
      </c>
      <c r="B2126" s="1317" t="str">
        <f>IFERROR(_xlfn.CONCAT("G",('Configurable Tab'!$C$26+7)),"")</f>
        <v>G265</v>
      </c>
      <c r="C2126" s="1317" t="str">
        <f>IFERROR(_xlfn.CONCAT("G",('Configurable Tab'!$C$26+8)),"")</f>
        <v>G266</v>
      </c>
      <c r="D2126" s="852" t="s">
        <v>1350</v>
      </c>
      <c r="E2126" s="852" t="s">
        <v>1744</v>
      </c>
      <c r="F2126" s="1400"/>
      <c r="G2126" s="1400"/>
      <c r="H2126" s="1400"/>
      <c r="I2126" s="1317" t="str">
        <f t="shared" si="338"/>
        <v/>
      </c>
      <c r="J2126" s="1400" t="str">
        <f t="shared" si="343"/>
        <v/>
      </c>
      <c r="K2126" s="1400" t="str">
        <f t="shared" si="339"/>
        <v/>
      </c>
      <c r="M2126" s="1399"/>
      <c r="R2126" s="1400" t="s">
        <v>2048</v>
      </c>
    </row>
    <row r="2127" spans="1:18" s="1398" customFormat="1" x14ac:dyDescent="0.25">
      <c r="A2127" s="875" t="s">
        <v>1484</v>
      </c>
      <c r="B2127" s="1317" t="str">
        <f>IFERROR(_xlfn.CONCAT("K",('Configurable Tab'!$C$26+7)),"")</f>
        <v>K265</v>
      </c>
      <c r="C2127" s="1317" t="str">
        <f>IFERROR(_xlfn.CONCAT("K",('Configurable Tab'!$C$26+8)),"")</f>
        <v>K266</v>
      </c>
      <c r="D2127" s="852" t="s">
        <v>1350</v>
      </c>
      <c r="E2127" s="852" t="s">
        <v>1744</v>
      </c>
      <c r="F2127" s="1400"/>
      <c r="G2127" s="1400"/>
      <c r="H2127" s="1400"/>
      <c r="I2127" s="1317" t="str">
        <f t="shared" si="338"/>
        <v/>
      </c>
      <c r="J2127" s="1400" t="str">
        <f t="shared" si="343"/>
        <v/>
      </c>
      <c r="K2127" s="1400" t="str">
        <f t="shared" si="339"/>
        <v/>
      </c>
      <c r="M2127" s="1399"/>
      <c r="R2127" s="1400" t="s">
        <v>2048</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1744</v>
      </c>
      <c r="F2128" s="1400"/>
      <c r="G2128" s="1400"/>
      <c r="H2128" s="1400"/>
      <c r="I2128" s="1317" t="str">
        <f t="shared" si="338"/>
        <v/>
      </c>
      <c r="J2128" s="1400" t="str">
        <f t="shared" si="343"/>
        <v/>
      </c>
      <c r="K2128" s="1400" t="str">
        <f t="shared" si="339"/>
        <v/>
      </c>
      <c r="M2128" s="1399"/>
      <c r="R2128" s="1400" t="s">
        <v>2048</v>
      </c>
    </row>
    <row r="2129" spans="1:18" s="1398" customFormat="1" x14ac:dyDescent="0.25">
      <c r="A2129" s="872" t="s">
        <v>1707</v>
      </c>
      <c r="B2129" s="1317" t="str">
        <f>IFERROR(_xlfn.CONCAT("D",('Configurable Tab'!$C$27+1)),"")</f>
        <v>D270</v>
      </c>
      <c r="C2129" s="1317" t="str">
        <f>IFERROR(_xlfn.CONCAT("E",('Configurable Tab'!$C$27+1)),"")</f>
        <v>E270</v>
      </c>
      <c r="D2129" s="852" t="s">
        <v>1350</v>
      </c>
      <c r="E2129" s="852" t="s">
        <v>1744</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2049</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1744</v>
      </c>
      <c r="F2130" s="1400"/>
      <c r="G2130" s="1400"/>
      <c r="H2130" s="1400"/>
      <c r="I2130" s="1317" t="str">
        <f t="shared" si="338"/>
        <v/>
      </c>
      <c r="J2130" s="1400" t="str">
        <f t="shared" ref="J2130:J2138" si="344">IF($Q$2035="Yes",Q$1&amp;M2036,"")</f>
        <v/>
      </c>
      <c r="K2130" s="1400" t="str">
        <f t="shared" si="339"/>
        <v/>
      </c>
      <c r="M2130" s="1399"/>
      <c r="R2130" s="1400" t="s">
        <v>2049</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1744</v>
      </c>
      <c r="F2131" s="1400"/>
      <c r="G2131" s="1400"/>
      <c r="H2131" s="1400"/>
      <c r="I2131" s="1317" t="str">
        <f t="shared" si="338"/>
        <v/>
      </c>
      <c r="J2131" s="1400" t="str">
        <f t="shared" si="344"/>
        <v/>
      </c>
      <c r="K2131" s="1400" t="str">
        <f t="shared" si="339"/>
        <v/>
      </c>
      <c r="M2131" s="1399"/>
      <c r="R2131" s="1400" t="s">
        <v>2049</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1744</v>
      </c>
      <c r="F2132" s="1400"/>
      <c r="G2132" s="1400"/>
      <c r="H2132" s="1400"/>
      <c r="I2132" s="1317" t="str">
        <f t="shared" si="338"/>
        <v/>
      </c>
      <c r="J2132" s="1400" t="str">
        <f t="shared" si="344"/>
        <v/>
      </c>
      <c r="K2132" s="1400" t="str">
        <f t="shared" si="339"/>
        <v/>
      </c>
      <c r="M2132" s="1399"/>
      <c r="R2132" s="1400" t="s">
        <v>2049</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1744</v>
      </c>
      <c r="F2133" s="1400"/>
      <c r="G2133" s="1400"/>
      <c r="H2133" s="1400"/>
      <c r="I2133" s="1317" t="str">
        <f t="shared" si="338"/>
        <v/>
      </c>
      <c r="J2133" s="1400" t="str">
        <f t="shared" si="344"/>
        <v/>
      </c>
      <c r="K2133" s="1400" t="str">
        <f t="shared" si="339"/>
        <v/>
      </c>
      <c r="M2133" s="1399"/>
      <c r="R2133" s="1400" t="s">
        <v>2049</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1744</v>
      </c>
      <c r="F2134" s="1400"/>
      <c r="G2134" s="1400"/>
      <c r="H2134" s="1400"/>
      <c r="I2134" s="1317" t="str">
        <f t="shared" si="338"/>
        <v/>
      </c>
      <c r="J2134" s="1400" t="str">
        <f t="shared" si="344"/>
        <v/>
      </c>
      <c r="K2134" s="1400" t="str">
        <f t="shared" si="339"/>
        <v/>
      </c>
      <c r="M2134" s="1399"/>
      <c r="R2134" s="1400" t="s">
        <v>2049</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1744</v>
      </c>
      <c r="F2135" s="1400"/>
      <c r="G2135" s="1400"/>
      <c r="H2135" s="1400"/>
      <c r="I2135" s="1317" t="str">
        <f t="shared" si="338"/>
        <v/>
      </c>
      <c r="J2135" s="1400" t="str">
        <f t="shared" si="344"/>
        <v/>
      </c>
      <c r="K2135" s="1400" t="str">
        <f t="shared" si="339"/>
        <v/>
      </c>
      <c r="M2135" s="1399"/>
      <c r="R2135" s="1400" t="s">
        <v>2049</v>
      </c>
    </row>
    <row r="2136" spans="1:18" s="1398" customFormat="1" x14ac:dyDescent="0.25">
      <c r="A2136" s="872" t="s">
        <v>2007</v>
      </c>
      <c r="B2136" s="1317" t="str">
        <f>IFERROR(_xlfn.CONCAT("G",('Configurable Tab'!$C$27+7)),"")</f>
        <v>G276</v>
      </c>
      <c r="C2136" s="1317" t="str">
        <f>IFERROR(_xlfn.CONCAT("G",('Configurable Tab'!$C$27+8)),"")</f>
        <v>G277</v>
      </c>
      <c r="D2136" s="852" t="s">
        <v>1350</v>
      </c>
      <c r="E2136" s="852" t="s">
        <v>1744</v>
      </c>
      <c r="F2136" s="1400"/>
      <c r="G2136" s="1400"/>
      <c r="H2136" s="1400"/>
      <c r="I2136" s="1317" t="str">
        <f t="shared" si="338"/>
        <v/>
      </c>
      <c r="J2136" s="1400" t="str">
        <f t="shared" si="344"/>
        <v/>
      </c>
      <c r="K2136" s="1400" t="str">
        <f t="shared" si="339"/>
        <v/>
      </c>
      <c r="M2136" s="1399"/>
      <c r="R2136" s="1400" t="s">
        <v>2049</v>
      </c>
    </row>
    <row r="2137" spans="1:18" s="1398" customFormat="1" x14ac:dyDescent="0.25">
      <c r="A2137" s="872" t="s">
        <v>1484</v>
      </c>
      <c r="B2137" s="1317" t="str">
        <f>IFERROR(_xlfn.CONCAT("K",('Configurable Tab'!$C$27+7)),"")</f>
        <v>K276</v>
      </c>
      <c r="C2137" s="1317" t="str">
        <f>IFERROR(_xlfn.CONCAT("K",('Configurable Tab'!$C$27+8)),"")</f>
        <v>K277</v>
      </c>
      <c r="D2137" s="852" t="s">
        <v>1350</v>
      </c>
      <c r="E2137" s="852" t="s">
        <v>1744</v>
      </c>
      <c r="F2137" s="1400"/>
      <c r="G2137" s="1400"/>
      <c r="H2137" s="1400"/>
      <c r="I2137" s="1317" t="str">
        <f t="shared" si="338"/>
        <v/>
      </c>
      <c r="J2137" s="1400" t="str">
        <f t="shared" si="344"/>
        <v/>
      </c>
      <c r="K2137" s="1400" t="str">
        <f t="shared" si="339"/>
        <v/>
      </c>
      <c r="M2137" s="1399"/>
      <c r="R2137" s="1400" t="s">
        <v>2049</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1744</v>
      </c>
      <c r="F2138" s="1400"/>
      <c r="G2138" s="1400"/>
      <c r="H2138" s="1400"/>
      <c r="I2138" s="1317" t="str">
        <f t="shared" si="338"/>
        <v/>
      </c>
      <c r="J2138" s="1400" t="str">
        <f t="shared" si="344"/>
        <v/>
      </c>
      <c r="K2138" s="1400" t="str">
        <f t="shared" si="339"/>
        <v/>
      </c>
      <c r="M2138" s="1399"/>
      <c r="R2138" s="1400" t="s">
        <v>2049</v>
      </c>
    </row>
    <row r="2139" spans="1:18" s="1398" customFormat="1" x14ac:dyDescent="0.25">
      <c r="A2139" s="875" t="s">
        <v>1707</v>
      </c>
      <c r="B2139" s="1317" t="str">
        <f>IFERROR(_xlfn.CONCAT("D",('Configurable Tab'!$C$28+1)),"")</f>
        <v>D281</v>
      </c>
      <c r="C2139" s="1317" t="str">
        <f>IFERROR(_xlfn.CONCAT("E",('Configurable Tab'!$C$28+1)),"")</f>
        <v>E281</v>
      </c>
      <c r="D2139" s="852" t="s">
        <v>1350</v>
      </c>
      <c r="E2139" s="852" t="s">
        <v>1744</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2050</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1744</v>
      </c>
      <c r="F2140" s="1400"/>
      <c r="G2140" s="1400"/>
      <c r="H2140" s="1400"/>
      <c r="I2140" s="1317" t="str">
        <f t="shared" si="338"/>
        <v/>
      </c>
      <c r="J2140" s="1400" t="str">
        <f t="shared" ref="J2140:J2148" si="345">IF($Q$2046="Yes",Q$1&amp;M2047,"")</f>
        <v/>
      </c>
      <c r="K2140" s="1400" t="str">
        <f t="shared" si="339"/>
        <v/>
      </c>
      <c r="M2140" s="1399"/>
      <c r="R2140" s="1400" t="s">
        <v>2050</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1744</v>
      </c>
      <c r="F2141" s="1400"/>
      <c r="G2141" s="1400"/>
      <c r="H2141" s="1400"/>
      <c r="I2141" s="1317" t="str">
        <f t="shared" si="338"/>
        <v/>
      </c>
      <c r="J2141" s="1400" t="str">
        <f t="shared" si="345"/>
        <v/>
      </c>
      <c r="K2141" s="1400" t="str">
        <f t="shared" si="339"/>
        <v/>
      </c>
      <c r="M2141" s="1399"/>
      <c r="R2141" s="1400" t="s">
        <v>2050</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1744</v>
      </c>
      <c r="F2142" s="1400"/>
      <c r="G2142" s="1400"/>
      <c r="H2142" s="1400"/>
      <c r="I2142" s="1317" t="str">
        <f t="shared" si="338"/>
        <v/>
      </c>
      <c r="J2142" s="1400" t="str">
        <f t="shared" si="345"/>
        <v/>
      </c>
      <c r="K2142" s="1400" t="str">
        <f t="shared" si="339"/>
        <v/>
      </c>
      <c r="M2142" s="1399"/>
      <c r="R2142" s="1400" t="s">
        <v>2050</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1744</v>
      </c>
      <c r="F2143" s="1400"/>
      <c r="G2143" s="1400"/>
      <c r="H2143" s="1400"/>
      <c r="I2143" s="1317" t="str">
        <f t="shared" si="338"/>
        <v/>
      </c>
      <c r="J2143" s="1400" t="str">
        <f t="shared" si="345"/>
        <v/>
      </c>
      <c r="K2143" s="1400" t="str">
        <f t="shared" si="339"/>
        <v/>
      </c>
      <c r="M2143" s="1399"/>
      <c r="R2143" s="1400" t="s">
        <v>2050</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1744</v>
      </c>
      <c r="F2144" s="1400"/>
      <c r="G2144" s="1400"/>
      <c r="H2144" s="1400"/>
      <c r="I2144" s="1317" t="str">
        <f t="shared" si="338"/>
        <v/>
      </c>
      <c r="J2144" s="1400" t="str">
        <f t="shared" si="345"/>
        <v/>
      </c>
      <c r="K2144" s="1400" t="str">
        <f t="shared" si="339"/>
        <v/>
      </c>
      <c r="M2144" s="1399"/>
      <c r="R2144" s="1400" t="s">
        <v>2050</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1744</v>
      </c>
      <c r="F2145" s="1400"/>
      <c r="G2145" s="1400"/>
      <c r="H2145" s="1400"/>
      <c r="I2145" s="1317" t="str">
        <f t="shared" si="338"/>
        <v/>
      </c>
      <c r="J2145" s="1400" t="str">
        <f t="shared" si="345"/>
        <v/>
      </c>
      <c r="K2145" s="1400" t="str">
        <f t="shared" si="339"/>
        <v/>
      </c>
      <c r="M2145" s="1399"/>
      <c r="R2145" s="1400" t="s">
        <v>2050</v>
      </c>
    </row>
    <row r="2146" spans="1:18" s="1398" customFormat="1" x14ac:dyDescent="0.25">
      <c r="A2146" s="875" t="s">
        <v>2007</v>
      </c>
      <c r="B2146" s="1317" t="str">
        <f>IFERROR(_xlfn.CONCAT("G",('Configurable Tab'!$C$28+7)),"")</f>
        <v>G287</v>
      </c>
      <c r="C2146" s="1317" t="str">
        <f>IFERROR(_xlfn.CONCAT("G",('Configurable Tab'!$C$28+8)),"")</f>
        <v>G288</v>
      </c>
      <c r="D2146" s="852" t="s">
        <v>1350</v>
      </c>
      <c r="E2146" s="852" t="s">
        <v>1744</v>
      </c>
      <c r="F2146" s="1400"/>
      <c r="G2146" s="1400"/>
      <c r="H2146" s="1400"/>
      <c r="I2146" s="1317" t="str">
        <f t="shared" si="338"/>
        <v/>
      </c>
      <c r="J2146" s="1400" t="str">
        <f t="shared" si="345"/>
        <v/>
      </c>
      <c r="K2146" s="1400" t="str">
        <f t="shared" si="339"/>
        <v/>
      </c>
      <c r="M2146" s="1399"/>
      <c r="R2146" s="1400" t="s">
        <v>2050</v>
      </c>
    </row>
    <row r="2147" spans="1:18" s="1398" customFormat="1" x14ac:dyDescent="0.25">
      <c r="A2147" s="875" t="s">
        <v>1484</v>
      </c>
      <c r="B2147" s="1317" t="str">
        <f>IFERROR(_xlfn.CONCAT("K",('Configurable Tab'!$C$28+7)),"")</f>
        <v>K287</v>
      </c>
      <c r="C2147" s="1317" t="str">
        <f>IFERROR(_xlfn.CONCAT("K",('Configurable Tab'!$C$28+8)),"")</f>
        <v>K288</v>
      </c>
      <c r="D2147" s="852" t="s">
        <v>1350</v>
      </c>
      <c r="E2147" s="852" t="s">
        <v>1744</v>
      </c>
      <c r="F2147" s="1400"/>
      <c r="G2147" s="1400"/>
      <c r="H2147" s="1400"/>
      <c r="I2147" s="1317" t="str">
        <f t="shared" si="338"/>
        <v/>
      </c>
      <c r="J2147" s="1400" t="str">
        <f t="shared" si="345"/>
        <v/>
      </c>
      <c r="K2147" s="1400" t="str">
        <f t="shared" si="339"/>
        <v/>
      </c>
      <c r="M2147" s="1399"/>
      <c r="R2147" s="1400" t="s">
        <v>2050</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1744</v>
      </c>
      <c r="F2148" s="1400"/>
      <c r="G2148" s="1400"/>
      <c r="H2148" s="1400"/>
      <c r="I2148" s="1317" t="str">
        <f t="shared" si="338"/>
        <v/>
      </c>
      <c r="J2148" s="1400" t="str">
        <f t="shared" si="345"/>
        <v/>
      </c>
      <c r="K2148" s="1400" t="str">
        <f t="shared" si="339"/>
        <v/>
      </c>
      <c r="M2148" s="1399"/>
      <c r="R2148" s="1400" t="s">
        <v>2050</v>
      </c>
    </row>
    <row r="2149" spans="1:18" s="1398" customFormat="1" x14ac:dyDescent="0.25">
      <c r="A2149" s="872" t="s">
        <v>1707</v>
      </c>
      <c r="B2149" s="1317" t="str">
        <f>IFERROR(_xlfn.CONCAT("D",('Configurable Tab'!$C$29+1)),"")</f>
        <v>D292</v>
      </c>
      <c r="C2149" s="1317" t="str">
        <f>IFERROR(_xlfn.CONCAT("E",('Configurable Tab'!$C$29+1)),"")</f>
        <v>E292</v>
      </c>
      <c r="D2149" s="852" t="s">
        <v>1350</v>
      </c>
      <c r="E2149" s="852" t="s">
        <v>1744</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2051</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1744</v>
      </c>
      <c r="F2150" s="1400"/>
      <c r="G2150" s="1400"/>
      <c r="H2150" s="1400"/>
      <c r="I2150" s="1317" t="str">
        <f t="shared" si="338"/>
        <v/>
      </c>
      <c r="J2150" s="1400" t="str">
        <f t="shared" ref="J2150:J2158" si="346">IF($Q$2057="Yes",Q$1&amp;M2058,"")</f>
        <v/>
      </c>
      <c r="K2150" s="1400" t="str">
        <f t="shared" si="339"/>
        <v/>
      </c>
      <c r="M2150" s="1399"/>
      <c r="R2150" s="1400" t="s">
        <v>2051</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1744</v>
      </c>
      <c r="F2151" s="1400"/>
      <c r="G2151" s="1400"/>
      <c r="H2151" s="1400"/>
      <c r="I2151" s="1317" t="str">
        <f t="shared" si="338"/>
        <v/>
      </c>
      <c r="J2151" s="1400" t="str">
        <f t="shared" si="346"/>
        <v/>
      </c>
      <c r="K2151" s="1400" t="str">
        <f t="shared" si="339"/>
        <v/>
      </c>
      <c r="M2151" s="1399"/>
      <c r="R2151" s="1400" t="s">
        <v>2051</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1744</v>
      </c>
      <c r="F2152" s="1400"/>
      <c r="G2152" s="1400"/>
      <c r="H2152" s="1400"/>
      <c r="I2152" s="1317" t="str">
        <f t="shared" si="338"/>
        <v/>
      </c>
      <c r="J2152" s="1400" t="str">
        <f t="shared" si="346"/>
        <v/>
      </c>
      <c r="K2152" s="1400" t="str">
        <f t="shared" si="339"/>
        <v/>
      </c>
      <c r="M2152" s="1399"/>
      <c r="R2152" s="1400" t="s">
        <v>2051</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1744</v>
      </c>
      <c r="F2153" s="1400"/>
      <c r="G2153" s="1400"/>
      <c r="H2153" s="1400"/>
      <c r="I2153" s="1317" t="str">
        <f t="shared" ref="I2153:I2178" si="347">IF(J2153&lt;&gt;"",A2153,"")</f>
        <v/>
      </c>
      <c r="J2153" s="1400" t="str">
        <f t="shared" si="346"/>
        <v/>
      </c>
      <c r="K2153" s="1400" t="str">
        <f t="shared" ref="K2153:K2178" si="348">IF(J2153&lt;&gt;"",E2153,"")</f>
        <v/>
      </c>
      <c r="M2153" s="1399"/>
      <c r="R2153" s="1400" t="s">
        <v>2051</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1744</v>
      </c>
      <c r="F2154" s="1400"/>
      <c r="G2154" s="1400"/>
      <c r="H2154" s="1400"/>
      <c r="I2154" s="1317" t="str">
        <f t="shared" si="347"/>
        <v/>
      </c>
      <c r="J2154" s="1400" t="str">
        <f t="shared" si="346"/>
        <v/>
      </c>
      <c r="K2154" s="1400" t="str">
        <f t="shared" si="348"/>
        <v/>
      </c>
      <c r="M2154" s="1399"/>
      <c r="R2154" s="1400" t="s">
        <v>2051</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1744</v>
      </c>
      <c r="F2155" s="1400"/>
      <c r="G2155" s="1400"/>
      <c r="H2155" s="1400"/>
      <c r="I2155" s="1317" t="str">
        <f t="shared" si="347"/>
        <v/>
      </c>
      <c r="J2155" s="1400" t="str">
        <f t="shared" si="346"/>
        <v/>
      </c>
      <c r="K2155" s="1400" t="str">
        <f t="shared" si="348"/>
        <v/>
      </c>
      <c r="M2155" s="1399"/>
      <c r="R2155" s="1400" t="s">
        <v>2051</v>
      </c>
    </row>
    <row r="2156" spans="1:18" s="1398" customFormat="1" x14ac:dyDescent="0.25">
      <c r="A2156" s="872" t="s">
        <v>2007</v>
      </c>
      <c r="B2156" s="1317" t="str">
        <f>IFERROR(_xlfn.CONCAT("G",('Configurable Tab'!$C$29+7)),"")</f>
        <v>G298</v>
      </c>
      <c r="C2156" s="1317" t="str">
        <f>IFERROR(_xlfn.CONCAT("G",('Configurable Tab'!$C$29+8)),"")</f>
        <v>G299</v>
      </c>
      <c r="D2156" s="852" t="s">
        <v>1350</v>
      </c>
      <c r="E2156" s="852" t="s">
        <v>1744</v>
      </c>
      <c r="F2156" s="1400"/>
      <c r="G2156" s="1400"/>
      <c r="H2156" s="1400"/>
      <c r="I2156" s="1317" t="str">
        <f t="shared" si="347"/>
        <v/>
      </c>
      <c r="J2156" s="1400" t="str">
        <f t="shared" si="346"/>
        <v/>
      </c>
      <c r="K2156" s="1400" t="str">
        <f t="shared" si="348"/>
        <v/>
      </c>
      <c r="M2156" s="1399"/>
      <c r="R2156" s="1400" t="s">
        <v>2051</v>
      </c>
    </row>
    <row r="2157" spans="1:18" s="1398" customFormat="1" x14ac:dyDescent="0.25">
      <c r="A2157" s="872" t="s">
        <v>1484</v>
      </c>
      <c r="B2157" s="1317" t="str">
        <f>IFERROR(_xlfn.CONCAT("K",('Configurable Tab'!$C$29+7)),"")</f>
        <v>K298</v>
      </c>
      <c r="C2157" s="1317" t="str">
        <f>IFERROR(_xlfn.CONCAT("K",('Configurable Tab'!$C$29+8)),"")</f>
        <v>K299</v>
      </c>
      <c r="D2157" s="852" t="s">
        <v>1350</v>
      </c>
      <c r="E2157" s="852" t="s">
        <v>1744</v>
      </c>
      <c r="F2157" s="1400"/>
      <c r="G2157" s="1400"/>
      <c r="H2157" s="1400"/>
      <c r="I2157" s="1317" t="str">
        <f t="shared" si="347"/>
        <v/>
      </c>
      <c r="J2157" s="1400" t="str">
        <f t="shared" si="346"/>
        <v/>
      </c>
      <c r="K2157" s="1400" t="str">
        <f t="shared" si="348"/>
        <v/>
      </c>
      <c r="M2157" s="1399"/>
      <c r="R2157" s="1400" t="s">
        <v>2051</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1744</v>
      </c>
      <c r="F2158" s="1400"/>
      <c r="G2158" s="1400"/>
      <c r="H2158" s="1400"/>
      <c r="I2158" s="1317" t="str">
        <f t="shared" si="347"/>
        <v/>
      </c>
      <c r="J2158" s="1400" t="str">
        <f t="shared" si="346"/>
        <v/>
      </c>
      <c r="K2158" s="1400" t="str">
        <f t="shared" si="348"/>
        <v/>
      </c>
      <c r="M2158" s="1399"/>
      <c r="R2158" s="1400" t="s">
        <v>2051</v>
      </c>
    </row>
    <row r="2159" spans="1:18" s="1398" customFormat="1" x14ac:dyDescent="0.25">
      <c r="A2159" s="875" t="s">
        <v>1707</v>
      </c>
      <c r="B2159" s="1317" t="str">
        <f>IFERROR(_xlfn.CONCAT("D",('Configurable Tab'!$C$30+1)),"")</f>
        <v>D303</v>
      </c>
      <c r="C2159" s="1317" t="str">
        <f>IFERROR(_xlfn.CONCAT("E",('Configurable Tab'!$C$30+1)),"")</f>
        <v>E303</v>
      </c>
      <c r="D2159" s="852" t="s">
        <v>1350</v>
      </c>
      <c r="E2159" s="852" t="s">
        <v>1744</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2052</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1744</v>
      </c>
      <c r="F2160" s="1400"/>
      <c r="G2160" s="1400"/>
      <c r="H2160" s="1400"/>
      <c r="I2160" s="1317" t="str">
        <f t="shared" si="347"/>
        <v/>
      </c>
      <c r="J2160" s="1400" t="str">
        <f t="shared" ref="J2160:J2168" si="349">IF($Q$2068="Yes",Q$1&amp;M2069,"")</f>
        <v/>
      </c>
      <c r="K2160" s="1400" t="str">
        <f t="shared" si="348"/>
        <v/>
      </c>
      <c r="M2160" s="1399"/>
      <c r="R2160" s="1400" t="s">
        <v>2052</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1744</v>
      </c>
      <c r="F2161" s="1400"/>
      <c r="G2161" s="1400"/>
      <c r="H2161" s="1400"/>
      <c r="I2161" s="1317" t="str">
        <f t="shared" si="347"/>
        <v/>
      </c>
      <c r="J2161" s="1400" t="str">
        <f t="shared" si="349"/>
        <v/>
      </c>
      <c r="K2161" s="1400" t="str">
        <f t="shared" si="348"/>
        <v/>
      </c>
      <c r="M2161" s="1399"/>
      <c r="R2161" s="1400" t="s">
        <v>2052</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1744</v>
      </c>
      <c r="F2162" s="1400"/>
      <c r="G2162" s="1400"/>
      <c r="H2162" s="1400"/>
      <c r="I2162" s="1317" t="str">
        <f t="shared" si="347"/>
        <v/>
      </c>
      <c r="J2162" s="1400" t="str">
        <f t="shared" si="349"/>
        <v/>
      </c>
      <c r="K2162" s="1400" t="str">
        <f t="shared" si="348"/>
        <v/>
      </c>
      <c r="M2162" s="1399"/>
      <c r="R2162" s="1400" t="s">
        <v>2052</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1744</v>
      </c>
      <c r="F2163" s="1400"/>
      <c r="G2163" s="1400"/>
      <c r="H2163" s="1400"/>
      <c r="I2163" s="1317" t="str">
        <f t="shared" si="347"/>
        <v/>
      </c>
      <c r="J2163" s="1400" t="str">
        <f t="shared" si="349"/>
        <v/>
      </c>
      <c r="K2163" s="1400" t="str">
        <f t="shared" si="348"/>
        <v/>
      </c>
      <c r="M2163" s="1399"/>
      <c r="R2163" s="1400" t="s">
        <v>2052</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1744</v>
      </c>
      <c r="F2164" s="1400"/>
      <c r="G2164" s="1400"/>
      <c r="H2164" s="1400"/>
      <c r="I2164" s="1317" t="str">
        <f t="shared" si="347"/>
        <v/>
      </c>
      <c r="J2164" s="1400" t="str">
        <f t="shared" si="349"/>
        <v/>
      </c>
      <c r="K2164" s="1400" t="str">
        <f t="shared" si="348"/>
        <v/>
      </c>
      <c r="M2164" s="1399"/>
      <c r="R2164" s="1400" t="s">
        <v>2052</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1744</v>
      </c>
      <c r="F2165" s="1400"/>
      <c r="G2165" s="1400"/>
      <c r="H2165" s="1400"/>
      <c r="I2165" s="1317" t="str">
        <f t="shared" si="347"/>
        <v/>
      </c>
      <c r="J2165" s="1400" t="str">
        <f t="shared" si="349"/>
        <v/>
      </c>
      <c r="K2165" s="1400" t="str">
        <f t="shared" si="348"/>
        <v/>
      </c>
      <c r="M2165" s="1399"/>
      <c r="R2165" s="1400" t="s">
        <v>2052</v>
      </c>
    </row>
    <row r="2166" spans="1:18" s="1398" customFormat="1" x14ac:dyDescent="0.25">
      <c r="A2166" s="875" t="s">
        <v>2007</v>
      </c>
      <c r="B2166" s="1317" t="str">
        <f>IFERROR(_xlfn.CONCAT("G",('Configurable Tab'!$C$30+7)),"")</f>
        <v>G309</v>
      </c>
      <c r="C2166" s="1317" t="str">
        <f>IFERROR(_xlfn.CONCAT("G",('Configurable Tab'!$C$30+8)),"")</f>
        <v>G310</v>
      </c>
      <c r="D2166" s="852" t="s">
        <v>1350</v>
      </c>
      <c r="E2166" s="852" t="s">
        <v>1744</v>
      </c>
      <c r="F2166" s="1400"/>
      <c r="G2166" s="1400"/>
      <c r="H2166" s="1400"/>
      <c r="I2166" s="1317" t="str">
        <f t="shared" si="347"/>
        <v/>
      </c>
      <c r="J2166" s="1400" t="str">
        <f t="shared" si="349"/>
        <v/>
      </c>
      <c r="K2166" s="1400" t="str">
        <f t="shared" si="348"/>
        <v/>
      </c>
      <c r="M2166" s="1399"/>
      <c r="R2166" s="1400" t="s">
        <v>2052</v>
      </c>
    </row>
    <row r="2167" spans="1:18" s="1398" customFormat="1" x14ac:dyDescent="0.25">
      <c r="A2167" s="875" t="s">
        <v>1484</v>
      </c>
      <c r="B2167" s="1317" t="str">
        <f>IFERROR(_xlfn.CONCAT("K",('Configurable Tab'!$C$30+7)),"")</f>
        <v>K309</v>
      </c>
      <c r="C2167" s="1317" t="str">
        <f>IFERROR(_xlfn.CONCAT("K",('Configurable Tab'!$C$30+8)),"")</f>
        <v>K310</v>
      </c>
      <c r="D2167" s="852" t="s">
        <v>1350</v>
      </c>
      <c r="E2167" s="852" t="s">
        <v>1744</v>
      </c>
      <c r="F2167" s="1400"/>
      <c r="G2167" s="1400"/>
      <c r="H2167" s="1400"/>
      <c r="I2167" s="1317" t="str">
        <f t="shared" si="347"/>
        <v/>
      </c>
      <c r="J2167" s="1400" t="str">
        <f t="shared" si="349"/>
        <v/>
      </c>
      <c r="K2167" s="1400" t="str">
        <f t="shared" si="348"/>
        <v/>
      </c>
      <c r="M2167" s="1399"/>
      <c r="R2167" s="1400" t="s">
        <v>2052</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1744</v>
      </c>
      <c r="F2168" s="1400"/>
      <c r="G2168" s="1400"/>
      <c r="H2168" s="1400"/>
      <c r="I2168" s="1317" t="str">
        <f t="shared" si="347"/>
        <v/>
      </c>
      <c r="J2168" s="1400" t="str">
        <f t="shared" si="349"/>
        <v/>
      </c>
      <c r="K2168" s="1400" t="str">
        <f t="shared" si="348"/>
        <v/>
      </c>
      <c r="M2168" s="1399"/>
      <c r="R2168" s="1400" t="s">
        <v>2052</v>
      </c>
    </row>
    <row r="2169" spans="1:18" s="1398" customFormat="1" x14ac:dyDescent="0.25">
      <c r="A2169" s="872" t="s">
        <v>1707</v>
      </c>
      <c r="B2169" s="1317" t="str">
        <f>IFERROR(_xlfn.CONCAT("D",('Configurable Tab'!$C$31+1)),"")</f>
        <v>D314</v>
      </c>
      <c r="C2169" s="1317" t="str">
        <f>IFERROR(_xlfn.CONCAT("E",('Configurable Tab'!$C$31+1)),"")</f>
        <v>E314</v>
      </c>
      <c r="D2169" s="852" t="s">
        <v>1350</v>
      </c>
      <c r="E2169" s="852" t="s">
        <v>1744</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2053</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1744</v>
      </c>
      <c r="F2170" s="1400"/>
      <c r="G2170" s="1400"/>
      <c r="H2170" s="1400"/>
      <c r="I2170" s="1317" t="str">
        <f t="shared" si="347"/>
        <v/>
      </c>
      <c r="J2170" s="1400" t="str">
        <f t="shared" ref="J2170:J2178" si="350">IF($Q$2079="Yes",Q$1&amp;M2080,"")</f>
        <v/>
      </c>
      <c r="K2170" s="1400" t="str">
        <f t="shared" si="348"/>
        <v/>
      </c>
      <c r="M2170" s="1399"/>
      <c r="R2170" s="1400" t="s">
        <v>2053</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1744</v>
      </c>
      <c r="F2171" s="1400"/>
      <c r="G2171" s="1400"/>
      <c r="H2171" s="1400"/>
      <c r="I2171" s="1317" t="str">
        <f t="shared" si="347"/>
        <v/>
      </c>
      <c r="J2171" s="1400" t="str">
        <f t="shared" si="350"/>
        <v/>
      </c>
      <c r="K2171" s="1400" t="str">
        <f t="shared" si="348"/>
        <v/>
      </c>
      <c r="M2171" s="1399"/>
      <c r="R2171" s="1400" t="s">
        <v>2053</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1744</v>
      </c>
      <c r="F2172" s="1400"/>
      <c r="G2172" s="1400"/>
      <c r="H2172" s="1400"/>
      <c r="I2172" s="1317" t="str">
        <f t="shared" si="347"/>
        <v/>
      </c>
      <c r="J2172" s="1400" t="str">
        <f t="shared" si="350"/>
        <v/>
      </c>
      <c r="K2172" s="1400" t="str">
        <f t="shared" si="348"/>
        <v/>
      </c>
      <c r="M2172" s="1399"/>
      <c r="R2172" s="1400" t="s">
        <v>2053</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1744</v>
      </c>
      <c r="F2173" s="1400"/>
      <c r="G2173" s="1400"/>
      <c r="H2173" s="1400"/>
      <c r="I2173" s="1317" t="str">
        <f t="shared" si="347"/>
        <v/>
      </c>
      <c r="J2173" s="1400" t="str">
        <f t="shared" si="350"/>
        <v/>
      </c>
      <c r="K2173" s="1400" t="str">
        <f t="shared" si="348"/>
        <v/>
      </c>
      <c r="M2173" s="1399"/>
      <c r="R2173" s="1400" t="s">
        <v>2053</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1744</v>
      </c>
      <c r="F2174" s="1400"/>
      <c r="G2174" s="1400"/>
      <c r="H2174" s="1400"/>
      <c r="I2174" s="1317" t="str">
        <f t="shared" si="347"/>
        <v/>
      </c>
      <c r="J2174" s="1400" t="str">
        <f t="shared" si="350"/>
        <v/>
      </c>
      <c r="K2174" s="1400" t="str">
        <f t="shared" si="348"/>
        <v/>
      </c>
      <c r="M2174" s="1399"/>
      <c r="R2174" s="1400" t="s">
        <v>2053</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1744</v>
      </c>
      <c r="F2175" s="1400"/>
      <c r="G2175" s="1400"/>
      <c r="H2175" s="1400"/>
      <c r="I2175" s="1317" t="str">
        <f t="shared" si="347"/>
        <v/>
      </c>
      <c r="J2175" s="1400" t="str">
        <f t="shared" si="350"/>
        <v/>
      </c>
      <c r="K2175" s="1400" t="str">
        <f t="shared" si="348"/>
        <v/>
      </c>
      <c r="M2175" s="1399"/>
      <c r="R2175" s="1400" t="s">
        <v>2053</v>
      </c>
    </row>
    <row r="2176" spans="1:18" s="1398" customFormat="1" x14ac:dyDescent="0.25">
      <c r="A2176" s="872" t="s">
        <v>2007</v>
      </c>
      <c r="B2176" s="1317" t="str">
        <f>IFERROR(_xlfn.CONCAT("G",('Configurable Tab'!$C$31+7)),"")</f>
        <v>G320</v>
      </c>
      <c r="C2176" s="1317" t="str">
        <f>IFERROR(_xlfn.CONCAT("G",('Configurable Tab'!$C$31+8)),"")</f>
        <v>G321</v>
      </c>
      <c r="D2176" s="852" t="s">
        <v>1350</v>
      </c>
      <c r="E2176" s="852" t="s">
        <v>1744</v>
      </c>
      <c r="F2176" s="1400"/>
      <c r="G2176" s="1400"/>
      <c r="H2176" s="1400"/>
      <c r="I2176" s="1317" t="str">
        <f t="shared" si="347"/>
        <v/>
      </c>
      <c r="J2176" s="1400" t="str">
        <f t="shared" si="350"/>
        <v/>
      </c>
      <c r="K2176" s="1400" t="str">
        <f t="shared" si="348"/>
        <v/>
      </c>
      <c r="M2176" s="1399"/>
      <c r="R2176" s="1400" t="s">
        <v>2053</v>
      </c>
    </row>
    <row r="2177" spans="1:20" s="1398" customFormat="1" x14ac:dyDescent="0.25">
      <c r="A2177" s="872" t="s">
        <v>1484</v>
      </c>
      <c r="B2177" s="1317" t="str">
        <f>IFERROR(_xlfn.CONCAT("K",('Configurable Tab'!$C$31+7)),"")</f>
        <v>K320</v>
      </c>
      <c r="C2177" s="1317" t="str">
        <f>IFERROR(_xlfn.CONCAT("K",('Configurable Tab'!$C$31+8)),"")</f>
        <v>K321</v>
      </c>
      <c r="D2177" s="852" t="s">
        <v>1350</v>
      </c>
      <c r="E2177" s="852" t="s">
        <v>1744</v>
      </c>
      <c r="F2177" s="1400"/>
      <c r="G2177" s="1400"/>
      <c r="H2177" s="1400"/>
      <c r="I2177" s="1317" t="str">
        <f t="shared" si="347"/>
        <v/>
      </c>
      <c r="J2177" s="1400" t="str">
        <f t="shared" si="350"/>
        <v/>
      </c>
      <c r="K2177" s="1400" t="str">
        <f t="shared" si="348"/>
        <v/>
      </c>
      <c r="M2177" s="1399"/>
      <c r="R2177" s="1400" t="s">
        <v>2053</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1744</v>
      </c>
      <c r="F2178" s="1400"/>
      <c r="G2178" s="1400"/>
      <c r="H2178" s="1400"/>
      <c r="I2178" s="1317" t="str">
        <f t="shared" si="347"/>
        <v/>
      </c>
      <c r="J2178" s="1400" t="str">
        <f t="shared" si="350"/>
        <v/>
      </c>
      <c r="K2178" s="1400" t="str">
        <f t="shared" si="348"/>
        <v/>
      </c>
      <c r="M2178" s="1399"/>
      <c r="R2178" s="1400" t="s">
        <v>2053</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7"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8" t="s">
        <v>1490</v>
      </c>
      <c r="G2180" s="1448" t="str">
        <f>IF(T2180&lt;&gt;"","AW","")</f>
        <v/>
      </c>
      <c r="H2180" s="1448" t="s">
        <v>1992</v>
      </c>
      <c r="I2180" s="1317"/>
      <c r="J2180" s="1448"/>
      <c r="K2180" s="1448"/>
      <c r="L2180" s="852"/>
      <c r="M2180" s="1449"/>
      <c r="N2180" s="1448"/>
      <c r="R2180" s="1448" t="s">
        <v>481</v>
      </c>
      <c r="T2180" s="1448" t="str">
        <f t="shared" ref="T2180" si="351">IF(Q$1005="Yes",23,"")</f>
        <v/>
      </c>
    </row>
    <row r="2181" spans="1:20" s="1447"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8" t="s">
        <v>1490</v>
      </c>
      <c r="G2181" s="1448" t="str">
        <f t="shared" ref="G2181:G2184" si="352">IF(T2181&lt;&gt;"","AW","")</f>
        <v/>
      </c>
      <c r="H2181" s="1448" t="s">
        <v>1992</v>
      </c>
      <c r="I2181" s="1317"/>
      <c r="J2181" s="1448"/>
      <c r="K2181" s="1448"/>
      <c r="L2181" s="852"/>
      <c r="M2181" s="1449"/>
      <c r="N2181" s="1448"/>
      <c r="R2181" s="1448" t="s">
        <v>481</v>
      </c>
      <c r="T2181" s="1448" t="str">
        <f t="shared" ref="T2181" si="353">IF(Q$1016="Yes",24,"")</f>
        <v/>
      </c>
    </row>
    <row r="2182" spans="1:20" s="1447"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8" t="s">
        <v>1490</v>
      </c>
      <c r="G2182" s="1448" t="str">
        <f t="shared" si="352"/>
        <v/>
      </c>
      <c r="H2182" s="1448" t="s">
        <v>1992</v>
      </c>
      <c r="I2182" s="1317"/>
      <c r="J2182" s="1448"/>
      <c r="K2182" s="1448"/>
      <c r="L2182" s="852"/>
      <c r="M2182" s="1449"/>
      <c r="N2182" s="1448"/>
      <c r="R2182" s="1448" t="s">
        <v>481</v>
      </c>
      <c r="T2182" s="1448" t="str">
        <f>IF(Q$1027="Yes",25,"")</f>
        <v/>
      </c>
    </row>
    <row r="2183" spans="1:20" s="1447"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8" t="s">
        <v>1490</v>
      </c>
      <c r="G2183" s="1448" t="str">
        <f t="shared" si="352"/>
        <v/>
      </c>
      <c r="H2183" s="1448" t="s">
        <v>1992</v>
      </c>
      <c r="I2183" s="1317"/>
      <c r="J2183" s="1448"/>
      <c r="K2183" s="1448"/>
      <c r="L2183" s="852"/>
      <c r="M2183" s="1449"/>
      <c r="N2183" s="1448"/>
      <c r="R2183" s="1448" t="s">
        <v>1702</v>
      </c>
      <c r="T2183" s="1448" t="str">
        <f t="shared" ref="T2183" si="354">IF(Q$1052="Yes",27,"")</f>
        <v/>
      </c>
    </row>
    <row r="2184" spans="1:20" s="1447"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8" t="s">
        <v>1490</v>
      </c>
      <c r="G2184" s="1448" t="str">
        <f t="shared" si="352"/>
        <v/>
      </c>
      <c r="H2184" s="1448" t="s">
        <v>1992</v>
      </c>
      <c r="I2184" s="1317"/>
      <c r="J2184" s="1448"/>
      <c r="K2184" s="1448"/>
      <c r="L2184" s="852"/>
      <c r="M2184" s="1449"/>
      <c r="N2184" s="1448"/>
      <c r="R2184" s="1448" t="s">
        <v>1702</v>
      </c>
      <c r="T2184" s="1448" t="str">
        <f t="shared" ref="T2184" si="355">IF(Q$1069="Yes",28,"")</f>
        <v/>
      </c>
    </row>
    <row r="2185" spans="1:20" x14ac:dyDescent="0.25">
      <c r="A2185" s="1458" t="s">
        <v>2074</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8"/>
      <c r="G2185" s="1458"/>
      <c r="H2185" s="1458"/>
      <c r="I2185" s="1317" t="str">
        <f t="shared" ref="I2185" si="356">IF(J2185&lt;&gt;"",A2185,"")</f>
        <v>Initial Terms Expiration Date</v>
      </c>
      <c r="J2185" s="1458" t="str">
        <f t="shared" ref="J2185" si="357">IF(M2185&lt;&gt;"",Q$1&amp;M2185,"")</f>
        <v>F1208</v>
      </c>
      <c r="K2185" s="1458" t="str">
        <f t="shared" ref="K2185" si="358">IF(J2185&lt;&gt;"",E2185,"")</f>
        <v>Agreement Worksheet</v>
      </c>
      <c r="L2185" s="1458" t="s">
        <v>2074</v>
      </c>
      <c r="M2185" s="1459">
        <v>1208</v>
      </c>
      <c r="N2185" s="1460"/>
    </row>
    <row r="2186" spans="1:20" x14ac:dyDescent="0.25">
      <c r="A2186" s="1505" t="s">
        <v>2073</v>
      </c>
      <c r="B2186" s="52" t="str">
        <f>IFERROR(_xlfn.CONCAT("D",MATCH(A2186,'Tracking &amp; Profitability'!D$1:D$62,0)),"")</f>
        <v>D31</v>
      </c>
      <c r="C2186" s="52" t="str">
        <f>IFERROR(_xlfn.CONCAT("E",MATCH(A2186,'Tracking &amp; Profitability'!D$1:D$62,0)),"")</f>
        <v>E31</v>
      </c>
      <c r="D2186" s="817" t="s">
        <v>1350</v>
      </c>
      <c r="E2186" s="52" t="s">
        <v>129</v>
      </c>
      <c r="F2186" s="1507" t="s">
        <v>2075</v>
      </c>
      <c r="G2186" s="1507" t="s">
        <v>2076</v>
      </c>
      <c r="H2186" s="1140" t="s">
        <v>1929</v>
      </c>
      <c r="I2186" s="1505"/>
      <c r="J2186" s="1505"/>
      <c r="K2186" s="1505"/>
      <c r="L2186" s="1505"/>
      <c r="M2186" s="1506"/>
      <c r="N2186" s="1505"/>
    </row>
    <row r="2187" spans="1:20" s="1604"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5" t="s">
        <v>1993</v>
      </c>
      <c r="G2187" s="1605" t="str">
        <f>IF(T2187&lt;&gt;"","E","")</f>
        <v/>
      </c>
      <c r="H2187" s="1605" t="s">
        <v>1992</v>
      </c>
      <c r="I2187" s="1317"/>
      <c r="J2187" s="1605"/>
      <c r="K2187" s="1605"/>
      <c r="L2187" s="852"/>
      <c r="M2187" s="1606"/>
      <c r="N2187" s="1605"/>
      <c r="O2187" s="1604" t="s">
        <v>1658</v>
      </c>
      <c r="R2187" s="1605" t="s">
        <v>1099</v>
      </c>
      <c r="T2187" s="1605" t="str">
        <f t="shared" ref="T2187" si="359">IF(Q$1085="Yes",29,"")</f>
        <v/>
      </c>
    </row>
    <row r="2188" spans="1:20" s="1604"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5" t="s">
        <v>1993</v>
      </c>
      <c r="G2188" s="1605" t="str">
        <f>IF(T2188&lt;&gt;"","E","")</f>
        <v/>
      </c>
      <c r="H2188" s="1605" t="s">
        <v>1992</v>
      </c>
      <c r="I2188" s="1317"/>
      <c r="J2188" s="1605"/>
      <c r="K2188" s="1605"/>
      <c r="L2188" s="852"/>
      <c r="M2188" s="1606"/>
      <c r="N2188" s="1605"/>
      <c r="O2188" s="1604" t="s">
        <v>1659</v>
      </c>
      <c r="R2188" s="1605" t="s">
        <v>1099</v>
      </c>
      <c r="T2188" s="1605" t="str">
        <f t="shared" ref="T2188" si="360">IF(Q$1095="Yes",30,"")</f>
        <v/>
      </c>
    </row>
    <row r="2189" spans="1:20" x14ac:dyDescent="0.25">
      <c r="A2189" s="1619" t="s">
        <v>2104</v>
      </c>
      <c r="B2189" s="1620" t="str">
        <f ca="1">_xlfn.CONCAT(IFERROR(SUBSTITUTE(ADDRESS(1,MATCH(A2189,INDIRECT("'"&amp;E2189&amp;"'"&amp;"!A" &amp; $O$539+11 &amp; ":Z" &amp; $O$539+11 ),0),4),1,""),""),$O$539+11)</f>
        <v>R14</v>
      </c>
      <c r="C2189" s="1620" t="str">
        <f ca="1">_xlfn.CONCAT(IFERROR(SUBSTITUTE(ADDRESS(1,MATCH(A2189,INDIRECT("'"&amp;E2189&amp;"'"&amp;"!A" &amp; $O$539+11 &amp; ":Z" &amp; $O$539+11 ),0),4),1,""),""),$O$539+12)</f>
        <v>R15</v>
      </c>
      <c r="D2189" s="1620" t="s">
        <v>1350</v>
      </c>
      <c r="E2189" s="1626" t="s">
        <v>1518</v>
      </c>
      <c r="F2189" s="1620" t="s">
        <v>2104</v>
      </c>
      <c r="G2189" s="1622" t="str">
        <f>IF(T2189&lt;&gt;"","AM","")</f>
        <v/>
      </c>
      <c r="H2189" s="1622" t="s">
        <v>1992</v>
      </c>
      <c r="I2189" s="1620"/>
      <c r="J2189" s="1620" t="str">
        <f t="shared" ref="J2189:J2212" si="361">IF(M2189&lt;&gt;"",Q$1&amp;M2189,"")</f>
        <v>F1309</v>
      </c>
      <c r="K2189" s="1620"/>
      <c r="L2189" s="1620"/>
      <c r="M2189" s="1621">
        <v>1309</v>
      </c>
      <c r="N2189" s="1620"/>
      <c r="R2189" s="1620" t="s">
        <v>851</v>
      </c>
      <c r="T2189" s="1622" t="str">
        <f t="shared" ref="T2189" si="362">IF(Q$540="Yes",1,"")</f>
        <v/>
      </c>
    </row>
    <row r="2190" spans="1:20" x14ac:dyDescent="0.25">
      <c r="A2190" s="1619" t="s">
        <v>2104</v>
      </c>
      <c r="B2190" s="1620" t="str">
        <f ca="1">_xlfn.CONCAT(IFERROR(SUBSTITUTE(ADDRESS(1,MATCH(A2190,INDIRECT("'"&amp;E2190&amp;"'"&amp;"!A" &amp; $O$555+11 &amp; ":Z" &amp; $O$555+11),0),4),1,""),""),$O$555+11)</f>
        <v>R28</v>
      </c>
      <c r="C2190" s="1620" t="str">
        <f ca="1">_xlfn.CONCAT(IFERROR(SUBSTITUTE(ADDRESS(1,MATCH(A2190,INDIRECT("'"&amp;E2190&amp;"'"&amp;"!A" &amp; $O$555+11 &amp; ":Z" &amp; $O$555+11),0),4),1,""),""),$O$555+12)</f>
        <v>R29</v>
      </c>
      <c r="D2190" s="1620" t="s">
        <v>1350</v>
      </c>
      <c r="E2190" s="1626" t="s">
        <v>1518</v>
      </c>
      <c r="F2190" s="1622" t="s">
        <v>2104</v>
      </c>
      <c r="G2190" s="1622" t="str">
        <f t="shared" ref="G2190:G2212" si="363">IF(T2190&lt;&gt;"","AM","")</f>
        <v/>
      </c>
      <c r="H2190" s="1622" t="s">
        <v>1992</v>
      </c>
      <c r="I2190" s="1620"/>
      <c r="J2190" s="1620" t="str">
        <f t="shared" si="361"/>
        <v>F1310</v>
      </c>
      <c r="K2190" s="1620"/>
      <c r="L2190" s="1620"/>
      <c r="M2190" s="1621">
        <v>1310</v>
      </c>
      <c r="N2190" s="1620"/>
      <c r="R2190" s="1620" t="s">
        <v>851</v>
      </c>
      <c r="T2190" s="1622" t="str">
        <f t="shared" ref="T2190" si="364">IF(Q$555="Yes",2,"")</f>
        <v/>
      </c>
    </row>
    <row r="2191" spans="1:20" x14ac:dyDescent="0.25">
      <c r="A2191" s="1619" t="s">
        <v>2104</v>
      </c>
      <c r="B2191" s="1620" t="str">
        <f ca="1">_xlfn.CONCAT(IFERROR(SUBSTITUTE(ADDRESS(1,MATCH(A2191,INDIRECT("'"&amp;E2191&amp;"'"&amp;"!A" &amp; $O$570+11 &amp; ":Z" &amp; $O$570+11),0),4),1,""),""),$O$570+11)</f>
        <v>R42</v>
      </c>
      <c r="C2191" s="1620" t="str">
        <f ca="1">_xlfn.CONCAT(IFERROR(SUBSTITUTE(ADDRESS(1,MATCH(A2191,INDIRECT("'"&amp;E2191&amp;"'"&amp;"!A" &amp; $O$570+11 &amp; ":Z" &amp; $O$570+11),0),4),1,""),""),$O$570+12)</f>
        <v>R43</v>
      </c>
      <c r="D2191" s="1620" t="s">
        <v>1350</v>
      </c>
      <c r="E2191" s="1626" t="s">
        <v>1518</v>
      </c>
      <c r="F2191" s="1622" t="s">
        <v>2104</v>
      </c>
      <c r="G2191" s="1622" t="str">
        <f t="shared" si="363"/>
        <v/>
      </c>
      <c r="H2191" s="1622" t="s">
        <v>1992</v>
      </c>
      <c r="I2191" s="1620"/>
      <c r="J2191" s="1620" t="str">
        <f t="shared" si="361"/>
        <v>F1311</v>
      </c>
      <c r="K2191" s="1620"/>
      <c r="L2191" s="1620"/>
      <c r="M2191" s="1621">
        <v>1311</v>
      </c>
      <c r="N2191" s="1620"/>
      <c r="R2191" s="1620" t="s">
        <v>851</v>
      </c>
      <c r="T2191" s="1622" t="str">
        <f t="shared" ref="T2191" si="365">IF(Q$570="Yes",3,"")</f>
        <v/>
      </c>
    </row>
    <row r="2192" spans="1:20" x14ac:dyDescent="0.25">
      <c r="A2192" s="1619" t="s">
        <v>2104</v>
      </c>
      <c r="B2192" s="1620" t="str">
        <f ca="1">_xlfn.CONCAT(IFERROR(SUBSTITUTE(ADDRESS(1,MATCH(A2192,INDIRECT("'"&amp;E2192&amp;"'"&amp;"!A" &amp; $O$589+11 &amp; ":Z" &amp; $O$589+11),0),4),1,""),""),$O$589+11)</f>
        <v>R56</v>
      </c>
      <c r="C2192" s="1620" t="str">
        <f ca="1">_xlfn.CONCAT(IFERROR(SUBSTITUTE(ADDRESS(1,MATCH(A2192,INDIRECT("'"&amp;E2192&amp;"'"&amp;"!A" &amp; $O$589+11 &amp; ":Z" &amp; $O$589+11),0),4),1,""),""),$O$589+12)</f>
        <v>R57</v>
      </c>
      <c r="D2192" s="1620" t="s">
        <v>1350</v>
      </c>
      <c r="E2192" s="1626" t="s">
        <v>1518</v>
      </c>
      <c r="F2192" s="1622" t="s">
        <v>2104</v>
      </c>
      <c r="G2192" s="1622" t="str">
        <f t="shared" si="363"/>
        <v/>
      </c>
      <c r="H2192" s="1622" t="s">
        <v>1992</v>
      </c>
      <c r="I2192" s="1620"/>
      <c r="J2192" s="1620" t="str">
        <f t="shared" si="361"/>
        <v>F1312</v>
      </c>
      <c r="K2192" s="1620"/>
      <c r="L2192" s="1620"/>
      <c r="M2192" s="1621">
        <v>1312</v>
      </c>
      <c r="N2192" s="1620"/>
      <c r="R2192" s="1620" t="s">
        <v>851</v>
      </c>
      <c r="T2192" s="1622" t="str">
        <f t="shared" ref="T2192" si="366">IF(Q$589="Yes",4,"")</f>
        <v/>
      </c>
    </row>
    <row r="2193" spans="1:20" x14ac:dyDescent="0.25">
      <c r="A2193" s="1619" t="s">
        <v>2104</v>
      </c>
      <c r="B2193" s="1620" t="str">
        <f ca="1">_xlfn.CONCAT(IFERROR(SUBSTITUTE(ADDRESS(1,MATCH(A2193,INDIRECT("'"&amp;E2193&amp;"'"&amp;"!A" &amp; $O$608 + 8 &amp; ":Z" &amp; $O$608+8),0),4),1,""),""),$O$608+8)</f>
        <v>R67</v>
      </c>
      <c r="C2193" s="1620" t="str">
        <f ca="1">_xlfn.CONCAT(IFERROR(SUBSTITUTE(ADDRESS(1,MATCH(A2193,INDIRECT("'"&amp;E2193&amp;"'"&amp;"!A" &amp; $O$608 + 8 &amp; ":Z" &amp; $O$608+8),0),4),1,""),""),$O$608+9)</f>
        <v>R68</v>
      </c>
      <c r="D2193" s="1620" t="s">
        <v>1350</v>
      </c>
      <c r="E2193" s="1626" t="s">
        <v>1518</v>
      </c>
      <c r="F2193" s="1622" t="s">
        <v>2104</v>
      </c>
      <c r="G2193" s="1622" t="str">
        <f t="shared" si="363"/>
        <v/>
      </c>
      <c r="H2193" s="1622" t="s">
        <v>1992</v>
      </c>
      <c r="I2193" s="1620"/>
      <c r="J2193" s="1620" t="str">
        <f t="shared" si="361"/>
        <v>F1313</v>
      </c>
      <c r="K2193" s="1620"/>
      <c r="L2193" s="1620"/>
      <c r="M2193" s="1621">
        <v>1313</v>
      </c>
      <c r="N2193" s="1620"/>
      <c r="R2193" s="1620" t="s">
        <v>851</v>
      </c>
      <c r="T2193" s="1622" t="str">
        <f t="shared" ref="T2193" si="367">IF(Q$608="Yes",5,"")</f>
        <v/>
      </c>
    </row>
    <row r="2194" spans="1:20" x14ac:dyDescent="0.25">
      <c r="A2194" s="1619" t="s">
        <v>2104</v>
      </c>
      <c r="B2194" s="1620" t="str">
        <f ca="1">_xlfn.CONCAT(IFERROR(SUBSTITUTE(ADDRESS(1,MATCH(A2194,INDIRECT("'"&amp;E2194&amp;"'"&amp;"!A" &amp; $O$639 + 8 &amp; ":Z" &amp; $O$639 + 8),0),4),1,""),""),$O$639 + 8)</f>
        <v>R83</v>
      </c>
      <c r="C2194" s="1620" t="str">
        <f ca="1">_xlfn.CONCAT(IFERROR(SUBSTITUTE(ADDRESS(1,MATCH(A2194,INDIRECT("'"&amp;E2194&amp;"'"&amp;"!A" &amp; $O$639 + 8 &amp; ":Z" &amp; $O$639 + 8),0),4),1,""),""),$O$639 + 9)</f>
        <v>R84</v>
      </c>
      <c r="D2194" s="1620" t="s">
        <v>1350</v>
      </c>
      <c r="E2194" s="1626" t="s">
        <v>1518</v>
      </c>
      <c r="F2194" s="1622" t="s">
        <v>2104</v>
      </c>
      <c r="G2194" s="1622" t="str">
        <f t="shared" si="363"/>
        <v/>
      </c>
      <c r="H2194" s="1622" t="s">
        <v>1992</v>
      </c>
      <c r="I2194" s="1620"/>
      <c r="J2194" s="1620" t="str">
        <f t="shared" si="361"/>
        <v>F1314</v>
      </c>
      <c r="K2194" s="1620"/>
      <c r="L2194" s="1620"/>
      <c r="M2194" s="1621">
        <v>1314</v>
      </c>
      <c r="N2194" s="1620"/>
      <c r="R2194" s="599" t="s">
        <v>851</v>
      </c>
      <c r="T2194" s="1622" t="str">
        <f t="shared" ref="T2194" si="368">IF(Q$639="Yes",6,"")</f>
        <v/>
      </c>
    </row>
    <row r="2195" spans="1:20" x14ac:dyDescent="0.25">
      <c r="A2195" s="1619" t="s">
        <v>2104</v>
      </c>
      <c r="B2195" s="1620" t="str">
        <f ca="1">_xlfn.CONCAT(IFERROR(SUBSTITUTE(ADDRESS(1,MATCH(A2195,INDIRECT("'"&amp;E2195&amp;"'"&amp;"!A" &amp; $O$670 + 11 &amp; ":Z" &amp; $O$670 + 11),0),4),1,""),""),$O$670 + 11)</f>
        <v>R102</v>
      </c>
      <c r="C2195" s="1620" t="str">
        <f ca="1">_xlfn.CONCAT(IFERROR(SUBSTITUTE(ADDRESS(1,MATCH(A2195,INDIRECT("'"&amp;E2195&amp;"'"&amp;"!A" &amp; $O$670 + 11 &amp; ":Z" &amp; $O$670 + 11),0),4),1,""),""),$O$670 + 12)</f>
        <v>R103</v>
      </c>
      <c r="D2195" s="1620" t="s">
        <v>1350</v>
      </c>
      <c r="E2195" s="1626" t="s">
        <v>1518</v>
      </c>
      <c r="F2195" s="1622" t="s">
        <v>2104</v>
      </c>
      <c r="G2195" s="1622" t="str">
        <f t="shared" si="363"/>
        <v/>
      </c>
      <c r="H2195" s="1622" t="s">
        <v>1992</v>
      </c>
      <c r="I2195" s="1620"/>
      <c r="J2195" s="1620" t="str">
        <f t="shared" si="361"/>
        <v>F1315</v>
      </c>
      <c r="K2195" s="1620"/>
      <c r="L2195" s="1620"/>
      <c r="M2195" s="1621">
        <v>1315</v>
      </c>
      <c r="N2195" s="1620"/>
      <c r="R2195" s="1620" t="s">
        <v>1527</v>
      </c>
      <c r="T2195" s="1622" t="str">
        <f t="shared" ref="T2195" si="369">IF(Q$670="Yes",7,"")</f>
        <v/>
      </c>
    </row>
    <row r="2196" spans="1:20" x14ac:dyDescent="0.25">
      <c r="A2196" s="1619" t="s">
        <v>2104</v>
      </c>
      <c r="B2196" s="1620" t="str">
        <f ca="1">_xlfn.CONCAT(IFERROR(SUBSTITUTE(ADDRESS(1,MATCH(A2196,INDIRECT("'"&amp;E2196&amp;"'"&amp;"!A" &amp; $O$688 + 11 &amp; ":Z" &amp; $O$688 + 11),0),4),1,""),""),$O$688 + 11)</f>
        <v>R116</v>
      </c>
      <c r="C2196" s="1620" t="str">
        <f ca="1">_xlfn.CONCAT(IFERROR(SUBSTITUTE(ADDRESS(1,MATCH(A2196,INDIRECT("'"&amp;E2196&amp;"'"&amp;"!A" &amp; $O$688 + 11 &amp; ":Z" &amp; $O$688 + 11),0),4),1,""),""),$O$688 + 12)</f>
        <v>R117</v>
      </c>
      <c r="D2196" s="1620" t="s">
        <v>1350</v>
      </c>
      <c r="E2196" s="1626" t="s">
        <v>1518</v>
      </c>
      <c r="F2196" s="1622" t="s">
        <v>2104</v>
      </c>
      <c r="G2196" s="1622" t="str">
        <f t="shared" si="363"/>
        <v/>
      </c>
      <c r="H2196" s="1622" t="s">
        <v>1992</v>
      </c>
      <c r="I2196" s="1620"/>
      <c r="J2196" s="1620" t="str">
        <f t="shared" si="361"/>
        <v>F1316</v>
      </c>
      <c r="K2196" s="1620"/>
      <c r="L2196" s="1620"/>
      <c r="M2196" s="1621">
        <v>1316</v>
      </c>
      <c r="N2196" s="1620"/>
      <c r="R2196" s="1620" t="s">
        <v>1527</v>
      </c>
      <c r="T2196" s="1622" t="str">
        <f t="shared" ref="T2196" si="370">IF(Q$688="Yes",8,"")</f>
        <v/>
      </c>
    </row>
    <row r="2197" spans="1:20" x14ac:dyDescent="0.25">
      <c r="A2197" s="1619" t="s">
        <v>2104</v>
      </c>
      <c r="B2197" s="1620" t="str">
        <f ca="1">_xlfn.CONCAT(IFERROR(SUBSTITUTE(ADDRESS(1,MATCH(A2197,INDIRECT("'"&amp;E2197&amp;"'"&amp;"!A" &amp; $O$706 + 12 &amp; ":Z" &amp; $O$706+ 12),0),4),1,""),""),$O$706 + 12)</f>
        <v>R131</v>
      </c>
      <c r="C2197" s="1620" t="str">
        <f ca="1">_xlfn.CONCAT(IFERROR(SUBSTITUTE(ADDRESS(1,MATCH(A2197,INDIRECT("'"&amp;E2197&amp;"'"&amp;"!A" &amp; $O$706 + 12 &amp; ":Z" &amp; $O$706+ 12),0),4),1,""),""),$O$706 + 13)</f>
        <v>R132</v>
      </c>
      <c r="D2197" s="1620" t="s">
        <v>1350</v>
      </c>
      <c r="E2197" s="1626" t="s">
        <v>1518</v>
      </c>
      <c r="F2197" s="1622" t="s">
        <v>2104</v>
      </c>
      <c r="G2197" s="1622" t="str">
        <f t="shared" si="363"/>
        <v/>
      </c>
      <c r="H2197" s="1622" t="s">
        <v>1992</v>
      </c>
      <c r="I2197" s="1620"/>
      <c r="J2197" s="1620" t="str">
        <f t="shared" si="361"/>
        <v>F1317</v>
      </c>
      <c r="K2197" s="1620"/>
      <c r="L2197" s="1620"/>
      <c r="M2197" s="1621">
        <v>1317</v>
      </c>
      <c r="N2197" s="1620"/>
      <c r="R2197" s="1620" t="s">
        <v>1527</v>
      </c>
      <c r="T2197" s="1622" t="str">
        <f t="shared" ref="T2197" si="371">IF(Q$706="Yes",9,"")</f>
        <v/>
      </c>
    </row>
    <row r="2198" spans="1:20" x14ac:dyDescent="0.25">
      <c r="A2198" s="1619" t="s">
        <v>2104</v>
      </c>
      <c r="B2198" s="1620" t="str">
        <f ca="1">_xlfn.CONCAT(IFERROR(SUBSTITUTE(ADDRESS(1,MATCH(A2198,INDIRECT("'"&amp;E2198&amp;"'"&amp;"!A" &amp; $O$736 + 12 &amp; ":Z" &amp; $O$736+ 12),0),4),1,""),""),$O$736 + 12)</f>
        <v>R147</v>
      </c>
      <c r="C2198" s="1620" t="str">
        <f ca="1">_xlfn.CONCAT(IFERROR(SUBSTITUTE(ADDRESS(1,MATCH(A2198,INDIRECT("'"&amp;E2198&amp;"'"&amp;"!A" &amp; $O$736 + 12 &amp; ":Z" &amp; $O$736+ 12),0),4),1,""),""),$O$736 + 13)</f>
        <v>R148</v>
      </c>
      <c r="D2198" s="1620" t="s">
        <v>1350</v>
      </c>
      <c r="E2198" s="1626" t="s">
        <v>1518</v>
      </c>
      <c r="F2198" s="1622" t="s">
        <v>2104</v>
      </c>
      <c r="G2198" s="1622" t="str">
        <f t="shared" si="363"/>
        <v/>
      </c>
      <c r="H2198" s="1622" t="s">
        <v>1992</v>
      </c>
      <c r="I2198" s="1620"/>
      <c r="J2198" s="1620" t="str">
        <f t="shared" si="361"/>
        <v>F1318</v>
      </c>
      <c r="K2198" s="1620"/>
      <c r="L2198" s="1620"/>
      <c r="M2198" s="1621">
        <v>1318</v>
      </c>
      <c r="N2198" s="1620"/>
      <c r="R2198" s="1620" t="s">
        <v>1527</v>
      </c>
      <c r="T2198" s="1622" t="str">
        <f t="shared" ref="T2198" si="372">IF(Q$736="Yes",10,"")</f>
        <v/>
      </c>
    </row>
    <row r="2199" spans="1:20" x14ac:dyDescent="0.25">
      <c r="A2199" s="1619" t="s">
        <v>2104</v>
      </c>
      <c r="B2199" s="1620" t="str">
        <f ca="1">_xlfn.CONCAT(IFERROR(SUBSTITUTE(ADDRESS(1,MATCH(A2199,INDIRECT("'"&amp;E2199&amp;"'"&amp;"!A" &amp; $O$766 + 11 &amp; ":Z" &amp; $O$766+ 11),0),4),1,""),""),$O$766 + 11)</f>
        <v>R162</v>
      </c>
      <c r="C2199" s="1620" t="str">
        <f ca="1">_xlfn.CONCAT(IFERROR(SUBSTITUTE(ADDRESS(1,MATCH(A2199,INDIRECT("'"&amp;E2199&amp;"'"&amp;"!A" &amp; $O$766 + 11 &amp; ":Z" &amp; $O$766+ 11),0),4),1,""),""),$O$766 + 12)</f>
        <v>R163</v>
      </c>
      <c r="D2199" s="1620" t="s">
        <v>1350</v>
      </c>
      <c r="E2199" s="1626" t="s">
        <v>1518</v>
      </c>
      <c r="F2199" s="1622" t="s">
        <v>2104</v>
      </c>
      <c r="G2199" s="1622" t="str">
        <f t="shared" si="363"/>
        <v/>
      </c>
      <c r="H2199" s="1622" t="s">
        <v>1992</v>
      </c>
      <c r="I2199" s="1620"/>
      <c r="J2199" s="1620" t="str">
        <f t="shared" si="361"/>
        <v>F1319</v>
      </c>
      <c r="K2199" s="1620"/>
      <c r="L2199" s="1620"/>
      <c r="M2199" s="1621">
        <v>1319</v>
      </c>
      <c r="N2199" s="1620"/>
      <c r="R2199" s="1620" t="s">
        <v>1533</v>
      </c>
      <c r="T2199" s="1622" t="str">
        <f t="shared" ref="T2199" si="373">IF(Q$766="Yes",11,"")</f>
        <v/>
      </c>
    </row>
    <row r="2200" spans="1:20" x14ac:dyDescent="0.25">
      <c r="A2200" s="1619" t="s">
        <v>2104</v>
      </c>
      <c r="B2200" s="1620" t="str">
        <f ca="1">_xlfn.CONCAT(IFERROR(SUBSTITUTE(ADDRESS(1,MATCH(A2200,INDIRECT("'"&amp;E2200&amp;"'"&amp;"!A" &amp; $O$781 + 11 &amp; ":Z" &amp; $O$781+ 11),0),4),1,""),""),$O$781 + 11)</f>
        <v>R176</v>
      </c>
      <c r="C2200" s="1620" t="str">
        <f ca="1">_xlfn.CONCAT(IFERROR(SUBSTITUTE(ADDRESS(1,MATCH(A2200,INDIRECT("'"&amp;E2200&amp;"'"&amp;"!A" &amp; $O$781 + 11 &amp; ":Z" &amp; $O$781+ 11),0),4),1,""),""),$O$781 + 12)</f>
        <v>R177</v>
      </c>
      <c r="D2200" s="1620" t="s">
        <v>1350</v>
      </c>
      <c r="E2200" s="1626" t="s">
        <v>1518</v>
      </c>
      <c r="F2200" s="1622" t="s">
        <v>2104</v>
      </c>
      <c r="G2200" s="1622" t="str">
        <f t="shared" si="363"/>
        <v/>
      </c>
      <c r="H2200" s="1622" t="s">
        <v>1992</v>
      </c>
      <c r="I2200" s="1620"/>
      <c r="J2200" s="1620" t="str">
        <f t="shared" si="361"/>
        <v>F1320</v>
      </c>
      <c r="K2200" s="1620"/>
      <c r="L2200" s="1620"/>
      <c r="M2200" s="1621">
        <v>1320</v>
      </c>
      <c r="N2200" s="1620"/>
      <c r="R2200" s="1620" t="s">
        <v>1533</v>
      </c>
      <c r="T2200" s="1622" t="str">
        <f t="shared" ref="T2200" si="374">IF(Q$781="Yes",12,"")</f>
        <v/>
      </c>
    </row>
    <row r="2201" spans="1:20" x14ac:dyDescent="0.25">
      <c r="A2201" s="1619" t="s">
        <v>2104</v>
      </c>
      <c r="B2201" s="1620" t="str">
        <f ca="1">_xlfn.CONCAT(IFERROR(SUBSTITUTE(ADDRESS(1,MATCH(A2201,INDIRECT("'"&amp;E2201&amp;"'"&amp;"!A" &amp; $O$796 + 11 &amp; ":Z" &amp; $O$796+ 11),0),4),1,""),""),$O$796 + 11)</f>
        <v>R190</v>
      </c>
      <c r="C2201" s="1620" t="str">
        <f ca="1">_xlfn.CONCAT(IFERROR(SUBSTITUTE(ADDRESS(1,MATCH(A2201,INDIRECT("'"&amp;E2201&amp;"'"&amp;"!A" &amp; $O$796 + 11 &amp; ":Z" &amp; $O$796+ 11),0),4),1,""),""),$O$796 + 12)</f>
        <v>R191</v>
      </c>
      <c r="D2201" s="1620" t="s">
        <v>1350</v>
      </c>
      <c r="E2201" s="1626" t="s">
        <v>1518</v>
      </c>
      <c r="F2201" s="1622" t="s">
        <v>2104</v>
      </c>
      <c r="G2201" s="1622" t="str">
        <f t="shared" si="363"/>
        <v/>
      </c>
      <c r="H2201" s="1622" t="s">
        <v>1992</v>
      </c>
      <c r="I2201" s="1620"/>
      <c r="J2201" s="1620" t="str">
        <f t="shared" si="361"/>
        <v>F1321</v>
      </c>
      <c r="K2201" s="1620"/>
      <c r="L2201" s="1620"/>
      <c r="M2201" s="1621">
        <v>1321</v>
      </c>
      <c r="N2201" s="1620"/>
      <c r="R2201" s="1620" t="s">
        <v>1533</v>
      </c>
      <c r="T2201" s="1622" t="str">
        <f t="shared" ref="T2201" si="375">IF(Q$796="Yes",13,"")</f>
        <v/>
      </c>
    </row>
    <row r="2202" spans="1:20" x14ac:dyDescent="0.25">
      <c r="A2202" s="1619" t="s">
        <v>2104</v>
      </c>
      <c r="B2202" s="1620" t="str">
        <f ca="1">_xlfn.CONCAT(IFERROR(SUBSTITUTE(ADDRESS(1,MATCH(A2202,INDIRECT("'"&amp;E2202&amp;"'"&amp;"!A" &amp; $O$814 + 11 &amp; ":Z" &amp; $O$814+ 11),0),4),1,""),""),$O$814 + 11)</f>
        <v>R204</v>
      </c>
      <c r="C2202" s="1620" t="str">
        <f ca="1">_xlfn.CONCAT(IFERROR(SUBSTITUTE(ADDRESS(1,MATCH(A2202,INDIRECT("'"&amp;E2202&amp;"'"&amp;"!A" &amp; $O$814 + 11 &amp; ":Z" &amp; $O$814+ 11),0),4),1,""),""),$O$814 + 12)</f>
        <v>R205</v>
      </c>
      <c r="D2202" s="1620" t="s">
        <v>1350</v>
      </c>
      <c r="E2202" s="1626" t="s">
        <v>1518</v>
      </c>
      <c r="F2202" s="1622" t="s">
        <v>2104</v>
      </c>
      <c r="G2202" s="1622" t="str">
        <f t="shared" si="363"/>
        <v/>
      </c>
      <c r="H2202" s="1622" t="s">
        <v>1992</v>
      </c>
      <c r="I2202" s="1620"/>
      <c r="J2202" s="1620" t="str">
        <f t="shared" si="361"/>
        <v>F1322</v>
      </c>
      <c r="K2202" s="1620"/>
      <c r="L2202" s="1620"/>
      <c r="M2202" s="1621">
        <v>1322</v>
      </c>
      <c r="N2202" s="1620"/>
      <c r="R2202" s="1620" t="s">
        <v>1533</v>
      </c>
      <c r="T2202" s="1622" t="str">
        <f t="shared" ref="T2202" si="376">IF(Q$814="Yes",14,"")</f>
        <v/>
      </c>
    </row>
    <row r="2203" spans="1:20" x14ac:dyDescent="0.25">
      <c r="A2203" s="1619" t="s">
        <v>2104</v>
      </c>
      <c r="B2203" s="1620" t="str">
        <f ca="1">_xlfn.CONCAT(IFERROR(SUBSTITUTE(ADDRESS(1,MATCH(A2203,INDIRECT("'"&amp;E2203&amp;"'"&amp;"!A" &amp; $O$832 + 12 &amp; ":Z" &amp; $O$832+ 12),0),4),1,""),""),$O$832 + 12)</f>
        <v>R219</v>
      </c>
      <c r="C2203" s="1620" t="str">
        <f ca="1">_xlfn.CONCAT(IFERROR(SUBSTITUTE(ADDRESS(1,MATCH(A2203,INDIRECT("'"&amp;E2203&amp;"'"&amp;"!A" &amp; $O$832 + 12 &amp; ":Z" &amp; $O$832+ 12),0),4),1,""),""),$O$832 + 13)</f>
        <v>R220</v>
      </c>
      <c r="D2203" s="1620" t="s">
        <v>1350</v>
      </c>
      <c r="E2203" s="1626" t="s">
        <v>1518</v>
      </c>
      <c r="F2203" s="1622" t="s">
        <v>2104</v>
      </c>
      <c r="G2203" s="1622" t="str">
        <f t="shared" si="363"/>
        <v/>
      </c>
      <c r="H2203" s="1622" t="s">
        <v>1992</v>
      </c>
      <c r="I2203" s="1620"/>
      <c r="J2203" s="1620" t="str">
        <f t="shared" si="361"/>
        <v>F1323</v>
      </c>
      <c r="K2203" s="1620"/>
      <c r="L2203" s="1620"/>
      <c r="M2203" s="1621">
        <v>1323</v>
      </c>
      <c r="N2203" s="1620"/>
      <c r="R2203" s="1620" t="s">
        <v>1533</v>
      </c>
      <c r="T2203" s="1622" t="str">
        <f t="shared" ref="T2203" si="377">IF(Q$832="Yes",15,"")</f>
        <v/>
      </c>
    </row>
    <row r="2204" spans="1:20" x14ac:dyDescent="0.25">
      <c r="A2204" s="1619" t="s">
        <v>2104</v>
      </c>
      <c r="B2204" s="1620" t="str">
        <f ca="1">_xlfn.CONCAT(IFERROR(SUBSTITUTE(ADDRESS(1,MATCH(A2204,INDIRECT("'"&amp;E2204&amp;"'"&amp;"!A" &amp; $O$862 + 12 &amp; ":Z" &amp; $O$862+ 12),0),4),1,""),""),$O$862 + 12)</f>
        <v>R235</v>
      </c>
      <c r="C2204" s="1620" t="str">
        <f ca="1">_xlfn.CONCAT(IFERROR(SUBSTITUTE(ADDRESS(1,MATCH(A2204,INDIRECT("'"&amp;E2204&amp;"'"&amp;"!A" &amp; $O$862 + 12 &amp; ":Z" &amp; $O$862+ 12),0),4),1,""),""),$O$862 + 13)</f>
        <v>R236</v>
      </c>
      <c r="D2204" s="1620" t="s">
        <v>1350</v>
      </c>
      <c r="E2204" s="1626" t="s">
        <v>1518</v>
      </c>
      <c r="F2204" s="1622" t="s">
        <v>2104</v>
      </c>
      <c r="G2204" s="1622" t="str">
        <f t="shared" si="363"/>
        <v/>
      </c>
      <c r="H2204" s="1622" t="s">
        <v>1992</v>
      </c>
      <c r="I2204" s="1620"/>
      <c r="J2204" s="1620" t="str">
        <f t="shared" si="361"/>
        <v>F1324</v>
      </c>
      <c r="K2204" s="1620"/>
      <c r="L2204" s="1620"/>
      <c r="M2204" s="1621">
        <v>1324</v>
      </c>
      <c r="N2204" s="1620"/>
      <c r="R2204" s="1620" t="s">
        <v>1533</v>
      </c>
      <c r="T2204" s="1622" t="str">
        <f t="shared" ref="T2204" si="378">IF(Q$862="Yes",16,"")</f>
        <v/>
      </c>
    </row>
    <row r="2205" spans="1:20" x14ac:dyDescent="0.25">
      <c r="A2205" s="1619" t="s">
        <v>2104</v>
      </c>
      <c r="B2205" s="1620" t="str">
        <f ca="1">_xlfn.CONCAT(IFERROR(SUBSTITUTE(ADDRESS(1,MATCH(A2205,INDIRECT("'"&amp;E2205&amp;"'"&amp;"!A" &amp; $O$892 + 11 &amp; ":Z" &amp; $O$892+ 11),0),4),1,""),""),$O$892 + 11)</f>
        <v>R250</v>
      </c>
      <c r="C2205" s="1620" t="str">
        <f ca="1">_xlfn.CONCAT(IFERROR(SUBSTITUTE(ADDRESS(1,MATCH(A2205,INDIRECT("'"&amp;E2205&amp;"'"&amp;"!A" &amp; $O$892 + 11 &amp; ":Z" &amp; $O$892+ 11),0),4),1,""),""),$O$892 + 12)</f>
        <v>R251</v>
      </c>
      <c r="D2205" s="1620" t="s">
        <v>1350</v>
      </c>
      <c r="E2205" s="1626" t="s">
        <v>1518</v>
      </c>
      <c r="F2205" s="1622" t="s">
        <v>2104</v>
      </c>
      <c r="G2205" s="1622" t="str">
        <f t="shared" si="363"/>
        <v/>
      </c>
      <c r="H2205" s="1622" t="s">
        <v>1992</v>
      </c>
      <c r="I2205" s="1620"/>
      <c r="J2205" s="1620" t="str">
        <f t="shared" si="361"/>
        <v>F1325</v>
      </c>
      <c r="K2205" s="1620"/>
      <c r="L2205" s="1620"/>
      <c r="M2205" s="1621">
        <v>1325</v>
      </c>
      <c r="N2205" s="1620"/>
      <c r="R2205" s="1620" t="s">
        <v>395</v>
      </c>
      <c r="T2205" s="1622" t="str">
        <f t="shared" ref="T2205" si="379">IF(Q$892="Yes",17,"")</f>
        <v/>
      </c>
    </row>
    <row r="2206" spans="1:20" x14ac:dyDescent="0.25">
      <c r="A2206" s="1619" t="s">
        <v>2104</v>
      </c>
      <c r="B2206" s="1620" t="str">
        <f ca="1">_xlfn.CONCAT(IFERROR(SUBSTITUTE(ADDRESS(1,MATCH(A2206,INDIRECT("'"&amp;E2206&amp;"'"&amp;"!A" &amp; $O$911 + 11 &amp; ":Z" &amp; $O$911 + 11),0),4),1,""),""),$O$911 + 11)</f>
        <v>R264</v>
      </c>
      <c r="C2206" s="1620" t="str">
        <f ca="1">_xlfn.CONCAT(IFERROR(SUBSTITUTE(ADDRESS(1,MATCH(A2206,INDIRECT("'"&amp;E2206&amp;"'"&amp;"!A" &amp; $O$911 + 11 &amp; ":Z" &amp; $O$911 + 11),0),4),1,""),""),$O$911 + 12)</f>
        <v>R265</v>
      </c>
      <c r="D2206" s="1620" t="s">
        <v>1350</v>
      </c>
      <c r="E2206" s="1626" t="s">
        <v>1518</v>
      </c>
      <c r="F2206" s="1622" t="s">
        <v>2104</v>
      </c>
      <c r="G2206" s="1622" t="str">
        <f t="shared" si="363"/>
        <v/>
      </c>
      <c r="H2206" s="1622" t="s">
        <v>1992</v>
      </c>
      <c r="I2206" s="1620"/>
      <c r="J2206" s="1620" t="str">
        <f t="shared" si="361"/>
        <v>F1326</v>
      </c>
      <c r="K2206" s="1620"/>
      <c r="L2206" s="1620"/>
      <c r="M2206" s="1621">
        <v>1326</v>
      </c>
      <c r="N2206" s="1620"/>
      <c r="R2206" s="1620" t="s">
        <v>395</v>
      </c>
      <c r="T2206" s="1622" t="str">
        <f t="shared" ref="T2206" si="380">IF(Q$911="Yes",18,"")</f>
        <v/>
      </c>
    </row>
    <row r="2207" spans="1:20" x14ac:dyDescent="0.25">
      <c r="A2207" s="1619" t="s">
        <v>2104</v>
      </c>
      <c r="B2207" s="1620" t="str">
        <f ca="1">_xlfn.CONCAT(IFERROR(SUBSTITUTE(ADDRESS(1,MATCH(A2207,INDIRECT("'"&amp;E2207&amp;"'"&amp;"!A" &amp; $O$930 + 11 &amp; ":Z" &amp; $O$930 + 11),0),4),1,""),""),$O$930 + 11)</f>
        <v>R278</v>
      </c>
      <c r="C2207" s="1620" t="str">
        <f ca="1">_xlfn.CONCAT(IFERROR(SUBSTITUTE(ADDRESS(1,MATCH(A2207,INDIRECT("'"&amp;E2207&amp;"'"&amp;"!A" &amp; $O$930 + 11 &amp; ":Z" &amp; $O$930 + 11),0),4),1,""),""),$O$930 + 12)</f>
        <v>R279</v>
      </c>
      <c r="D2207" s="1620" t="s">
        <v>1350</v>
      </c>
      <c r="E2207" s="1626" t="s">
        <v>1518</v>
      </c>
      <c r="F2207" s="1622" t="s">
        <v>2104</v>
      </c>
      <c r="G2207" s="1622" t="str">
        <f t="shared" si="363"/>
        <v/>
      </c>
      <c r="H2207" s="1622" t="s">
        <v>1992</v>
      </c>
      <c r="I2207" s="1620"/>
      <c r="J2207" s="1620" t="str">
        <f t="shared" si="361"/>
        <v>F1327</v>
      </c>
      <c r="K2207" s="1620"/>
      <c r="L2207" s="1620"/>
      <c r="M2207" s="1621">
        <v>1327</v>
      </c>
      <c r="N2207" s="1620"/>
      <c r="R2207" s="1620" t="s">
        <v>395</v>
      </c>
      <c r="T2207" s="1622" t="str">
        <f t="shared" ref="T2207" si="381">IF(Q$930="Yes",19,"")</f>
        <v/>
      </c>
    </row>
    <row r="2208" spans="1:20" x14ac:dyDescent="0.25">
      <c r="A2208" s="1619" t="s">
        <v>2104</v>
      </c>
      <c r="B2208" s="1620" t="str">
        <f ca="1">_xlfn.CONCAT(IFERROR(SUBSTITUTE(ADDRESS(1,MATCH(A2208,INDIRECT("'"&amp;E2208&amp;"'"&amp;"!A" &amp; $O$949 + 11 &amp; ":Z" &amp; $O$949 + 11),0),4),1,""),""),$O$949 + 11)</f>
        <v>R292</v>
      </c>
      <c r="C2208" s="1620" t="str">
        <f ca="1">_xlfn.CONCAT(IFERROR(SUBSTITUTE(ADDRESS(1,MATCH(A2208,INDIRECT("'"&amp;E2208&amp;"'"&amp;"!A" &amp; $O$949 + 11 &amp; ":Z" &amp; $O$949 + 11),0),4),1,""),""),$O$949 + 12)</f>
        <v>R293</v>
      </c>
      <c r="D2208" s="1620" t="s">
        <v>1350</v>
      </c>
      <c r="E2208" s="1626" t="s">
        <v>1518</v>
      </c>
      <c r="F2208" s="1622" t="s">
        <v>2104</v>
      </c>
      <c r="G2208" s="1622" t="str">
        <f t="shared" si="363"/>
        <v/>
      </c>
      <c r="H2208" s="1622" t="s">
        <v>1992</v>
      </c>
      <c r="I2208" s="1620"/>
      <c r="J2208" s="1620" t="str">
        <f t="shared" si="361"/>
        <v>F1328</v>
      </c>
      <c r="K2208" s="1620"/>
      <c r="L2208" s="1620"/>
      <c r="M2208" s="1621">
        <v>1328</v>
      </c>
      <c r="N2208" s="1620"/>
      <c r="R2208" s="1620" t="s">
        <v>395</v>
      </c>
      <c r="T2208" s="1622" t="str">
        <f t="shared" ref="T2208" si="382">IF(Q$949="Yes",20,"")</f>
        <v/>
      </c>
    </row>
    <row r="2209" spans="1:20" x14ac:dyDescent="0.25">
      <c r="A2209" s="1619" t="s">
        <v>2104</v>
      </c>
      <c r="B2209" s="1620" t="str">
        <f ca="1">_xlfn.CONCAT(IFERROR(SUBSTITUTE(ADDRESS(1,MATCH(A2209,INDIRECT("'"&amp;E2209&amp;"'"&amp;"!A" &amp; $O$968 + 11 &amp; ":Z" &amp; $O$968 + 11),0),4),1,""),""),$O$968 + 11)</f>
        <v>R306</v>
      </c>
      <c r="C2209" s="1620" t="str">
        <f ca="1">_xlfn.CONCAT(IFERROR(SUBSTITUTE(ADDRESS(1,MATCH(A2209,INDIRECT("'"&amp;E2209&amp;"'"&amp;"!A" &amp; $O$968 + 11 &amp; ":Z" &amp; $O$968 + 11),0),4),1,""),""),$O$968 + 12)</f>
        <v>R307</v>
      </c>
      <c r="D2209" s="1620" t="s">
        <v>1350</v>
      </c>
      <c r="E2209" s="1626" t="s">
        <v>1518</v>
      </c>
      <c r="F2209" s="1622" t="s">
        <v>2104</v>
      </c>
      <c r="G2209" s="1622" t="str">
        <f t="shared" si="363"/>
        <v/>
      </c>
      <c r="H2209" s="1622" t="s">
        <v>1992</v>
      </c>
      <c r="I2209" s="1620"/>
      <c r="J2209" s="1620" t="str">
        <f t="shared" si="361"/>
        <v>F1329</v>
      </c>
      <c r="K2209" s="1620"/>
      <c r="L2209" s="1620"/>
      <c r="M2209" s="1621">
        <v>1329</v>
      </c>
      <c r="N2209" s="1620"/>
      <c r="R2209" s="1620" t="s">
        <v>395</v>
      </c>
      <c r="T2209" s="1622" t="str">
        <f t="shared" ref="T2209" si="383">IF(Q$968="Yes",21,"")</f>
        <v/>
      </c>
    </row>
    <row r="2210" spans="1:20" x14ac:dyDescent="0.25">
      <c r="A2210" s="1619" t="s">
        <v>2104</v>
      </c>
      <c r="B2210" s="1620" t="str">
        <f ca="1">_xlfn.CONCAT(IFERROR(SUBSTITUTE(ADDRESS(1,MATCH(A2210,INDIRECT("'"&amp;E2210&amp;"'"&amp;"!A" &amp; $O$987 + 11 &amp; ":Z" &amp; $O$987 + 11),0),4),1,""),""),$O$987 + 11)</f>
        <v>R320</v>
      </c>
      <c r="C2210" s="1620" t="str">
        <f ca="1">_xlfn.CONCAT(IFERROR(SUBSTITUTE(ADDRESS(1,MATCH(A2210,INDIRECT("'"&amp;E2210&amp;"'"&amp;"!A" &amp; $O$987 + 11 &amp; ":Z" &amp; $O$987 + 11),0),4),1,""),""),$O$987 + 12)</f>
        <v>R321</v>
      </c>
      <c r="D2210" s="1620" t="s">
        <v>1350</v>
      </c>
      <c r="E2210" s="1626" t="s">
        <v>1518</v>
      </c>
      <c r="F2210" s="1622" t="s">
        <v>2104</v>
      </c>
      <c r="G2210" s="1622" t="str">
        <f t="shared" si="363"/>
        <v/>
      </c>
      <c r="H2210" s="1622" t="s">
        <v>1992</v>
      </c>
      <c r="I2210" s="1620"/>
      <c r="J2210" s="1620" t="str">
        <f t="shared" si="361"/>
        <v>F1330</v>
      </c>
      <c r="K2210" s="1620"/>
      <c r="L2210" s="1620"/>
      <c r="M2210" s="1621">
        <v>1330</v>
      </c>
      <c r="N2210" s="1620"/>
      <c r="R2210" s="1620" t="s">
        <v>1698</v>
      </c>
      <c r="T2210" s="1622" t="str">
        <f t="shared" ref="T2210" si="384">IF(Q$987="Yes",22,"")</f>
        <v/>
      </c>
    </row>
    <row r="2211" spans="1:20" x14ac:dyDescent="0.25">
      <c r="A2211" s="1619" t="s">
        <v>2104</v>
      </c>
      <c r="B2211" s="1620" t="str">
        <f ca="1">_xlfn.CONCAT(IFERROR(SUBSTITUTE(ADDRESS(1,MATCH(A2211,INDIRECT("'"&amp;E2211&amp;"'"&amp;"!A" &amp; $O$1105 + 11 &amp; ":Z" &amp; $O$1105 + 11),0),4),1,""),""),$O$1105+ 11)</f>
        <v>R446</v>
      </c>
      <c r="C2211" s="1620" t="str">
        <f ca="1">_xlfn.CONCAT(IFERROR(SUBSTITUTE(ADDRESS(1,MATCH(A2211,INDIRECT("'"&amp;E2211&amp;"'"&amp;"!A" &amp; $O$1105 + 11 &amp; ":Z" &amp; $O$1105 + 11),0),4),1,""),""),$O$1105+ 12)</f>
        <v>R447</v>
      </c>
      <c r="D2211" s="1620" t="s">
        <v>1350</v>
      </c>
      <c r="E2211" s="1626" t="s">
        <v>1518</v>
      </c>
      <c r="F2211" s="1622" t="s">
        <v>2104</v>
      </c>
      <c r="G2211" s="1622" t="str">
        <f t="shared" si="363"/>
        <v/>
      </c>
      <c r="H2211" s="1622" t="s">
        <v>1992</v>
      </c>
      <c r="I2211" s="1620"/>
      <c r="J2211" s="1620" t="str">
        <f t="shared" si="361"/>
        <v>F1331</v>
      </c>
      <c r="K2211" s="1620"/>
      <c r="L2211" s="1620"/>
      <c r="M2211" s="1621">
        <v>1331</v>
      </c>
      <c r="N2211" s="1620"/>
      <c r="R2211" s="1620" t="s">
        <v>1099</v>
      </c>
      <c r="T2211" s="1622" t="str">
        <f t="shared" ref="T2211" si="385">IF(Q$1163="Yes",33,"")</f>
        <v/>
      </c>
    </row>
    <row r="2212" spans="1:20" x14ac:dyDescent="0.25">
      <c r="A2212" s="1619" t="s">
        <v>2104</v>
      </c>
      <c r="B2212" s="1620" t="str">
        <f ca="1">_xlfn.CONCAT(IFERROR(SUBSTITUTE(ADDRESS(1,MATCH(A2212,INDIRECT("'"&amp;E2212&amp;"'"&amp;"!A" &amp; $O$1134 + 11 &amp; ":Z" &amp; $O$1134 + 11),0),4),1,""),""),$O$1134+ 11)</f>
        <v>R460</v>
      </c>
      <c r="C2212" s="1620" t="str">
        <f ca="1">_xlfn.CONCAT(IFERROR(SUBSTITUTE(ADDRESS(1,MATCH(A2212,INDIRECT("'"&amp;E2212&amp;"'"&amp;"!A" &amp; $O$1134 + 11 &amp; ":Z" &amp; $O$1134 + 11),0),4),1,""),""),$O$1134+ 12)</f>
        <v>R461</v>
      </c>
      <c r="D2212" s="1620" t="s">
        <v>1350</v>
      </c>
      <c r="E2212" s="1626" t="s">
        <v>1518</v>
      </c>
      <c r="F2212" s="1622" t="s">
        <v>2104</v>
      </c>
      <c r="G2212" s="1622" t="str">
        <f t="shared" si="363"/>
        <v/>
      </c>
      <c r="H2212" s="1622" t="s">
        <v>1992</v>
      </c>
      <c r="I2212" s="1620"/>
      <c r="J2212" s="1620" t="str">
        <f t="shared" si="361"/>
        <v>F1332</v>
      </c>
      <c r="K2212" s="1620"/>
      <c r="L2212" s="1620"/>
      <c r="M2212" s="1621">
        <v>1332</v>
      </c>
      <c r="N2212" s="1620"/>
      <c r="R2212" s="1620" t="s">
        <v>1099</v>
      </c>
      <c r="T2212" s="1622"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5" customWidth="1"/>
    <col min="6" max="6" width="42.28515625" style="1065" customWidth="1"/>
    <col min="7" max="7" width="27.28515625" style="1065" customWidth="1"/>
    <col min="8" max="8" width="19.28515625" style="1065" customWidth="1"/>
    <col min="9" max="9" width="9.140625" style="1065" customWidth="1"/>
    <col min="10" max="10" width="20.5703125" style="1465" customWidth="1"/>
    <col min="11" max="11" width="9.140625" style="1466" hidden="1" customWidth="1"/>
    <col min="12" max="12" width="9.140625" style="1065"/>
    <col min="13" max="13" width="27.7109375" style="1065" customWidth="1"/>
    <col min="14" max="16384" width="9.140625" style="1065"/>
  </cols>
  <sheetData>
    <row r="1" spans="1:13" ht="15.75" thickBot="1" x14ac:dyDescent="0.3">
      <c r="A1" s="2026" t="s">
        <v>1730</v>
      </c>
      <c r="B1" s="2027"/>
      <c r="C1" s="2027"/>
      <c r="D1" s="2027"/>
      <c r="E1" s="2028"/>
      <c r="F1" s="2029" t="s">
        <v>1731</v>
      </c>
      <c r="G1" s="2030"/>
      <c r="H1" s="2030"/>
      <c r="I1" s="2030"/>
      <c r="J1" s="2031"/>
      <c r="M1" s="349" t="s">
        <v>2107</v>
      </c>
    </row>
    <row r="2" spans="1:13" ht="15.75" thickBot="1" x14ac:dyDescent="0.3">
      <c r="A2" s="1470" t="s">
        <v>1730</v>
      </c>
      <c r="B2" s="1471" t="s">
        <v>1735</v>
      </c>
      <c r="C2" s="1471" t="s">
        <v>1732</v>
      </c>
      <c r="D2" s="1472" t="s">
        <v>1733</v>
      </c>
      <c r="E2" s="1473" t="s">
        <v>1601</v>
      </c>
      <c r="F2" s="1474" t="s">
        <v>1383</v>
      </c>
      <c r="G2" s="1475" t="s">
        <v>1734</v>
      </c>
      <c r="H2" s="1476" t="s">
        <v>1732</v>
      </c>
      <c r="I2" s="1477" t="s">
        <v>1733</v>
      </c>
      <c r="J2" s="1478" t="s">
        <v>1601</v>
      </c>
      <c r="M2" s="1628">
        <v>3.21</v>
      </c>
    </row>
    <row r="3" spans="1:13" ht="35.25" customHeight="1" x14ac:dyDescent="0.25">
      <c r="A3" s="1067" t="s">
        <v>851</v>
      </c>
      <c r="B3" s="1066">
        <v>1</v>
      </c>
      <c r="C3" s="1066">
        <v>12</v>
      </c>
      <c r="D3" s="1068">
        <v>24</v>
      </c>
      <c r="E3" s="1467" t="str">
        <f>J3</f>
        <v>Yes</v>
      </c>
      <c r="F3" s="1067" t="s">
        <v>1487</v>
      </c>
      <c r="G3" s="1066">
        <v>1201</v>
      </c>
      <c r="H3" s="1066">
        <v>3</v>
      </c>
      <c r="I3" s="1068">
        <v>16</v>
      </c>
      <c r="J3" s="1467" t="str">
        <f>'Incentives Worksheet'!T12</f>
        <v>Yes</v>
      </c>
      <c r="K3" s="1466" t="str">
        <f>_xlfn.CONCAT("T",H3+9)</f>
        <v>T12</v>
      </c>
    </row>
    <row r="4" spans="1:13" x14ac:dyDescent="0.25">
      <c r="A4" s="1067" t="s">
        <v>851</v>
      </c>
      <c r="B4" s="1066">
        <v>2</v>
      </c>
      <c r="C4" s="1066">
        <v>26</v>
      </c>
      <c r="D4" s="1068">
        <v>38</v>
      </c>
      <c r="E4" s="1467" t="str">
        <f>J3</f>
        <v>Yes</v>
      </c>
      <c r="F4" s="1067" t="s">
        <v>1487</v>
      </c>
      <c r="G4" s="1066">
        <v>1202</v>
      </c>
      <c r="H4" s="1066">
        <v>17</v>
      </c>
      <c r="I4" s="1068">
        <v>30</v>
      </c>
      <c r="J4" s="1467" t="str">
        <f>'Incentives Worksheet'!T26</f>
        <v>Yes</v>
      </c>
      <c r="K4" s="1466" t="str">
        <f t="shared" ref="K4:K36" si="0">_xlfn.CONCAT("T",H4+9)</f>
        <v>T26</v>
      </c>
    </row>
    <row r="5" spans="1:13" x14ac:dyDescent="0.25">
      <c r="A5" s="1069" t="s">
        <v>851</v>
      </c>
      <c r="B5" s="999">
        <v>3</v>
      </c>
      <c r="C5" s="999">
        <v>40</v>
      </c>
      <c r="D5" s="1068">
        <v>52</v>
      </c>
      <c r="E5" s="1467" t="str">
        <f>J3</f>
        <v>Yes</v>
      </c>
      <c r="F5" s="1067" t="s">
        <v>1502</v>
      </c>
      <c r="G5" s="1066">
        <v>1401</v>
      </c>
      <c r="H5" s="1066">
        <v>31</v>
      </c>
      <c r="I5" s="1068">
        <v>44</v>
      </c>
      <c r="J5" s="1467" t="str">
        <f>'Incentives Worksheet'!T40</f>
        <v>Yes</v>
      </c>
      <c r="K5" s="1466" t="str">
        <f t="shared" si="0"/>
        <v>T40</v>
      </c>
    </row>
    <row r="6" spans="1:13" x14ac:dyDescent="0.25">
      <c r="A6" s="1069" t="s">
        <v>217</v>
      </c>
      <c r="B6" s="999">
        <v>1</v>
      </c>
      <c r="C6" s="999">
        <v>54</v>
      </c>
      <c r="D6" s="1068">
        <v>66</v>
      </c>
      <c r="E6" s="1467" t="str">
        <f>J9</f>
        <v>Yes</v>
      </c>
      <c r="F6" s="1067" t="s">
        <v>1502</v>
      </c>
      <c r="G6" s="1066">
        <v>1402</v>
      </c>
      <c r="H6" s="1066">
        <v>45</v>
      </c>
      <c r="I6" s="1068">
        <v>58</v>
      </c>
      <c r="J6" s="1467" t="str">
        <f>'Incentives Worksheet'!T54</f>
        <v>Yes</v>
      </c>
      <c r="K6" s="1466" t="str">
        <f t="shared" si="0"/>
        <v>T54</v>
      </c>
    </row>
    <row r="7" spans="1:13" x14ac:dyDescent="0.25">
      <c r="A7" s="1069" t="s">
        <v>217</v>
      </c>
      <c r="B7" s="999">
        <v>2</v>
      </c>
      <c r="C7" s="999">
        <v>68</v>
      </c>
      <c r="D7" s="1068">
        <v>80</v>
      </c>
      <c r="E7" s="1467" t="str">
        <f>J9</f>
        <v>Yes</v>
      </c>
      <c r="F7" s="1067" t="s">
        <v>1515</v>
      </c>
      <c r="G7" s="1066">
        <v>1501</v>
      </c>
      <c r="H7" s="1066">
        <v>59</v>
      </c>
      <c r="I7" s="1068">
        <v>74</v>
      </c>
      <c r="J7" s="1467" t="str">
        <f>'Incentives Worksheet'!T68</f>
        <v>Yes</v>
      </c>
      <c r="K7" s="1466" t="str">
        <f t="shared" si="0"/>
        <v>T68</v>
      </c>
    </row>
    <row r="8" spans="1:13" x14ac:dyDescent="0.25">
      <c r="A8" s="1069" t="s">
        <v>525</v>
      </c>
      <c r="B8" s="999">
        <v>1</v>
      </c>
      <c r="C8" s="999">
        <v>82</v>
      </c>
      <c r="D8" s="1068">
        <v>94</v>
      </c>
      <c r="E8" s="1467" t="str">
        <f>J13</f>
        <v>Yes</v>
      </c>
      <c r="F8" s="1067" t="s">
        <v>1515</v>
      </c>
      <c r="G8" s="1066">
        <v>1502</v>
      </c>
      <c r="H8" s="1066">
        <v>75</v>
      </c>
      <c r="I8" s="1068">
        <v>90</v>
      </c>
      <c r="J8" s="1467" t="str">
        <f>'Incentives Worksheet'!T84</f>
        <v>Yes</v>
      </c>
      <c r="K8" s="1466" t="str">
        <f t="shared" si="0"/>
        <v>T84</v>
      </c>
    </row>
    <row r="9" spans="1:13" x14ac:dyDescent="0.25">
      <c r="A9" s="1069" t="s">
        <v>525</v>
      </c>
      <c r="B9" s="999">
        <v>2</v>
      </c>
      <c r="C9" s="999">
        <v>96</v>
      </c>
      <c r="D9" s="1068">
        <v>108</v>
      </c>
      <c r="E9" s="1467" t="str">
        <f>J13</f>
        <v>Yes</v>
      </c>
      <c r="F9" s="1067" t="s">
        <v>1524</v>
      </c>
      <c r="G9" s="1066">
        <v>5501</v>
      </c>
      <c r="H9" s="1066">
        <v>91</v>
      </c>
      <c r="I9" s="1068">
        <v>104</v>
      </c>
      <c r="J9" s="1467" t="str">
        <f>'Incentives Worksheet'!T100</f>
        <v>Yes</v>
      </c>
      <c r="K9" s="1466" t="str">
        <f t="shared" si="0"/>
        <v>T100</v>
      </c>
    </row>
    <row r="10" spans="1:13" x14ac:dyDescent="0.25">
      <c r="A10" s="1069" t="s">
        <v>1105</v>
      </c>
      <c r="B10" s="999">
        <v>1</v>
      </c>
      <c r="C10" s="999">
        <v>110</v>
      </c>
      <c r="D10" s="1068">
        <v>116</v>
      </c>
      <c r="E10" s="1467"/>
      <c r="F10" s="1067" t="s">
        <v>1524</v>
      </c>
      <c r="G10" s="1066">
        <v>5502</v>
      </c>
      <c r="H10" s="1066">
        <v>105</v>
      </c>
      <c r="I10" s="1068">
        <v>118</v>
      </c>
      <c r="J10" s="1467" t="str">
        <f>'Incentives Worksheet'!T114</f>
        <v>Yes</v>
      </c>
      <c r="K10" s="1466" t="str">
        <f t="shared" si="0"/>
        <v>T114</v>
      </c>
    </row>
    <row r="11" spans="1:13" x14ac:dyDescent="0.25">
      <c r="A11" s="1069" t="s">
        <v>1105</v>
      </c>
      <c r="B11" s="999">
        <v>2</v>
      </c>
      <c r="C11" s="999">
        <v>118</v>
      </c>
      <c r="D11" s="1068">
        <v>124</v>
      </c>
      <c r="E11" s="1467"/>
      <c r="F11" s="1067" t="s">
        <v>1525</v>
      </c>
      <c r="G11" s="1066">
        <v>2801</v>
      </c>
      <c r="H11" s="1066">
        <v>119</v>
      </c>
      <c r="I11" s="1068">
        <v>134</v>
      </c>
      <c r="J11" s="1467" t="str">
        <f>'Incentives Worksheet'!T128</f>
        <v>Yes</v>
      </c>
      <c r="K11" s="1466" t="str">
        <f t="shared" si="0"/>
        <v>T128</v>
      </c>
    </row>
    <row r="12" spans="1:13" x14ac:dyDescent="0.25">
      <c r="A12" s="1069" t="s">
        <v>1105</v>
      </c>
      <c r="B12" s="999">
        <v>3</v>
      </c>
      <c r="C12" s="999">
        <v>126</v>
      </c>
      <c r="D12" s="1068">
        <v>132</v>
      </c>
      <c r="E12" s="1467"/>
      <c r="F12" s="1067" t="s">
        <v>1525</v>
      </c>
      <c r="G12" s="1066">
        <v>2802</v>
      </c>
      <c r="H12" s="1066">
        <v>135</v>
      </c>
      <c r="I12" s="1068">
        <v>150</v>
      </c>
      <c r="J12" s="1467" t="str">
        <f>'Incentives Worksheet'!T144</f>
        <v>Yes</v>
      </c>
      <c r="K12" s="1466" t="str">
        <f t="shared" si="0"/>
        <v>T144</v>
      </c>
    </row>
    <row r="13" spans="1:13" x14ac:dyDescent="0.25">
      <c r="A13" s="1069" t="s">
        <v>1105</v>
      </c>
      <c r="B13" s="999">
        <v>4</v>
      </c>
      <c r="C13" s="999">
        <v>134</v>
      </c>
      <c r="D13" s="1068">
        <v>140</v>
      </c>
      <c r="E13" s="1467"/>
      <c r="F13" s="1067" t="s">
        <v>1532</v>
      </c>
      <c r="G13" s="1066">
        <v>3401</v>
      </c>
      <c r="H13" s="1066">
        <v>151</v>
      </c>
      <c r="I13" s="1068">
        <v>164</v>
      </c>
      <c r="J13" s="1467" t="str">
        <f>'Incentives Worksheet'!T160</f>
        <v>Yes</v>
      </c>
      <c r="K13" s="1466" t="str">
        <f t="shared" si="0"/>
        <v>T160</v>
      </c>
    </row>
    <row r="14" spans="1:13" x14ac:dyDescent="0.25">
      <c r="A14" s="1069" t="s">
        <v>1105</v>
      </c>
      <c r="B14" s="999">
        <v>5</v>
      </c>
      <c r="C14" s="999">
        <v>142</v>
      </c>
      <c r="D14" s="1068">
        <v>148</v>
      </c>
      <c r="E14" s="1467"/>
      <c r="F14" s="1067" t="s">
        <v>1532</v>
      </c>
      <c r="G14" s="1066">
        <v>3402</v>
      </c>
      <c r="H14" s="1066">
        <v>165</v>
      </c>
      <c r="I14" s="1068">
        <v>178</v>
      </c>
      <c r="J14" s="1467" t="str">
        <f>'Incentives Worksheet'!T174</f>
        <v>Yes</v>
      </c>
      <c r="K14" s="1466" t="str">
        <f t="shared" si="0"/>
        <v>T174</v>
      </c>
    </row>
    <row r="15" spans="1:13" x14ac:dyDescent="0.25">
      <c r="A15" s="1069" t="s">
        <v>717</v>
      </c>
      <c r="B15" s="999">
        <v>1</v>
      </c>
      <c r="C15" s="999">
        <v>150</v>
      </c>
      <c r="D15" s="1068">
        <v>156</v>
      </c>
      <c r="E15" s="1467" t="str">
        <f t="shared" ref="E15:E16" si="1">J24</f>
        <v>Yes</v>
      </c>
      <c r="F15" s="1067" t="s">
        <v>1536</v>
      </c>
      <c r="G15" s="1066">
        <v>3501</v>
      </c>
      <c r="H15" s="1066">
        <v>179</v>
      </c>
      <c r="I15" s="1068">
        <v>192</v>
      </c>
      <c r="J15" s="1467" t="str">
        <f>'Incentives Worksheet'!T188</f>
        <v>Yes</v>
      </c>
      <c r="K15" s="1466" t="str">
        <f t="shared" si="0"/>
        <v>T188</v>
      </c>
    </row>
    <row r="16" spans="1:13" x14ac:dyDescent="0.25">
      <c r="A16" s="1069" t="s">
        <v>1095</v>
      </c>
      <c r="B16" s="999">
        <v>1</v>
      </c>
      <c r="C16" s="999">
        <v>158</v>
      </c>
      <c r="D16" s="1068">
        <v>164</v>
      </c>
      <c r="E16" s="1467" t="str">
        <f t="shared" si="1"/>
        <v>No</v>
      </c>
      <c r="F16" s="1067" t="s">
        <v>1536</v>
      </c>
      <c r="G16" s="1066">
        <v>3502</v>
      </c>
      <c r="H16" s="1066">
        <v>193</v>
      </c>
      <c r="I16" s="1068">
        <v>206</v>
      </c>
      <c r="J16" s="1467" t="str">
        <f>'Incentives Worksheet'!T202</f>
        <v>Yes</v>
      </c>
      <c r="K16" s="1466" t="str">
        <f t="shared" si="0"/>
        <v>T202</v>
      </c>
    </row>
    <row r="17" spans="1:11" x14ac:dyDescent="0.25">
      <c r="A17" s="1069" t="s">
        <v>1095</v>
      </c>
      <c r="B17" s="999">
        <v>2</v>
      </c>
      <c r="C17" s="999">
        <v>166</v>
      </c>
      <c r="D17" s="1068">
        <v>172</v>
      </c>
      <c r="E17" s="1468" t="str">
        <f>J25</f>
        <v>No</v>
      </c>
      <c r="F17" s="1067" t="s">
        <v>1539</v>
      </c>
      <c r="G17" s="1066">
        <v>3601</v>
      </c>
      <c r="H17" s="1066">
        <v>207</v>
      </c>
      <c r="I17" s="1068">
        <v>222</v>
      </c>
      <c r="J17" s="1467" t="str">
        <f>'Incentives Worksheet'!T216</f>
        <v>Yes</v>
      </c>
      <c r="K17" s="1466" t="str">
        <f t="shared" si="0"/>
        <v>T216</v>
      </c>
    </row>
    <row r="18" spans="1:11" x14ac:dyDescent="0.25">
      <c r="A18" s="1069" t="s">
        <v>999</v>
      </c>
      <c r="B18" s="999">
        <v>1</v>
      </c>
      <c r="C18" s="999">
        <v>174</v>
      </c>
      <c r="D18" s="1068">
        <v>180</v>
      </c>
      <c r="E18" s="1468" t="str">
        <f>J28</f>
        <v>No</v>
      </c>
      <c r="F18" s="1067" t="s">
        <v>1539</v>
      </c>
      <c r="G18" s="1066">
        <v>3602</v>
      </c>
      <c r="H18" s="1066">
        <v>223</v>
      </c>
      <c r="I18" s="1068">
        <v>238</v>
      </c>
      <c r="J18" s="1467" t="str">
        <f>'Incentives Worksheet'!T232</f>
        <v>Yes</v>
      </c>
      <c r="K18" s="1466" t="str">
        <f t="shared" si="0"/>
        <v>T232</v>
      </c>
    </row>
    <row r="19" spans="1:11" x14ac:dyDescent="0.25">
      <c r="A19" s="1069" t="s">
        <v>1475</v>
      </c>
      <c r="B19" s="999">
        <v>1</v>
      </c>
      <c r="C19" s="999">
        <v>182</v>
      </c>
      <c r="D19" s="1068">
        <v>191</v>
      </c>
      <c r="E19" s="1468" t="str">
        <f>J29</f>
        <v>No</v>
      </c>
      <c r="F19" s="1067" t="s">
        <v>1541</v>
      </c>
      <c r="G19" s="1066">
        <v>1301</v>
      </c>
      <c r="H19" s="1066">
        <v>239</v>
      </c>
      <c r="I19" s="1068">
        <v>252</v>
      </c>
      <c r="J19" s="1467"/>
      <c r="K19" s="1466" t="str">
        <f t="shared" si="0"/>
        <v>T248</v>
      </c>
    </row>
    <row r="20" spans="1:11" x14ac:dyDescent="0.25">
      <c r="A20" s="1069" t="s">
        <v>1099</v>
      </c>
      <c r="B20" s="999">
        <v>1</v>
      </c>
      <c r="C20" s="999">
        <v>193</v>
      </c>
      <c r="D20" s="1068">
        <v>203</v>
      </c>
      <c r="E20" s="1468" t="str">
        <f>J31</f>
        <v>No</v>
      </c>
      <c r="F20" s="1067" t="s">
        <v>1541</v>
      </c>
      <c r="G20" s="1066">
        <v>1302</v>
      </c>
      <c r="H20" s="1066">
        <v>253</v>
      </c>
      <c r="I20" s="1068">
        <v>266</v>
      </c>
      <c r="J20" s="1467"/>
      <c r="K20" s="1466" t="str">
        <f t="shared" si="0"/>
        <v>T262</v>
      </c>
    </row>
    <row r="21" spans="1:11" x14ac:dyDescent="0.25">
      <c r="A21" s="1069" t="s">
        <v>1099</v>
      </c>
      <c r="B21" s="999">
        <v>2</v>
      </c>
      <c r="C21" s="999">
        <v>205</v>
      </c>
      <c r="D21" s="1068">
        <v>215</v>
      </c>
      <c r="E21" s="1468" t="str">
        <f>J31</f>
        <v>No</v>
      </c>
      <c r="F21" s="1067" t="s">
        <v>1541</v>
      </c>
      <c r="G21" s="1066">
        <v>1303</v>
      </c>
      <c r="H21" s="1066">
        <v>267</v>
      </c>
      <c r="I21" s="1068">
        <v>280</v>
      </c>
      <c r="J21" s="1467"/>
      <c r="K21" s="1466" t="str">
        <f t="shared" si="0"/>
        <v>T276</v>
      </c>
    </row>
    <row r="22" spans="1:11" x14ac:dyDescent="0.25">
      <c r="A22" s="999" t="s">
        <v>1485</v>
      </c>
      <c r="B22" s="999">
        <v>1</v>
      </c>
      <c r="C22" s="999">
        <v>217</v>
      </c>
      <c r="D22" s="1119">
        <v>223</v>
      </c>
      <c r="E22" s="1468" t="str">
        <f>J37</f>
        <v>No</v>
      </c>
      <c r="F22" s="1067" t="s">
        <v>1541</v>
      </c>
      <c r="G22" s="1066">
        <v>1304</v>
      </c>
      <c r="H22" s="1066">
        <v>281</v>
      </c>
      <c r="I22" s="1068">
        <v>294</v>
      </c>
      <c r="J22" s="1467"/>
      <c r="K22" s="1466" t="str">
        <f t="shared" si="0"/>
        <v>T290</v>
      </c>
    </row>
    <row r="23" spans="1:11" x14ac:dyDescent="0.25">
      <c r="A23" s="1069" t="s">
        <v>1777</v>
      </c>
      <c r="B23" s="999">
        <v>1</v>
      </c>
      <c r="C23" s="999">
        <v>225</v>
      </c>
      <c r="D23" s="1125">
        <v>234</v>
      </c>
      <c r="E23" s="1468" t="str">
        <f>J38</f>
        <v>No</v>
      </c>
      <c r="F23" s="1067" t="s">
        <v>1541</v>
      </c>
      <c r="G23" s="1066">
        <v>1305</v>
      </c>
      <c r="H23" s="1066">
        <v>295</v>
      </c>
      <c r="I23" s="1068">
        <v>308</v>
      </c>
      <c r="J23" s="1467"/>
      <c r="K23" s="1466" t="str">
        <f t="shared" si="0"/>
        <v>T304</v>
      </c>
    </row>
    <row r="24" spans="1:11" x14ac:dyDescent="0.25">
      <c r="A24" s="1069" t="s">
        <v>1777</v>
      </c>
      <c r="B24" s="999">
        <v>2</v>
      </c>
      <c r="C24" s="999">
        <v>236</v>
      </c>
      <c r="D24" s="1125">
        <v>245</v>
      </c>
      <c r="E24" s="1468" t="str">
        <f t="shared" ref="E24:E31" si="2">J39</f>
        <v>No</v>
      </c>
      <c r="F24" s="1067" t="s">
        <v>1542</v>
      </c>
      <c r="G24" s="1066">
        <v>4001</v>
      </c>
      <c r="H24" s="1066">
        <v>309</v>
      </c>
      <c r="I24" s="1068">
        <v>322</v>
      </c>
      <c r="J24" s="1468" t="str">
        <f>'Incentives Worksheet'!T318</f>
        <v>Yes</v>
      </c>
      <c r="K24" s="1466" t="str">
        <f t="shared" si="0"/>
        <v>T318</v>
      </c>
    </row>
    <row r="25" spans="1:11" x14ac:dyDescent="0.25">
      <c r="A25" s="1069" t="s">
        <v>1777</v>
      </c>
      <c r="B25" s="999">
        <v>3</v>
      </c>
      <c r="C25" s="999">
        <v>247</v>
      </c>
      <c r="D25" s="1125">
        <v>256</v>
      </c>
      <c r="E25" s="1468" t="str">
        <f t="shared" si="2"/>
        <v>No</v>
      </c>
      <c r="F25" s="1067" t="s">
        <v>1602</v>
      </c>
      <c r="G25" s="1066">
        <v>4601</v>
      </c>
      <c r="H25" s="1066">
        <v>323</v>
      </c>
      <c r="I25" s="1068">
        <v>336</v>
      </c>
      <c r="J25" s="1468" t="str">
        <f>'Incentives Worksheet'!T332</f>
        <v>No</v>
      </c>
      <c r="K25" s="1466" t="str">
        <f t="shared" si="0"/>
        <v>T332</v>
      </c>
    </row>
    <row r="26" spans="1:11" x14ac:dyDescent="0.25">
      <c r="A26" s="1069" t="s">
        <v>1777</v>
      </c>
      <c r="B26" s="999">
        <v>4</v>
      </c>
      <c r="C26" s="999">
        <v>258</v>
      </c>
      <c r="D26" s="1125">
        <v>267</v>
      </c>
      <c r="E26" s="1468" t="str">
        <f t="shared" si="2"/>
        <v>No</v>
      </c>
      <c r="F26" s="1067" t="s">
        <v>1602</v>
      </c>
      <c r="G26" s="1066">
        <v>4602</v>
      </c>
      <c r="H26" s="1066">
        <v>337</v>
      </c>
      <c r="I26" s="1068">
        <v>350</v>
      </c>
      <c r="J26" s="1468" t="str">
        <f>'Incentives Worksheet'!T346</f>
        <v>No</v>
      </c>
      <c r="K26" s="1466" t="str">
        <f t="shared" si="0"/>
        <v>T346</v>
      </c>
    </row>
    <row r="27" spans="1:11" x14ac:dyDescent="0.25">
      <c r="A27" s="1069" t="s">
        <v>1777</v>
      </c>
      <c r="B27" s="999">
        <v>5</v>
      </c>
      <c r="C27" s="999">
        <v>269</v>
      </c>
      <c r="D27" s="1125">
        <v>278</v>
      </c>
      <c r="E27" s="1468" t="str">
        <f t="shared" si="2"/>
        <v>No</v>
      </c>
      <c r="F27" s="1067" t="s">
        <v>1763</v>
      </c>
      <c r="G27" s="1066">
        <v>4901</v>
      </c>
      <c r="H27" s="1066">
        <v>351</v>
      </c>
      <c r="I27" s="1068">
        <v>364</v>
      </c>
      <c r="J27" s="1468" t="str">
        <f>'Incentives Worksheet'!T360</f>
        <v>No</v>
      </c>
      <c r="K27" s="1466" t="str">
        <f t="shared" si="0"/>
        <v>T360</v>
      </c>
    </row>
    <row r="28" spans="1:11" x14ac:dyDescent="0.25">
      <c r="A28" s="1069" t="s">
        <v>1777</v>
      </c>
      <c r="B28" s="999">
        <v>6</v>
      </c>
      <c r="C28" s="999">
        <v>280</v>
      </c>
      <c r="D28" s="1125">
        <v>289</v>
      </c>
      <c r="E28" s="1468" t="str">
        <f t="shared" si="2"/>
        <v>No</v>
      </c>
      <c r="F28" s="1067" t="s">
        <v>1610</v>
      </c>
      <c r="G28" s="1066">
        <v>5001</v>
      </c>
      <c r="H28" s="1066">
        <v>365</v>
      </c>
      <c r="I28" s="1068">
        <v>378</v>
      </c>
      <c r="J28" s="1468" t="str">
        <f>'Incentives Worksheet'!T374</f>
        <v>No</v>
      </c>
      <c r="K28" s="1466" t="str">
        <f t="shared" si="0"/>
        <v>T374</v>
      </c>
    </row>
    <row r="29" spans="1:11" x14ac:dyDescent="0.25">
      <c r="A29" s="1069" t="s">
        <v>1777</v>
      </c>
      <c r="B29" s="999">
        <v>7</v>
      </c>
      <c r="C29" s="999">
        <v>291</v>
      </c>
      <c r="D29" s="1125">
        <v>300</v>
      </c>
      <c r="E29" s="1468" t="str">
        <f t="shared" si="2"/>
        <v>No</v>
      </c>
      <c r="F29" s="1067" t="s">
        <v>1133</v>
      </c>
      <c r="G29" s="1066">
        <v>801</v>
      </c>
      <c r="H29" s="1066">
        <v>379</v>
      </c>
      <c r="I29" s="1068">
        <v>392</v>
      </c>
      <c r="J29" s="1468" t="str">
        <f>'Incentives Worksheet'!T388</f>
        <v>No</v>
      </c>
      <c r="K29" s="1466" t="str">
        <f t="shared" si="0"/>
        <v>T388</v>
      </c>
    </row>
    <row r="30" spans="1:11" x14ac:dyDescent="0.25">
      <c r="A30" s="1069" t="s">
        <v>1777</v>
      </c>
      <c r="B30" s="999">
        <v>8</v>
      </c>
      <c r="C30" s="999">
        <v>302</v>
      </c>
      <c r="D30" s="1125">
        <v>311</v>
      </c>
      <c r="E30" s="1468" t="str">
        <f t="shared" si="2"/>
        <v>No</v>
      </c>
      <c r="F30" s="1067" t="s">
        <v>1614</v>
      </c>
      <c r="G30" s="1066">
        <v>901</v>
      </c>
      <c r="H30" s="1066">
        <v>393</v>
      </c>
      <c r="I30" s="1068">
        <v>406</v>
      </c>
      <c r="J30" s="1468" t="str">
        <f>'Incentives Worksheet'!T402</f>
        <v>No</v>
      </c>
      <c r="K30" s="1466" t="str">
        <f t="shared" si="0"/>
        <v>T402</v>
      </c>
    </row>
    <row r="31" spans="1:11" ht="15.75" thickBot="1" x14ac:dyDescent="0.3">
      <c r="A31" s="1070" t="s">
        <v>1777</v>
      </c>
      <c r="B31" s="1071">
        <v>9</v>
      </c>
      <c r="C31" s="1071">
        <v>313</v>
      </c>
      <c r="D31" s="1126">
        <v>322</v>
      </c>
      <c r="E31" s="1469" t="str">
        <f t="shared" si="2"/>
        <v>No</v>
      </c>
      <c r="F31" s="1067" t="s">
        <v>1616</v>
      </c>
      <c r="G31" s="1066">
        <v>501</v>
      </c>
      <c r="H31" s="1066">
        <v>407</v>
      </c>
      <c r="I31" s="1068">
        <v>420</v>
      </c>
      <c r="J31" s="1468" t="str">
        <f>'Incentives Worksheet'!T416</f>
        <v>No</v>
      </c>
      <c r="K31" s="1466" t="str">
        <f t="shared" si="0"/>
        <v>T416</v>
      </c>
    </row>
    <row r="32" spans="1:11" x14ac:dyDescent="0.25">
      <c r="F32" s="1067" t="s">
        <v>1616</v>
      </c>
      <c r="G32" s="1066">
        <v>502</v>
      </c>
      <c r="H32" s="1066">
        <v>421</v>
      </c>
      <c r="I32" s="1068">
        <v>434</v>
      </c>
      <c r="J32" s="1468" t="str">
        <f>'Incentives Worksheet'!T430</f>
        <v>No</v>
      </c>
      <c r="K32" s="1466" t="str">
        <f t="shared" si="0"/>
        <v>T430</v>
      </c>
    </row>
    <row r="33" spans="6:11" x14ac:dyDescent="0.25">
      <c r="F33" s="1067" t="s">
        <v>1619</v>
      </c>
      <c r="G33" s="1066">
        <v>5601</v>
      </c>
      <c r="H33" s="1066">
        <v>435</v>
      </c>
      <c r="I33" s="1068">
        <v>448</v>
      </c>
      <c r="J33" s="1468" t="str">
        <f>'Incentives Worksheet'!T444</f>
        <v>No</v>
      </c>
      <c r="K33" s="1466" t="str">
        <f t="shared" si="0"/>
        <v>T444</v>
      </c>
    </row>
    <row r="34" spans="6:11" x14ac:dyDescent="0.25">
      <c r="F34" s="1067" t="s">
        <v>1619</v>
      </c>
      <c r="G34" s="1066">
        <v>5602</v>
      </c>
      <c r="H34" s="1066">
        <v>449</v>
      </c>
      <c r="I34" s="1068">
        <v>462</v>
      </c>
      <c r="J34" s="1468" t="str">
        <f>'Incentives Worksheet'!T458</f>
        <v>No</v>
      </c>
      <c r="K34" s="1466" t="str">
        <f t="shared" si="0"/>
        <v>T458</v>
      </c>
    </row>
    <row r="35" spans="6:11" x14ac:dyDescent="0.25">
      <c r="F35" s="1067" t="s">
        <v>1622</v>
      </c>
      <c r="G35" s="1066">
        <v>601</v>
      </c>
      <c r="H35" s="1066">
        <v>463</v>
      </c>
      <c r="I35" s="1068">
        <v>476</v>
      </c>
      <c r="J35" s="1468" t="str">
        <f>'Incentives Worksheet'!T472</f>
        <v>No</v>
      </c>
      <c r="K35" s="1466" t="str">
        <f t="shared" si="0"/>
        <v>T472</v>
      </c>
    </row>
    <row r="36" spans="6:11" x14ac:dyDescent="0.25">
      <c r="F36" s="1067" t="s">
        <v>1622</v>
      </c>
      <c r="G36" s="1066">
        <v>602</v>
      </c>
      <c r="H36" s="1066">
        <v>477</v>
      </c>
      <c r="I36" s="1068">
        <v>490</v>
      </c>
      <c r="J36" s="1468" t="str">
        <f>'Incentives Worksheet'!T486</f>
        <v>No</v>
      </c>
      <c r="K36" s="1466" t="str">
        <f t="shared" si="0"/>
        <v>T486</v>
      </c>
    </row>
    <row r="37" spans="6:11" x14ac:dyDescent="0.25">
      <c r="F37" s="1378" t="s">
        <v>1631</v>
      </c>
      <c r="G37" s="1376">
        <v>1001</v>
      </c>
      <c r="H37" s="1376">
        <v>491</v>
      </c>
      <c r="I37" s="1379">
        <v>502</v>
      </c>
      <c r="J37" s="1468" t="str">
        <f>'Incentives Worksheet'!T497</f>
        <v>No</v>
      </c>
      <c r="K37" s="1466" t="str">
        <f>_xlfn.CONCAT("T",H37+6)</f>
        <v>T497</v>
      </c>
    </row>
    <row r="38" spans="6:11" x14ac:dyDescent="0.25">
      <c r="F38" s="1378" t="s">
        <v>1777</v>
      </c>
      <c r="G38" s="1376">
        <v>5301</v>
      </c>
      <c r="H38" s="1376">
        <v>503</v>
      </c>
      <c r="I38" s="1379">
        <v>516</v>
      </c>
      <c r="J38" s="1468" t="str">
        <f>'Incentives Worksheet'!T512</f>
        <v>No</v>
      </c>
      <c r="K38" s="1466" t="str">
        <f>_xlfn.CONCAT("T",H38+9)</f>
        <v>T512</v>
      </c>
    </row>
    <row r="39" spans="6:11" x14ac:dyDescent="0.25">
      <c r="F39" s="1378" t="s">
        <v>1777</v>
      </c>
      <c r="G39" s="1376">
        <v>5302</v>
      </c>
      <c r="H39" s="1376">
        <v>517</v>
      </c>
      <c r="I39" s="1379">
        <v>530</v>
      </c>
      <c r="J39" s="1468" t="str">
        <f>'Incentives Worksheet'!T526</f>
        <v>No</v>
      </c>
      <c r="K39" s="1466" t="str">
        <f t="shared" ref="K39:K46" si="3">_xlfn.CONCAT("T",H39+9)</f>
        <v>T526</v>
      </c>
    </row>
    <row r="40" spans="6:11" x14ac:dyDescent="0.25">
      <c r="F40" s="1378" t="s">
        <v>1777</v>
      </c>
      <c r="G40" s="1376">
        <v>5303</v>
      </c>
      <c r="H40" s="1376">
        <v>531</v>
      </c>
      <c r="I40" s="1379">
        <v>544</v>
      </c>
      <c r="J40" s="1468" t="str">
        <f>'Incentives Worksheet'!T540</f>
        <v>No</v>
      </c>
      <c r="K40" s="1466" t="str">
        <f t="shared" si="3"/>
        <v>T540</v>
      </c>
    </row>
    <row r="41" spans="6:11" x14ac:dyDescent="0.25">
      <c r="F41" s="1378" t="s">
        <v>1777</v>
      </c>
      <c r="G41" s="1376">
        <v>5304</v>
      </c>
      <c r="H41" s="1376">
        <v>545</v>
      </c>
      <c r="I41" s="1379">
        <v>558</v>
      </c>
      <c r="J41" s="1468" t="str">
        <f>'Incentives Worksheet'!T554</f>
        <v>No</v>
      </c>
      <c r="K41" s="1466" t="str">
        <f t="shared" si="3"/>
        <v>T554</v>
      </c>
    </row>
    <row r="42" spans="6:11" x14ac:dyDescent="0.25">
      <c r="F42" s="1378" t="s">
        <v>1777</v>
      </c>
      <c r="G42" s="1376">
        <v>5305</v>
      </c>
      <c r="H42" s="1376">
        <v>559</v>
      </c>
      <c r="I42" s="1379">
        <v>572</v>
      </c>
      <c r="J42" s="1468" t="str">
        <f>'Incentives Worksheet'!T568</f>
        <v>No</v>
      </c>
      <c r="K42" s="1466" t="str">
        <f t="shared" si="3"/>
        <v>T568</v>
      </c>
    </row>
    <row r="43" spans="6:11" x14ac:dyDescent="0.25">
      <c r="F43" s="1378" t="s">
        <v>1777</v>
      </c>
      <c r="G43" s="1376">
        <v>5306</v>
      </c>
      <c r="H43" s="1376">
        <v>573</v>
      </c>
      <c r="I43" s="1379">
        <v>586</v>
      </c>
      <c r="J43" s="1468" t="str">
        <f>'Incentives Worksheet'!T582</f>
        <v>No</v>
      </c>
      <c r="K43" s="1466" t="str">
        <f t="shared" si="3"/>
        <v>T582</v>
      </c>
    </row>
    <row r="44" spans="6:11" x14ac:dyDescent="0.25">
      <c r="F44" s="1378" t="s">
        <v>1777</v>
      </c>
      <c r="G44" s="1376">
        <v>5307</v>
      </c>
      <c r="H44" s="1376">
        <v>587</v>
      </c>
      <c r="I44" s="1379">
        <v>600</v>
      </c>
      <c r="J44" s="1468" t="str">
        <f>'Incentives Worksheet'!T596</f>
        <v>No</v>
      </c>
      <c r="K44" s="1466" t="str">
        <f t="shared" si="3"/>
        <v>T596</v>
      </c>
    </row>
    <row r="45" spans="6:11" x14ac:dyDescent="0.25">
      <c r="F45" s="1378" t="s">
        <v>1777</v>
      </c>
      <c r="G45" s="1376">
        <v>5308</v>
      </c>
      <c r="H45" s="1376">
        <v>601</v>
      </c>
      <c r="I45" s="1379">
        <v>614</v>
      </c>
      <c r="J45" s="1468" t="str">
        <f>'Incentives Worksheet'!T610</f>
        <v>No</v>
      </c>
      <c r="K45" s="1466" t="str">
        <f t="shared" si="3"/>
        <v>T610</v>
      </c>
    </row>
    <row r="46" spans="6:11" ht="15.75" thickBot="1" x14ac:dyDescent="0.3">
      <c r="F46" s="32" t="s">
        <v>1777</v>
      </c>
      <c r="G46" s="1405">
        <v>5309</v>
      </c>
      <c r="H46" s="1405">
        <v>615</v>
      </c>
      <c r="I46" s="798">
        <v>628</v>
      </c>
      <c r="J46" s="1469" t="str">
        <f>'Incentives Worksheet'!T624</f>
        <v>No</v>
      </c>
      <c r="K46" s="146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5" t="s">
        <v>871</v>
      </c>
      <c r="B1" s="1555" t="s">
        <v>1312</v>
      </c>
      <c r="C1" s="1555" t="s">
        <v>1313</v>
      </c>
      <c r="D1" s="1555" t="s">
        <v>1310</v>
      </c>
    </row>
    <row r="2" spans="1:4" ht="18" customHeight="1" x14ac:dyDescent="0.25">
      <c r="A2" s="1556" t="s">
        <v>1</v>
      </c>
      <c r="B2" s="1556">
        <v>0.9</v>
      </c>
      <c r="C2" s="1556">
        <v>2.66</v>
      </c>
      <c r="D2" s="1557">
        <v>500</v>
      </c>
    </row>
    <row r="3" spans="1:4" x14ac:dyDescent="0.25">
      <c r="A3" s="1556" t="s">
        <v>117</v>
      </c>
      <c r="B3" s="1556">
        <v>0.32</v>
      </c>
      <c r="C3" s="1556">
        <v>0.48</v>
      </c>
      <c r="D3" s="1557">
        <v>500</v>
      </c>
    </row>
    <row r="4" spans="1:4" ht="17.25" customHeight="1" x14ac:dyDescent="0.25">
      <c r="A4" s="1556" t="s">
        <v>113</v>
      </c>
      <c r="B4" s="1556">
        <v>0.87</v>
      </c>
      <c r="C4" s="1556">
        <v>2.15</v>
      </c>
      <c r="D4" s="1557">
        <v>500</v>
      </c>
    </row>
    <row r="5" spans="1:4" ht="16.5" customHeight="1" x14ac:dyDescent="0.25">
      <c r="A5" s="1556" t="s">
        <v>114</v>
      </c>
      <c r="B5" s="1556">
        <v>0.81</v>
      </c>
      <c r="C5" s="1556">
        <v>2.5299999999999998</v>
      </c>
      <c r="D5" s="1557">
        <v>500</v>
      </c>
    </row>
    <row r="6" spans="1:4" ht="17.25" customHeight="1" x14ac:dyDescent="0.25">
      <c r="A6" s="1556" t="s">
        <v>116</v>
      </c>
      <c r="B6" s="1556">
        <v>0.94</v>
      </c>
      <c r="C6" s="1556">
        <v>2.08</v>
      </c>
      <c r="D6" s="1557">
        <v>500</v>
      </c>
    </row>
    <row r="7" spans="1:4" ht="15" customHeight="1" x14ac:dyDescent="0.25">
      <c r="A7" s="1556" t="s">
        <v>112</v>
      </c>
      <c r="B7" s="1556">
        <v>0.93</v>
      </c>
      <c r="C7" s="1556">
        <v>1.41</v>
      </c>
      <c r="D7" s="1557">
        <v>500</v>
      </c>
    </row>
    <row r="8" spans="1:4" ht="21.75" customHeight="1" x14ac:dyDescent="0.25">
      <c r="A8" s="1556" t="s">
        <v>111</v>
      </c>
      <c r="B8" s="1556">
        <v>0.87</v>
      </c>
      <c r="C8" s="1556">
        <v>3.68</v>
      </c>
      <c r="D8" s="1557">
        <v>500</v>
      </c>
    </row>
    <row r="9" spans="1:4" x14ac:dyDescent="0.25">
      <c r="A9" s="1556" t="s">
        <v>118</v>
      </c>
      <c r="B9" s="1556">
        <v>0.9</v>
      </c>
      <c r="C9" s="1556">
        <v>2.76</v>
      </c>
      <c r="D9" s="1557">
        <v>500</v>
      </c>
    </row>
    <row r="10" spans="1:4" ht="18.75" customHeight="1" x14ac:dyDescent="0.25">
      <c r="A10" s="1556" t="s">
        <v>115</v>
      </c>
      <c r="B10" s="1556">
        <v>0.82</v>
      </c>
      <c r="C10" s="1556">
        <v>2.48</v>
      </c>
      <c r="D10" s="1557">
        <v>500</v>
      </c>
    </row>
    <row r="11" spans="1:4" ht="18.75" customHeight="1" x14ac:dyDescent="0.25">
      <c r="A11" s="1556" t="s">
        <v>2081</v>
      </c>
      <c r="B11" s="1556">
        <v>0.9</v>
      </c>
      <c r="C11" s="1556">
        <v>1.6</v>
      </c>
      <c r="D11" s="15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1" t="s">
        <v>1384</v>
      </c>
      <c r="AD1" t="s">
        <v>496</v>
      </c>
      <c r="AE1" t="s">
        <v>497</v>
      </c>
      <c r="AF1" t="s">
        <v>516</v>
      </c>
      <c r="AH1" s="2"/>
      <c r="AI1" t="s">
        <v>994</v>
      </c>
      <c r="AJ1" t="s">
        <v>1075</v>
      </c>
      <c r="AK1" t="s">
        <v>1191</v>
      </c>
      <c r="AL1" s="15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0" t="s">
        <v>372</v>
      </c>
      <c r="AC2" t="s">
        <v>462</v>
      </c>
      <c r="AD2" t="s">
        <v>479</v>
      </c>
      <c r="AE2" t="s">
        <v>479</v>
      </c>
      <c r="AF2" s="39">
        <v>0.08</v>
      </c>
      <c r="AG2" t="s">
        <v>239</v>
      </c>
      <c r="AH2" s="2" t="s">
        <v>942</v>
      </c>
      <c r="AI2" t="s">
        <v>482</v>
      </c>
      <c r="AJ2" t="s">
        <v>648</v>
      </c>
      <c r="AK2" t="s">
        <v>1192</v>
      </c>
      <c r="AL2" s="15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0" t="s">
        <v>1100</v>
      </c>
      <c r="AF4" s="58">
        <v>0.1</v>
      </c>
      <c r="AI4" t="s">
        <v>1152</v>
      </c>
      <c r="AK4" t="s">
        <v>1194</v>
      </c>
      <c r="AL4" s="15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0" t="s">
        <v>2088</v>
      </c>
      <c r="AF5" s="58">
        <v>0.11</v>
      </c>
      <c r="AK5" t="s">
        <v>1195</v>
      </c>
      <c r="AL5" s="1540"/>
    </row>
    <row r="6" spans="1:38" x14ac:dyDescent="0.25">
      <c r="A6" t="s">
        <v>423</v>
      </c>
      <c r="B6" t="s">
        <v>8</v>
      </c>
      <c r="C6" t="s">
        <v>115</v>
      </c>
      <c r="D6" t="s">
        <v>34</v>
      </c>
      <c r="E6" t="s">
        <v>37</v>
      </c>
      <c r="F6" s="3">
        <v>5</v>
      </c>
      <c r="G6" s="14" t="s">
        <v>470</v>
      </c>
      <c r="H6" s="14" t="s">
        <v>467</v>
      </c>
      <c r="I6" s="14">
        <v>5</v>
      </c>
      <c r="J6" s="14"/>
      <c r="K6" s="14"/>
      <c r="P6" t="s">
        <v>235</v>
      </c>
      <c r="Q6">
        <v>7</v>
      </c>
      <c r="AA6" s="26">
        <v>5</v>
      </c>
      <c r="AB6" s="1540" t="s">
        <v>2089</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2022-08-26T15:34:14Z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dde5649d-f23d-4138-921f-77231e9aa7dc</vt:lpwstr>
  </property>
  <property fmtid="{D5CDD505-2E9C-101B-9397-08002B2CF9AE}" pid="4" name="Classification">
    <vt:lpwstr>LV_R3STR1CT3D</vt:lpwstr>
  </property>
  <property fmtid="{D5CDD505-2E9C-101B-9397-08002B2CF9AE}" pid="5" name="ContainsPII">
    <vt:lpwstr>No</vt:lpwstr>
  </property>
</Properties>
</file>