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62B7EE7A-6B7F-4892-B354-0EC4FDE83CA2}" xr6:coauthVersionLast="46" xr6:coauthVersionMax="47" xr10:uidLastSave="{00000000-0000-0000-0000-000000000000}"/>
  <workbookProtection workbookAlgorithmName="SHA-512" workbookHashValue="x9HiX2kLEvN9Uk7k+LQzcdnG3/2zO01qj6zNWxTS6OFHUGiGUbZ91lfomlfcLy60NFlEuRttWNoBLsMi/1M7Aw==" workbookSaltValue="ktMAwvVmEkzwN+QPqM98SA==" workbookSpinCount="100000" lockStructure="1"/>
  <bookViews>
    <workbookView xWindow="150" yWindow="0" windowWidth="20340" windowHeight="1092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23" i="12" l="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G30" i="74" l="1"/>
  <c r="E58" i="94"/>
  <c r="T1499" i="100"/>
  <c r="K207" i="94"/>
  <c r="K195" i="94"/>
  <c r="E320" i="94" l="1"/>
  <c r="E321" i="94" s="1"/>
  <c r="E317" i="94"/>
  <c r="C317" i="94" s="1"/>
  <c r="C318" i="94" s="1"/>
  <c r="E309" i="94"/>
  <c r="E310" i="94" s="1"/>
  <c r="E306" i="94"/>
  <c r="C306" i="94" s="1"/>
  <c r="C307" i="94" s="1"/>
  <c r="E298" i="94"/>
  <c r="E299" i="94" s="1"/>
  <c r="E295" i="94"/>
  <c r="C295" i="94" s="1"/>
  <c r="C296" i="94" s="1"/>
  <c r="E284" i="94"/>
  <c r="C284" i="94" s="1"/>
  <c r="C285" i="94" s="1"/>
  <c r="E287" i="94"/>
  <c r="E288" i="94" s="1"/>
  <c r="E273" i="94"/>
  <c r="C273" i="94" s="1"/>
  <c r="C274" i="94" s="1"/>
  <c r="E276" i="94"/>
  <c r="E277" i="94" s="1"/>
  <c r="E262" i="94"/>
  <c r="C262" i="94" s="1"/>
  <c r="C263" i="94" s="1"/>
  <c r="E265" i="94"/>
  <c r="E266" i="94" s="1"/>
  <c r="E251" i="94"/>
  <c r="C251" i="94" s="1"/>
  <c r="C252" i="94" s="1"/>
  <c r="E254" i="94"/>
  <c r="E255" i="94" s="1"/>
  <c r="E240" i="94"/>
  <c r="C240" i="94" s="1"/>
  <c r="C241" i="94" s="1"/>
  <c r="E243" i="94"/>
  <c r="E244" i="94" s="1"/>
  <c r="E229" i="94"/>
  <c r="C229" i="94" s="1"/>
  <c r="C230" i="94" s="1"/>
  <c r="E232" i="94"/>
  <c r="E233" i="94" s="1"/>
  <c r="I321" i="94"/>
  <c r="I310" i="94"/>
  <c r="K310" i="94" s="1"/>
  <c r="I299" i="94"/>
  <c r="K299" i="94" s="1"/>
  <c r="I288" i="94"/>
  <c r="I277" i="94"/>
  <c r="I266" i="94"/>
  <c r="K266" i="94" s="1"/>
  <c r="I255" i="94"/>
  <c r="K255" i="94" s="1"/>
  <c r="I244" i="94"/>
  <c r="I233" i="94"/>
  <c r="K160" i="94"/>
  <c r="G160" i="94"/>
  <c r="Q2169" i="100"/>
  <c r="Q2159" i="100"/>
  <c r="Q2149" i="100"/>
  <c r="Q2139" i="100"/>
  <c r="Q2129" i="100"/>
  <c r="Q2119" i="100"/>
  <c r="Q2109" i="100"/>
  <c r="Q2099" i="100"/>
  <c r="Q2089" i="100"/>
  <c r="C226" i="94" l="1"/>
  <c r="K277" i="94"/>
  <c r="K233" i="94"/>
  <c r="K321" i="94"/>
  <c r="K288" i="94"/>
  <c r="K244" i="94"/>
  <c r="U95" i="94"/>
  <c r="E139" i="94"/>
  <c r="E131" i="94"/>
  <c r="E123" i="94"/>
  <c r="E115" i="94"/>
  <c r="E147" i="94"/>
  <c r="U1397" i="100"/>
  <c r="T1490" i="100"/>
  <c r="C2027" i="100"/>
  <c r="B2016" i="100"/>
  <c r="B2038" i="100"/>
  <c r="C2036" i="100"/>
  <c r="B2071" i="100"/>
  <c r="B2061" i="100"/>
  <c r="C2079" i="100"/>
  <c r="C2001" i="100"/>
  <c r="C2070" i="100"/>
  <c r="B2044" i="100"/>
  <c r="B2006" i="100"/>
  <c r="C2084" i="100"/>
  <c r="C2005" i="100"/>
  <c r="B2023" i="100"/>
  <c r="C2068" i="100"/>
  <c r="B2024" i="100"/>
  <c r="C1993" i="100"/>
  <c r="C2082" i="100"/>
  <c r="C2008" i="100"/>
  <c r="B2085" i="100"/>
  <c r="B2028" i="100"/>
  <c r="B2013" i="100"/>
  <c r="B2003" i="100"/>
  <c r="B2067" i="100"/>
  <c r="B2078" i="100"/>
  <c r="B1991" i="100"/>
  <c r="B2014" i="100"/>
  <c r="C2059" i="100"/>
  <c r="B2039" i="100"/>
  <c r="C2078" i="100"/>
  <c r="B1997" i="100"/>
  <c r="B2001" i="100"/>
  <c r="B1990" i="100"/>
  <c r="C2002" i="100"/>
  <c r="C2035" i="100"/>
  <c r="C2044" i="100"/>
  <c r="B2081" i="100"/>
  <c r="C2018" i="100"/>
  <c r="C2085" i="100"/>
  <c r="B2088" i="100"/>
  <c r="B2046" i="100"/>
  <c r="B2057" i="100"/>
  <c r="B1995" i="100"/>
  <c r="B2004" i="100"/>
  <c r="C2050" i="100"/>
  <c r="C2080" i="100"/>
  <c r="B1994" i="100"/>
  <c r="C2007" i="100"/>
  <c r="B2050" i="100"/>
  <c r="C1990" i="100"/>
  <c r="C2074" i="100"/>
  <c r="C2062" i="100"/>
  <c r="C2012" i="100"/>
  <c r="C2058" i="100"/>
  <c r="C2003" i="100"/>
  <c r="B2047" i="100"/>
  <c r="B2037" i="100"/>
  <c r="B2062" i="100"/>
  <c r="C2033" i="100"/>
  <c r="C1994" i="100"/>
  <c r="B2026" i="100"/>
  <c r="C2052" i="100"/>
  <c r="C2022" i="100"/>
  <c r="B1993" i="100"/>
  <c r="C1996" i="100"/>
  <c r="B2022" i="100"/>
  <c r="C2071" i="100"/>
  <c r="C2069" i="100"/>
  <c r="C1992" i="100"/>
  <c r="C2023" i="100"/>
  <c r="B2002" i="100"/>
  <c r="C2030" i="100"/>
  <c r="C2066" i="100"/>
  <c r="B2060" i="100"/>
  <c r="B2007" i="100"/>
  <c r="B2084" i="100"/>
  <c r="B2079" i="100"/>
  <c r="C2028" i="100"/>
  <c r="C2046" i="100"/>
  <c r="B2041" i="100"/>
  <c r="C2049" i="100"/>
  <c r="B2029" i="100"/>
  <c r="C2019" i="100"/>
  <c r="B2077" i="100"/>
  <c r="C2016" i="100"/>
  <c r="C2081" i="100"/>
  <c r="B2035" i="100"/>
  <c r="C2000" i="100"/>
  <c r="B1996" i="100"/>
  <c r="C2057" i="100"/>
  <c r="C2011" i="100"/>
  <c r="B2012" i="100"/>
  <c r="B2055" i="100"/>
  <c r="C2039" i="100"/>
  <c r="B2083" i="100"/>
  <c r="C2083" i="100"/>
  <c r="C2041" i="100"/>
  <c r="B2073" i="100"/>
  <c r="B2025" i="100"/>
  <c r="B2040" i="100"/>
  <c r="C2026" i="100"/>
  <c r="C2077" i="100"/>
  <c r="C2088" i="100"/>
  <c r="C2014" i="100"/>
  <c r="C2025" i="100"/>
  <c r="C2067" i="100"/>
  <c r="C2017" i="100"/>
  <c r="C2037" i="100"/>
  <c r="B2068" i="100"/>
  <c r="C2047" i="100"/>
  <c r="C1995" i="100"/>
  <c r="B2058" i="100"/>
  <c r="B2019" i="100"/>
  <c r="C2051" i="100"/>
  <c r="C2055" i="100"/>
  <c r="B2066" i="100"/>
  <c r="B2005" i="100"/>
  <c r="B2082" i="100"/>
  <c r="C2038" i="100"/>
  <c r="B2072" i="100"/>
  <c r="B2015" i="100"/>
  <c r="B2063" i="100"/>
  <c r="B2048" i="100"/>
  <c r="C2024" i="100"/>
  <c r="B1992" i="100"/>
  <c r="C2006" i="100"/>
  <c r="C2040" i="100"/>
  <c r="B2027" i="100"/>
  <c r="C2048" i="100"/>
  <c r="B2049" i="100"/>
  <c r="B2080" i="100"/>
  <c r="B2056" i="100"/>
  <c r="B2011" i="100"/>
  <c r="C2056" i="100"/>
  <c r="B2052" i="100"/>
  <c r="B2033" i="100"/>
  <c r="C1997" i="100"/>
  <c r="C2063" i="100"/>
  <c r="C2034" i="100"/>
  <c r="C1991" i="100"/>
  <c r="C2004" i="100"/>
  <c r="C2061" i="100"/>
  <c r="C2029" i="100"/>
  <c r="B2018" i="100"/>
  <c r="B2045" i="100"/>
  <c r="B2034" i="100"/>
  <c r="B2017" i="100"/>
  <c r="B2069" i="100"/>
  <c r="B2059" i="100"/>
  <c r="B2008" i="100"/>
  <c r="B2000" i="100"/>
  <c r="B2051" i="100"/>
  <c r="C2060" i="100"/>
  <c r="B2030" i="100"/>
  <c r="C2072" i="100"/>
  <c r="B2074" i="100"/>
  <c r="C2073" i="100"/>
  <c r="C2045" i="100"/>
  <c r="C2015" i="100"/>
  <c r="B2036" i="100"/>
  <c r="C2013" i="100"/>
  <c r="B2070" i="100"/>
  <c r="E163" i="94" l="1"/>
  <c r="E178" i="94"/>
  <c r="E162" i="94"/>
  <c r="F174" i="94" l="1"/>
  <c r="K24" i="94"/>
  <c r="M19" i="94" s="1"/>
  <c r="C72" i="94" a="1"/>
  <c r="C138" i="94" a="1"/>
  <c r="C178" i="94" a="1"/>
  <c r="C114" i="94" a="1"/>
  <c r="C154" i="94" a="1"/>
  <c r="C100" i="94" a="1"/>
  <c r="C44" i="94" a="1"/>
  <c r="C58" i="94" a="1"/>
  <c r="C16" i="94" a="1"/>
  <c r="C197" i="94" a="1"/>
  <c r="C30" i="94" a="1"/>
  <c r="C86" i="94" a="1"/>
  <c r="C209" i="94" a="1"/>
  <c r="C130" i="94" a="1"/>
  <c r="C122" i="94" a="1"/>
  <c r="C14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C2021" i="100"/>
  <c r="C2054" i="100"/>
  <c r="C2031" i="100"/>
  <c r="C2020" i="100"/>
  <c r="B2042" i="100"/>
  <c r="C2076" i="100"/>
  <c r="B2086" i="100"/>
  <c r="C2075" i="100"/>
  <c r="C2009" i="100"/>
  <c r="C2032" i="100"/>
  <c r="B2087" i="100"/>
  <c r="C2065" i="100"/>
  <c r="B2021" i="100"/>
  <c r="C2087" i="100"/>
  <c r="B2075" i="100"/>
  <c r="C2053" i="100"/>
  <c r="C2010" i="100"/>
  <c r="B2009" i="100"/>
  <c r="C2042" i="100"/>
  <c r="C2064" i="100"/>
  <c r="B2054" i="100"/>
  <c r="C2043" i="100"/>
  <c r="B2032" i="100"/>
  <c r="B2064" i="100"/>
  <c r="B2043" i="100"/>
  <c r="B2076" i="100"/>
  <c r="B2031" i="100"/>
  <c r="B2010" i="100"/>
  <c r="C2086" i="100"/>
  <c r="B2020" i="100"/>
  <c r="B2065" i="100"/>
  <c r="B2053"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C1989" i="100"/>
  <c r="C1998" i="100"/>
  <c r="B1999" i="100"/>
  <c r="B1998" i="100"/>
  <c r="B1989"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800" i="100"/>
  <c r="B1952" i="100"/>
  <c r="C421" i="100"/>
  <c r="C1955" i="100"/>
  <c r="B1767" i="100"/>
  <c r="C868" i="100"/>
  <c r="B854" i="100"/>
  <c r="C1679" i="100"/>
  <c r="B1212" i="100"/>
  <c r="C1720" i="100"/>
  <c r="B881" i="100"/>
  <c r="B153" i="100"/>
  <c r="B823" i="100"/>
  <c r="B914" i="100"/>
  <c r="C75" i="100"/>
  <c r="B209" i="100"/>
  <c r="B491" i="100"/>
  <c r="B1116" i="100"/>
  <c r="B915" i="100"/>
  <c r="C203" i="100"/>
  <c r="C280" i="100"/>
  <c r="B1113" i="100"/>
  <c r="B395" i="100"/>
  <c r="C532" i="100"/>
  <c r="C493" i="100"/>
  <c r="B1602" i="100"/>
  <c r="B767" i="100"/>
  <c r="C994" i="100"/>
  <c r="B978" i="100"/>
  <c r="C1980" i="100"/>
  <c r="B11" i="100"/>
  <c r="B559" i="100"/>
  <c r="C412" i="100"/>
  <c r="C1603" i="100"/>
  <c r="C842" i="100"/>
  <c r="C344" i="100"/>
  <c r="B366" i="100"/>
  <c r="B1025" i="100"/>
  <c r="B707" i="100"/>
  <c r="B885" i="100"/>
  <c r="C243" i="100"/>
  <c r="B1003" i="100"/>
  <c r="B201" i="100"/>
  <c r="C398" i="99" a="1"/>
  <c r="B1781" i="100"/>
  <c r="C754" i="100"/>
  <c r="B64" i="100"/>
  <c r="C1601" i="100"/>
  <c r="B1705" i="100"/>
  <c r="B1560" i="100"/>
  <c r="B801" i="100"/>
  <c r="B1146" i="100"/>
  <c r="B421" i="100"/>
  <c r="B1140" i="100"/>
  <c r="C1071" i="100"/>
  <c r="C393" i="100"/>
  <c r="C174" i="100"/>
  <c r="B1065" i="100"/>
  <c r="B1913" i="100"/>
  <c r="B1983" i="100"/>
  <c r="B1613" i="100"/>
  <c r="C904" i="100"/>
  <c r="B561" i="100"/>
  <c r="C139" i="100"/>
  <c r="B25" i="100"/>
  <c r="C1037" i="100"/>
  <c r="B630" i="100"/>
  <c r="C1061" i="100"/>
  <c r="B1834" i="100"/>
  <c r="C454" i="100"/>
  <c r="B476" i="100"/>
  <c r="B1828" i="100"/>
  <c r="B73" i="100"/>
  <c r="B973" i="100"/>
  <c r="B635" i="100"/>
  <c r="B1925" i="100"/>
  <c r="C1699" i="100"/>
  <c r="C226" i="100"/>
  <c r="C80" i="100"/>
  <c r="B1642" i="100"/>
  <c r="C1937" i="100"/>
  <c r="C474" i="100"/>
  <c r="C1972" i="100"/>
  <c r="C1001" i="100"/>
  <c r="C1880" i="100"/>
  <c r="C810" i="100"/>
  <c r="C756" i="100"/>
  <c r="C48" i="100"/>
  <c r="C448" i="100"/>
  <c r="B818" i="100"/>
  <c r="C1703" i="100"/>
  <c r="B556" i="100"/>
  <c r="B1204" i="100"/>
  <c r="B1078" i="100"/>
  <c r="B844" i="100"/>
  <c r="B693" i="100"/>
  <c r="B1928" i="100"/>
  <c r="C639" i="100"/>
  <c r="C909" i="100"/>
  <c r="C250" i="100"/>
  <c r="C96" i="100"/>
  <c r="C420" i="100"/>
  <c r="C1057" i="100"/>
  <c r="C545" i="100"/>
  <c r="B1964" i="100"/>
  <c r="B1668" i="100"/>
  <c r="C1073" i="100"/>
  <c r="B1685" i="100"/>
  <c r="C293" i="100"/>
  <c r="B59" i="100"/>
  <c r="C1676" i="100"/>
  <c r="C649" i="100"/>
  <c r="B244" i="100"/>
  <c r="B610" i="100"/>
  <c r="C651" i="100"/>
  <c r="B1967" i="100"/>
  <c r="C712" i="100"/>
  <c r="C501" i="100"/>
  <c r="B1276" i="100"/>
  <c r="B271" i="100"/>
  <c r="C103" i="100"/>
  <c r="C1906" i="100"/>
  <c r="C1931" i="100"/>
  <c r="C336" i="100"/>
  <c r="B1981" i="100"/>
  <c r="B246" i="100"/>
  <c r="C876" i="100"/>
  <c r="C224" i="100"/>
  <c r="C1854" i="100"/>
  <c r="C1789" i="100"/>
  <c r="B375" i="100"/>
  <c r="B1677" i="100"/>
  <c r="B1840" i="100"/>
  <c r="C1819" i="100"/>
  <c r="B617" i="100"/>
  <c r="C567" i="100"/>
  <c r="C29" i="100"/>
  <c r="B441" i="100"/>
  <c r="C1066" i="100"/>
  <c r="C549" i="100"/>
  <c r="B198" i="100"/>
  <c r="C327" i="100"/>
  <c r="B206" i="100"/>
  <c r="AA89" i="99" a="1"/>
  <c r="C640" i="100"/>
  <c r="C951" i="100"/>
  <c r="C143" i="100"/>
  <c r="B726" i="100"/>
  <c r="C920" i="100"/>
  <c r="B629" i="100"/>
  <c r="W37" i="99" a="1"/>
  <c r="C1002" i="100"/>
  <c r="B408" i="100"/>
  <c r="B1955" i="100"/>
  <c r="B749" i="100"/>
  <c r="B1616" i="100"/>
  <c r="B903" i="100"/>
  <c r="B1196" i="100"/>
  <c r="C850" i="100"/>
  <c r="C100" i="100"/>
  <c r="C1133" i="100"/>
  <c r="B225" i="100"/>
  <c r="B1926" i="100"/>
  <c r="C1821" i="100"/>
  <c r="C1767" i="100"/>
  <c r="C1793" i="100"/>
  <c r="B729" i="100"/>
  <c r="B552" i="100"/>
  <c r="B504" i="100"/>
  <c r="B567" i="100"/>
  <c r="C521" i="100"/>
  <c r="B840" i="100"/>
  <c r="B132" i="100"/>
  <c r="W69" i="99" a="1"/>
  <c r="B1588" i="100"/>
  <c r="C1227" i="100"/>
  <c r="B1554" i="100"/>
  <c r="B1281" i="100"/>
  <c r="B129" i="100"/>
  <c r="B342" i="100"/>
  <c r="C601" i="100"/>
  <c r="B1667" i="100"/>
  <c r="B499" i="100"/>
  <c r="C178" i="100"/>
  <c r="C1607" i="100"/>
  <c r="B1249" i="100"/>
  <c r="B806" i="100"/>
  <c r="B706" i="100"/>
  <c r="B1093" i="100"/>
  <c r="C552" i="100"/>
  <c r="B189" i="100"/>
  <c r="C1076" i="100"/>
  <c r="B1938" i="100"/>
  <c r="B1832" i="100"/>
  <c r="B102" i="100"/>
  <c r="C691" i="100"/>
  <c r="B500" i="100"/>
  <c r="C1229" i="100"/>
  <c r="C187" i="100"/>
  <c r="C128" i="100"/>
  <c r="B18" i="100"/>
  <c r="C1102" i="100"/>
  <c r="B1792" i="100"/>
  <c r="B821" i="100"/>
  <c r="C1219" i="100"/>
  <c r="C949" i="100"/>
  <c r="B1106" i="100"/>
  <c r="C569" i="100"/>
  <c r="C1981" i="100"/>
  <c r="C1084" i="100"/>
  <c r="C414" i="100"/>
  <c r="B871" i="100"/>
  <c r="C1857" i="100"/>
  <c r="C26" i="100"/>
  <c r="C1843" i="100"/>
  <c r="B192" i="100"/>
  <c r="B1754" i="100"/>
  <c r="B1825" i="100"/>
  <c r="C1892" i="100"/>
  <c r="C702" i="100"/>
  <c r="B783" i="100"/>
  <c r="C1858" i="100"/>
  <c r="C520" i="100"/>
  <c r="B1266" i="100"/>
  <c r="C209" i="100"/>
  <c r="B386" i="100"/>
  <c r="C284" i="100"/>
  <c r="B410" i="100"/>
  <c r="B1211" i="100"/>
  <c r="B177" i="100"/>
  <c r="C1775" i="100"/>
  <c r="C176" i="100"/>
  <c r="C1144" i="100"/>
  <c r="C1730" i="100"/>
  <c r="C1055" i="100"/>
  <c r="B620" i="100"/>
  <c r="B1948" i="100"/>
  <c r="B833" i="100"/>
  <c r="C805" i="100"/>
  <c r="C667" i="100"/>
  <c r="C531" i="100"/>
  <c r="B1728" i="100"/>
  <c r="B1135" i="100"/>
  <c r="B455" i="100"/>
  <c r="C845" i="100"/>
  <c r="C1265" i="100"/>
  <c r="C362" i="100"/>
  <c r="B845" i="100"/>
  <c r="C737" i="100"/>
  <c r="C1035" i="100"/>
  <c r="B1224" i="100"/>
  <c r="B1010" i="100"/>
  <c r="C960" i="100"/>
  <c r="B759" i="100"/>
  <c r="B868" i="100"/>
  <c r="B1150" i="100"/>
  <c r="C716" i="100"/>
  <c r="B357" i="100"/>
  <c r="B864" i="100"/>
  <c r="B350" i="100"/>
  <c r="B1933" i="100"/>
  <c r="B690" i="100"/>
  <c r="C120" i="100"/>
  <c r="C926" i="100"/>
  <c r="C1045" i="100"/>
  <c r="B370" i="100"/>
  <c r="B341" i="100"/>
  <c r="B515" i="100"/>
  <c r="B439" i="100"/>
  <c r="B1803" i="100"/>
  <c r="C1134" i="100"/>
  <c r="C34" i="100"/>
  <c r="C535" i="100"/>
  <c r="B453" i="100"/>
  <c r="C750" i="100"/>
  <c r="C892" i="100"/>
  <c r="C442" i="100"/>
  <c r="B1222" i="100"/>
  <c r="C1150" i="100"/>
  <c r="C1236" i="100"/>
  <c r="C1567" i="100"/>
  <c r="B1024" i="100"/>
  <c r="B348" i="100"/>
  <c r="B736" i="100"/>
  <c r="B820" i="100"/>
  <c r="B471" i="100"/>
  <c r="C1235" i="100"/>
  <c r="C1097" i="100"/>
  <c r="U401" i="99" a="1"/>
  <c r="C1041" i="100"/>
  <c r="B625" i="100"/>
  <c r="B1611" i="100"/>
  <c r="C796" i="100"/>
  <c r="C1905" i="100"/>
  <c r="C663" i="100"/>
  <c r="B283" i="100"/>
  <c r="C429" i="100"/>
  <c r="C840" i="100"/>
  <c r="C1870" i="100"/>
  <c r="C115" i="100"/>
  <c r="B531" i="100"/>
  <c r="B644" i="100"/>
  <c r="B1673" i="100"/>
  <c r="B1970" i="100"/>
  <c r="C307" i="100"/>
  <c r="C1033" i="100"/>
  <c r="C1161" i="100"/>
  <c r="AF60" i="99" a="1"/>
  <c r="C383" i="100"/>
  <c r="B394" i="100"/>
  <c r="B295" i="100"/>
  <c r="B1818" i="100"/>
  <c r="C894" i="100"/>
  <c r="B1688" i="100"/>
  <c r="B477" i="100"/>
  <c r="C1957" i="100"/>
  <c r="C943" i="100"/>
  <c r="C1809" i="100"/>
  <c r="B1261" i="100"/>
  <c r="B772" i="100"/>
  <c r="B1726" i="100"/>
  <c r="B1251" i="100"/>
  <c r="C1203" i="100"/>
  <c r="B1198" i="100"/>
  <c r="C1837" i="100"/>
  <c r="C878" i="100"/>
  <c r="B530" i="100"/>
  <c r="B725" i="100"/>
  <c r="B1108" i="100"/>
  <c r="C432" i="100"/>
  <c r="C197" i="100"/>
  <c r="B660" i="100"/>
  <c r="B1895" i="100"/>
  <c r="C125" i="100"/>
  <c r="B743" i="100"/>
  <c r="B1696" i="100"/>
  <c r="B654" i="100"/>
  <c r="B1257" i="100"/>
  <c r="C1029" i="100"/>
  <c r="B126" i="100"/>
  <c r="C784" i="100"/>
  <c r="C1861" i="100"/>
  <c r="B557" i="100"/>
  <c r="B1844" i="100"/>
  <c r="B1267" i="100"/>
  <c r="B1707" i="100"/>
  <c r="B913" i="100"/>
  <c r="B1111" i="100"/>
  <c r="B368" i="100"/>
  <c r="B1723" i="100"/>
  <c r="B1043" i="100"/>
  <c r="C1713" i="100"/>
  <c r="B1590" i="100"/>
  <c r="C790" i="100"/>
  <c r="B595" i="100"/>
  <c r="B878" i="100"/>
  <c r="C1853" i="100"/>
  <c r="B188" i="100"/>
  <c r="C1781" i="100"/>
  <c r="C222" i="100"/>
  <c r="C982" i="100"/>
  <c r="B402" i="100"/>
  <c r="B235" i="100"/>
  <c r="B824" i="100"/>
  <c r="B1038" i="100"/>
  <c r="B3" i="100"/>
  <c r="B444" i="100"/>
  <c r="C170" i="100"/>
  <c r="C434" i="100"/>
  <c r="AD219" i="99" a="1"/>
  <c r="B156" i="100"/>
  <c r="B762" i="100"/>
  <c r="B794" i="100"/>
  <c r="B16" i="100"/>
  <c r="C1824" i="100"/>
  <c r="B1868" i="100"/>
  <c r="B911" i="100"/>
  <c r="B488" i="100"/>
  <c r="C645" i="100"/>
  <c r="C515" i="100"/>
  <c r="C1716" i="100"/>
  <c r="C508" i="100"/>
  <c r="C1867" i="100"/>
  <c r="C1721" i="100"/>
  <c r="C1019" i="100"/>
  <c r="B314" i="100"/>
  <c r="B490" i="100"/>
  <c r="C1982" i="100"/>
  <c r="B856" i="100"/>
  <c r="B1671" i="100"/>
  <c r="B618" i="100"/>
  <c r="C1584" i="100"/>
  <c r="B721" i="100"/>
  <c r="C1207" i="100"/>
  <c r="B758" i="100"/>
  <c r="C1749" i="100"/>
  <c r="B902" i="100"/>
  <c r="B568" i="100"/>
  <c r="C36" i="100"/>
  <c r="C775" i="100"/>
  <c r="B1282" i="100"/>
  <c r="B811" i="100"/>
  <c r="C171" i="100"/>
  <c r="B1891" i="100"/>
  <c r="B979" i="100"/>
  <c r="B674" i="100"/>
  <c r="C1688" i="100"/>
  <c r="C1143" i="100"/>
  <c r="B147" i="100"/>
  <c r="C101" i="100"/>
  <c r="C1797" i="100"/>
  <c r="C999" i="100"/>
  <c r="C50" i="100"/>
  <c r="B36" i="100"/>
  <c r="B1666" i="100"/>
  <c r="B1960" i="100"/>
  <c r="C643" i="100"/>
  <c r="B431" i="100"/>
  <c r="B1953" i="100"/>
  <c r="B269" i="100"/>
  <c r="C146" i="100"/>
  <c r="B996" i="100"/>
  <c r="C150" i="100"/>
  <c r="C1929" i="100"/>
  <c r="C593" i="100"/>
  <c r="C1159" i="100"/>
  <c r="V377" i="99" a="1"/>
  <c r="B139" i="100"/>
  <c r="C950" i="100"/>
  <c r="B68" i="100"/>
  <c r="B699" i="100"/>
  <c r="C1034" i="100"/>
  <c r="C1585" i="100"/>
  <c r="B482" i="100"/>
  <c r="C227" i="100"/>
  <c r="B948" i="100"/>
  <c r="C589" i="100"/>
  <c r="B1070" i="100"/>
  <c r="B1118" i="100"/>
  <c r="B936" i="100"/>
  <c r="C616" i="100"/>
  <c r="C921" i="100"/>
  <c r="C233" i="100"/>
  <c r="B997" i="100"/>
  <c r="B312" i="100"/>
  <c r="C240" i="100"/>
  <c r="C1740" i="100"/>
  <c r="B300" i="100"/>
  <c r="C523" i="100"/>
  <c r="C396" i="100"/>
  <c r="B573" i="100"/>
  <c r="C391" i="100"/>
  <c r="C1777" i="100"/>
  <c r="C879" i="100"/>
  <c r="C838" i="100"/>
  <c r="B1943" i="100"/>
  <c r="B634" i="100"/>
  <c r="C727" i="100"/>
  <c r="B454" i="100"/>
  <c r="B1786" i="100"/>
  <c r="B701" i="100"/>
  <c r="B1821" i="100"/>
  <c r="C694" i="100"/>
  <c r="N9" i="99" a="1"/>
  <c r="C801" i="100"/>
  <c r="B526" i="100"/>
  <c r="B495" i="100"/>
  <c r="B107" i="100"/>
  <c r="C133" i="100"/>
  <c r="C1670" i="100"/>
  <c r="B1030" i="100"/>
  <c r="C885" i="100"/>
  <c r="B1777" i="100"/>
  <c r="C341" i="100"/>
  <c r="C1272" i="100"/>
  <c r="C295" i="100"/>
  <c r="B715" i="100"/>
  <c r="B1930" i="100"/>
  <c r="B1761" i="100"/>
  <c r="B1947" i="100"/>
  <c r="C591" i="100"/>
  <c r="B284" i="100"/>
  <c r="C500" i="100"/>
  <c r="B270" i="100"/>
  <c r="B917" i="100"/>
  <c r="C1043" i="100"/>
  <c r="B464" i="100"/>
  <c r="B1905" i="100"/>
  <c r="B1806" i="100"/>
  <c r="B1748" i="100"/>
  <c r="C372" i="100"/>
  <c r="B15" i="100"/>
  <c r="B1206" i="100"/>
  <c r="B1242" i="100"/>
  <c r="B383" i="100"/>
  <c r="C704" i="100"/>
  <c r="C675" i="100"/>
  <c r="B909" i="100"/>
  <c r="C24" i="100"/>
  <c r="B1089" i="100"/>
  <c r="C1983" i="100"/>
  <c r="C854" i="100"/>
  <c r="B1903" i="100"/>
  <c r="B734" i="100"/>
  <c r="B1245" i="100"/>
  <c r="C976" i="100"/>
  <c r="C71" i="100"/>
  <c r="B990" i="100"/>
  <c r="C551" i="100"/>
  <c r="C734" i="100"/>
  <c r="B172" i="100"/>
  <c r="B480" i="100"/>
  <c r="B1959" i="100"/>
  <c r="B1789" i="100"/>
  <c r="B1032" i="100"/>
  <c r="B306" i="100"/>
  <c r="C1608" i="100"/>
  <c r="C69" i="100"/>
  <c r="C647" i="100"/>
  <c r="C873" i="100"/>
  <c r="B122" i="100"/>
  <c r="C1841" i="100"/>
  <c r="B1109" i="100"/>
  <c r="C862" i="100"/>
  <c r="B974" i="100"/>
  <c r="C614" i="100"/>
  <c r="B265" i="100"/>
  <c r="B190" i="100"/>
  <c r="C140" i="100"/>
  <c r="B234" i="100"/>
  <c r="C1801" i="100"/>
  <c r="B55" i="100"/>
  <c r="C1026" i="100"/>
  <c r="C1963" i="100"/>
  <c r="B968" i="100"/>
  <c r="C769" i="100"/>
  <c r="E40" i="99" a="1"/>
  <c r="C285" i="100"/>
  <c r="C1868" i="100"/>
  <c r="B1047" i="100"/>
  <c r="B1944" i="100"/>
  <c r="B406" i="100"/>
  <c r="B1178" i="100"/>
  <c r="B691" i="100"/>
  <c r="B432" i="100"/>
  <c r="C296" i="100"/>
  <c r="W118" i="99"/>
  <c r="B65" i="100"/>
  <c r="C1112" i="100"/>
  <c r="C1069" i="100"/>
  <c r="B700" i="100"/>
  <c r="C641" i="100"/>
  <c r="C817" i="100"/>
  <c r="C6" i="100"/>
  <c r="C1266" i="100"/>
  <c r="C1922" i="100"/>
  <c r="B1227" i="100"/>
  <c r="B1739" i="100"/>
  <c r="C382" i="100"/>
  <c r="B637" i="100"/>
  <c r="B170" i="100"/>
  <c r="C1753" i="100"/>
  <c r="B1029" i="100"/>
  <c r="C1598" i="100"/>
  <c r="B63" i="100"/>
  <c r="C806" i="100"/>
  <c r="B1607" i="100"/>
  <c r="C1790" i="100"/>
  <c r="B538" i="100"/>
  <c r="C618" i="100"/>
  <c r="C932" i="100"/>
  <c r="B473" i="100"/>
  <c r="B1856" i="100"/>
  <c r="C768" i="100"/>
  <c r="C818" i="100"/>
  <c r="B880" i="100"/>
  <c r="C913" i="100"/>
  <c r="C1833" i="100"/>
  <c r="C837" i="100"/>
  <c r="B1166" i="100"/>
  <c r="C1595" i="100"/>
  <c r="C102" i="100"/>
  <c r="B575" i="100"/>
  <c r="B1795" i="100"/>
  <c r="B656" i="100"/>
  <c r="C72" i="100"/>
  <c r="B1561" i="100"/>
  <c r="X118" i="99" a="1"/>
  <c r="C1155" i="100"/>
  <c r="B1755" i="100"/>
  <c r="C902" i="100"/>
  <c r="C410" i="100"/>
  <c r="B1721" i="100"/>
  <c r="B676" i="100"/>
  <c r="B535" i="100"/>
  <c r="B802" i="100"/>
  <c r="B609" i="100"/>
  <c r="B344" i="100"/>
  <c r="B1004" i="100"/>
  <c r="C57" i="100"/>
  <c r="K303" i="99" a="1"/>
  <c r="C22" i="100"/>
  <c r="C385" i="100"/>
  <c r="B349" i="100"/>
  <c r="B90" i="100"/>
  <c r="B1675" i="100"/>
  <c r="B908" i="100"/>
  <c r="C513" i="100"/>
  <c r="B1615" i="100"/>
  <c r="C629" i="100"/>
  <c r="C984" i="100"/>
  <c r="C1245" i="100"/>
  <c r="C855" i="100"/>
  <c r="C789" i="100"/>
  <c r="B1872" i="100"/>
  <c r="C262" i="100"/>
  <c r="B980" i="100"/>
  <c r="B1764" i="100"/>
  <c r="C566" i="100"/>
  <c r="B1961" i="100"/>
  <c r="C58" i="100"/>
  <c r="C1726" i="100"/>
  <c r="C486" i="100"/>
  <c r="B586" i="100"/>
  <c r="C1826" i="100"/>
  <c r="B1949" i="100"/>
  <c r="B113" i="100"/>
  <c r="C1072" i="100"/>
  <c r="C1810" i="100"/>
  <c r="C872" i="100"/>
  <c r="B1063" i="100"/>
  <c r="B1820" i="100"/>
  <c r="B1129" i="100"/>
  <c r="B884" i="100"/>
  <c r="C728" i="100"/>
  <c r="B718" i="100"/>
  <c r="C857" i="100"/>
  <c r="B1936" i="100"/>
  <c r="C988" i="100"/>
  <c r="C242" i="100"/>
  <c r="B1918" i="100"/>
  <c r="B175" i="100"/>
  <c r="C182" i="100"/>
  <c r="C347" i="100"/>
  <c r="B30" i="100"/>
  <c r="B29" i="100"/>
  <c r="B1893" i="100"/>
  <c r="C916" i="100"/>
  <c r="B1934" i="100"/>
  <c r="C1900" i="100"/>
  <c r="B1005" i="100"/>
  <c r="C764" i="100"/>
  <c r="B548" i="100"/>
  <c r="B1741" i="100"/>
  <c r="B949" i="100"/>
  <c r="B577" i="100"/>
  <c r="B1805" i="100"/>
  <c r="C1244" i="100"/>
  <c r="B180" i="100"/>
  <c r="C66" i="100"/>
  <c r="C423" i="100"/>
  <c r="C473" i="100"/>
  <c r="C1888" i="100"/>
  <c r="B1759" i="100"/>
  <c r="C1984" i="100"/>
  <c r="C534" i="100"/>
  <c r="C407" i="100"/>
  <c r="C1806" i="100"/>
  <c r="C1877" i="100"/>
  <c r="C1007" i="100"/>
  <c r="B615" i="100"/>
  <c r="B325" i="100"/>
  <c r="B1612" i="100"/>
  <c r="C981" i="100"/>
  <c r="C1855" i="100"/>
  <c r="C669" i="100"/>
  <c r="C365" i="100"/>
  <c r="C705" i="100"/>
  <c r="B1085" i="100"/>
  <c r="V360" i="99" a="1"/>
  <c r="C1198" i="100"/>
  <c r="B392" i="100"/>
  <c r="B258" i="100"/>
  <c r="B435" i="100"/>
  <c r="B1235" i="100"/>
  <c r="C1137" i="100"/>
  <c r="C1588" i="100"/>
  <c r="C1078" i="100"/>
  <c r="B429" i="100"/>
  <c r="C782" i="100"/>
  <c r="B866" i="100"/>
  <c r="C27" i="100"/>
  <c r="C1872" i="100"/>
  <c r="C154" i="100"/>
  <c r="C1059" i="100"/>
  <c r="C408" i="100"/>
  <c r="C1828" i="100"/>
  <c r="B1217" i="100"/>
  <c r="C5" i="100"/>
  <c r="B93" i="100"/>
  <c r="B678" i="100"/>
  <c r="C1126" i="100"/>
  <c r="B125" i="100"/>
  <c r="B1804" i="100"/>
  <c r="B1027" i="100"/>
  <c r="C78" i="100"/>
  <c r="B955" i="100"/>
  <c r="B838" i="100"/>
  <c r="B1931" i="100"/>
  <c r="C577" i="100"/>
  <c r="B1163" i="100"/>
  <c r="B327" i="100"/>
  <c r="B343" i="100"/>
  <c r="B642" i="100"/>
  <c r="C232" i="100"/>
  <c r="C578" i="100"/>
  <c r="C729" i="100"/>
  <c r="C1107" i="100"/>
  <c r="C574" i="100"/>
  <c r="C957" i="100"/>
  <c r="C710" i="100"/>
  <c r="B470" i="100"/>
  <c r="C680" i="100"/>
  <c r="B79" i="100"/>
  <c r="B425" i="100"/>
  <c r="C980" i="100"/>
  <c r="C864" i="100"/>
  <c r="B1240" i="100"/>
  <c r="B645" i="100"/>
  <c r="C688" i="100"/>
  <c r="C1032" i="100"/>
  <c r="B204" i="100"/>
  <c r="B946" i="100"/>
  <c r="C867" i="100"/>
  <c r="C127" i="100"/>
  <c r="B1183" i="100"/>
  <c r="C529" i="100"/>
  <c r="B875" i="100"/>
  <c r="C185" i="100"/>
  <c r="C799" i="100"/>
  <c r="B58" i="100"/>
  <c r="B1042" i="100"/>
  <c r="B135" i="100"/>
  <c r="B684" i="100"/>
  <c r="B928" i="100"/>
  <c r="B436" i="100"/>
  <c r="B1681" i="100"/>
  <c r="C772" i="100"/>
  <c r="C287" i="100"/>
  <c r="B360" i="100"/>
  <c r="C1700" i="100"/>
  <c r="C929" i="100"/>
  <c r="B329" i="100"/>
  <c r="B195" i="100"/>
  <c r="B971" i="100"/>
  <c r="C579" i="100"/>
  <c r="C1798" i="100"/>
  <c r="B797" i="100"/>
  <c r="B388" i="100"/>
  <c r="B483" i="100"/>
  <c r="B28" i="100"/>
  <c r="B668" i="100"/>
  <c r="C471" i="100"/>
  <c r="C1904" i="100"/>
  <c r="B832" i="100"/>
  <c r="C1718" i="100"/>
  <c r="B1565" i="100"/>
  <c r="C149" i="100"/>
  <c r="B550" i="100"/>
  <c r="C642" i="100"/>
  <c r="B1763" i="100"/>
  <c r="B1008" i="100"/>
  <c r="B1247" i="100"/>
  <c r="B335" i="100"/>
  <c r="B893" i="100"/>
  <c r="C1896" i="100"/>
  <c r="C1918" i="100"/>
  <c r="B739" i="100"/>
  <c r="B456" i="100"/>
  <c r="C55" i="100"/>
  <c r="C1260" i="100"/>
  <c r="C1560" i="100"/>
  <c r="C1897" i="100"/>
  <c r="C621" i="100"/>
  <c r="C834" i="100"/>
  <c r="B267" i="100"/>
  <c r="B461" i="100"/>
  <c r="C494" i="100"/>
  <c r="C655" i="100"/>
  <c r="B1608" i="100"/>
  <c r="B1886" i="100"/>
  <c r="C970" i="100"/>
  <c r="C1216" i="100"/>
  <c r="C1795" i="100"/>
  <c r="B219" i="100"/>
  <c r="B703" i="100"/>
  <c r="C986" i="100"/>
  <c r="B1958" i="100"/>
  <c r="B245" i="100"/>
  <c r="C397" i="100"/>
  <c r="B748" i="100"/>
  <c r="B1742" i="100"/>
  <c r="B1870" i="100"/>
  <c r="C945" i="100"/>
  <c r="B851" i="100"/>
  <c r="C1988" i="100"/>
  <c r="AC396" i="99" a="1"/>
  <c r="C235" i="100"/>
  <c r="C1609" i="100"/>
  <c r="B1735" i="100"/>
  <c r="B489" i="100"/>
  <c r="C384" i="100"/>
  <c r="C190" i="100"/>
  <c r="B680" i="100"/>
  <c r="C1684" i="100"/>
  <c r="C1791" i="100"/>
  <c r="C446" i="100"/>
  <c r="B1946" i="100"/>
  <c r="C1054" i="100"/>
  <c r="B1218" i="100"/>
  <c r="C1850" i="100"/>
  <c r="C1176" i="100"/>
  <c r="C1842" i="100"/>
  <c r="C1643" i="100"/>
  <c r="B433" i="100"/>
  <c r="C787" i="100"/>
  <c r="C245" i="100"/>
  <c r="B841" i="100"/>
  <c r="C297" i="100"/>
  <c r="B168" i="100"/>
  <c r="B292" i="100"/>
  <c r="C1271" i="100"/>
  <c r="B970" i="100"/>
  <c r="B1745" i="100"/>
  <c r="B430" i="100"/>
  <c r="C928" i="100"/>
  <c r="C294" i="100"/>
  <c r="B1273" i="100"/>
  <c r="C1723" i="100"/>
  <c r="H269" i="99" a="1"/>
  <c r="C1184" i="100"/>
  <c r="B810" i="100"/>
  <c r="W120" i="99" a="1"/>
  <c r="C310" i="100"/>
  <c r="B1036" i="100"/>
  <c r="D37" i="99" a="1"/>
  <c r="B472" i="100"/>
  <c r="C997" i="100"/>
  <c r="B1236" i="100"/>
  <c r="B697" i="100"/>
  <c r="AB165" i="99" a="1"/>
  <c r="C426" i="100"/>
  <c r="B1006" i="100"/>
  <c r="B640" i="100"/>
  <c r="C1114" i="100"/>
  <c r="B1102" i="100"/>
  <c r="B1788" i="100"/>
  <c r="C1764" i="100"/>
  <c r="C746" i="100"/>
  <c r="C896" i="100"/>
  <c r="B998" i="100"/>
  <c r="B677" i="100"/>
  <c r="C682" i="100"/>
  <c r="B1706" i="100"/>
  <c r="C326" i="100"/>
  <c r="C1202" i="100"/>
  <c r="C1172" i="100"/>
  <c r="C553" i="100"/>
  <c r="B870" i="100"/>
  <c r="C1803" i="100"/>
  <c r="B276" i="100"/>
  <c r="C1804" i="100"/>
  <c r="C46" i="100"/>
  <c r="B1205" i="100"/>
  <c r="C323" i="100"/>
  <c r="B1191" i="100"/>
  <c r="C469" i="100"/>
  <c r="B1127" i="100"/>
  <c r="C135" i="100"/>
  <c r="BX224" i="99" a="1"/>
  <c r="C925" i="100"/>
  <c r="C264" i="100"/>
  <c r="C14" i="100"/>
  <c r="B1012" i="100"/>
  <c r="E198" i="99" a="1"/>
  <c r="B1193" i="100"/>
  <c r="B1087" i="100"/>
  <c r="B681" i="100"/>
  <c r="C1005" i="100"/>
  <c r="C299" i="100"/>
  <c r="B1555" i="100"/>
  <c r="B1090" i="100"/>
  <c r="C714" i="100"/>
  <c r="B340" i="100"/>
  <c r="C256" i="100"/>
  <c r="C1050" i="100"/>
  <c r="B945" i="100"/>
  <c r="C1218" i="100"/>
  <c r="B1835" i="100"/>
  <c r="B931" i="100"/>
  <c r="C1197" i="100"/>
  <c r="B224" i="100"/>
  <c r="B750" i="100"/>
  <c r="C1873" i="100"/>
  <c r="H335" i="99" a="1"/>
  <c r="B1963" i="100"/>
  <c r="CF219" i="99" a="1"/>
  <c r="B1142" i="100"/>
  <c r="C760" i="100"/>
  <c r="C440" i="100"/>
  <c r="B278" i="100"/>
  <c r="C923" i="100"/>
  <c r="B1848" i="100"/>
  <c r="C316" i="100"/>
  <c r="C1012" i="100"/>
  <c r="C527" i="100"/>
  <c r="C568" i="100"/>
  <c r="B788" i="100"/>
  <c r="C572" i="100"/>
  <c r="C483" i="100"/>
  <c r="B1019" i="100"/>
  <c r="C476" i="100"/>
  <c r="C1044" i="100"/>
  <c r="C1195" i="100"/>
  <c r="B1864" i="100"/>
  <c r="C677" i="100"/>
  <c r="B527" i="100"/>
  <c r="E67" i="99" a="1"/>
  <c r="Y192" i="99" a="1"/>
  <c r="B1585" i="100"/>
  <c r="B1125" i="100"/>
  <c r="B1923" i="100"/>
  <c r="C123" i="100"/>
  <c r="B390" i="100"/>
  <c r="B66" i="100"/>
  <c r="C1685" i="100"/>
  <c r="B954" i="100"/>
  <c r="B650" i="100"/>
  <c r="C1615" i="100"/>
  <c r="H354" i="99" a="1"/>
  <c r="B1202" i="100"/>
  <c r="B1750" i="100"/>
  <c r="B1784" i="100"/>
  <c r="C428" i="100"/>
  <c r="B941" i="100"/>
  <c r="B1593" i="100"/>
  <c r="C1239" i="100"/>
  <c r="B1002" i="100"/>
  <c r="B1149" i="100"/>
  <c r="C543" i="100"/>
  <c r="B501" i="100"/>
  <c r="B852" i="100"/>
  <c r="B1556" i="100"/>
  <c r="C708" i="100"/>
  <c r="B1871" i="100"/>
  <c r="C956" i="100"/>
  <c r="B1678" i="100"/>
  <c r="B1237" i="100"/>
  <c r="B1052" i="100"/>
  <c r="B1271" i="100"/>
  <c r="B1013" i="100"/>
  <c r="C1785" i="100"/>
  <c r="C1040" i="100"/>
  <c r="B741" i="100"/>
  <c r="B1001" i="100"/>
  <c r="B8" i="100"/>
  <c r="L375" i="99" a="1"/>
  <c r="C931" i="100"/>
  <c r="C848" i="100"/>
  <c r="B785" i="100"/>
  <c r="C742" i="100"/>
  <c r="B1683" i="100"/>
  <c r="V169" i="99" a="1"/>
  <c r="B1945" i="100"/>
  <c r="B114" i="100"/>
  <c r="C1757" i="100"/>
  <c r="B319" i="100"/>
  <c r="C94" i="100"/>
  <c r="B1133" i="100"/>
  <c r="C809" i="100"/>
  <c r="C1106" i="100"/>
  <c r="B1124" i="100"/>
  <c r="C1100" i="100"/>
  <c r="F396" i="99" a="1"/>
  <c r="M35" i="99" a="1"/>
  <c r="B1796" i="100"/>
  <c r="B727" i="100"/>
  <c r="B1599" i="100"/>
  <c r="N35" i="99" a="1"/>
  <c r="C522" i="100"/>
  <c r="B1919" i="100"/>
  <c r="V381" i="99" a="1"/>
  <c r="B616" i="100"/>
  <c r="B1054" i="100"/>
  <c r="B1610" i="100"/>
  <c r="C1113" i="100"/>
  <c r="B1263" i="100"/>
  <c r="C1977" i="100"/>
  <c r="C1208" i="100"/>
  <c r="C309" i="100"/>
  <c r="C406" i="100"/>
  <c r="B511" i="100"/>
  <c r="C1027" i="100"/>
  <c r="C908" i="100"/>
  <c r="C1180" i="100"/>
  <c r="C743" i="100"/>
  <c r="G246" i="99" a="1"/>
  <c r="B1187" i="100"/>
  <c r="B422" i="100"/>
  <c r="C1674" i="100"/>
  <c r="C510" i="100"/>
  <c r="C991" i="100"/>
  <c r="C1062" i="100"/>
  <c r="C575" i="100"/>
  <c r="B1114" i="100"/>
  <c r="C693" i="100"/>
  <c r="B145" i="100"/>
  <c r="C1933" i="100"/>
  <c r="N114" i="99" a="1"/>
  <c r="B907" i="100"/>
  <c r="B1672" i="100"/>
  <c r="C596" i="100"/>
  <c r="B200" i="100"/>
  <c r="B1727" i="100"/>
  <c r="B1737" i="100"/>
  <c r="C119" i="100"/>
  <c r="B580" i="100"/>
  <c r="C1912" i="100"/>
  <c r="C835" i="100"/>
  <c r="C1978" i="100"/>
  <c r="B1216" i="100"/>
  <c r="C1787" i="100"/>
  <c r="B1680" i="100"/>
  <c r="C1590" i="100"/>
  <c r="C759" i="100"/>
  <c r="C648" i="100"/>
  <c r="C638" i="100"/>
  <c r="C390" i="100"/>
  <c r="C480" i="100"/>
  <c r="B1715" i="100"/>
  <c r="B117" i="100"/>
  <c r="I89" i="99" a="1"/>
  <c r="B1210" i="100"/>
  <c r="B815" i="100"/>
  <c r="C852" i="100"/>
  <c r="C1209" i="100"/>
  <c r="B764" i="100"/>
  <c r="C656" i="100"/>
  <c r="B1772" i="100"/>
  <c r="Z165" i="99" a="1"/>
  <c r="C1231" i="100"/>
  <c r="C783" i="100"/>
  <c r="G396" i="99" a="1"/>
  <c r="C841" i="100"/>
  <c r="C1751" i="100"/>
  <c r="C1935" i="100"/>
  <c r="B450" i="100"/>
  <c r="C1153" i="100"/>
  <c r="C1136" i="100"/>
  <c r="C683" i="100"/>
  <c r="C386" i="100"/>
  <c r="C1895" i="100"/>
  <c r="B1201" i="100"/>
  <c r="B1165" i="100"/>
  <c r="C1642" i="100"/>
  <c r="B581" i="100"/>
  <c r="B1829" i="100"/>
  <c r="C1802" i="100"/>
  <c r="B1123" i="100"/>
  <c r="C1938" i="100"/>
  <c r="C345" i="100"/>
  <c r="B137" i="100"/>
  <c r="B633" i="100"/>
  <c r="C1092" i="100"/>
  <c r="K221" i="99" a="1"/>
  <c r="C1279" i="100"/>
  <c r="C941" i="100"/>
  <c r="B658" i="100"/>
  <c r="B687" i="100"/>
  <c r="C961" i="100"/>
  <c r="B1702" i="100"/>
  <c r="C1951" i="100"/>
  <c r="C886" i="100"/>
  <c r="B605" i="100"/>
  <c r="B86" i="100"/>
  <c r="B337" i="100"/>
  <c r="B883" i="100"/>
  <c r="C1964" i="100"/>
  <c r="C843" i="100"/>
  <c r="C238" i="100"/>
  <c r="B1725" i="100"/>
  <c r="B1020" i="100"/>
  <c r="C491" i="100"/>
  <c r="C860" i="100"/>
  <c r="E378" i="99" a="1"/>
  <c r="B1225" i="100"/>
  <c r="B1126" i="100"/>
  <c r="B1968" i="100"/>
  <c r="B669" i="100"/>
  <c r="B1911" i="100"/>
  <c r="B728" i="100"/>
  <c r="B985" i="100"/>
  <c r="C635" i="100"/>
  <c r="F120" i="99" a="1"/>
  <c r="C1953" i="100"/>
  <c r="B1752" i="100"/>
  <c r="C1917" i="100"/>
  <c r="B229" i="100"/>
  <c r="C833" i="100"/>
  <c r="B324" i="100"/>
  <c r="B694" i="100"/>
  <c r="B1801" i="100"/>
  <c r="B263" i="100"/>
  <c r="B1822" i="100"/>
  <c r="C944" i="100"/>
  <c r="C1817" i="100"/>
  <c r="B906" i="100"/>
  <c r="C910" i="100"/>
  <c r="B478" i="100"/>
  <c r="C1647" i="100"/>
  <c r="C1556" i="100"/>
  <c r="B1676" i="100"/>
  <c r="B1713" i="100"/>
  <c r="C409" i="100"/>
  <c r="C354" i="100"/>
  <c r="C356" i="100"/>
  <c r="B847" i="100"/>
  <c r="C1174" i="100"/>
  <c r="B872" i="100"/>
  <c r="B534" i="100"/>
  <c r="B290" i="100"/>
  <c r="C121" i="100"/>
  <c r="B1077" i="100"/>
  <c r="P4" i="99" a="1"/>
  <c r="C1165" i="100"/>
  <c r="C219" i="100"/>
  <c r="B426" i="100"/>
  <c r="C1696" i="100"/>
  <c r="B228" i="100"/>
  <c r="B1837" i="100"/>
  <c r="C74" i="100"/>
  <c r="B1647" i="100"/>
  <c r="B1184" i="100"/>
  <c r="B1164" i="100"/>
  <c r="C1178" i="100"/>
  <c r="C1221" i="100"/>
  <c r="B54" i="100"/>
  <c r="B1814" i="100"/>
  <c r="C30" i="100"/>
  <c r="C1788" i="100"/>
  <c r="B624" i="100"/>
  <c r="B619" i="100"/>
  <c r="B769" i="100"/>
  <c r="C889" i="100"/>
  <c r="B1051" i="100"/>
  <c r="B1088" i="100"/>
  <c r="C314" i="100"/>
  <c r="B1976" i="100"/>
  <c r="C1778" i="100"/>
  <c r="B1884" i="100"/>
  <c r="V118" i="99" a="1"/>
  <c r="C105" i="100"/>
  <c r="B1899" i="100"/>
  <c r="C148" i="100"/>
  <c r="C800" i="100"/>
  <c r="C1715" i="100"/>
  <c r="B67" i="100"/>
  <c r="B1719" i="100"/>
  <c r="C586" i="100"/>
  <c r="C1098" i="100"/>
  <c r="C933" i="100"/>
  <c r="B781" i="100"/>
  <c r="C1818" i="100"/>
  <c r="C221" i="100"/>
  <c r="B1978" i="100"/>
  <c r="C827" i="100"/>
  <c r="B1902" i="100"/>
  <c r="B1099" i="100"/>
  <c r="C1024" i="100"/>
  <c r="B989" i="100"/>
  <c r="O269" i="99" a="1"/>
  <c r="B1885" i="100"/>
  <c r="B1584" i="100"/>
  <c r="AD13" i="99" a="1"/>
  <c r="C1748" i="100"/>
  <c r="C259" i="100"/>
  <c r="B308" i="100"/>
  <c r="C1086" i="100"/>
  <c r="C415" i="100"/>
  <c r="C1238" i="100"/>
  <c r="C1022" i="100"/>
  <c r="B1709" i="100"/>
  <c r="C733" i="100"/>
  <c r="B1083" i="100"/>
  <c r="B242" i="100"/>
  <c r="B272" i="100"/>
  <c r="C1258" i="100"/>
  <c r="C126" i="100"/>
  <c r="C685" i="100"/>
  <c r="C8" i="100"/>
  <c r="C1849" i="100"/>
  <c r="B860" i="100"/>
  <c r="C1597" i="100"/>
  <c r="B75" i="100"/>
  <c r="B178" i="100"/>
  <c r="C825" i="100"/>
  <c r="C438" i="100"/>
  <c r="C681" i="100"/>
  <c r="C674" i="100"/>
  <c r="AC269" i="99" a="1"/>
  <c r="B1161" i="100"/>
  <c r="B358" i="100"/>
  <c r="C1273" i="100"/>
  <c r="C47" i="100"/>
  <c r="B1876" i="100"/>
  <c r="B1046" i="100"/>
  <c r="B43" i="100"/>
  <c r="C444" i="100"/>
  <c r="B1278" i="100"/>
  <c r="B4" i="100"/>
  <c r="C965" i="100"/>
  <c r="B128" i="100"/>
  <c r="C288" i="100"/>
  <c r="B76" i="100"/>
  <c r="B1145" i="100"/>
  <c r="B1197" i="100"/>
  <c r="C1212" i="100"/>
  <c r="C282" i="100"/>
  <c r="B1898" i="100"/>
  <c r="D341" i="99" a="1"/>
  <c r="B221" i="100"/>
  <c r="B1062" i="100"/>
  <c r="B992" i="100"/>
  <c r="B738" i="100"/>
  <c r="B92" i="100"/>
  <c r="C73" i="100"/>
  <c r="B438" i="100"/>
  <c r="B243" i="100"/>
  <c r="C472" i="100"/>
  <c r="B804" i="100"/>
  <c r="B133" i="100"/>
  <c r="B528" i="100"/>
  <c r="B1600" i="100"/>
  <c r="C1926" i="100"/>
  <c r="B708" i="100"/>
  <c r="B1209" i="100"/>
  <c r="C338" i="100"/>
  <c r="W66" i="99" a="1"/>
  <c r="B786" i="100"/>
  <c r="B950" i="100"/>
  <c r="B317" i="100"/>
  <c r="B537" i="100"/>
  <c r="C263" i="100"/>
  <c r="B776" i="100"/>
  <c r="B1128" i="100"/>
  <c r="B120" i="100"/>
  <c r="C155" i="100"/>
  <c r="C1205" i="100"/>
  <c r="B1097" i="100"/>
  <c r="B522" i="100"/>
  <c r="C1039" i="100"/>
  <c r="B927" i="100"/>
  <c r="C1760" i="100"/>
  <c r="C330" i="100"/>
  <c r="C359" i="100"/>
  <c r="C996" i="100"/>
  <c r="B445" i="100"/>
  <c r="B91" i="100"/>
  <c r="C1768" i="100"/>
  <c r="B1687" i="100"/>
  <c r="B1000" i="100"/>
  <c r="B493" i="100"/>
  <c r="C723" i="100"/>
  <c r="B149" i="100"/>
  <c r="C378" i="100"/>
  <c r="C1894" i="100"/>
  <c r="C207" i="100"/>
  <c r="C670" i="100"/>
  <c r="C1006" i="100"/>
  <c r="B679" i="100"/>
  <c r="B1601" i="100"/>
  <c r="C394" i="100"/>
  <c r="B795" i="100"/>
  <c r="B604" i="100"/>
  <c r="C624" i="100"/>
  <c r="B1855" i="100"/>
  <c r="B587" i="100"/>
  <c r="C433" i="100"/>
  <c r="B598" i="100"/>
  <c r="B1826" i="100"/>
  <c r="B1731" i="100"/>
  <c r="C56" i="100"/>
  <c r="B863" i="100"/>
  <c r="B1729" i="100"/>
  <c r="B689" i="100"/>
  <c r="C1737" i="100"/>
  <c r="B683" i="100"/>
  <c r="B1270" i="100"/>
  <c r="B141" i="100"/>
  <c r="B1873" i="100"/>
  <c r="C439" i="100"/>
  <c r="C650" i="100"/>
  <c r="C86" i="100"/>
  <c r="C752" i="100"/>
  <c r="B313" i="100"/>
  <c r="B1007" i="100"/>
  <c r="B713" i="100"/>
  <c r="B231" i="100"/>
  <c r="C95" i="100"/>
  <c r="C405" i="100"/>
  <c r="B524" i="100"/>
  <c r="B356" i="100"/>
  <c r="B289" i="100"/>
  <c r="B696" i="100"/>
  <c r="C555" i="100"/>
  <c r="B320" i="100"/>
  <c r="C156" i="100"/>
  <c r="B1888" i="100"/>
  <c r="B47" i="100"/>
  <c r="B437" i="100"/>
  <c r="B939" i="100"/>
  <c r="AE190" i="99" a="1"/>
  <c r="C1869" i="100"/>
  <c r="C915" i="100"/>
  <c r="J60" i="99" a="1"/>
  <c r="C1707" i="100"/>
  <c r="C107" i="100"/>
  <c r="C1093" i="100"/>
  <c r="B1177" i="100"/>
  <c r="C836" i="100"/>
  <c r="B1773" i="100"/>
  <c r="C697" i="100"/>
  <c r="B817" i="100"/>
  <c r="C1275" i="100"/>
  <c r="B1875" i="100"/>
  <c r="B520" i="100"/>
  <c r="C313" i="100"/>
  <c r="AD358" i="99" a="1"/>
  <c r="C489" i="100"/>
  <c r="C1192" i="100"/>
  <c r="B412" i="100"/>
  <c r="C874" i="100"/>
  <c r="C987" i="100"/>
  <c r="B373" i="100"/>
  <c r="C1835" i="100"/>
  <c r="C1248" i="100"/>
  <c r="C1966" i="100"/>
  <c r="C1769" i="100"/>
  <c r="B675" i="100"/>
  <c r="B672" i="100"/>
  <c r="B1082" i="100"/>
  <c r="B196" i="100"/>
  <c r="C1004" i="100"/>
  <c r="C114" i="100"/>
  <c r="BV223" i="99" a="1"/>
  <c r="B443" i="100"/>
  <c r="W121" i="99" a="1"/>
  <c r="C272" i="100"/>
  <c r="C597" i="100"/>
  <c r="C1889" i="100"/>
  <c r="C417" i="100"/>
  <c r="C576" i="100"/>
  <c r="B218" i="100"/>
  <c r="B304" i="100"/>
  <c r="B631" i="100"/>
  <c r="E64" i="99"/>
  <c r="B879" i="100"/>
  <c r="B467" i="100"/>
  <c r="C1111" i="100"/>
  <c r="C218" i="100"/>
  <c r="C131" i="100"/>
  <c r="C1709" i="100"/>
  <c r="B1686" i="100"/>
  <c r="C1173" i="100"/>
  <c r="W224" i="99" a="1"/>
  <c r="B829" i="100"/>
  <c r="B407" i="100"/>
  <c r="B226" i="100"/>
  <c r="C98" i="100"/>
  <c r="B252" i="100"/>
  <c r="C1838" i="100"/>
  <c r="B1841" i="100"/>
  <c r="B1272" i="100"/>
  <c r="C1586" i="100"/>
  <c r="C276" i="100"/>
  <c r="C1846" i="100"/>
  <c r="B540" i="100"/>
  <c r="B94" i="100"/>
  <c r="B1059" i="100"/>
  <c r="B777" i="100"/>
  <c r="C215" i="100"/>
  <c r="C706" i="100"/>
  <c r="B70" i="100"/>
  <c r="C21" i="100"/>
  <c r="C237" i="100"/>
  <c r="CD219" i="99" a="1"/>
  <c r="B1039" i="100"/>
  <c r="B790" i="100"/>
  <c r="C676" i="100"/>
  <c r="B873" i="100"/>
  <c r="C457" i="100"/>
  <c r="B1223" i="100"/>
  <c r="P7" i="99" a="1"/>
  <c r="C1079" i="100"/>
  <c r="E379" i="99" a="1"/>
  <c r="B1014" i="100"/>
  <c r="B563" i="100"/>
  <c r="D65" i="99" a="1"/>
  <c r="B549" i="100"/>
  <c r="C606" i="100"/>
  <c r="B1843" i="100"/>
  <c r="C1261" i="100"/>
  <c r="C1243" i="100"/>
  <c r="C1268" i="100"/>
  <c r="B1233" i="100"/>
  <c r="C816" i="100"/>
  <c r="B1874" i="100"/>
  <c r="C463" i="100"/>
  <c r="B179" i="100"/>
  <c r="C217" i="100"/>
  <c r="C927" i="100"/>
  <c r="C4" i="100"/>
  <c r="B239" i="100"/>
  <c r="C954" i="100"/>
  <c r="E65" i="99" a="1"/>
  <c r="C246" i="100"/>
  <c r="C1091" i="100"/>
  <c r="C350" i="100"/>
  <c r="C571" i="100"/>
  <c r="C939" i="100"/>
  <c r="B419" i="100"/>
  <c r="C722" i="100"/>
  <c r="K165" i="99" a="1"/>
  <c r="B1845" i="100"/>
  <c r="B1971" i="100"/>
  <c r="C321" i="100"/>
  <c r="B21" i="100"/>
  <c r="C942" i="100"/>
  <c r="C1811" i="100"/>
  <c r="C329" i="100"/>
  <c r="B1643" i="100"/>
  <c r="U377" i="99" a="1"/>
  <c r="D69" i="99" a="1"/>
  <c r="B143" i="100"/>
  <c r="C1898" i="100"/>
  <c r="B536" i="100"/>
  <c r="V39" i="99" a="1"/>
  <c r="K320" i="99" a="1"/>
  <c r="C465" i="100"/>
  <c r="B843" i="100"/>
  <c r="B1900" i="100"/>
  <c r="B807" i="100"/>
  <c r="C1101" i="100"/>
  <c r="B413" i="100"/>
  <c r="B665" i="100"/>
  <c r="C1893" i="100"/>
  <c r="B775" i="100"/>
  <c r="C973" i="100"/>
  <c r="B400" i="100"/>
  <c r="C808" i="100"/>
  <c r="E248" i="99" a="1"/>
  <c r="B194" i="100"/>
  <c r="C449" i="100"/>
  <c r="C204" i="100"/>
  <c r="C1724" i="100"/>
  <c r="C1139" i="100"/>
  <c r="C1930" i="100"/>
  <c r="B1878" i="100"/>
  <c r="D248" i="99" a="1"/>
  <c r="B33" i="100"/>
  <c r="B836" i="100"/>
  <c r="C938" i="100"/>
  <c r="C1831" i="100"/>
  <c r="B396" i="100"/>
  <c r="B72" i="100"/>
  <c r="B1883" i="100"/>
  <c r="AC375" i="99" a="1"/>
  <c r="E194" i="99"/>
  <c r="B740" i="100"/>
  <c r="C461" i="100"/>
  <c r="C1122" i="100"/>
  <c r="C828" i="100"/>
  <c r="B1084" i="100"/>
  <c r="C1883" i="100"/>
  <c r="B964" i="100"/>
  <c r="X123" i="99" a="1"/>
  <c r="C1214" i="100"/>
  <c r="B1703" i="100"/>
  <c r="C113" i="100"/>
  <c r="B352" i="100"/>
  <c r="B371" i="100"/>
  <c r="B1060" i="100"/>
  <c r="B546" i="100"/>
  <c r="C1686" i="100"/>
  <c r="B1912" i="100"/>
  <c r="B969" i="100"/>
  <c r="M303" i="99" a="1"/>
  <c r="B1228" i="100"/>
  <c r="B1596" i="100"/>
  <c r="C1013" i="100"/>
  <c r="C1729" i="100"/>
  <c r="C1908" i="100"/>
  <c r="B1718" i="100"/>
  <c r="B1144" i="100"/>
  <c r="B1055" i="100"/>
  <c r="B1168" i="100"/>
  <c r="C499" i="100"/>
  <c r="B1774" i="100"/>
  <c r="B1966" i="100"/>
  <c r="B1096" i="100"/>
  <c r="C112" i="100"/>
  <c r="B84" i="100"/>
  <c r="K114" i="99" a="1"/>
  <c r="Z219" i="99" a="1"/>
  <c r="B451" i="100"/>
  <c r="C1943" i="100"/>
  <c r="B108" i="100"/>
  <c r="J114" i="99" a="1"/>
  <c r="B140" i="100"/>
  <c r="C1151" i="100"/>
  <c r="B146" i="100"/>
  <c r="B193" i="100"/>
  <c r="C993" i="100"/>
  <c r="B1557" i="100"/>
  <c r="B1094" i="100"/>
  <c r="C1952" i="100"/>
  <c r="B1694" i="100"/>
  <c r="C1082" i="100"/>
  <c r="B118" i="100"/>
  <c r="C829" i="100"/>
  <c r="C518" i="100"/>
  <c r="B1157" i="100"/>
  <c r="C1158" i="100"/>
  <c r="C739" i="100"/>
  <c r="B138" i="100"/>
  <c r="B613" i="100"/>
  <c r="AA13" i="99" a="1"/>
  <c r="C1088" i="100"/>
  <c r="B972" i="100"/>
  <c r="Y35" i="99" a="1"/>
  <c r="B1048" i="100"/>
  <c r="C1735" i="100"/>
  <c r="C1970" i="100"/>
  <c r="B1275" i="100"/>
  <c r="B921" i="100"/>
  <c r="B507" i="100"/>
  <c r="C331" i="100"/>
  <c r="C1185" i="100"/>
  <c r="B1699" i="100"/>
  <c r="C1605" i="100"/>
  <c r="B626" i="100"/>
  <c r="B1854" i="100"/>
  <c r="B1559" i="100"/>
  <c r="B1669" i="100"/>
  <c r="C1829" i="100"/>
  <c r="B1692" i="100"/>
  <c r="C267" i="100"/>
  <c r="B1269" i="100"/>
  <c r="AC219" i="99" a="1"/>
  <c r="C1259" i="100"/>
  <c r="C117" i="100"/>
  <c r="C963" i="100"/>
  <c r="C450" i="100"/>
  <c r="B1105" i="100"/>
  <c r="C358" i="100"/>
  <c r="BF223" i="99" a="1"/>
  <c r="B947" i="100"/>
  <c r="C766" i="100"/>
  <c r="B671" i="100"/>
  <c r="C455" i="100"/>
  <c r="C1882" i="100"/>
  <c r="B667" i="100"/>
  <c r="B227" i="100"/>
  <c r="B1979" i="100"/>
  <c r="H165" i="99" a="1"/>
  <c r="B88" i="100"/>
  <c r="B174" i="100"/>
  <c r="I165" i="99" a="1"/>
  <c r="C195" i="100"/>
  <c r="B121" i="100"/>
  <c r="C181" i="100"/>
  <c r="W377" i="99" a="1"/>
  <c r="B967" i="100"/>
  <c r="C686" i="100"/>
  <c r="C983" i="100"/>
  <c r="B440" i="100"/>
  <c r="B1068" i="100"/>
  <c r="C978" i="100"/>
  <c r="C1182" i="100"/>
  <c r="C1832" i="100"/>
  <c r="AA375" i="99" a="1"/>
  <c r="B659" i="100"/>
  <c r="B822" i="100"/>
  <c r="B492" i="100"/>
  <c r="B912" i="100"/>
  <c r="C603" i="100"/>
  <c r="C1213" i="100"/>
  <c r="B355" i="100"/>
  <c r="B1810" i="100"/>
  <c r="X121" i="99" a="1"/>
  <c r="C807" i="100"/>
  <c r="B888" i="100"/>
  <c r="B1889" i="100"/>
  <c r="C1277" i="100"/>
  <c r="C25" i="100"/>
  <c r="C1610" i="100"/>
  <c r="C495" i="100"/>
  <c r="C581" i="100"/>
  <c r="B1256" i="100"/>
  <c r="B361" i="100"/>
  <c r="B1824" i="100"/>
  <c r="B1969" i="100"/>
  <c r="C1108" i="100"/>
  <c r="B889" i="100"/>
  <c r="B1785" i="100"/>
  <c r="C257" i="100"/>
  <c r="B564" i="100"/>
  <c r="B599" i="100"/>
  <c r="C695" i="100"/>
  <c r="B961" i="100"/>
  <c r="C223" i="100"/>
  <c r="C628" i="100"/>
  <c r="B1896" i="100"/>
  <c r="B1787" i="100"/>
  <c r="C975" i="100"/>
  <c r="B591" i="100"/>
  <c r="B1234" i="100"/>
  <c r="C1099" i="100"/>
  <c r="B369" i="100"/>
  <c r="B514" i="100"/>
  <c r="B1583" i="100"/>
  <c r="B717" i="100"/>
  <c r="C741" i="100"/>
  <c r="C1606" i="100"/>
  <c r="B334" i="100"/>
  <c r="C422" i="100"/>
  <c r="B1603" i="100"/>
  <c r="C814" i="100"/>
  <c r="B816" i="100"/>
  <c r="C1168" i="100"/>
  <c r="C905" i="100"/>
  <c r="B942" i="100"/>
  <c r="B332" i="100"/>
  <c r="C1162" i="100"/>
  <c r="C623" i="100"/>
  <c r="C1928" i="100"/>
  <c r="L219" i="99" a="1"/>
  <c r="C1058" i="100"/>
  <c r="B1836" i="100"/>
  <c r="C533" i="100"/>
  <c r="B1852" i="100"/>
  <c r="B1760" i="100"/>
  <c r="C511" i="100"/>
  <c r="E170" i="99" a="1"/>
  <c r="C370" i="100"/>
  <c r="C883" i="100"/>
  <c r="C699" i="100"/>
  <c r="B1746" i="100"/>
  <c r="B1239" i="100"/>
  <c r="C959" i="100"/>
  <c r="C82" i="100"/>
  <c r="C631" i="100"/>
  <c r="C1722" i="100"/>
  <c r="B237" i="100"/>
  <c r="C1036" i="100"/>
  <c r="B1160" i="100"/>
  <c r="G192" i="99" a="1"/>
  <c r="C1228" i="100"/>
  <c r="C1152" i="100"/>
  <c r="B1067" i="100"/>
  <c r="C725" i="100"/>
  <c r="CC221" i="99" a="1"/>
  <c r="B960" i="100"/>
  <c r="B869" i="100"/>
  <c r="C1682" i="100"/>
  <c r="B1606" i="100"/>
  <c r="C424" i="100"/>
  <c r="C395" i="100"/>
  <c r="C1744" i="100"/>
  <c r="C328" i="100"/>
  <c r="B984" i="100"/>
  <c r="B1041" i="100"/>
  <c r="C1267" i="100"/>
  <c r="B657" i="100"/>
  <c r="J396" i="99" a="1"/>
  <c r="B416" i="100"/>
  <c r="C134" i="100"/>
  <c r="C622" i="100"/>
  <c r="W122" i="99" a="1"/>
  <c r="B1595" i="100"/>
  <c r="C1902" i="100"/>
  <c r="C1967" i="100"/>
  <c r="B268" i="100"/>
  <c r="BE224" i="99" a="1"/>
  <c r="B670" i="100"/>
  <c r="B502" i="100"/>
  <c r="B886" i="100"/>
  <c r="B744" i="100"/>
  <c r="I396" i="99" a="1"/>
  <c r="B731" i="100"/>
  <c r="L286" i="99" a="1"/>
  <c r="C598" i="100"/>
  <c r="V91" i="99" a="1"/>
  <c r="AP224" i="99" a="1"/>
  <c r="B641" i="100"/>
  <c r="C1190" i="100"/>
  <c r="B232" i="100"/>
  <c r="C1075" i="100"/>
  <c r="B1736" i="100"/>
  <c r="AS219" i="99" a="1"/>
  <c r="C1916" i="100"/>
  <c r="C763" i="100"/>
  <c r="Q244" i="99" a="1"/>
  <c r="C206" i="100"/>
  <c r="C1759" i="100"/>
  <c r="C1914" i="100"/>
  <c r="C65" i="100"/>
  <c r="B157" i="100"/>
  <c r="C1109" i="100"/>
  <c r="C771" i="100"/>
  <c r="B539" i="100"/>
  <c r="B347" i="100"/>
  <c r="C958" i="100"/>
  <c r="J269" i="99" a="1"/>
  <c r="B318" i="100"/>
  <c r="V94" i="99" a="1"/>
  <c r="C866" i="100"/>
  <c r="D66" i="99" a="1"/>
  <c r="C1117" i="100"/>
  <c r="Y167" i="99" a="1"/>
  <c r="AN223" i="99" a="1"/>
  <c r="B685" i="100"/>
  <c r="V224" i="99" a="1"/>
  <c r="C1591" i="100"/>
  <c r="B297" i="100"/>
  <c r="C1710" i="100"/>
  <c r="C273" i="100"/>
  <c r="B82" i="100"/>
  <c r="B590" i="100"/>
  <c r="C1074" i="100"/>
  <c r="C507" i="100"/>
  <c r="C1780" i="100"/>
  <c r="B855" i="100"/>
  <c r="C477" i="100"/>
  <c r="C1859" i="100"/>
  <c r="C1000" i="100"/>
  <c r="C1146" i="100"/>
  <c r="B1260" i="100"/>
  <c r="B578" i="100"/>
  <c r="B768" i="100"/>
  <c r="B602" i="100"/>
  <c r="B1734" i="100"/>
  <c r="C1009" i="100"/>
  <c r="C1028" i="100"/>
  <c r="C1714" i="100"/>
  <c r="Z375" i="99" a="1"/>
  <c r="B1920" i="100"/>
  <c r="C1067" i="100"/>
  <c r="C488" i="100"/>
  <c r="C1014" i="100"/>
  <c r="B1162" i="100"/>
  <c r="B460" i="100"/>
  <c r="C87" i="100"/>
  <c r="C1042" i="100"/>
  <c r="B372" i="100"/>
  <c r="B773" i="100"/>
  <c r="B1605" i="100"/>
  <c r="C594" i="100"/>
  <c r="B330" i="100"/>
  <c r="C701" i="100"/>
  <c r="C435" i="100"/>
  <c r="C1149" i="100"/>
  <c r="C1863" i="100"/>
  <c r="B1679" i="100"/>
  <c r="C335" i="100"/>
  <c r="C788" i="100"/>
  <c r="C45" i="100"/>
  <c r="Y114" i="99" a="1"/>
  <c r="B588" i="100"/>
  <c r="C554" i="100"/>
  <c r="AG13" i="99" a="1"/>
  <c r="C547" i="100"/>
  <c r="B23" i="100"/>
  <c r="C77" i="100"/>
  <c r="B874" i="100"/>
  <c r="B362" i="100"/>
  <c r="C1920" i="100"/>
  <c r="J339" i="99" a="1"/>
  <c r="B1158" i="100"/>
  <c r="C1903" i="100"/>
  <c r="C1023" i="100"/>
  <c r="C745" i="100"/>
  <c r="C664" i="100"/>
  <c r="C1064" i="100"/>
  <c r="C192" i="100"/>
  <c r="C43" i="100"/>
  <c r="C1264" i="100"/>
  <c r="F122" i="99" a="1"/>
  <c r="B236" i="100"/>
  <c r="B533" i="100"/>
  <c r="C1844" i="100"/>
  <c r="B1186" i="100"/>
  <c r="C1131" i="100"/>
  <c r="C1138" i="100"/>
  <c r="C1568" i="100"/>
  <c r="C1246" i="100"/>
  <c r="B98" i="100"/>
  <c r="C617" i="100"/>
  <c r="B686" i="100"/>
  <c r="C1052" i="100"/>
  <c r="C687" i="100"/>
  <c r="C1225" i="100"/>
  <c r="C1876" i="100"/>
  <c r="B1783" i="100"/>
  <c r="C609" i="100"/>
  <c r="C312" i="100"/>
  <c r="B333" i="100"/>
  <c r="B1708" i="100"/>
  <c r="B405" i="100"/>
  <c r="B1586" i="100"/>
  <c r="B664" i="100"/>
  <c r="C496" i="100"/>
  <c r="B1246" i="100"/>
  <c r="B1022" i="100"/>
  <c r="C1752" i="100"/>
  <c r="C659" i="100"/>
  <c r="C884" i="100"/>
  <c r="C248" i="100"/>
  <c r="C1016" i="100"/>
  <c r="V170" i="99" a="1"/>
  <c r="B940" i="100"/>
  <c r="B1095" i="100"/>
  <c r="C517" i="100"/>
  <c r="C334" i="100"/>
  <c r="I320" i="99" a="1"/>
  <c r="C419" i="100"/>
  <c r="B1892" i="100"/>
  <c r="C230" i="100"/>
  <c r="C261" i="100"/>
  <c r="C1949" i="100"/>
  <c r="B1776" i="100"/>
  <c r="B103" i="100"/>
  <c r="C918" i="100"/>
  <c r="B663" i="100"/>
  <c r="X396" i="99" a="1"/>
  <c r="B614" i="100"/>
  <c r="C152" i="100"/>
  <c r="C779" i="100"/>
  <c r="B1264" i="100"/>
  <c r="C971" i="100"/>
  <c r="C324" i="100"/>
  <c r="Z60" i="99" a="1"/>
  <c r="B1808" i="100"/>
  <c r="C528" i="100"/>
  <c r="B442" i="100"/>
  <c r="C1669" i="100"/>
  <c r="C1564" i="100"/>
  <c r="B503" i="100"/>
  <c r="B831" i="100"/>
  <c r="C703" i="100"/>
  <c r="C1750" i="100"/>
  <c r="C1020" i="100"/>
  <c r="C1211" i="100"/>
  <c r="B434" i="100"/>
  <c r="N7" i="99" a="1"/>
  <c r="E119" i="99" a="1"/>
  <c r="B487" i="100"/>
  <c r="B96" i="100"/>
  <c r="C1558" i="100"/>
  <c r="B1229" i="100"/>
  <c r="V399" i="99" a="1"/>
  <c r="C968" i="100"/>
  <c r="BZ221" i="99" a="1"/>
  <c r="C266" i="100"/>
  <c r="E417" i="99" a="1"/>
  <c r="B1016" i="100"/>
  <c r="B1765" i="100"/>
  <c r="B1862" i="100"/>
  <c r="P13" i="99" a="1"/>
  <c r="C720" i="100"/>
  <c r="B1982" i="100"/>
  <c r="C361" i="100"/>
  <c r="B1071" i="100"/>
  <c r="C665" i="100"/>
  <c r="B608" i="100"/>
  <c r="B274" i="100"/>
  <c r="Y358" i="99" a="1"/>
  <c r="B414" i="100"/>
  <c r="C79" i="100"/>
  <c r="C1693" i="100"/>
  <c r="C707" i="100"/>
  <c r="C1068" i="100"/>
  <c r="B603" i="100"/>
  <c r="C1727" i="100"/>
  <c r="C735" i="100"/>
  <c r="B154" i="100"/>
  <c r="B81" i="100"/>
  <c r="B585" i="100"/>
  <c r="B803" i="100"/>
  <c r="B857" i="100"/>
  <c r="C1738" i="100"/>
  <c r="B1684" i="100"/>
  <c r="B1714" i="100"/>
  <c r="C1677" i="100"/>
  <c r="X69" i="99" a="1"/>
  <c r="E68" i="99" a="1"/>
  <c r="B1044" i="100"/>
  <c r="C381" i="100"/>
  <c r="B1072" i="100"/>
  <c r="C861" i="100"/>
  <c r="C1784" i="100"/>
  <c r="C1147" i="100"/>
  <c r="C711" i="100"/>
  <c r="B184" i="100"/>
  <c r="C1779" i="100"/>
  <c r="B607" i="100"/>
  <c r="C1741" i="100"/>
  <c r="C947" i="100"/>
  <c r="B34" i="100"/>
  <c r="B1691" i="100"/>
  <c r="C1771" i="100"/>
  <c r="B1103" i="100"/>
  <c r="J35" i="99" a="1"/>
  <c r="B1138" i="100"/>
  <c r="C721" i="100"/>
  <c r="B1614" i="100"/>
  <c r="K4" i="99" a="1"/>
  <c r="H219" i="99" a="1"/>
  <c r="C208" i="100"/>
  <c r="B1927" i="100"/>
  <c r="C832" i="100"/>
  <c r="C268" i="100"/>
  <c r="B1569" i="100"/>
  <c r="C1986" i="100"/>
  <c r="V67" i="99" a="1"/>
  <c r="B387" i="100"/>
  <c r="B365" i="100"/>
  <c r="C1565" i="100"/>
  <c r="C1087" i="100"/>
  <c r="W93" i="99" a="1"/>
  <c r="C151" i="100"/>
  <c r="C1820" i="100"/>
  <c r="V62" i="99" a="1"/>
  <c r="B280" i="100"/>
  <c r="C1199" i="100"/>
  <c r="C952" i="100"/>
  <c r="C1048" i="100"/>
  <c r="C380" i="100"/>
  <c r="C403" i="100"/>
  <c r="B570" i="100"/>
  <c r="C541" i="100"/>
  <c r="C1233" i="100"/>
  <c r="C1746" i="100"/>
  <c r="AB114" i="99" a="1"/>
  <c r="C1242" i="100"/>
  <c r="C59" i="100"/>
  <c r="C1973" i="100"/>
  <c r="C630" i="100"/>
  <c r="B262" i="100"/>
  <c r="K89" i="99" a="1"/>
  <c r="Y37" i="99" a="1"/>
  <c r="F40" i="99" a="1"/>
  <c r="B1185" i="100"/>
  <c r="C322" i="100"/>
  <c r="C247" i="100"/>
  <c r="C318" i="100"/>
  <c r="C1941" i="100"/>
  <c r="AF89" i="99" a="1"/>
  <c r="V69" i="99" a="1"/>
  <c r="C1881" i="100"/>
  <c r="C1808" i="100"/>
  <c r="C757" i="100"/>
  <c r="B282" i="100"/>
  <c r="C1731" i="100"/>
  <c r="C1010" i="100"/>
  <c r="B1171" i="100"/>
  <c r="C602" i="100"/>
  <c r="B498" i="100"/>
  <c r="C1121" i="100"/>
  <c r="C615" i="100"/>
  <c r="D119" i="99" a="1"/>
  <c r="N13" i="99" a="1"/>
  <c r="W360" i="99" a="1"/>
  <c r="B183" i="100"/>
  <c r="O190" i="99" a="1"/>
  <c r="C275" i="100"/>
  <c r="AE165" i="99" a="1"/>
  <c r="B600" i="100"/>
  <c r="B353" i="100"/>
  <c r="C875" i="100"/>
  <c r="C1668" i="100"/>
  <c r="B354" i="100"/>
  <c r="C863" i="100"/>
  <c r="B1712" i="100"/>
  <c r="C1796" i="100"/>
  <c r="E341" i="99" a="1"/>
  <c r="B1887" i="100"/>
  <c r="C1825" i="100"/>
  <c r="B1076" i="100"/>
  <c r="C88" i="100"/>
  <c r="X66" i="99" a="1"/>
  <c r="C1976" i="100"/>
  <c r="B1839" i="100"/>
  <c r="B827" i="100"/>
  <c r="C255" i="100"/>
  <c r="C364" i="100"/>
  <c r="C605" i="100"/>
  <c r="B127" i="100"/>
  <c r="B1131" i="100"/>
  <c r="B544" i="100"/>
  <c r="C1132" i="100"/>
  <c r="E37" i="99" a="1"/>
  <c r="B1200" i="100"/>
  <c r="E121" i="99" a="1"/>
  <c r="B1965" i="100"/>
  <c r="B256" i="100"/>
  <c r="C1017" i="100"/>
  <c r="P6" i="99" a="1"/>
  <c r="B755" i="100"/>
  <c r="B10" i="100"/>
  <c r="W40" i="99" a="1"/>
  <c r="B299" i="100"/>
  <c r="B751" i="100"/>
  <c r="B976" i="100"/>
  <c r="B37" i="100"/>
  <c r="B266" i="100"/>
  <c r="C142" i="100"/>
  <c r="C797" i="100"/>
  <c r="C1163" i="100"/>
  <c r="B1812" i="100"/>
  <c r="B532" i="100"/>
  <c r="V221" i="99" a="1"/>
  <c r="B796" i="100"/>
  <c r="B882" i="100"/>
  <c r="C32" i="100"/>
  <c r="B1066" i="100"/>
  <c r="F249" i="99" a="1"/>
  <c r="C895" i="100"/>
  <c r="C1140" i="100"/>
  <c r="B1738" i="100"/>
  <c r="C1612" i="100"/>
  <c r="B937" i="100"/>
  <c r="B191" i="100"/>
  <c r="C1733" i="100"/>
  <c r="C28" i="100"/>
  <c r="B1756" i="100"/>
  <c r="N339" i="99" a="1"/>
  <c r="C612" i="100"/>
  <c r="B1238" i="100"/>
  <c r="C1755" i="100"/>
  <c r="E381" i="99" a="1"/>
  <c r="B673" i="100"/>
  <c r="B214" i="100"/>
  <c r="C81" i="100"/>
  <c r="C1226" i="100"/>
  <c r="C870" i="100"/>
  <c r="B415" i="100"/>
  <c r="D116" i="99" a="1"/>
  <c r="B957" i="100"/>
  <c r="B61" i="100"/>
  <c r="AB60" i="99" a="1"/>
  <c r="C1725" i="100"/>
  <c r="Q114" i="99" a="1"/>
  <c r="G116" i="99" a="1"/>
  <c r="C744" i="100"/>
  <c r="W91" i="99" a="1"/>
  <c r="C755" i="100"/>
  <c r="C881" i="100"/>
  <c r="C1879" i="100"/>
  <c r="B448" i="100"/>
  <c r="I60" i="99" a="1"/>
  <c r="C979" i="100"/>
  <c r="F417" i="99" a="1"/>
  <c r="B719" i="100"/>
  <c r="C1719" i="100"/>
  <c r="E195" i="99" a="1"/>
  <c r="Q60" i="99" a="1"/>
  <c r="D167" i="99" a="1"/>
  <c r="C1081" i="100"/>
  <c r="C1563" i="100"/>
  <c r="B401" i="100"/>
  <c r="B1890" i="100"/>
  <c r="G339" i="99" a="1"/>
  <c r="C1961" i="100"/>
  <c r="E197" i="99" a="1"/>
  <c r="C1270" i="100"/>
  <c r="B574" i="100"/>
  <c r="C212" i="100"/>
  <c r="C1675" i="100"/>
  <c r="B901" i="100"/>
  <c r="B12" i="100"/>
  <c r="B1907" i="100"/>
  <c r="BV224" i="99" a="1"/>
  <c r="C220" i="100"/>
  <c r="AH219" i="99" a="1"/>
  <c r="C1766" i="100"/>
  <c r="B705" i="100"/>
  <c r="B71" i="100"/>
  <c r="C544" i="100"/>
  <c r="B148" i="100"/>
  <c r="C891" i="100"/>
  <c r="C281" i="100"/>
  <c r="C91" i="100"/>
  <c r="C1946" i="100"/>
  <c r="H320" i="99" a="1"/>
  <c r="B87" i="100"/>
  <c r="B311" i="100"/>
  <c r="B424" i="100"/>
  <c r="C1281" i="100"/>
  <c r="AI219" i="99" a="1"/>
  <c r="G354" i="99" a="1"/>
  <c r="C53" i="100"/>
  <c r="C557" i="100"/>
  <c r="C1255" i="100"/>
  <c r="AH60" i="99" a="1"/>
  <c r="B887" i="100"/>
  <c r="C1852" i="100"/>
  <c r="C252" i="100"/>
  <c r="N190" i="99" a="1"/>
  <c r="B1950" i="100"/>
  <c r="C753" i="100"/>
  <c r="C258" i="100"/>
  <c r="B56" i="100"/>
  <c r="B281" i="100"/>
  <c r="C377" i="100"/>
  <c r="Y396" i="99" a="1"/>
  <c r="C1191" i="100"/>
  <c r="L190" i="99" a="1"/>
  <c r="C1188" i="100"/>
  <c r="C340" i="100"/>
  <c r="C389" i="100"/>
  <c r="C1954" i="100"/>
  <c r="P35" i="99" a="1"/>
  <c r="C168" i="100"/>
  <c r="C560" i="100"/>
  <c r="C977" i="100"/>
  <c r="B649" i="100"/>
  <c r="B712" i="100"/>
  <c r="BI221" i="99" a="1"/>
  <c r="I286" i="99" a="1"/>
  <c r="BW223" i="99" a="1"/>
  <c r="C1157" i="100"/>
  <c r="B109" i="100"/>
  <c r="C776" i="100"/>
  <c r="J286" i="99" a="1"/>
  <c r="D288" i="99" a="1"/>
  <c r="C200" i="100"/>
  <c r="B1180" i="100"/>
  <c r="C214" i="100"/>
  <c r="C377" i="99" a="1"/>
  <c r="B1904" i="100"/>
  <c r="C1923" i="100"/>
  <c r="B890" i="100"/>
  <c r="C786" i="100"/>
  <c r="C270" i="100"/>
  <c r="B859" i="100"/>
  <c r="C173" i="100"/>
  <c r="K269" i="99" a="1"/>
  <c r="C770" i="100"/>
  <c r="F39" i="99" a="1"/>
  <c r="B220" i="100"/>
  <c r="B1156" i="100"/>
  <c r="C587" i="100"/>
  <c r="C662" i="100"/>
  <c r="P190" i="99" a="1"/>
  <c r="H35" i="99" a="1"/>
  <c r="B1604" i="100"/>
  <c r="AB396" i="99" a="1"/>
  <c r="M219" i="99" a="1"/>
  <c r="C145" i="100"/>
  <c r="C964" i="100"/>
  <c r="C333" i="100"/>
  <c r="B923" i="100"/>
  <c r="B933" i="100"/>
  <c r="B1075" i="100"/>
  <c r="P143" i="99" a="1"/>
  <c r="C654" i="100"/>
  <c r="C339" i="100"/>
  <c r="C371" i="100"/>
  <c r="C1200" i="100"/>
  <c r="B1033" i="100"/>
  <c r="B1015" i="100"/>
  <c r="J219" i="99" a="1"/>
  <c r="B808" i="100"/>
  <c r="C274" i="100"/>
  <c r="C23" i="100"/>
  <c r="W119" i="99" a="1"/>
  <c r="B293" i="100"/>
  <c r="B1074" i="100"/>
  <c r="AO224" i="99" a="1"/>
  <c r="AO223" i="99" a="1"/>
  <c r="B309" i="100"/>
  <c r="BO219" i="99" a="1"/>
  <c r="C853" i="100"/>
  <c r="E93" i="99" a="1"/>
  <c r="BN219" i="99" a="1"/>
  <c r="B1831" i="100"/>
  <c r="C1792" i="100"/>
  <c r="B623" i="100"/>
  <c r="D223" i="99" a="1"/>
  <c r="C607" i="100"/>
  <c r="B302" i="100"/>
  <c r="C1782" i="100"/>
  <c r="B1141" i="100"/>
  <c r="AB219" i="99" a="1"/>
  <c r="C373" i="100"/>
  <c r="C37" i="100"/>
  <c r="B169" i="100"/>
  <c r="G165" i="99" a="1"/>
  <c r="C97" i="100"/>
  <c r="G167" i="99" a="1"/>
  <c r="C1885" i="100"/>
  <c r="B753" i="100"/>
  <c r="AB143" i="99" a="1"/>
  <c r="C1145" i="100"/>
  <c r="D121" i="99" a="1"/>
  <c r="B173" i="100"/>
  <c r="CB219" i="99" a="1"/>
  <c r="C847" i="100"/>
  <c r="B9" i="100"/>
  <c r="C85" i="100"/>
  <c r="C1851" i="100"/>
  <c r="AQ219" i="99" a="1"/>
  <c r="AE396" i="99" a="1"/>
  <c r="C1743" i="100"/>
  <c r="B1793" i="100"/>
  <c r="C777" i="100"/>
  <c r="B1073" i="100"/>
  <c r="B760" i="100"/>
  <c r="C1865" i="100"/>
  <c r="C1103" i="100"/>
  <c r="B384" i="100"/>
  <c r="CA219" i="99" a="1"/>
  <c r="B525" i="100"/>
  <c r="C124" i="100"/>
  <c r="BW224" i="99" a="1"/>
  <c r="BA219" i="99" a="1"/>
  <c r="AB375" i="99" a="1"/>
  <c r="B877" i="100"/>
  <c r="AI35" i="99" a="1"/>
  <c r="B409" i="100"/>
  <c r="C1862" i="100"/>
  <c r="F199" i="99" a="1"/>
  <c r="C366" i="100"/>
  <c r="C492" i="100"/>
  <c r="F121" i="99" a="1"/>
  <c r="B261" i="100"/>
  <c r="M320" i="99" a="1"/>
  <c r="AR221" i="99" a="1"/>
  <c r="B1155" i="100"/>
  <c r="C966" i="100"/>
  <c r="C724" i="100"/>
  <c r="B1100" i="100"/>
  <c r="C1807" i="100"/>
  <c r="K375" i="99" a="1"/>
  <c r="B1880" i="100"/>
  <c r="G13" i="99" a="1"/>
  <c r="D399" i="99" a="1"/>
  <c r="C319" i="100"/>
  <c r="B1104" i="100"/>
  <c r="B83" i="100"/>
  <c r="C1189" i="100"/>
  <c r="B420" i="100"/>
  <c r="AF143" i="99" a="1"/>
  <c r="B291" i="100"/>
  <c r="B1609" i="100"/>
  <c r="C1060" i="100"/>
  <c r="B1732" i="100"/>
  <c r="W379" i="99" a="1"/>
  <c r="B766" i="100"/>
  <c r="B510" i="100"/>
  <c r="C378" i="99" a="1"/>
  <c r="C985" i="100"/>
  <c r="B19" i="100"/>
  <c r="B69" i="100"/>
  <c r="AN224" i="99" a="1"/>
  <c r="B1031" i="100"/>
  <c r="C846" i="100"/>
  <c r="C1739" i="100"/>
  <c r="D94" i="99" a="1"/>
  <c r="C1593" i="100"/>
  <c r="B77" i="100"/>
  <c r="C436" i="100"/>
  <c r="C447" i="100"/>
  <c r="O60" i="99" a="1"/>
  <c r="L358" i="99" a="1"/>
  <c r="C1919" i="100"/>
  <c r="D120" i="99" a="1"/>
  <c r="X65" i="99" a="1"/>
  <c r="I190" i="99" a="1"/>
  <c r="C637" i="100"/>
  <c r="B1122" i="100"/>
  <c r="B1851" i="100"/>
  <c r="E167" i="99" a="1"/>
  <c r="C1251" i="100"/>
  <c r="C1604" i="100"/>
  <c r="C1907" i="100"/>
  <c r="C673" i="100"/>
  <c r="B486" i="100"/>
  <c r="B1259" i="100"/>
  <c r="C1708" i="100"/>
  <c r="C19" i="100"/>
  <c r="B123" i="100"/>
  <c r="C1614" i="100"/>
  <c r="B1956" i="100"/>
  <c r="B983" i="100"/>
  <c r="C368" i="100"/>
  <c r="B757" i="100"/>
  <c r="C1874" i="100"/>
  <c r="B428" i="100"/>
  <c r="B505" i="100"/>
  <c r="B101" i="100"/>
  <c r="C1948" i="100"/>
  <c r="B733" i="100"/>
  <c r="C1094" i="100"/>
  <c r="C431" i="100"/>
  <c r="B594" i="100"/>
  <c r="D379" i="99" a="1"/>
  <c r="B210" i="100"/>
  <c r="C1232" i="100"/>
  <c r="C831" i="100"/>
  <c r="B254" i="100"/>
  <c r="C451" i="100"/>
  <c r="C1274" i="100"/>
  <c r="AE60" i="99" a="1"/>
  <c r="B1597" i="100"/>
  <c r="B724" i="100"/>
  <c r="C1697" i="100"/>
  <c r="C369" i="100"/>
  <c r="B497" i="100"/>
  <c r="M269" i="99" a="1"/>
  <c r="C946" i="100"/>
  <c r="B1589" i="100"/>
  <c r="L396" i="99" a="1"/>
  <c r="B1189" i="100"/>
  <c r="C1690" i="100"/>
  <c r="B1915" i="100"/>
  <c r="C785" i="100"/>
  <c r="I219" i="99" a="1"/>
  <c r="B1172" i="100"/>
  <c r="C1745" i="100"/>
  <c r="C877" i="100"/>
  <c r="B1194" i="100"/>
  <c r="P89" i="99" a="1"/>
  <c r="C35" i="100"/>
  <c r="B789" i="100"/>
  <c r="C1240" i="100"/>
  <c r="C138" i="100"/>
  <c r="C478" i="100"/>
  <c r="C1934" i="100"/>
  <c r="AE269" i="99" a="1"/>
  <c r="C924" i="100"/>
  <c r="Z143" i="99" a="1"/>
  <c r="C177" i="100"/>
  <c r="B1846" i="100"/>
  <c r="B835" i="100"/>
  <c r="B286" i="100"/>
  <c r="F66" i="99" a="1"/>
  <c r="B1199" i="100"/>
  <c r="B217" i="100"/>
  <c r="W94" i="99" a="1"/>
  <c r="C781" i="100"/>
  <c r="B1009" i="100"/>
  <c r="B892" i="100"/>
  <c r="C137" i="100"/>
  <c r="B397" i="100"/>
  <c r="B1182" i="100"/>
  <c r="C570" i="100"/>
  <c r="B1037" i="100"/>
  <c r="O244" i="99" a="1"/>
  <c r="B1800" i="100"/>
  <c r="B1743" i="100"/>
  <c r="C540" i="100"/>
  <c r="C144" i="100"/>
  <c r="C1559" i="100"/>
  <c r="C129" i="100"/>
  <c r="C1090" i="100"/>
  <c r="W65" i="99" a="1"/>
  <c r="AG89" i="99" a="1"/>
  <c r="B389" i="100"/>
  <c r="B819" i="100"/>
  <c r="B469" i="100"/>
  <c r="C1011" i="100"/>
  <c r="C1763" i="100"/>
  <c r="B1847" i="100"/>
  <c r="C736" i="100"/>
  <c r="C798" i="100"/>
  <c r="C460" i="100"/>
  <c r="B216" i="100"/>
  <c r="C1589" i="100"/>
  <c r="B1798" i="100"/>
  <c r="C193" i="100"/>
  <c r="C1217" i="100"/>
  <c r="B131" i="100"/>
  <c r="B782" i="100"/>
  <c r="B185" i="100"/>
  <c r="B1951" i="100"/>
  <c r="C1786" i="100"/>
  <c r="C658" i="100"/>
  <c r="C1945" i="100"/>
  <c r="D199" i="99" a="1"/>
  <c r="C542" i="100"/>
  <c r="B891" i="100"/>
  <c r="W380" i="99" a="1"/>
  <c r="C819" i="100"/>
  <c r="Y375" i="99" a="1"/>
  <c r="D123" i="99" a="1"/>
  <c r="O303" i="99" a="1"/>
  <c r="E377" i="99" a="1"/>
  <c r="BI219" i="99" a="1"/>
  <c r="AA190" i="99" a="1"/>
  <c r="C1193" i="100"/>
  <c r="B793" i="100"/>
  <c r="B447" i="100"/>
  <c r="E120" i="99" a="1"/>
  <c r="B136" i="100"/>
  <c r="B187" i="100"/>
  <c r="Y165" i="99" a="1"/>
  <c r="B1882" i="100"/>
  <c r="L244" i="99" a="1"/>
  <c r="E288" i="99" a="1"/>
  <c r="V197" i="99" a="1"/>
  <c r="C813" i="100"/>
  <c r="O286" i="99" a="1"/>
  <c r="B653" i="100"/>
  <c r="C652" i="100"/>
  <c r="B378" i="100"/>
  <c r="Q190" i="99" a="1"/>
  <c r="C1940" i="100"/>
  <c r="F248" i="99" a="1"/>
  <c r="B255" i="100"/>
  <c r="X39" i="99" a="1"/>
  <c r="L303" i="99" a="1"/>
  <c r="C698" i="100"/>
  <c r="B576" i="100"/>
  <c r="AG60" i="99" a="1"/>
  <c r="B367" i="100"/>
  <c r="B1866" i="100"/>
  <c r="C1845" i="100"/>
  <c r="B391" i="100"/>
  <c r="C342" i="100"/>
  <c r="Z89" i="99" a="1"/>
  <c r="C99" i="100"/>
  <c r="B994" i="100"/>
  <c r="C475" i="100"/>
  <c r="C1924" i="100"/>
  <c r="C1890" i="100"/>
  <c r="B1181" i="100"/>
  <c r="B248" i="100"/>
  <c r="C1956" i="100"/>
  <c r="B1079" i="100"/>
  <c r="B322" i="100"/>
  <c r="C443" i="100"/>
  <c r="B1935" i="100"/>
  <c r="C592" i="100"/>
  <c r="F192" i="99"/>
  <c r="C251" i="100"/>
  <c r="M286" i="99" a="1"/>
  <c r="B611" i="100"/>
  <c r="O143" i="99" a="1"/>
  <c r="B1268" i="100"/>
  <c r="F246" i="99" a="1"/>
  <c r="E360" i="99" a="1"/>
  <c r="AE89" i="99" a="1"/>
  <c r="C335" i="99" a="1"/>
  <c r="B560" i="100"/>
  <c r="B1241" i="100"/>
  <c r="BX221" i="99" a="1"/>
  <c r="B1782" i="100"/>
  <c r="B555" i="100"/>
  <c r="B1034" i="100"/>
  <c r="B944" i="100"/>
  <c r="B474" i="100"/>
  <c r="I375" i="99" a="1"/>
  <c r="M375" i="99" a="1"/>
  <c r="AH143" i="99" a="1"/>
  <c r="C211" i="100"/>
  <c r="C948" i="100"/>
  <c r="C279" i="100"/>
  <c r="G35" i="99" a="1"/>
  <c r="B279" i="100"/>
  <c r="C202" i="100"/>
  <c r="B952" i="100"/>
  <c r="C1979" i="100"/>
  <c r="B747" i="100"/>
  <c r="C610" i="100"/>
  <c r="B1980" i="100"/>
  <c r="C1968" i="100"/>
  <c r="C186" i="100"/>
  <c r="D221" i="99" a="1"/>
  <c r="B1908" i="100"/>
  <c r="AB62" i="99" a="1"/>
  <c r="C1127" i="100"/>
  <c r="C505" i="100"/>
  <c r="C44" i="100"/>
  <c r="C730" i="100"/>
  <c r="B1139" i="100"/>
  <c r="D93" i="99" a="1"/>
  <c r="V380" i="99" a="1"/>
  <c r="B60" i="100"/>
  <c r="C550" i="100"/>
  <c r="B208" i="100"/>
  <c r="B1132" i="100"/>
  <c r="C1613" i="100"/>
  <c r="B287" i="100"/>
  <c r="C906" i="100"/>
  <c r="C604" i="100"/>
  <c r="B1693" i="100"/>
  <c r="B1827" i="100"/>
  <c r="AI60" i="99" a="1"/>
  <c r="C1204" i="100"/>
  <c r="C700" i="100"/>
  <c r="BY219" i="99" a="1"/>
  <c r="C1936" i="100"/>
  <c r="C1847" i="100"/>
  <c r="J89" i="99" a="1"/>
  <c r="B1023" i="100"/>
  <c r="C1691" i="100"/>
  <c r="C856" i="100"/>
  <c r="B1053" i="100"/>
  <c r="C1154" i="100"/>
  <c r="B1221" i="100"/>
  <c r="B1045" i="100"/>
  <c r="B799" i="100"/>
  <c r="B1797" i="100"/>
  <c r="B1724" i="100"/>
  <c r="C672" i="100"/>
  <c r="AC114" i="99" a="1"/>
  <c r="C1118" i="100"/>
  <c r="B839" i="100"/>
  <c r="C54" i="100"/>
  <c r="B1932" i="100"/>
  <c r="C1129" i="100"/>
  <c r="C1816" i="100"/>
  <c r="B51" i="100"/>
  <c r="C441" i="100"/>
  <c r="C718" i="100"/>
  <c r="C1083" i="100"/>
  <c r="C561" i="100"/>
  <c r="C452" i="100"/>
  <c r="B411" i="100"/>
  <c r="B85" i="100"/>
  <c r="B774" i="100"/>
  <c r="C1698" i="100"/>
  <c r="C332" i="100"/>
  <c r="D170" i="99" a="1"/>
  <c r="B382" i="100"/>
  <c r="B895" i="100"/>
  <c r="V271" i="99" a="1"/>
  <c r="C502" i="100"/>
  <c r="C512" i="100"/>
  <c r="B565" i="100"/>
  <c r="Y13" i="99" a="1"/>
  <c r="C300" i="100"/>
  <c r="C179" i="100"/>
  <c r="C62" i="100"/>
  <c r="B858" i="100"/>
  <c r="C998" i="100"/>
  <c r="F37" i="99" a="1"/>
  <c r="C241" i="100"/>
  <c r="B926" i="100"/>
  <c r="B752" i="100"/>
  <c r="V167" i="99" a="1"/>
  <c r="C955" i="100"/>
  <c r="B459" i="100"/>
  <c r="C1183" i="100"/>
  <c r="B516" i="100"/>
  <c r="C1812" i="100"/>
  <c r="B894" i="100"/>
  <c r="B1232" i="100"/>
  <c r="CH219" i="99" a="1"/>
  <c r="B897" i="100"/>
  <c r="B100" i="100"/>
  <c r="Y190" i="99" a="1"/>
  <c r="C989" i="100"/>
  <c r="C751" i="100"/>
  <c r="B465" i="100"/>
  <c r="C762" i="100"/>
  <c r="H396" i="99" a="1"/>
  <c r="B938" i="100"/>
  <c r="B1751" i="100"/>
  <c r="B925" i="100"/>
  <c r="C620" i="100"/>
  <c r="C1823" i="100"/>
  <c r="C1616" i="100"/>
  <c r="CG219" i="99" a="1"/>
  <c r="BF224" i="99" a="1"/>
  <c r="B1811" i="100"/>
  <c r="B1143" i="100"/>
  <c r="M114" i="99" a="1"/>
  <c r="C1871" i="100"/>
  <c r="C1201" i="100"/>
  <c r="B44" i="100"/>
  <c r="B247" i="100"/>
  <c r="B207" i="100"/>
  <c r="X197" i="99" a="1"/>
  <c r="L13" i="99" a="1"/>
  <c r="AG35" i="99" a="1"/>
  <c r="B345" i="100"/>
  <c r="C1104" i="100"/>
  <c r="C590" i="100"/>
  <c r="B1860" i="100"/>
  <c r="B1701" i="100"/>
  <c r="C600" i="100"/>
  <c r="AY219" i="99" a="1"/>
  <c r="B646" i="100"/>
  <c r="W194" i="99"/>
  <c r="C265" i="100"/>
  <c r="B648" i="100"/>
  <c r="B1869" i="100"/>
  <c r="C343" i="100"/>
  <c r="B481" i="100"/>
  <c r="B338" i="100"/>
  <c r="B953" i="100"/>
  <c r="C63" i="100"/>
  <c r="C967" i="100"/>
  <c r="B1962" i="100"/>
  <c r="C851" i="100"/>
  <c r="B418" i="100"/>
  <c r="B1203" i="100"/>
  <c r="B569" i="100"/>
  <c r="C1947" i="100"/>
  <c r="B1924" i="100"/>
  <c r="B962" i="100"/>
  <c r="C503" i="100"/>
  <c r="C302" i="100"/>
  <c r="C118" i="100"/>
  <c r="C858" i="100"/>
  <c r="C1856" i="100"/>
  <c r="C1921" i="100"/>
  <c r="B1914" i="100"/>
  <c r="B988" i="100"/>
  <c r="B1850" i="100"/>
  <c r="B704" i="100"/>
  <c r="B222" i="100"/>
  <c r="B1080" i="100"/>
  <c r="M60" i="99" a="1"/>
  <c r="N286" i="99" a="1"/>
  <c r="B379" i="100"/>
  <c r="O219" i="99" a="1"/>
  <c r="X170" i="99" a="1"/>
  <c r="C122" i="100"/>
  <c r="C1186" i="100"/>
  <c r="C1170" i="100"/>
  <c r="BQ219" i="99" a="1"/>
  <c r="B1230" i="100"/>
  <c r="C459" i="100"/>
  <c r="J320" i="99" a="1"/>
  <c r="W39" i="99" a="1"/>
  <c r="B427" i="100"/>
  <c r="C497" i="100"/>
  <c r="C794" i="100"/>
  <c r="B597" i="100"/>
  <c r="F198" i="99" a="1"/>
  <c r="B898" i="100"/>
  <c r="C882" i="100"/>
  <c r="B1119" i="100"/>
  <c r="C519" i="100"/>
  <c r="B1758" i="100"/>
  <c r="V121" i="99" a="1"/>
  <c r="J37" i="99" a="1"/>
  <c r="C1030" i="100"/>
  <c r="C1667" i="100"/>
  <c r="B1830" i="100"/>
  <c r="C573" i="100"/>
  <c r="B932" i="100"/>
  <c r="C1761" i="100"/>
  <c r="C1171" i="100"/>
  <c r="C402" i="100"/>
  <c r="C1794" i="100"/>
  <c r="B554" i="100"/>
  <c r="B688" i="100"/>
  <c r="C1969" i="100"/>
  <c r="C907" i="100"/>
  <c r="B1665" i="100"/>
  <c r="B1941" i="100"/>
  <c r="C76" i="100"/>
  <c r="C1124" i="100"/>
  <c r="P303" i="99" a="1"/>
  <c r="C1252" i="100"/>
  <c r="C1773" i="100"/>
  <c r="F221" i="99" a="1"/>
  <c r="B6" i="100"/>
  <c r="E123" i="99" a="1"/>
  <c r="C1210" i="100"/>
  <c r="B910" i="100"/>
  <c r="C585" i="100"/>
  <c r="C815" i="100"/>
  <c r="C563" i="100"/>
  <c r="B735" i="100"/>
  <c r="B1894" i="100"/>
  <c r="B951" i="100"/>
  <c r="B1802" i="100"/>
  <c r="B1017" i="100"/>
  <c r="B457" i="100"/>
  <c r="B710" i="100"/>
  <c r="B592" i="100"/>
  <c r="D122" i="99" a="1"/>
  <c r="C1909" i="100"/>
  <c r="B458" i="100"/>
  <c r="B52" i="100"/>
  <c r="X224" i="99" a="1"/>
  <c r="C660" i="100"/>
  <c r="B1028" i="100"/>
  <c r="B315" i="100"/>
  <c r="C627" i="100"/>
  <c r="C1965" i="100"/>
  <c r="B1972" i="100"/>
  <c r="B695" i="100"/>
  <c r="C626" i="100"/>
  <c r="U381" i="99" a="1"/>
  <c r="C719" i="100"/>
  <c r="B1768" i="100"/>
  <c r="B14" i="100"/>
  <c r="B1137" i="100"/>
  <c r="C1747" i="100"/>
  <c r="C379" i="100"/>
  <c r="C188" i="100"/>
  <c r="C157" i="100"/>
  <c r="B1937" i="100"/>
  <c r="C731" i="100"/>
  <c r="C1704" i="100"/>
  <c r="C1680" i="100"/>
  <c r="F195" i="99" a="1"/>
  <c r="B899" i="100"/>
  <c r="C1053" i="100"/>
  <c r="N5" i="99" a="1"/>
  <c r="B513" i="100"/>
  <c r="C485" i="100"/>
  <c r="C1215" i="100"/>
  <c r="B1720" i="100"/>
  <c r="F354" i="99" a="1"/>
  <c r="BJ219" i="99" a="1"/>
  <c r="C562" i="100"/>
  <c r="AG190" i="99" a="1"/>
  <c r="C536" i="100"/>
  <c r="F119" i="99" a="1"/>
  <c r="C821" i="100"/>
  <c r="K35" i="99" a="1"/>
  <c r="B398" i="100"/>
  <c r="D398" i="99" a="1"/>
  <c r="B257" i="100"/>
  <c r="C210" i="100"/>
  <c r="B746" i="100"/>
  <c r="B1762" i="100"/>
  <c r="D64" i="99" a="1"/>
  <c r="B805" i="100"/>
  <c r="B509" i="100"/>
  <c r="AO221" i="99" a="1"/>
  <c r="C1932" i="100"/>
  <c r="C1878" i="100"/>
  <c r="B339" i="100"/>
  <c r="J165" i="99" a="1"/>
  <c r="C116" i="100"/>
  <c r="B723" i="100"/>
  <c r="B203" i="100"/>
  <c r="E322" i="99" a="1"/>
  <c r="B1117" i="100"/>
  <c r="V65" i="99" a="1"/>
  <c r="B1975" i="100"/>
  <c r="C1206" i="100"/>
  <c r="B1740" i="100"/>
  <c r="M165" i="99" a="1"/>
  <c r="B1749" i="100"/>
  <c r="C1911" i="100"/>
  <c r="B462" i="100"/>
  <c r="C12" i="100"/>
  <c r="C291" i="100"/>
  <c r="C812" i="100"/>
  <c r="C1282" i="100"/>
  <c r="AA219" i="99" a="1"/>
  <c r="AA358" i="99" a="1"/>
  <c r="W197" i="99" a="1"/>
  <c r="C900" i="100"/>
  <c r="C1250" i="100"/>
  <c r="C1692" i="100"/>
  <c r="B861" i="100"/>
  <c r="G114" i="99" a="1"/>
  <c r="B963" i="100"/>
  <c r="B468" i="100"/>
  <c r="C130" i="100"/>
  <c r="C525" i="100"/>
  <c r="C898" i="100"/>
  <c r="C1776" i="100"/>
  <c r="B1865" i="100"/>
  <c r="B1567" i="100"/>
  <c r="B1940" i="100"/>
  <c r="E375" i="99" a="1"/>
  <c r="H221" i="99" a="1"/>
  <c r="C1262" i="100"/>
  <c r="B1136" i="100"/>
  <c r="C679" i="100"/>
  <c r="C1077" i="100"/>
  <c r="B1169" i="100"/>
  <c r="AH35" i="99" a="1"/>
  <c r="B1152" i="100"/>
  <c r="E354" i="99" a="1"/>
  <c r="K143" i="99" a="1"/>
  <c r="U378" i="99" a="1"/>
  <c r="C748" i="100"/>
  <c r="C1156" i="100"/>
  <c r="V199" i="99" a="1"/>
  <c r="C91" i="99" a="1"/>
  <c r="C498" i="100"/>
  <c r="C1774" i="100"/>
  <c r="B74" i="100"/>
  <c r="B1815" i="100"/>
  <c r="C1915" i="100"/>
  <c r="C1974" i="100"/>
  <c r="C588" i="100"/>
  <c r="C93" i="100"/>
  <c r="C374" i="100"/>
  <c r="B213" i="100"/>
  <c r="C416" i="100"/>
  <c r="B999" i="100"/>
  <c r="D194" i="99" a="1"/>
  <c r="D68" i="99" a="1"/>
  <c r="E118" i="99"/>
  <c r="J303" i="99" a="1"/>
  <c r="C1247" i="100"/>
  <c r="B798" i="100"/>
  <c r="B50" i="100"/>
  <c r="C1958" i="100"/>
  <c r="B779" i="100"/>
  <c r="B814" i="100"/>
  <c r="I143" i="99" a="1"/>
  <c r="C254" i="100"/>
  <c r="C690" i="100"/>
  <c r="B22" i="100"/>
  <c r="V379" i="99" a="1"/>
  <c r="AB190" i="99" a="1"/>
  <c r="M244" i="99" a="1"/>
  <c r="C803" i="100"/>
  <c r="V120" i="99" a="1"/>
  <c r="C715" i="100"/>
  <c r="C1046" i="100"/>
  <c r="B867" i="100"/>
  <c r="K339" i="99" a="1"/>
  <c r="B1695" i="100"/>
  <c r="B205" i="100"/>
  <c r="B182" i="100"/>
  <c r="B628" i="100"/>
  <c r="N244" i="99" a="1"/>
  <c r="Y219" i="99" a="1"/>
  <c r="B112" i="100"/>
  <c r="B918" i="100"/>
  <c r="C1269" i="100"/>
  <c r="C653" i="100"/>
  <c r="C20" i="100"/>
  <c r="B336" i="100"/>
  <c r="C132" i="100"/>
  <c r="H339" i="99" a="1"/>
  <c r="C1683" i="100"/>
  <c r="C509" i="100"/>
  <c r="B825" i="100"/>
  <c r="B1190" i="100"/>
  <c r="V402" i="99" a="1"/>
  <c r="B1817" i="100"/>
  <c r="C456" i="100"/>
  <c r="C1018" i="100"/>
  <c r="D192" i="99" a="1"/>
  <c r="D15" i="99" a="1"/>
  <c r="B826" i="100"/>
  <c r="B142" i="100"/>
  <c r="D249" i="99" a="1"/>
  <c r="C184" i="100"/>
  <c r="C92" i="100"/>
  <c r="F93" i="99" a="1"/>
  <c r="B1130" i="100"/>
  <c r="C1717" i="100"/>
  <c r="B49" i="100"/>
  <c r="C830" i="100"/>
  <c r="B1021" i="100"/>
  <c r="C804" i="100"/>
  <c r="B545" i="100"/>
  <c r="W378" i="99" a="1"/>
  <c r="C109" i="100"/>
  <c r="C1736" i="100"/>
  <c r="B780" i="100"/>
  <c r="B1279" i="100"/>
  <c r="V93" i="99" a="1"/>
  <c r="B62" i="100"/>
  <c r="B652" i="100"/>
  <c r="B1274" i="100"/>
  <c r="J13" i="99" a="1"/>
  <c r="D354" i="99" a="1"/>
  <c r="B846" i="100"/>
  <c r="B403" i="100"/>
  <c r="V122" i="99" a="1"/>
  <c r="C1901" i="100"/>
  <c r="V196" i="99" a="1"/>
  <c r="C1732" i="100"/>
  <c r="C1594" i="100"/>
  <c r="C1025" i="100"/>
  <c r="AA269" i="99" a="1"/>
  <c r="P114" i="99" a="1"/>
  <c r="B1563" i="100"/>
  <c r="X169" i="99" a="1"/>
  <c r="G221" i="99" a="1"/>
  <c r="C153" i="100"/>
  <c r="AF190" i="99" a="1"/>
  <c r="C849" i="100"/>
  <c r="C16" i="100"/>
  <c r="C559" i="100"/>
  <c r="B1258" i="100"/>
  <c r="Z358" i="99" a="1"/>
  <c r="B1188" i="100"/>
  <c r="B784" i="100"/>
  <c r="C1237" i="100"/>
  <c r="B202" i="100"/>
  <c r="C1566" i="100"/>
  <c r="D198" i="99" a="1"/>
  <c r="C1141" i="100"/>
  <c r="X195" i="99" a="1"/>
  <c r="B589" i="100"/>
  <c r="F123" i="99" a="1"/>
  <c r="C1864" i="100"/>
  <c r="C822" i="100"/>
  <c r="C1187" i="100"/>
  <c r="G269" i="99" a="1"/>
  <c r="C325" i="100"/>
  <c r="B639" i="100"/>
  <c r="K286" i="99" a="1"/>
  <c r="C404" i="100"/>
  <c r="W223" i="99" a="1"/>
  <c r="B273" i="100"/>
  <c r="I13" i="99" a="1"/>
  <c r="B742" i="100"/>
  <c r="C524" i="100"/>
  <c r="K190" i="99" a="1"/>
  <c r="O13" i="99" a="1"/>
  <c r="B922" i="100"/>
  <c r="V145" i="99" a="1"/>
  <c r="C355" i="100"/>
  <c r="C234" i="100"/>
  <c r="C15" i="100"/>
  <c r="C1886" i="100"/>
  <c r="AD190" i="99" a="1"/>
  <c r="B1974" i="100"/>
  <c r="B250" i="100"/>
  <c r="C213" i="100"/>
  <c r="C972" i="100"/>
  <c r="AI165" i="99" a="1"/>
  <c r="C348" i="100"/>
  <c r="AN221" i="99" a="1"/>
  <c r="C110" i="100"/>
  <c r="C935" i="100"/>
  <c r="B771" i="100"/>
  <c r="B377" i="100"/>
  <c r="C823" i="100"/>
  <c r="C70" i="100"/>
  <c r="B1265" i="100"/>
  <c r="L60" i="99" a="1"/>
  <c r="BM219" i="99" a="1"/>
  <c r="C33" i="100"/>
  <c r="C1116" i="100"/>
  <c r="H89" i="99" a="1"/>
  <c r="C1800" i="100"/>
  <c r="C1884" i="100"/>
  <c r="L89" i="99" a="1"/>
  <c r="AB35" i="99" a="1"/>
  <c r="B1711" i="100"/>
  <c r="B296" i="100"/>
  <c r="B1807" i="100"/>
  <c r="AB269" i="99" a="1"/>
  <c r="I358" i="99" a="1"/>
  <c r="C305" i="100"/>
  <c r="Z221" i="99" a="1"/>
  <c r="AC143" i="99" a="1"/>
  <c r="AC190" i="99" a="1"/>
  <c r="C468" i="100"/>
  <c r="B837" i="100"/>
  <c r="B1195" i="100"/>
  <c r="B787" i="100"/>
  <c r="B1026" i="100"/>
  <c r="B553" i="100"/>
  <c r="B1957" i="100"/>
  <c r="AF165" i="99" a="1"/>
  <c r="C1701" i="100"/>
  <c r="C1049" i="100"/>
  <c r="W64" i="99"/>
  <c r="B1929" i="100"/>
  <c r="B1081" i="100"/>
  <c r="U399" i="99" a="1"/>
  <c r="B632" i="100"/>
  <c r="B1766" i="100"/>
  <c r="C453" i="100"/>
  <c r="B1859" i="100"/>
  <c r="C437" i="100"/>
  <c r="B643" i="100"/>
  <c r="AV219" i="99" a="1"/>
  <c r="AE219" i="99" a="1"/>
  <c r="C387" i="100"/>
  <c r="D169" i="99" a="1"/>
  <c r="X93" i="99" a="1"/>
  <c r="AC221" i="99" a="1"/>
  <c r="B813" i="100"/>
  <c r="B662" i="100"/>
  <c r="C1257" i="100"/>
  <c r="C911" i="100"/>
  <c r="B48" i="100"/>
  <c r="AD165" i="99" a="1"/>
  <c r="C1278" i="100"/>
  <c r="AC358" i="99" a="1"/>
  <c r="AP223" i="99" a="1"/>
  <c r="D62" i="99" a="1"/>
  <c r="B1722" i="100"/>
  <c r="C260" i="100"/>
  <c r="B958" i="100"/>
  <c r="C899" i="100"/>
  <c r="C773" i="100"/>
  <c r="BG224" i="99" a="1"/>
  <c r="B828" i="100"/>
  <c r="C290" i="100"/>
  <c r="B506" i="100"/>
  <c r="AB89" i="99" a="1"/>
  <c r="C482" i="100"/>
  <c r="C1089" i="100"/>
  <c r="AX219" i="99" a="1"/>
  <c r="C104" i="100"/>
  <c r="K60" i="99" a="1"/>
  <c r="CC219" i="99" a="1"/>
  <c r="C565" i="100"/>
  <c r="B124" i="100"/>
  <c r="C1987" i="100"/>
  <c r="C1665" i="100"/>
  <c r="B1813" i="100"/>
  <c r="B981" i="100"/>
  <c r="C49" i="100"/>
  <c r="X221" i="99" a="1"/>
  <c r="C1734" i="100"/>
  <c r="E116" i="99"/>
  <c r="B1984" i="100"/>
  <c r="D378" i="99" a="1"/>
  <c r="B1176" i="100"/>
  <c r="B1262" i="100"/>
  <c r="V64" i="99" a="1"/>
  <c r="AI190" i="99" a="1"/>
  <c r="B1175" i="100"/>
  <c r="Q35" i="99" a="1"/>
  <c r="AD60" i="99" a="1"/>
  <c r="C1866" i="100"/>
  <c r="C1276" i="100"/>
  <c r="B853" i="100"/>
  <c r="C726" i="100"/>
  <c r="AA60" i="99" a="1"/>
  <c r="B966" i="100"/>
  <c r="B1704" i="100"/>
  <c r="B479" i="100"/>
  <c r="B714" i="100"/>
  <c r="C636" i="100"/>
  <c r="L114" i="99" a="1"/>
  <c r="C1822" i="100"/>
  <c r="N165" i="99" a="1"/>
  <c r="AG269" i="99" a="1"/>
  <c r="B167" i="100"/>
  <c r="AR219" i="99" a="1"/>
  <c r="B612" i="100"/>
  <c r="U398" i="99" a="1"/>
  <c r="B1867" i="100"/>
  <c r="C1125" i="100"/>
  <c r="C464" i="100"/>
  <c r="B842" i="100"/>
  <c r="H417" i="99" a="1"/>
  <c r="B1064" i="100"/>
  <c r="C1031" i="100"/>
  <c r="B904" i="100"/>
  <c r="B959" i="100"/>
  <c r="B1794" i="100"/>
  <c r="F67" i="99" a="1"/>
  <c r="B1700" i="100"/>
  <c r="C1925" i="100"/>
  <c r="C633" i="100"/>
  <c r="C1985" i="100"/>
  <c r="G190" i="99" a="1"/>
  <c r="H358" i="99" a="1"/>
  <c r="AE35" i="99" a="1"/>
  <c r="C1241" i="100"/>
  <c r="AH165" i="99" a="1"/>
  <c r="C1222" i="100"/>
  <c r="B176" i="100"/>
  <c r="AA143" i="99" a="1"/>
  <c r="B1174" i="100"/>
  <c r="G335" i="99" a="1"/>
  <c r="B778" i="100"/>
  <c r="C425" i="100"/>
  <c r="C765" i="100"/>
  <c r="Q89" i="99" a="1"/>
  <c r="AD375" i="99" a="1"/>
  <c r="B1698" i="100"/>
  <c r="C556" i="100"/>
  <c r="B1594" i="100"/>
  <c r="D322" i="99" a="1"/>
  <c r="AC165" i="99" a="1"/>
  <c r="C936" i="100"/>
  <c r="C580" i="100"/>
  <c r="H190" i="99" a="1"/>
  <c r="B211" i="100"/>
  <c r="C1196" i="100"/>
  <c r="C1263" i="100"/>
  <c r="C738" i="100"/>
  <c r="C767" i="100"/>
  <c r="W169" i="99" a="1"/>
  <c r="B1170" i="100"/>
  <c r="V400" i="99" a="1"/>
  <c r="C1224" i="100"/>
  <c r="B1057" i="100"/>
  <c r="W62" i="99" a="1"/>
  <c r="B1716" i="100"/>
  <c r="B830" i="100"/>
  <c r="AD269" i="99" a="1"/>
  <c r="B919" i="100"/>
  <c r="B636" i="100"/>
  <c r="C1038" i="100"/>
  <c r="C1562" i="100"/>
  <c r="B241" i="100"/>
  <c r="C1758" i="100"/>
  <c r="C1142" i="100"/>
  <c r="B1035" i="100"/>
  <c r="C1899" i="100"/>
  <c r="B1954" i="100"/>
  <c r="E224" i="99" a="1"/>
  <c r="B519" i="100"/>
  <c r="C306" i="100"/>
  <c r="Q219" i="99" a="1"/>
  <c r="C516" i="100"/>
  <c r="B1121" i="100"/>
  <c r="C1962" i="100"/>
  <c r="C912" i="100"/>
  <c r="B111" i="100"/>
  <c r="C7" i="100"/>
  <c r="C253" i="100"/>
  <c r="C351" i="100"/>
  <c r="C311" i="100"/>
  <c r="B1689" i="100"/>
  <c r="B1562" i="100"/>
  <c r="C1115" i="100"/>
  <c r="AE143" i="99" a="1"/>
  <c r="W123" i="99" a="1"/>
  <c r="L269" i="99" a="1"/>
  <c r="C526" i="100"/>
  <c r="C363" i="100"/>
  <c r="B301" i="100"/>
  <c r="B1120" i="100"/>
  <c r="H13" i="99" a="1"/>
  <c r="B1985" i="100"/>
  <c r="Z396" i="99" a="1"/>
  <c r="F375" i="99" a="1"/>
  <c r="C1256" i="100"/>
  <c r="B1147" i="100"/>
  <c r="M143" i="99" a="1"/>
  <c r="BK219" i="99" a="1"/>
  <c r="B593" i="100"/>
  <c r="I244" i="99" a="1"/>
  <c r="X167" i="99" a="1"/>
  <c r="B991" i="100"/>
  <c r="D271" i="99" a="1"/>
  <c r="B381" i="100"/>
  <c r="B987" i="100"/>
  <c r="B298" i="100"/>
  <c r="C953" i="100"/>
  <c r="W116" i="99"/>
  <c r="C1119" i="100"/>
  <c r="C1695" i="100"/>
  <c r="B1823" i="100"/>
  <c r="B240" i="100"/>
  <c r="B417" i="100"/>
  <c r="B1231" i="100"/>
  <c r="BL219" i="99" a="1"/>
  <c r="B1154" i="100"/>
  <c r="C1913" i="100"/>
  <c r="C887" i="100"/>
  <c r="C1181" i="100"/>
  <c r="C839" i="100"/>
  <c r="C172" i="100"/>
  <c r="E192" i="99" a="1"/>
  <c r="B1598" i="100"/>
  <c r="B294" i="100"/>
  <c r="AD114" i="99" a="1"/>
  <c r="C484" i="100"/>
  <c r="AA165" i="99" a="1"/>
  <c r="C1756" i="100"/>
  <c r="C1728" i="100"/>
  <c r="AG165" i="99" a="1"/>
  <c r="C289" i="100"/>
  <c r="BE223" i="99" a="1"/>
  <c r="D402" i="99" a="1"/>
  <c r="F169" i="99" a="1"/>
  <c r="C1971" i="100"/>
  <c r="B1213" i="100"/>
  <c r="B399" i="100"/>
  <c r="C317" i="100"/>
  <c r="C713" i="100"/>
  <c r="L143" i="99" a="1"/>
  <c r="B150" i="100"/>
  <c r="B1973" i="100"/>
  <c r="C106" i="100"/>
  <c r="BW221" i="99" a="1"/>
  <c r="B171" i="100"/>
  <c r="AD396" i="99" a="1"/>
  <c r="B929" i="100"/>
  <c r="C1681" i="100"/>
  <c r="B1733" i="100"/>
  <c r="C1765" i="100"/>
  <c r="B1250" i="100"/>
  <c r="B328" i="100"/>
  <c r="B35" i="100"/>
  <c r="C811" i="100"/>
  <c r="C1975" i="100"/>
  <c r="C52" i="100"/>
  <c r="D305" i="99" a="1"/>
  <c r="U360" i="99" a="1"/>
  <c r="M89" i="99" a="1"/>
  <c r="B446" i="100"/>
  <c r="B1771" i="100"/>
  <c r="W221" i="99" a="1"/>
  <c r="C548" i="100"/>
  <c r="C183" i="100"/>
  <c r="B1877" i="100"/>
  <c r="B834" i="100"/>
  <c r="B494" i="100"/>
  <c r="C1105" i="100"/>
  <c r="G62" i="99"/>
  <c r="C530" i="100"/>
  <c r="Z114" i="99" a="1"/>
  <c r="F194" i="99" a="1"/>
  <c r="W170" i="99" a="1"/>
  <c r="B1849" i="100"/>
  <c r="G37" i="99" a="1"/>
  <c r="B1252" i="100"/>
  <c r="C301" i="100"/>
  <c r="C506" i="100"/>
  <c r="B321" i="100"/>
  <c r="B924" i="100"/>
  <c r="C689" i="100"/>
  <c r="I35" i="99" a="1"/>
  <c r="B655" i="100"/>
  <c r="C1827" i="100"/>
  <c r="C269" i="100"/>
  <c r="C761" i="100"/>
  <c r="B119" i="100"/>
  <c r="L320" i="99" a="1"/>
  <c r="B1717" i="100"/>
  <c r="B977" i="100"/>
  <c r="H286" i="99" a="1"/>
  <c r="Y91" i="99" a="1"/>
  <c r="B364" i="100"/>
  <c r="D67" i="99" a="1"/>
  <c r="B521" i="100"/>
  <c r="N6" i="99" a="1"/>
  <c r="C897" i="100"/>
  <c r="C871" i="100"/>
  <c r="B46" i="100"/>
  <c r="B1110" i="100"/>
  <c r="F167" i="99" a="1"/>
  <c r="C380" i="99" a="1"/>
  <c r="B709" i="100"/>
  <c r="C286" i="100"/>
  <c r="K358" i="99" a="1"/>
  <c r="B523" i="100"/>
  <c r="C692" i="100"/>
  <c r="AT219" i="99" a="1"/>
  <c r="F69" i="99" a="1"/>
  <c r="W375" i="99" a="1"/>
  <c r="C774" i="100"/>
  <c r="B1192" i="100"/>
  <c r="G244" i="99" a="1"/>
  <c r="C1742" i="100"/>
  <c r="B97" i="100"/>
  <c r="B7" i="100"/>
  <c r="C1148" i="100"/>
  <c r="C940" i="100"/>
  <c r="B1799" i="100"/>
  <c r="C1160" i="100"/>
  <c r="C1805" i="100"/>
  <c r="C671" i="100"/>
  <c r="AF35" i="99" a="1"/>
  <c r="B542" i="100"/>
  <c r="B199" i="100"/>
  <c r="B104" i="100"/>
  <c r="C399" i="100"/>
  <c r="B1670" i="100"/>
  <c r="B1853" i="100"/>
  <c r="C969" i="100"/>
  <c r="B26" i="100"/>
  <c r="C791" i="100"/>
  <c r="C401" i="100"/>
  <c r="Y221" i="99" a="1"/>
  <c r="C303" i="100"/>
  <c r="B285" i="100"/>
  <c r="C3" i="100"/>
  <c r="B484" i="100"/>
  <c r="E223" i="99" a="1"/>
  <c r="B1564" i="100"/>
  <c r="B212" i="100"/>
  <c r="X37" i="99" a="1"/>
  <c r="B1690" i="100"/>
  <c r="M13" i="99" a="1"/>
  <c r="B1134" i="100"/>
  <c r="B1173" i="100"/>
  <c r="M339" i="99" a="1"/>
  <c r="E39" i="99" a="1"/>
  <c r="C278" i="100"/>
  <c r="O89" i="99" a="1"/>
  <c r="AG114" i="99" a="1"/>
  <c r="V68" i="99" a="1"/>
  <c r="Z269" i="99" a="1"/>
  <c r="C111" i="100"/>
  <c r="B1091" i="100"/>
  <c r="B1747" i="100"/>
  <c r="B1881" i="100"/>
  <c r="G60" i="99" a="1"/>
  <c r="B571" i="100"/>
  <c r="B993" i="100"/>
  <c r="B331" i="100"/>
  <c r="C418" i="100"/>
  <c r="C1166" i="100"/>
  <c r="C320" i="100"/>
  <c r="C634" i="100"/>
  <c r="B965" i="100"/>
  <c r="C732" i="100"/>
  <c r="C228" i="100"/>
  <c r="B562" i="100"/>
  <c r="C236" i="100"/>
  <c r="C599" i="100"/>
  <c r="B380" i="100"/>
  <c r="B115" i="100"/>
  <c r="C1830" i="100"/>
  <c r="B1148" i="100"/>
  <c r="AD143" i="99" a="1"/>
  <c r="C427" i="100"/>
  <c r="B351" i="100"/>
  <c r="B1248" i="100"/>
  <c r="B702" i="100"/>
  <c r="BV221" i="99" a="1"/>
  <c r="C189" i="100"/>
  <c r="C1056" i="100"/>
  <c r="AI89" i="99" a="1"/>
  <c r="W192" i="99" a="1"/>
  <c r="B848" i="100"/>
  <c r="D380" i="99" a="1"/>
  <c r="B485" i="100"/>
  <c r="C1927" i="100"/>
  <c r="J244" i="99" a="1"/>
  <c r="C1070" i="100"/>
  <c r="C201" i="100"/>
  <c r="C901" i="100"/>
  <c r="C717" i="100"/>
  <c r="B144" i="100"/>
  <c r="B1115" i="100"/>
  <c r="BX223" i="99" a="1"/>
  <c r="B1159" i="100"/>
  <c r="C880" i="100"/>
  <c r="B1921" i="100"/>
  <c r="J190" i="99" a="1"/>
  <c r="V37" i="99" a="1"/>
  <c r="C229" i="100"/>
  <c r="B1558" i="100"/>
  <c r="C1063" i="100"/>
  <c r="C820" i="100"/>
  <c r="C1169" i="100"/>
  <c r="B1757" i="100"/>
  <c r="L35" i="99" a="1"/>
  <c r="C445" i="100"/>
  <c r="C308" i="100"/>
  <c r="B934" i="100"/>
  <c r="V192" i="99" a="1"/>
  <c r="B1775" i="100"/>
  <c r="C430" i="100"/>
  <c r="C930" i="100"/>
  <c r="B730" i="100"/>
  <c r="AC89" i="99" a="1"/>
  <c r="B1069" i="100"/>
  <c r="F68" i="99" a="1"/>
  <c r="C1666" i="100"/>
  <c r="W381" i="99" a="1"/>
  <c r="X375" i="99" a="1"/>
  <c r="C992" i="100"/>
  <c r="O35" i="99" a="1"/>
  <c r="C167" i="100"/>
  <c r="B770" i="100"/>
  <c r="C504" i="100"/>
  <c r="C467" i="100"/>
  <c r="E246" i="99" a="1"/>
  <c r="N375" i="99" a="1"/>
  <c r="B134" i="100"/>
  <c r="C1561" i="100"/>
  <c r="B404" i="100"/>
  <c r="B682" i="100"/>
  <c r="B57" i="100"/>
  <c r="AD35" i="99" a="1"/>
  <c r="AH13" i="99" a="1"/>
  <c r="N8" i="99" a="1"/>
  <c r="B99" i="100"/>
  <c r="D377" i="99" a="1"/>
  <c r="B374" i="100"/>
  <c r="P244" i="99" a="1"/>
  <c r="AC35" i="99" a="1"/>
  <c r="AA35" i="99" a="1"/>
  <c r="B303" i="100"/>
  <c r="B110" i="100"/>
  <c r="B1167" i="100"/>
  <c r="C1179" i="100"/>
  <c r="C1694" i="100"/>
  <c r="P5" i="99" a="1"/>
  <c r="B1243" i="100"/>
  <c r="C625" i="100"/>
  <c r="C1167" i="100"/>
  <c r="C470" i="100"/>
  <c r="C1230" i="100"/>
  <c r="AA114" i="99" a="1"/>
  <c r="C793" i="100"/>
  <c r="BG221" i="99" a="1"/>
  <c r="K396" i="99" a="1"/>
  <c r="C18" i="100"/>
  <c r="B1710" i="100"/>
  <c r="G143" i="99" a="1"/>
  <c r="B1049" i="100"/>
  <c r="U400" i="99" a="1"/>
  <c r="I417" i="99" a="1"/>
  <c r="C379" i="99" a="1"/>
  <c r="C538" i="100"/>
  <c r="C225" i="100"/>
  <c r="C1706" i="100"/>
  <c r="AF375" i="99" a="1"/>
  <c r="C357" i="100"/>
  <c r="C67" i="100"/>
  <c r="C400" i="100"/>
  <c r="C1712" i="100"/>
  <c r="B647" i="100"/>
  <c r="B572" i="100"/>
  <c r="C180" i="100"/>
  <c r="B1018" i="100"/>
  <c r="C1080" i="100"/>
  <c r="P165" i="99" a="1"/>
  <c r="C917" i="100"/>
  <c r="B1040" i="100"/>
  <c r="BG223" i="99" a="1"/>
  <c r="AF114" i="99" a="1"/>
  <c r="C1008" i="100"/>
  <c r="C1223" i="100"/>
  <c r="B1790" i="100"/>
  <c r="B849" i="100"/>
  <c r="B995" i="100"/>
  <c r="B1916" i="100"/>
  <c r="B1101" i="100"/>
  <c r="B956" i="100"/>
  <c r="W271" i="99" a="1"/>
  <c r="C546" i="100"/>
  <c r="B186" i="100"/>
  <c r="U380" i="99" a="1"/>
  <c r="B551" i="100"/>
  <c r="C83" i="100"/>
  <c r="BH219" i="99" a="1"/>
  <c r="B1977" i="100"/>
  <c r="F65" i="99" a="1"/>
  <c r="C68" i="100"/>
  <c r="C381" i="99" a="1"/>
  <c r="C479" i="100"/>
  <c r="C108" i="100"/>
  <c r="B692" i="100"/>
  <c r="N143" i="99" a="1"/>
  <c r="Y60" i="99" a="1"/>
  <c r="C1554" i="100"/>
  <c r="C458" i="100"/>
  <c r="E62" i="99" a="1"/>
  <c r="C1177" i="100"/>
  <c r="C666" i="100"/>
  <c r="C1762" i="100"/>
  <c r="B105" i="100"/>
  <c r="AE375" i="99" a="1"/>
  <c r="B20" i="100"/>
  <c r="J62" i="99" a="1"/>
  <c r="B1901" i="100"/>
  <c r="B661" i="100"/>
  <c r="B754" i="100"/>
  <c r="C1705" i="100"/>
  <c r="C537" i="100"/>
  <c r="C466" i="100"/>
  <c r="C89" i="100"/>
  <c r="AF13" i="99" a="1"/>
  <c r="C1123" i="100"/>
  <c r="B1819" i="100"/>
  <c r="E169" i="99" a="1"/>
  <c r="B393" i="100"/>
  <c r="B310" i="100"/>
  <c r="B622" i="100"/>
  <c r="AQ221" i="99" a="1"/>
  <c r="D246" i="99" a="1"/>
  <c r="F64" i="99" a="1"/>
  <c r="C608" i="100"/>
  <c r="W196" i="99" a="1"/>
  <c r="C1689" i="100"/>
  <c r="B155" i="100"/>
  <c r="C487" i="100"/>
  <c r="B1568" i="100"/>
  <c r="C619" i="100"/>
  <c r="AA396" i="99" a="1"/>
  <c r="B862" i="100"/>
  <c r="C346" i="100"/>
  <c r="B197" i="100"/>
  <c r="V194" i="99" a="1"/>
  <c r="B1226" i="100"/>
  <c r="C1783" i="100"/>
  <c r="V119" i="99" a="1"/>
  <c r="AE114" i="99" a="1"/>
  <c r="B1988" i="100"/>
  <c r="B223" i="100"/>
  <c r="C1848" i="100"/>
  <c r="X199" i="99" a="1"/>
  <c r="C400" i="99" a="1"/>
  <c r="I339" i="99" a="1"/>
  <c r="B1255" i="100"/>
  <c r="F335" i="99" a="1"/>
  <c r="Y89" i="99" a="1"/>
  <c r="E94" i="99" a="1"/>
  <c r="C9" i="100"/>
  <c r="C399" i="99" a="1"/>
  <c r="B512" i="100"/>
  <c r="C903" i="100"/>
  <c r="G286" i="99" a="1"/>
  <c r="C216" i="100"/>
  <c r="B181" i="100"/>
  <c r="C1065" i="100"/>
  <c r="C352" i="100"/>
  <c r="V401" i="99" a="1"/>
  <c r="C271" i="99" a="1"/>
  <c r="B238" i="100"/>
  <c r="C678" i="100"/>
  <c r="C304" i="100"/>
  <c r="C1599" i="100"/>
  <c r="C1021" i="100"/>
  <c r="C1569" i="100"/>
  <c r="CI219" i="99" a="1"/>
  <c r="C90" i="100"/>
  <c r="B508" i="100"/>
  <c r="C1860" i="100"/>
  <c r="C865" i="100"/>
  <c r="B1809" i="100"/>
  <c r="C1253" i="100"/>
  <c r="W199" i="99" a="1"/>
  <c r="B449" i="100"/>
  <c r="B547" i="100"/>
  <c r="E249" i="99" a="1"/>
  <c r="C1110" i="100"/>
  <c r="B865" i="100"/>
  <c r="H244" i="99" a="1"/>
  <c r="K219" i="99" a="1"/>
  <c r="C1839" i="100"/>
  <c r="BE221" i="99" a="1"/>
  <c r="D197" i="99" a="1"/>
  <c r="C780" i="100"/>
  <c r="C1939" i="100"/>
  <c r="V195" i="99" a="1"/>
  <c r="B27" i="100"/>
  <c r="C1555" i="100"/>
  <c r="B346" i="100"/>
  <c r="C1910" i="100"/>
  <c r="B1917" i="100"/>
  <c r="D145" i="99" a="1"/>
  <c r="C668" i="100"/>
  <c r="C632" i="100"/>
  <c r="C740" i="100"/>
  <c r="BH221" i="99" a="1"/>
  <c r="C709" i="100"/>
  <c r="BP219" i="99" a="1"/>
  <c r="G89" i="99" a="1"/>
  <c r="B230" i="100"/>
  <c r="C661" i="100"/>
  <c r="C1194" i="100"/>
  <c r="C1254" i="100"/>
  <c r="B986" i="100"/>
  <c r="C401" i="99" a="1"/>
  <c r="B1939" i="100"/>
  <c r="CE219" i="99" a="1"/>
  <c r="C1960" i="100"/>
  <c r="C974" i="100"/>
  <c r="W396" i="99" a="1"/>
  <c r="B1838" i="100"/>
  <c r="H375" i="99" a="1"/>
  <c r="B260" i="100"/>
  <c r="C1249" i="100"/>
  <c r="B288" i="100"/>
  <c r="BY221" i="99" a="1"/>
  <c r="C199" i="100"/>
  <c r="B1753" i="100"/>
  <c r="B1207" i="100"/>
  <c r="C191" i="100"/>
  <c r="L165" i="99" a="1"/>
  <c r="C1234" i="100"/>
  <c r="C1135" i="100"/>
  <c r="B930" i="100"/>
  <c r="B1906" i="100"/>
  <c r="B5" i="100"/>
  <c r="Q165" i="99" a="1"/>
  <c r="L339" i="99" a="1"/>
  <c r="N60" i="99" a="1"/>
  <c r="C194" i="100"/>
  <c r="B566" i="100"/>
  <c r="C919" i="100"/>
  <c r="B1674" i="100"/>
  <c r="V398" i="99" a="1"/>
  <c r="B1879" i="100"/>
  <c r="D195" i="99" a="1"/>
  <c r="AU219" i="99" a="1"/>
  <c r="C613" i="100"/>
  <c r="C388" i="100"/>
  <c r="B1215" i="100"/>
  <c r="B812" i="100"/>
  <c r="C1834" i="100"/>
  <c r="AG219" i="99" a="1"/>
  <c r="C367" i="100"/>
  <c r="J375" i="99" a="1"/>
  <c r="C1600" i="100"/>
  <c r="C1840" i="100"/>
  <c r="B529" i="100"/>
  <c r="B900" i="100"/>
  <c r="I114" i="99" a="1"/>
  <c r="C747" i="100"/>
  <c r="C1815" i="100"/>
  <c r="AH190" i="99" a="1"/>
  <c r="B651" i="100"/>
  <c r="B1858" i="100"/>
  <c r="B541" i="100"/>
  <c r="B1280" i="100"/>
  <c r="K244" i="99" a="1"/>
  <c r="C1950" i="100"/>
  <c r="B896" i="100"/>
  <c r="B935" i="100"/>
  <c r="C169" i="100"/>
  <c r="C360" i="100"/>
  <c r="B24" i="100"/>
  <c r="C64" i="100"/>
  <c r="B1061" i="100"/>
  <c r="N320" i="99" a="1"/>
  <c r="C914" i="100"/>
  <c r="J143" i="99" a="1"/>
  <c r="B1219" i="100"/>
  <c r="C1130" i="100"/>
  <c r="B761" i="100"/>
  <c r="C141" i="100"/>
  <c r="C271" i="100"/>
  <c r="W195" i="99" a="1"/>
  <c r="B1857" i="100"/>
  <c r="N269" i="99" a="1"/>
  <c r="F196" i="99" a="1"/>
  <c r="B233" i="100"/>
  <c r="C231" i="100"/>
  <c r="B151" i="100"/>
  <c r="B791" i="100"/>
  <c r="B737" i="100"/>
  <c r="B1244" i="100"/>
  <c r="C51" i="100"/>
  <c r="X198" i="99" a="1"/>
  <c r="AI114" i="99" a="1"/>
  <c r="AW219" i="99" a="1"/>
  <c r="B1910" i="100"/>
  <c r="C490" i="100"/>
  <c r="C1702" i="100"/>
  <c r="B215" i="100"/>
  <c r="B920" i="100"/>
  <c r="B1179" i="100"/>
  <c r="V40" i="99" a="1"/>
  <c r="AH114" i="99" a="1"/>
  <c r="E199" i="99" a="1"/>
  <c r="Z190" i="99" a="1"/>
  <c r="C888" i="100"/>
  <c r="M358" i="99" a="1"/>
  <c r="C1015" i="100"/>
  <c r="C646" i="100"/>
  <c r="E396" i="99" a="1"/>
  <c r="O165" i="99" a="1"/>
  <c r="B89" i="100"/>
  <c r="B792" i="100"/>
  <c r="H303" i="99" a="1"/>
  <c r="B1208" i="100"/>
  <c r="C696" i="100"/>
  <c r="C1611" i="100"/>
  <c r="B32" i="100"/>
  <c r="F118" i="99" a="1"/>
  <c r="G358" i="99" a="1"/>
  <c r="B475" i="100"/>
  <c r="F224" i="99" a="1"/>
  <c r="B517" i="100"/>
  <c r="B916" i="100"/>
  <c r="C962" i="100"/>
  <c r="M396" i="99" a="1"/>
  <c r="H60" i="99" a="1"/>
  <c r="C1959" i="100"/>
  <c r="P219" i="99" a="1"/>
  <c r="C1754" i="100"/>
  <c r="C1128" i="100"/>
  <c r="X40" i="99" a="1"/>
  <c r="B584" i="100"/>
  <c r="B1780" i="100"/>
  <c r="C61" i="100"/>
  <c r="B1744" i="100"/>
  <c r="B264" i="100"/>
  <c r="AP221" i="99" a="1"/>
  <c r="E91" i="99" a="1"/>
  <c r="C341" i="99" a="1"/>
  <c r="F170" i="99" a="1"/>
  <c r="C859" i="100"/>
  <c r="D335" i="99" a="1"/>
  <c r="B638" i="100"/>
  <c r="B1682" i="100"/>
  <c r="B1791" i="100"/>
  <c r="X223" i="99" a="1"/>
  <c r="Y116" i="99" a="1"/>
  <c r="C1095" i="100"/>
  <c r="Y269" i="99" a="1"/>
  <c r="V123" i="99" a="1"/>
  <c r="AD89" i="99" a="1"/>
  <c r="E221" i="99" a="1"/>
  <c r="B876" i="100"/>
  <c r="C1096" i="100"/>
  <c r="C402" i="99" a="1"/>
  <c r="X122" i="99" a="1"/>
  <c r="N4" i="99" a="1"/>
  <c r="B558" i="100"/>
  <c r="F223" i="99" a="1"/>
  <c r="B1058" i="100"/>
  <c r="B106" i="100"/>
  <c r="B78" i="100"/>
  <c r="B249" i="100"/>
  <c r="C337" i="100"/>
  <c r="C1799" i="100"/>
  <c r="C844" i="100"/>
  <c r="C792" i="100"/>
  <c r="B363" i="100"/>
  <c r="B259" i="100"/>
  <c r="B53" i="100"/>
  <c r="X194" i="99" a="1"/>
  <c r="U91" i="99" a="1"/>
  <c r="C558" i="100"/>
  <c r="B1092" i="100"/>
  <c r="B1833" i="100"/>
  <c r="Y143" i="99" a="1"/>
  <c r="C1944" i="100"/>
  <c r="C1671" i="100"/>
  <c r="H143" i="99" a="1"/>
  <c r="F62" i="99" a="1"/>
  <c r="AG143" i="99" a="1"/>
  <c r="B1816" i="100"/>
  <c r="C1678" i="100"/>
  <c r="U402" i="99" a="1"/>
  <c r="B1107" i="100"/>
  <c r="C375" i="100"/>
  <c r="Z13" i="99" a="1"/>
  <c r="N89" i="99" a="1"/>
  <c r="C10" i="100"/>
  <c r="B606" i="100"/>
  <c r="D381" i="99" a="1"/>
  <c r="M190" i="99" a="1"/>
  <c r="B1769" i="100"/>
  <c r="B756" i="100"/>
  <c r="F197" i="99" a="1"/>
  <c r="U379" i="99" a="1"/>
  <c r="C288" i="99" a="1"/>
  <c r="D360" i="99" a="1"/>
  <c r="C995" i="100"/>
  <c r="B385" i="100"/>
  <c r="B518" i="100"/>
  <c r="B621" i="100"/>
  <c r="C1583" i="100"/>
  <c r="B579" i="100"/>
  <c r="C1814" i="100"/>
  <c r="C934" i="100"/>
  <c r="BL221" i="99" a="1"/>
  <c r="B543" i="100"/>
  <c r="G219" i="99" a="1"/>
  <c r="E271" i="99" a="1"/>
  <c r="C283" i="100"/>
  <c r="B316" i="100"/>
  <c r="C411" i="100"/>
  <c r="B1987" i="100"/>
  <c r="C249" i="100"/>
  <c r="C392" i="100"/>
  <c r="C1602" i="100"/>
  <c r="BZ219" i="99" a="1"/>
  <c r="C376" i="100"/>
  <c r="D39" i="99" a="1"/>
  <c r="B1011" i="100"/>
  <c r="C824" i="100"/>
  <c r="B326" i="100"/>
  <c r="C1557" i="100"/>
  <c r="B152" i="100"/>
  <c r="C196" i="100"/>
  <c r="W167" i="99" a="1"/>
  <c r="C1891" i="100"/>
  <c r="C611" i="100"/>
  <c r="B720" i="100"/>
  <c r="B1909" i="100"/>
  <c r="C1175" i="100"/>
  <c r="C354" i="99" a="1"/>
  <c r="B1770" i="100"/>
  <c r="X64" i="99" a="1"/>
  <c r="C147" i="100"/>
  <c r="E69" i="99" a="1"/>
  <c r="C462" i="100"/>
  <c r="B80" i="100"/>
  <c r="C595" i="100"/>
  <c r="C1813" i="100"/>
  <c r="B359" i="100"/>
  <c r="C1942" i="100"/>
  <c r="B943" i="100"/>
  <c r="B1153" i="100"/>
  <c r="X94" i="99" a="1"/>
  <c r="B1214" i="100"/>
  <c r="X68" i="99" a="1"/>
  <c r="X120" i="99" a="1"/>
  <c r="AU221" i="99" a="1"/>
  <c r="B95" i="100"/>
  <c r="B452" i="100"/>
  <c r="C136" i="100"/>
  <c r="C244" i="100"/>
  <c r="C778" i="100"/>
  <c r="C1051" i="100"/>
  <c r="C292" i="100"/>
  <c r="D224" i="99" a="1"/>
  <c r="C1836" i="100"/>
  <c r="E66" i="99" a="1"/>
  <c r="B466" i="100"/>
  <c r="N303" i="99" a="1"/>
  <c r="AB37" i="99" a="1"/>
  <c r="X192" i="99"/>
  <c r="W198" i="99" a="1"/>
  <c r="B732" i="100"/>
  <c r="B1086" i="100"/>
  <c r="C1875" i="100"/>
  <c r="H114" i="99" a="1"/>
  <c r="C826" i="100"/>
  <c r="B45" i="100"/>
  <c r="B765" i="100"/>
  <c r="C1711" i="100"/>
  <c r="B1591" i="100"/>
  <c r="C205" i="100"/>
  <c r="B716" i="100"/>
  <c r="C360" i="99" a="1"/>
  <c r="AB13" i="99" a="1"/>
  <c r="B711" i="100"/>
  <c r="C481" i="100"/>
  <c r="C1772" i="100"/>
  <c r="C1587" i="100"/>
  <c r="C937" i="100"/>
  <c r="C1280" i="100"/>
  <c r="B1730" i="100"/>
  <c r="C1770" i="100"/>
  <c r="E122" i="99" a="1"/>
  <c r="B1254" i="100"/>
  <c r="B1277" i="100"/>
  <c r="G91" i="99" a="1"/>
  <c r="C60" i="100"/>
  <c r="Z35" i="99" a="1"/>
  <c r="AE13" i="99" a="1"/>
  <c r="C869" i="100"/>
  <c r="O114" i="99" a="1"/>
  <c r="C795" i="100"/>
  <c r="B722" i="100"/>
  <c r="F94" i="99" a="1"/>
  <c r="G303" i="99" a="1"/>
  <c r="B1050" i="100"/>
  <c r="D196" i="99" a="1"/>
  <c r="B130" i="100"/>
  <c r="B275" i="100"/>
  <c r="V198" i="99" a="1"/>
  <c r="B1922" i="100"/>
  <c r="B323" i="100"/>
  <c r="K13" i="99" a="1"/>
  <c r="V66" i="99" a="1"/>
  <c r="B982" i="100"/>
  <c r="N219" i="99" a="1"/>
  <c r="B763" i="100"/>
  <c r="B1587" i="100"/>
  <c r="D400" i="99" a="1"/>
  <c r="B745" i="100"/>
  <c r="B1942" i="100"/>
  <c r="P60" i="99" a="1"/>
  <c r="D40" i="99" a="1"/>
  <c r="G417" i="99" a="1"/>
  <c r="C239" i="100"/>
  <c r="B601" i="100"/>
  <c r="C1887" i="100"/>
  <c r="C758" i="100"/>
  <c r="E380" i="99" a="1"/>
  <c r="Y62" i="99"/>
  <c r="J358" i="99" a="1"/>
  <c r="B1566" i="100"/>
  <c r="AC60" i="99" a="1"/>
  <c r="C353" i="100"/>
  <c r="BR219" i="99" a="1"/>
  <c r="B1779" i="100"/>
  <c r="B423" i="100"/>
  <c r="B905" i="100"/>
  <c r="B1863" i="100"/>
  <c r="BF221" i="99" a="1"/>
  <c r="AC13" i="99" a="1"/>
  <c r="W68" i="99" a="1"/>
  <c r="C298" i="100"/>
  <c r="C749" i="100"/>
  <c r="AH89" i="99" a="1"/>
  <c r="B975" i="100"/>
  <c r="J417" i="99" a="1"/>
  <c r="B116" i="100"/>
  <c r="AB358" i="99" a="1"/>
  <c r="AF269" i="99" a="1"/>
  <c r="C514" i="100"/>
  <c r="C684" i="100"/>
  <c r="D401" i="99" a="1"/>
  <c r="C890" i="100"/>
  <c r="C322" i="99" a="1"/>
  <c r="V223" i="99" a="1"/>
  <c r="I303" i="99" a="1"/>
  <c r="G320" i="99" a="1"/>
  <c r="C398" i="100"/>
  <c r="B251" i="100"/>
  <c r="B809" i="100"/>
  <c r="U271" i="99" a="1"/>
  <c r="E335" i="99" a="1"/>
  <c r="B1253" i="100"/>
  <c r="W67" i="99" a="1"/>
  <c r="C802" i="100"/>
  <c r="C413" i="100"/>
  <c r="G375" i="99" a="1"/>
  <c r="C175" i="100"/>
  <c r="B253" i="100"/>
  <c r="B596" i="100"/>
  <c r="C315" i="100"/>
  <c r="C922" i="100"/>
  <c r="B627" i="100"/>
  <c r="B1986" i="100"/>
  <c r="B1861" i="100"/>
  <c r="E196" i="99" a="1"/>
  <c r="C84" i="100"/>
  <c r="C1047" i="100"/>
  <c r="C1596" i="100"/>
  <c r="V378" i="99" a="1"/>
  <c r="B305" i="100"/>
  <c r="B1697" i="100"/>
  <c r="X196" i="99" a="1"/>
  <c r="D118" i="99" a="1"/>
  <c r="C198" i="100"/>
  <c r="C990" i="100"/>
  <c r="C1085" i="100"/>
  <c r="V116" i="99" a="1"/>
  <c r="V15" i="99" a="1"/>
  <c r="B1112" i="100"/>
  <c r="C584" i="100"/>
  <c r="B1056" i="100"/>
  <c r="B1778" i="100"/>
  <c r="AZ219" i="99" a="1"/>
  <c r="B1897" i="100"/>
  <c r="C1687" i="100"/>
  <c r="C1003" i="100"/>
  <c r="B1842" i="100"/>
  <c r="C1164" i="100"/>
  <c r="B376" i="100"/>
  <c r="B698" i="100"/>
  <c r="C1672" i="100"/>
  <c r="C564" i="100"/>
  <c r="AF219" i="99" a="1"/>
  <c r="C11" i="100"/>
  <c r="C539" i="100"/>
  <c r="X62" i="99" a="1"/>
  <c r="I269" i="99" a="1"/>
  <c r="C349" i="100"/>
  <c r="B1098" i="100"/>
  <c r="B307" i="100"/>
  <c r="C893" i="100"/>
  <c r="X67" i="99" a="1"/>
  <c r="B1151" i="100"/>
  <c r="C644" i="100"/>
  <c r="B463" i="100"/>
  <c r="C1673" i="100"/>
  <c r="C657" i="100"/>
  <c r="B666" i="100"/>
  <c r="AE358" i="99" a="1"/>
  <c r="B850" i="100"/>
  <c r="X119" i="99" a="1"/>
  <c r="B496" i="100"/>
  <c r="D91" i="99" a="1"/>
  <c r="C1120" i="100"/>
  <c r="D91" i="99" l="1"/>
  <c r="X119" i="99"/>
  <c r="AE358" i="99"/>
  <c r="X67" i="99"/>
  <c r="I269" i="99"/>
  <c r="X62" i="99"/>
  <c r="AF219" i="99"/>
  <c r="AZ219" i="99"/>
  <c r="V15" i="99"/>
  <c r="V116" i="99"/>
  <c r="D118" i="99"/>
  <c r="X196" i="99"/>
  <c r="V378" i="99"/>
  <c r="E196" i="99"/>
  <c r="G375" i="99"/>
  <c r="W67" i="99"/>
  <c r="E335" i="99"/>
  <c r="U271" i="99"/>
  <c r="G320" i="99"/>
  <c r="I303" i="99"/>
  <c r="V223" i="99"/>
  <c r="C322" i="99"/>
  <c r="D401" i="99"/>
  <c r="AF269" i="99"/>
  <c r="AB358" i="99"/>
  <c r="J417" i="99"/>
  <c r="AH89" i="99"/>
  <c r="W68" i="99"/>
  <c r="AC13" i="99"/>
  <c r="BF221" i="99"/>
  <c r="BR219" i="99"/>
  <c r="AC60" i="99"/>
  <c r="J358" i="99"/>
  <c r="E380" i="99"/>
  <c r="G417" i="99"/>
  <c r="D40" i="99"/>
  <c r="P60" i="99"/>
  <c r="D400" i="99"/>
  <c r="N219" i="99"/>
  <c r="V66" i="99"/>
  <c r="K13" i="99"/>
  <c r="V198" i="99"/>
  <c r="D196" i="99"/>
  <c r="G303" i="99"/>
  <c r="F94" i="99"/>
  <c r="O114" i="99"/>
  <c r="AE13" i="99"/>
  <c r="Z35" i="99"/>
  <c r="G91" i="99"/>
  <c r="E122" i="99"/>
  <c r="AB13" i="99"/>
  <c r="C360" i="99"/>
  <c r="H114" i="99"/>
  <c r="W198" i="99"/>
  <c r="AB37" i="99"/>
  <c r="N303" i="99"/>
  <c r="E66" i="99"/>
  <c r="D224" i="99"/>
  <c r="AU221" i="99"/>
  <c r="X120" i="99"/>
  <c r="X68" i="99"/>
  <c r="X94" i="99"/>
  <c r="E69" i="99"/>
  <c r="X64" i="99"/>
  <c r="C354" i="99"/>
  <c r="W167" i="99"/>
  <c r="D39" i="99"/>
  <c r="BZ219" i="99"/>
  <c r="E271" i="99"/>
  <c r="G219" i="99"/>
  <c r="BL221" i="99"/>
  <c r="D360" i="99"/>
  <c r="C288" i="99"/>
  <c r="U379" i="99"/>
  <c r="F197" i="99"/>
  <c r="M190" i="99"/>
  <c r="D381" i="99"/>
  <c r="N89" i="99"/>
  <c r="Z13" i="99"/>
  <c r="U402" i="99"/>
  <c r="AG143" i="99"/>
  <c r="F62" i="99"/>
  <c r="H143" i="99"/>
  <c r="Y143" i="99"/>
  <c r="U91" i="99"/>
  <c r="X194" i="99"/>
  <c r="F223" i="99"/>
  <c r="N4" i="99"/>
  <c r="X122" i="99"/>
  <c r="C402" i="99"/>
  <c r="E221" i="99"/>
  <c r="AD89" i="99"/>
  <c r="V123" i="99"/>
  <c r="Y269" i="99"/>
  <c r="Y116" i="99"/>
  <c r="X223" i="99"/>
  <c r="D335" i="99"/>
  <c r="F170" i="99"/>
  <c r="C341" i="99"/>
  <c r="E91" i="99"/>
  <c r="AP221" i="99"/>
  <c r="X40" i="99"/>
  <c r="P219" i="99"/>
  <c r="H60" i="99"/>
  <c r="M396" i="99"/>
  <c r="F224" i="99"/>
  <c r="G358" i="99"/>
  <c r="F118" i="99"/>
  <c r="H303" i="99"/>
  <c r="O165" i="99"/>
  <c r="E396" i="99"/>
  <c r="M358" i="99"/>
  <c r="Z190" i="99"/>
  <c r="E199" i="99"/>
  <c r="AH114" i="99"/>
  <c r="V40" i="99"/>
  <c r="AW219" i="99"/>
  <c r="AI114" i="99"/>
  <c r="X198" i="99"/>
  <c r="F196" i="99"/>
  <c r="N269" i="99"/>
  <c r="W195" i="99"/>
  <c r="J143" i="99"/>
  <c r="N320" i="99"/>
  <c r="K244" i="99"/>
  <c r="AH190" i="99"/>
  <c r="I114" i="99"/>
  <c r="J375" i="99"/>
  <c r="AG219" i="99"/>
  <c r="AU219" i="99"/>
  <c r="D195" i="99"/>
  <c r="V398" i="99"/>
  <c r="N60" i="99"/>
  <c r="L339" i="99"/>
  <c r="Q165" i="99"/>
  <c r="L165" i="99"/>
  <c r="BY221" i="99"/>
  <c r="H375" i="99"/>
  <c r="W396" i="99"/>
  <c r="CE219" i="99"/>
  <c r="C401" i="99"/>
  <c r="G89" i="99"/>
  <c r="BP219" i="99"/>
  <c r="BH221" i="99"/>
  <c r="D145" i="99"/>
  <c r="V195" i="99"/>
  <c r="D197" i="99"/>
  <c r="BE221" i="99"/>
  <c r="K219" i="99"/>
  <c r="H244" i="99"/>
  <c r="E249" i="99"/>
  <c r="W199" i="99"/>
  <c r="CI219" i="99"/>
  <c r="C271" i="99"/>
  <c r="V401" i="99"/>
  <c r="G286" i="99"/>
  <c r="C399" i="99"/>
  <c r="E94" i="99"/>
  <c r="Y89" i="99"/>
  <c r="F335" i="99"/>
  <c r="I339" i="99"/>
  <c r="C400" i="99"/>
  <c r="X199" i="99"/>
  <c r="AE114" i="99"/>
  <c r="V119" i="99"/>
  <c r="V194" i="99"/>
  <c r="AA396" i="99"/>
  <c r="W196" i="99"/>
  <c r="F64" i="99"/>
  <c r="D246" i="99"/>
  <c r="AQ221" i="99"/>
  <c r="E169" i="99"/>
  <c r="AF13" i="99"/>
  <c r="J62" i="99"/>
  <c r="AE375" i="99"/>
  <c r="E62" i="99"/>
  <c r="Y60" i="99"/>
  <c r="N143" i="99"/>
  <c r="C381" i="99"/>
  <c r="F65" i="99"/>
  <c r="BH219" i="99"/>
  <c r="U380" i="99"/>
  <c r="W271" i="99"/>
  <c r="AF114" i="99"/>
  <c r="BG223" i="99"/>
  <c r="P165" i="99"/>
  <c r="AF375" i="99"/>
  <c r="C379" i="99"/>
  <c r="I417" i="99"/>
  <c r="U400" i="99"/>
  <c r="G143" i="99"/>
  <c r="K396" i="99"/>
  <c r="BG221" i="99"/>
  <c r="AA114" i="99"/>
  <c r="P5" i="99"/>
  <c r="AA35" i="99"/>
  <c r="AC35" i="99"/>
  <c r="P244" i="99"/>
  <c r="D377" i="99"/>
  <c r="N8" i="99"/>
  <c r="AH13" i="99"/>
  <c r="AD35" i="99"/>
  <c r="N375" i="99"/>
  <c r="E246" i="99"/>
  <c r="O35" i="99"/>
  <c r="X375" i="99"/>
  <c r="W381" i="99"/>
  <c r="F68" i="99"/>
  <c r="AC89" i="99"/>
  <c r="V192" i="99"/>
  <c r="L35" i="99"/>
  <c r="V37" i="99"/>
  <c r="J190" i="99"/>
  <c r="BX223" i="99"/>
  <c r="J244" i="99"/>
  <c r="D380" i="99"/>
  <c r="W192" i="99"/>
  <c r="AI89" i="99"/>
  <c r="BV221" i="99"/>
  <c r="AD143" i="99"/>
  <c r="G60" i="99"/>
  <c r="Z269" i="99"/>
  <c r="V68" i="99"/>
  <c r="AG114" i="99"/>
  <c r="O89" i="99"/>
  <c r="E39" i="99"/>
  <c r="M339" i="99"/>
  <c r="M13" i="99"/>
  <c r="X37" i="99"/>
  <c r="E223" i="99"/>
  <c r="Y221" i="99"/>
  <c r="AF35" i="99"/>
  <c r="G244" i="99"/>
  <c r="W375" i="99"/>
  <c r="F69" i="99"/>
  <c r="AT219" i="99"/>
  <c r="K358" i="99"/>
  <c r="C380" i="99"/>
  <c r="F167" i="99"/>
  <c r="N6" i="99"/>
  <c r="D67" i="99"/>
  <c r="Y91" i="99"/>
  <c r="H286" i="99"/>
  <c r="L320" i="99"/>
  <c r="I35" i="99"/>
  <c r="G37" i="99"/>
  <c r="W170" i="99"/>
  <c r="F194" i="99"/>
  <c r="Z114" i="99"/>
  <c r="W221" i="99"/>
  <c r="M89" i="99"/>
  <c r="U360" i="99"/>
  <c r="D305" i="99"/>
  <c r="AD396" i="99"/>
  <c r="BW221" i="99"/>
  <c r="L143" i="99"/>
  <c r="F169" i="99"/>
  <c r="D402" i="99"/>
  <c r="BE223" i="99"/>
  <c r="AG165" i="99"/>
  <c r="AA165" i="99"/>
  <c r="AD114" i="99"/>
  <c r="E192" i="99"/>
  <c r="BL219" i="99"/>
  <c r="D271" i="99"/>
  <c r="X167" i="99"/>
  <c r="I244" i="99"/>
  <c r="BK219" i="99"/>
  <c r="M143" i="99"/>
  <c r="F375" i="99"/>
  <c r="Z396" i="99"/>
  <c r="H13" i="99"/>
  <c r="L269" i="99"/>
  <c r="W123" i="99"/>
  <c r="AE143" i="99"/>
  <c r="Q219" i="99"/>
  <c r="E224" i="99"/>
  <c r="AD269" i="99"/>
  <c r="W62" i="99"/>
  <c r="V400" i="99"/>
  <c r="W169" i="99"/>
  <c r="H190" i="99"/>
  <c r="AC165" i="99"/>
  <c r="D322" i="99"/>
  <c r="AD375" i="99"/>
  <c r="Q89" i="99"/>
  <c r="G335" i="99"/>
  <c r="AA143" i="99"/>
  <c r="AH165" i="99"/>
  <c r="AE35" i="99"/>
  <c r="H358" i="99"/>
  <c r="G190" i="99"/>
  <c r="F67" i="99"/>
  <c r="H417" i="99"/>
  <c r="U398" i="99"/>
  <c r="AR219" i="99"/>
  <c r="AG269" i="99"/>
  <c r="N165" i="99"/>
  <c r="L114" i="99"/>
  <c r="AA60" i="99"/>
  <c r="AD60" i="99"/>
  <c r="Q35" i="99"/>
  <c r="AI190" i="99"/>
  <c r="V64" i="99"/>
  <c r="D378" i="99"/>
  <c r="X221" i="99"/>
  <c r="CC219" i="99"/>
  <c r="K60" i="99"/>
  <c r="AX219" i="99"/>
  <c r="AB89" i="99"/>
  <c r="BG224" i="99"/>
  <c r="D62" i="99"/>
  <c r="AP223" i="99"/>
  <c r="AC358" i="99"/>
  <c r="AD165" i="99"/>
  <c r="AC221" i="99"/>
  <c r="X93" i="99"/>
  <c r="D169" i="99"/>
  <c r="AE219" i="99"/>
  <c r="AV219" i="99"/>
  <c r="U399" i="99"/>
  <c r="AF165" i="99"/>
  <c r="AC190" i="99"/>
  <c r="AC143" i="99"/>
  <c r="Z221" i="99"/>
  <c r="I358" i="99"/>
  <c r="AB269" i="99"/>
  <c r="AB35" i="99"/>
  <c r="L89" i="99"/>
  <c r="H89" i="99"/>
  <c r="BM219" i="99"/>
  <c r="L60" i="99"/>
  <c r="AN221" i="99"/>
  <c r="AI165" i="99"/>
  <c r="AD190" i="99"/>
  <c r="V145" i="99"/>
  <c r="O13" i="99"/>
  <c r="K190" i="99"/>
  <c r="I13" i="99"/>
  <c r="W223" i="99"/>
  <c r="K286" i="99"/>
  <c r="G269" i="99"/>
  <c r="F123" i="99"/>
  <c r="X195" i="99"/>
  <c r="D198" i="99"/>
  <c r="Z358" i="99"/>
  <c r="AF190" i="99"/>
  <c r="G221" i="99"/>
  <c r="X169" i="99"/>
  <c r="P114" i="99"/>
  <c r="AA269" i="99"/>
  <c r="V196" i="99"/>
  <c r="V122" i="99"/>
  <c r="D354" i="99"/>
  <c r="J13" i="99"/>
  <c r="V93" i="99"/>
  <c r="W378" i="99"/>
  <c r="F93" i="99"/>
  <c r="D249" i="99"/>
  <c r="D15" i="99"/>
  <c r="D192" i="99"/>
  <c r="V402" i="99"/>
  <c r="H339" i="99"/>
  <c r="Y219" i="99"/>
  <c r="N244" i="99"/>
  <c r="K339" i="99"/>
  <c r="V120" i="99"/>
  <c r="M244" i="99"/>
  <c r="AB190" i="99"/>
  <c r="V379" i="99"/>
  <c r="I143" i="99"/>
  <c r="J303" i="99"/>
  <c r="D68" i="99"/>
  <c r="D194" i="99"/>
  <c r="C91" i="99"/>
  <c r="V199" i="99"/>
  <c r="U378" i="99"/>
  <c r="K143" i="99"/>
  <c r="E354" i="99"/>
  <c r="AH35" i="99"/>
  <c r="H221" i="99"/>
  <c r="E375" i="99"/>
  <c r="G114" i="99"/>
  <c r="W197" i="99"/>
  <c r="AA358" i="99"/>
  <c r="AA219" i="99"/>
  <c r="M165" i="99"/>
  <c r="V65" i="99"/>
  <c r="E322" i="99"/>
  <c r="J165" i="99"/>
  <c r="AO221" i="99"/>
  <c r="D64" i="99"/>
  <c r="D398" i="99"/>
  <c r="K35" i="99"/>
  <c r="F119" i="99"/>
  <c r="AG190" i="99"/>
  <c r="BJ219" i="99"/>
  <c r="F354" i="99"/>
  <c r="N5" i="99"/>
  <c r="F195" i="99"/>
  <c r="U381" i="99"/>
  <c r="X224" i="99"/>
  <c r="D122" i="99"/>
  <c r="E123" i="99"/>
  <c r="F221" i="99"/>
  <c r="P303" i="99"/>
  <c r="J37" i="99"/>
  <c r="V121" i="99"/>
  <c r="F198" i="99"/>
  <c r="W39" i="99"/>
  <c r="J320" i="99"/>
  <c r="BQ219" i="99"/>
  <c r="X170" i="99"/>
  <c r="O219" i="99"/>
  <c r="N286" i="99"/>
  <c r="M60" i="99"/>
  <c r="AY219" i="99"/>
  <c r="AG35" i="99"/>
  <c r="L13" i="99"/>
  <c r="X197" i="99"/>
  <c r="M114" i="99"/>
  <c r="BF224" i="99"/>
  <c r="CG219" i="99"/>
  <c r="H396" i="99"/>
  <c r="Y190" i="99"/>
  <c r="CH219" i="99"/>
  <c r="V167" i="99"/>
  <c r="F37" i="99"/>
  <c r="Y13" i="99"/>
  <c r="V271" i="99"/>
  <c r="D170" i="99"/>
  <c r="AC114" i="99"/>
  <c r="J89" i="99"/>
  <c r="BY219" i="99"/>
  <c r="AI60" i="99"/>
  <c r="V380" i="99"/>
  <c r="D93" i="99"/>
  <c r="AB62" i="99"/>
  <c r="D221" i="99"/>
  <c r="G35" i="99"/>
  <c r="AH143" i="99"/>
  <c r="M375" i="99"/>
  <c r="I375" i="99"/>
  <c r="BX221" i="99"/>
  <c r="C335" i="99"/>
  <c r="AE89" i="99"/>
  <c r="E360" i="99"/>
  <c r="F246" i="99"/>
  <c r="O143" i="99"/>
  <c r="M286" i="99"/>
  <c r="Z89" i="99"/>
  <c r="AG60" i="99"/>
  <c r="L303" i="99"/>
  <c r="X39" i="99"/>
  <c r="F248" i="99"/>
  <c r="Q190" i="99"/>
  <c r="O286" i="99"/>
  <c r="V197" i="99"/>
  <c r="E288" i="99"/>
  <c r="L244" i="99"/>
  <c r="Y165" i="99"/>
  <c r="E120" i="99"/>
  <c r="AA190" i="99"/>
  <c r="BI219" i="99"/>
  <c r="E377" i="99"/>
  <c r="O303" i="99"/>
  <c r="D123" i="99"/>
  <c r="Y375" i="99"/>
  <c r="W380" i="99"/>
  <c r="D199" i="99"/>
  <c r="AG89" i="99"/>
  <c r="W65" i="99"/>
  <c r="O244" i="99"/>
  <c r="W94" i="99"/>
  <c r="F66" i="99"/>
  <c r="Z143" i="99"/>
  <c r="AE269" i="99"/>
  <c r="P89" i="99"/>
  <c r="I219" i="99"/>
  <c r="L396" i="99"/>
  <c r="M269" i="99"/>
  <c r="AE60" i="99"/>
  <c r="D379" i="99"/>
  <c r="E167" i="99"/>
  <c r="I190" i="99"/>
  <c r="X65" i="99"/>
  <c r="D120" i="99"/>
  <c r="L358" i="99"/>
  <c r="O60" i="99"/>
  <c r="D94" i="99"/>
  <c r="AN224" i="99"/>
  <c r="C378" i="99"/>
  <c r="W379" i="99"/>
  <c r="AF143" i="99"/>
  <c r="D399" i="99"/>
  <c r="G13" i="99"/>
  <c r="K375" i="99"/>
  <c r="AR221" i="99"/>
  <c r="M320" i="99"/>
  <c r="F121" i="99"/>
  <c r="F199" i="99"/>
  <c r="AI35" i="99"/>
  <c r="AB375" i="99"/>
  <c r="BA219" i="99"/>
  <c r="BW224" i="99"/>
  <c r="CA219" i="99"/>
  <c r="AE396" i="99"/>
  <c r="AQ219" i="99"/>
  <c r="CB219" i="99"/>
  <c r="D121" i="99"/>
  <c r="AB143" i="99"/>
  <c r="G167" i="99"/>
  <c r="G165" i="99"/>
  <c r="AB219" i="99"/>
  <c r="D223" i="99"/>
  <c r="BN219" i="99"/>
  <c r="E93" i="99"/>
  <c r="BO219" i="99"/>
  <c r="AO223" i="99"/>
  <c r="AO224" i="99"/>
  <c r="W119" i="99"/>
  <c r="J219" i="99"/>
  <c r="P143" i="99"/>
  <c r="M219" i="99"/>
  <c r="AB396" i="99"/>
  <c r="H35" i="99"/>
  <c r="P190" i="99"/>
  <c r="F39" i="99"/>
  <c r="K269" i="99"/>
  <c r="C377" i="99"/>
  <c r="D288" i="99"/>
  <c r="J286" i="99"/>
  <c r="BW223" i="99"/>
  <c r="I286" i="99"/>
  <c r="BI221" i="99"/>
  <c r="P35" i="99"/>
  <c r="L190" i="99"/>
  <c r="Y396" i="99"/>
  <c r="N190" i="99"/>
  <c r="AH60" i="99"/>
  <c r="G354" i="99"/>
  <c r="AI219" i="99"/>
  <c r="H320" i="99"/>
  <c r="AH219" i="99"/>
  <c r="BV224" i="99"/>
  <c r="E197" i="99"/>
  <c r="G339" i="99"/>
  <c r="D167" i="99"/>
  <c r="Q60" i="99"/>
  <c r="E195" i="99"/>
  <c r="F417" i="99"/>
  <c r="I60" i="99"/>
  <c r="W91" i="99"/>
  <c r="G116" i="99"/>
  <c r="Q114" i="99"/>
  <c r="AB60" i="99"/>
  <c r="D116" i="99"/>
  <c r="E381" i="99"/>
  <c r="N339" i="99"/>
  <c r="F249" i="99"/>
  <c r="V221" i="99"/>
  <c r="W40" i="99"/>
  <c r="P6" i="99"/>
  <c r="E121" i="99"/>
  <c r="E37" i="99"/>
  <c r="X66" i="99"/>
  <c r="E341" i="99"/>
  <c r="AE165" i="99"/>
  <c r="O190" i="99"/>
  <c r="W360" i="99"/>
  <c r="N13" i="99"/>
  <c r="D119" i="99"/>
  <c r="V69" i="99"/>
  <c r="AF89" i="99"/>
  <c r="F40" i="99"/>
  <c r="Y37" i="99"/>
  <c r="K89" i="99"/>
  <c r="AB114" i="99"/>
  <c r="V62" i="99"/>
  <c r="W93" i="99"/>
  <c r="V67" i="99"/>
  <c r="H219" i="99"/>
  <c r="K4" i="99"/>
  <c r="J35" i="99"/>
  <c r="E68" i="99"/>
  <c r="X69" i="99"/>
  <c r="Y358" i="99"/>
  <c r="P13" i="99"/>
  <c r="E417" i="99"/>
  <c r="BZ221" i="99"/>
  <c r="V399" i="99"/>
  <c r="E119" i="99"/>
  <c r="N7" i="99"/>
  <c r="Z60" i="99"/>
  <c r="X396" i="99"/>
  <c r="I320" i="99"/>
  <c r="V170" i="99"/>
  <c r="F122" i="99"/>
  <c r="J339" i="99"/>
  <c r="AG13" i="99"/>
  <c r="Y114" i="99"/>
  <c r="Z375" i="99"/>
  <c r="V224" i="99"/>
  <c r="AN223" i="99"/>
  <c r="Y167" i="99"/>
  <c r="D66" i="99"/>
  <c r="V94" i="99"/>
  <c r="J269" i="99"/>
  <c r="Q244" i="99"/>
  <c r="AS219" i="99"/>
  <c r="AP224" i="99"/>
  <c r="V91" i="99"/>
  <c r="L286" i="99"/>
  <c r="I396" i="99"/>
  <c r="BE224" i="99"/>
  <c r="W122" i="99"/>
  <c r="J396" i="99"/>
  <c r="CC221" i="99"/>
  <c r="G192" i="99"/>
  <c r="E170" i="99"/>
  <c r="L219" i="99"/>
  <c r="X121" i="99"/>
  <c r="AA375" i="99"/>
  <c r="W377" i="99"/>
  <c r="I165" i="99"/>
  <c r="H165" i="99"/>
  <c r="BF223" i="99"/>
  <c r="AC219" i="99"/>
  <c r="Y35" i="99"/>
  <c r="AA13" i="99"/>
  <c r="J114" i="99"/>
  <c r="Z219" i="99"/>
  <c r="K114" i="99"/>
  <c r="M303" i="99"/>
  <c r="X123" i="99"/>
  <c r="AC375" i="99"/>
  <c r="D248" i="99"/>
  <c r="E248" i="99"/>
  <c r="K320" i="99"/>
  <c r="V39" i="99"/>
  <c r="D69" i="99"/>
  <c r="U377" i="99"/>
  <c r="K165" i="99"/>
  <c r="E65" i="99"/>
  <c r="D65" i="99"/>
  <c r="E379" i="99"/>
  <c r="P7" i="99"/>
  <c r="CD219" i="99"/>
  <c r="W224" i="99"/>
  <c r="W121" i="99"/>
  <c r="BV223" i="99"/>
  <c r="AD358" i="99"/>
  <c r="J60" i="99"/>
  <c r="AE190" i="99"/>
  <c r="W66" i="99"/>
  <c r="D341" i="99"/>
  <c r="AC269" i="99"/>
  <c r="AD13" i="99"/>
  <c r="O269" i="99"/>
  <c r="V118" i="99"/>
  <c r="P4" i="99"/>
  <c r="F120" i="99"/>
  <c r="E378" i="99"/>
  <c r="K221" i="99"/>
  <c r="G396" i="99"/>
  <c r="Z165" i="99"/>
  <c r="I89" i="99"/>
  <c r="N114" i="99"/>
  <c r="G246" i="99"/>
  <c r="V381" i="99"/>
  <c r="N35" i="99"/>
  <c r="M35" i="99"/>
  <c r="F396" i="99"/>
  <c r="V169" i="99"/>
  <c r="L375" i="99"/>
  <c r="H354" i="99"/>
  <c r="Y192" i="99"/>
  <c r="E67" i="99"/>
  <c r="CF219" i="99"/>
  <c r="H335" i="99"/>
  <c r="E198" i="99"/>
  <c r="BX224" i="99"/>
  <c r="AB165" i="99"/>
  <c r="D37" i="99"/>
  <c r="W120" i="99"/>
  <c r="H269" i="99"/>
  <c r="AC396" i="99"/>
  <c r="V360" i="99"/>
  <c r="K303" i="99"/>
  <c r="X118" i="99"/>
  <c r="E40" i="99"/>
  <c r="N9" i="99"/>
  <c r="V377" i="99"/>
  <c r="AD219" i="99"/>
  <c r="AF60" i="99"/>
  <c r="U401" i="99"/>
  <c r="W69" i="99"/>
  <c r="W37" i="99"/>
  <c r="AA89" i="99"/>
  <c r="C398" i="99"/>
  <c r="B19" i="65"/>
  <c r="D14" i="65"/>
  <c r="AU38" i="61"/>
  <c r="C46" i="43"/>
  <c r="C45" i="43"/>
  <c r="C44" i="43"/>
  <c r="C43" i="43"/>
  <c r="C42" i="43"/>
  <c r="C41" i="43"/>
  <c r="C40" i="43"/>
  <c r="C39" i="43"/>
  <c r="C38" i="43"/>
  <c r="C37" i="43"/>
  <c r="P1058" i="100" a="1"/>
  <c r="P792" i="100" a="1"/>
  <c r="P1169" i="100" a="1"/>
  <c r="P1023" i="100" a="1"/>
  <c r="P747" i="100" a="1"/>
  <c r="P1075" i="100" a="1"/>
  <c r="Q1075" i="100" a="1"/>
  <c r="P960" i="100" a="1"/>
  <c r="Q581" i="100" a="1"/>
  <c r="Q1101" i="100" a="1"/>
  <c r="Q1091" i="100" a="1"/>
  <c r="Q941" i="100" a="1"/>
  <c r="Q1012" i="100" a="1"/>
  <c r="P681" i="100" a="1"/>
  <c r="P998" i="100" a="1"/>
  <c r="Q1034" i="100" a="1"/>
  <c r="P979" i="100" a="1"/>
  <c r="Q960" i="100" a="1"/>
  <c r="Q873" i="100" a="1"/>
  <c r="P566" i="100" a="1"/>
  <c r="P1101" i="100" a="1"/>
  <c r="P825" i="100" a="1"/>
  <c r="P1034" i="100" a="1"/>
  <c r="P1194" i="100" a="1"/>
  <c r="Q979" i="100" a="1"/>
  <c r="Q1058" i="100" a="1"/>
  <c r="Q807" i="100" a="1"/>
  <c r="P1048" i="100" a="1"/>
  <c r="P807" i="100" a="1"/>
  <c r="P873" i="100" a="1"/>
  <c r="P650" i="100" a="1"/>
  <c r="Q1114" i="100" a="1"/>
  <c r="Q566" i="100" a="1"/>
  <c r="Q922" i="100" a="1"/>
  <c r="Q747" i="100" a="1"/>
  <c r="P551" i="100" a="1"/>
  <c r="Q1169" i="100" a="1"/>
  <c r="Q717" i="100" a="1"/>
  <c r="P1091" i="100" a="1"/>
  <c r="P922" i="100" a="1"/>
  <c r="Q600" i="100" a="1"/>
  <c r="Q777" i="100" a="1"/>
  <c r="P600" i="100" a="1"/>
  <c r="Q1048" i="100" a="1"/>
  <c r="P843" i="100" a="1"/>
  <c r="Q650" i="100" a="1"/>
  <c r="Q681" i="100" a="1"/>
  <c r="P581" i="100" a="1"/>
  <c r="P1012" i="100" a="1"/>
  <c r="P1218" i="100" a="1"/>
  <c r="Q551" i="100" a="1"/>
  <c r="P903" i="100" a="1"/>
  <c r="Q792" i="100" a="1"/>
  <c r="Q1194" i="100" a="1"/>
  <c r="Q903" i="100" a="1"/>
  <c r="Q619" i="100" a="1"/>
  <c r="P1143" i="100" a="1"/>
  <c r="Q998" i="100" a="1"/>
  <c r="Q1023" i="100" a="1"/>
  <c r="Q699" i="100" a="1"/>
  <c r="P717" i="100" a="1"/>
  <c r="P777" i="100" a="1"/>
  <c r="Q825" i="100" a="1"/>
  <c r="P619" i="100" a="1"/>
  <c r="Q843" i="100" a="1"/>
  <c r="P1114" i="100" a="1"/>
  <c r="P941" i="100" a="1"/>
  <c r="Q1218" i="100" a="1"/>
  <c r="Q1143" i="100" a="1"/>
  <c r="P699" i="100" a="1"/>
  <c r="P699" i="100" l="1"/>
  <c r="Q1143" i="100"/>
  <c r="Q1218" i="100"/>
  <c r="T1553" i="100" s="1"/>
  <c r="J1553" i="100" s="1"/>
  <c r="K1553" i="100" s="1"/>
  <c r="P941" i="100"/>
  <c r="P1114" i="100"/>
  <c r="Q843" i="100"/>
  <c r="P619" i="100"/>
  <c r="Q825" i="100"/>
  <c r="P777" i="100"/>
  <c r="P717" i="100"/>
  <c r="Q699" i="100"/>
  <c r="Q1023" i="100"/>
  <c r="Q998" i="100"/>
  <c r="P1143" i="100"/>
  <c r="Q619" i="100"/>
  <c r="Q903" i="100"/>
  <c r="Q1194" i="100"/>
  <c r="Q792" i="100"/>
  <c r="P903" i="100"/>
  <c r="Q551" i="100"/>
  <c r="P1218" i="100"/>
  <c r="P1012" i="100"/>
  <c r="P581" i="100"/>
  <c r="Q681" i="100"/>
  <c r="Q650" i="100"/>
  <c r="P843" i="100"/>
  <c r="Q1048" i="100"/>
  <c r="P600" i="100"/>
  <c r="Q777" i="100"/>
  <c r="Q600" i="100"/>
  <c r="P922" i="100"/>
  <c r="P1091" i="100"/>
  <c r="Q717" i="100"/>
  <c r="Q1169" i="100"/>
  <c r="P551" i="100"/>
  <c r="Q747" i="100"/>
  <c r="Q922" i="100"/>
  <c r="Q566" i="100"/>
  <c r="Q1114" i="100"/>
  <c r="P650" i="100"/>
  <c r="P873" i="100"/>
  <c r="P807" i="100"/>
  <c r="P1048" i="100"/>
  <c r="Q807" i="100"/>
  <c r="Q1058" i="100"/>
  <c r="Q979" i="100"/>
  <c r="P1194" i="100"/>
  <c r="P1034" i="100"/>
  <c r="P825" i="100"/>
  <c r="P1101" i="100"/>
  <c r="P566" i="100"/>
  <c r="Q873" i="100"/>
  <c r="Q960" i="100"/>
  <c r="P979" i="100"/>
  <c r="Q1034" i="100"/>
  <c r="P998" i="100"/>
  <c r="P681" i="100"/>
  <c r="Q1012" i="100"/>
  <c r="Q941" i="100"/>
  <c r="Q1091" i="100"/>
  <c r="Q1101" i="100"/>
  <c r="Q581" i="100"/>
  <c r="P960" i="100"/>
  <c r="Q1075" i="100"/>
  <c r="P1075" i="100"/>
  <c r="P747" i="100"/>
  <c r="P1023" i="100"/>
  <c r="P1169" i="100"/>
  <c r="P792" i="100"/>
  <c r="P1058" i="100"/>
  <c r="H2" i="59"/>
  <c r="I1553" i="100" l="1"/>
  <c r="AD15" i="75"/>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<sst xmlns="http://schemas.openxmlformats.org/spreadsheetml/2006/main" count="26633" uniqueCount="2129">
  <si>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</si>
  <si>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</si>
  <si>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</si>
  <si>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</si>
  <si>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</si>
  <si>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</si>
  <si>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</si>
  <si>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</si>
  <si>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</si>
  <si>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</si>
  <si>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</si>
  <si>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</si>
  <si>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</si>
  <si>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</si>
  <si>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</si>
  <si>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</si>
  <si>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</si>
  <si>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</si>
  <si>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</si>
  <si>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</si>
  <si>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</si>
  <si>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</si>
  <si>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</si>
  <si>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</si>
  <si>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</si>
  <si>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</si>
  <si>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</si>
  <si>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</si>
  <si>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</si>
  <si>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</si>
  <si>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</si>
  <si>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</si>
  <si>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</si>
  <si>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</si>
  <si>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</si>
  <si>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</si>
  <si>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</si>
  <si>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</si>
  <si>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</si>
  <si>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</si>
  <si>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</si>
  <si>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</si>
  <si>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</si>
  <si>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</si>
  <si>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</si>
  <si>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</si>
  <si>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</si>
  <si>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</si>
  <si>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</si>
  <si>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</si>
  <si>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</si>
  <si>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</si>
  <si>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</si>
  <si>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</si>
  <si>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</si>
  <si>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</si>
  <si>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</si>
  <si>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</si>
  <si>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</si>
  <si>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</si>
  <si>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</si>
  <si>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</si>
  <si>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</si>
  <si>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</si>
  <si>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</si>
  <si>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</si>
  <si>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</si>
  <si>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</si>
  <si>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</si>
  <si>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</si>
  <si>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</si>
  <si>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</si>
  <si>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</si>
  <si>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</si>
  <si>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</si>
  <si>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</si>
  <si>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</si>
  <si>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</si>
  <si>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</si>
  <si>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</si>
  <si>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</si>
  <si>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</si>
  <si>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</si>
  <si>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</si>
  <si>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</si>
  <si>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</si>
  <si>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</si>
  <si>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</si>
  <si>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</si>
  <si>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</si>
  <si>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</si>
  <si>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</si>
  <si>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</si>
  <si>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</si>
  <si>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</si>
  <si>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</si>
  <si>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</si>
  <si>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</si>
  <si>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</si>
  <si>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</si>
  <si>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</si>
  <si>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</si>
  <si>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</si>
  <si>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</si>
  <si>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</si>
  <si>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</si>
  <si>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</si>
  <si>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</si>
  <si>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</si>
  <si>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</si>
  <si>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</si>
  <si>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</si>
  <si>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</si>
  <si>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</si>
  <si>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</si>
  <si>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</si>
  <si>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</si>
  <si>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</si>
  <si>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</si>
  <si>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</si>
  <si>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</si>
  <si>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</si>
  <si>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</si>
  <si>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</si>
  <si>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</si>
  <si>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</si>
  <si>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</si>
  <si>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</si>
  <si>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</si>
  <si>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</si>
  <si>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</si>
  <si>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</si>
  <si>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</si>
  <si>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</si>
  <si>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</si>
  <si>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</si>
  <si>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</si>
  <si>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</si>
  <si>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</si>
  <si>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</si>
  <si>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</si>
  <si>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</si>
  <si>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</si>
  <si>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</si>
  <si>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</si>
  <si>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</si>
  <si>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</si>
  <si>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</si>
  <si>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</si>
  <si>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</si>
  <si>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</si>
  <si>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</si>
  <si>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</si>
  <si>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</si>
  <si>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</si>
  <si>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</si>
  <si>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</si>
  <si>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</si>
  <si>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</si>
  <si>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</si>
  <si>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</si>
  <si>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</si>
  <si>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</si>
  <si>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</si>
  <si>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</si>
  <si>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</si>
  <si>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</si>
  <si>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</si>
  <si>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</si>
  <si>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</si>
  <si>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</si>
  <si>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</si>
  <si>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</si>
  <si>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</si>
  <si>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</si>
  <si>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</si>
  <si>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</si>
  <si>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</si>
  <si>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</si>
  <si>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</si>
  <si>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</si>
  <si>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</si>
  <si>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</si>
  <si>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</si>
  <si>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</si>
  <si>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</si>
  <si>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</si>
  <si>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</si>
  <si>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</si>
  <si>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</si>
  <si>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</si>
  <si>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</si>
  <si>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</si>
  <si>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</si>
  <si>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</si>
  <si>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</si>
  <si>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</si>
  <si>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</si>
  <si>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</si>
  <si>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</si>
  <si>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</si>
  <si>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</si>
  <si>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</si>
  <si>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</si>
  <si>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</si>
  <si>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</si>
  <si>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</si>
  <si>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</si>
  <si>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</si>
  <si>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</si>
  <si>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</si>
  <si>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</si>
  <si>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</si>
  <si>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</si>
  <si>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</si>
  <si>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</si>
  <si>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</si>
  <si>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</si>
  <si>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</si>
  <si>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</si>
  <si>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</si>
  <si>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</si>
  <si>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</si>
  <si>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</si>
  <si>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</si>
  <si>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</si>
  <si>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</si>
  <si>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</si>
  <si>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</si>
  <si>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</si>
  <si>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</si>
  <si>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</si>
  <si>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</si>
  <si>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</si>
  <si>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</si>
  <si>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</si>
  <si>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</si>
  <si>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</si>
  <si>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</si>
  <si>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</si>
  <si>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</si>
  <si>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</si>
  <si>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</si>
  <si>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</si>
  <si>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</si>
  <si>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</si>
  <si>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</si>
  <si>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</si>
  <si>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</si>
  <si>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</si>
  <si>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</si>
  <si>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</si>
  <si>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</si>
  <si>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</si>
  <si>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</si>
  <si>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</si>
  <si>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</si>
  <si>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</si>
  <si>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</si>
  <si>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</si>
  <si>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</si>
  <si>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</si>
  <si>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</si>
  <si>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</si>
  <si>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</si>
  <si>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</si>
  <si>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</si>
  <si>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</si>
  <si>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</si>
  <si>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</si>
  <si>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</si>
  <si>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</si>
  <si>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</si>
  <si>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</si>
  <si>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</si>
  <si>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</si>
  <si>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</si>
  <si>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</si>
  <si>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</si>
  <si>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</si>
  <si>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</si>
  <si>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</si>
  <si>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</si>
  <si>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</si>
  <si>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</si>
  <si>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</si>
  <si>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</si>
  <si>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</si>
  <si>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</si>
  <si>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</si>
  <si>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</si>
  <si>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</si>
  <si>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</si>
  <si>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</si>
  <si>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</si>
  <si>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</si>
  <si>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</si>
  <si>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</si>
  <si>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</si>
  <si>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</si>
  <si>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</si>
  <si>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</si>
  <si>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</si>
  <si>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</si>
  <si>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</si>
  <si>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</si>
  <si>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</si>
  <si>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</si>
  <si>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</si>
  <si>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</si>
  <si>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</si>
  <si>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</si>
  <si>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</si>
  <si>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</si>
  <si>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</si>
  <si>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</si>
  <si>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</si>
  <si>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</si>
  <si>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</si>
  <si>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</si>
  <si>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</si>
  <si>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</si>
  <si>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</si>
  <si>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</si>
  <si>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</si>
  <si>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</si>
  <si>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</si>
  <si>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</si>
  <si>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</si>
  <si>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</si>
  <si>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</si>
  <si>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</si>
  <si>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</si>
  <si>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</si>
  <si>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</si>
  <si>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</si>
  <si>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</si>
  <si>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</si>
  <si>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</si>
  <si>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</si>
  <si>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</si>
  <si>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</si>
  <si>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</si>
  <si>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</si>
  <si>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</si>
  <si>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</si>
  <si>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</si>
  <si>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</si>
  <si>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</si>
  <si>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</si>
  <si>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</si>
  <si>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</si>
  <si>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</si>
  <si>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</si>
  <si>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</si>
  <si>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</si>
  <si>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</si>
  <si>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</si>
  <si>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</si>
  <si>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</si>
  <si>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</si>
  <si>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</si>
  <si>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</si>
  <si>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</si>
  <si>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</si>
  <si>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</si>
  <si>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</si>
  <si>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</si>
  <si>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</si>
  <si>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</si>
  <si>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</si>
  <si>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</si>
  <si>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</si>
  <si>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</si>
  <si>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</si>
  <si>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</si>
  <si>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</si>
  <si>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</si>
  <si>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</si>
  <si>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</si>
  <si>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</si>
  <si>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</si>
  <si>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</si>
  <si>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</si>
  <si>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</si>
  <si>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</si>
  <si>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</si>
  <si>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</si>
  <si>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</si>
  <si>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</si>
  <si>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</si>
  <si>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</si>
  <si>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</si>
  <si>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</si>
  <si>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</si>
  <si>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</si>
  <si>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</si>
  <si>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</si>
  <si>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</si>
  <si>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</si>
  <si>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</si>
  <si>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</si>
  <si>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</si>
  <si>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</si>
  <si>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</si>
  <si>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</si>
  <si>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</si>
  <si>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</si>
  <si>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</si>
  <si>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</si>
  <si>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</si>
  <si>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</si>
  <si>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</si>
  <si>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</si>
  <si>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</si>
  <si>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</si>
  <si>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</si>
  <si>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</si>
  <si>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</si>
  <si>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</si>
  <si>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</si>
  <si>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</si>
  <si>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</si>
  <si>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</si>
  <si>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</si>
  <si>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</si>
  <si>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</si>
  <si>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</si>
  <si>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</si>
  <si>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</si>
  <si>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</si>
  <si>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</si>
  <si>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</si>
  <si>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</si>
  <si>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</si>
  <si>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</si>
  <si>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</si>
  <si>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</si>
  <si>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</si>
  <si>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</si>
  <si>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</si>
  <si>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</si>
  <si>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</si>
  <si>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</si>
  <si>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</si>
  <si>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</si>
  <si>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</si>
  <si>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</si>
  <si>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</si>
  <si>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</si>
  <si>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</si>
  <si>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</si>
  <si>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</si>
  <si>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</si>
  <si>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</si>
  <si>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</si>
  <si>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</si>
  <si>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</si>
  <si>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</si>
  <si>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</si>
  <si>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</si>
  <si>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</si>
  <si>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</si>
  <si>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</si>
  <si>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</si>
  <si>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</si>
  <si>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</si>
  <si>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</si>
  <si>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</si>
  <si>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</si>
  <si>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</si>
  <si>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</si>
  <si>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</si>
  <si>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</si>
  <si>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</si>
  <si>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</si>
  <si>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</si>
  <si>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</si>
  <si>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</si>
  <si>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</si>
  <si>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</si>
  <si>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</si>
  <si>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</si>
  <si>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</si>
  <si>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</si>
  <si>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</si>
  <si>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</si>
  <si>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</si>
  <si>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</si>
  <si>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</si>
  <si>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</si>
  <si>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</si>
  <si>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</si>
  <si>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</si>
  <si>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</si>
  <si>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</si>
  <si>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</si>
  <si>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</si>
  <si>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</si>
  <si>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</si>
  <si>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</si>
  <si>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</si>
  <si>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</si>
  <si>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</si>
  <si>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</si>
  <si>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</si>
  <si>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</si>
  <si>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</si>
  <si>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</si>
  <si>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</si>
  <si>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</si>
  <si>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</si>
  <si>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</si>
  <si>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</si>
  <si>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</si>
  <si>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</si>
  <si>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</si>
  <si>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</si>
  <si>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</si>
  <si>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</si>
  <si>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</si>
  <si>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</si>
  <si>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</si>
  <si>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</si>
  <si>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</si>
  <si>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</si>
  <si>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</si>
  <si>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</si>
  <si>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</si>
  <si>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</si>
  <si>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</si>
  <si>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</si>
  <si>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</si>
  <si>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</si>
  <si>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</si>
  <si>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</si>
  <si>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</si>
  <si>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</si>
  <si>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</si>
  <si>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</si>
  <si>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</si>
  <si>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</si>
  <si>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</si>
  <si>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</si>
  <si>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</si>
  <si>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</si>
  <si>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</si>
  <si>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</si>
  <si>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</si>
  <si>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</si>
  <si>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</si>
  <si>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</si>
  <si>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</si>
  <si>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</si>
  <si>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</si>
  <si>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</si>
  <si>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</si>
  <si>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</si>
  <si>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</si>
  <si>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</si>
  <si>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</si>
  <si>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</si>
  <si>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</si>
  <si>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</si>
  <si>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</si>
  <si>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</si>
  <si>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</si>
  <si>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</si>
  <si>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</si>
  <si>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</si>
  <si>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</si>
  <si>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</si>
  <si>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</si>
  <si>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</si>
  <si>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</si>
  <si>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</si>
  <si>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</si>
  <si>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</si>
  <si>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</si>
  <si>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</si>
  <si>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</si>
  <si>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</si>
  <si>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</si>
  <si>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</si>
  <si>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</si>
  <si>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</si>
  <si>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</si>
  <si>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</si>
  <si>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</si>
  <si>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</si>
  <si>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</si>
  <si>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</si>
  <si>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</si>
  <si>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</si>
  <si>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</si>
  <si>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</si>
  <si>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</si>
  <si>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</si>
  <si>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</si>
  <si>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</si>
  <si>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</si>
  <si>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</si>
  <si>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</si>
  <si>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</si>
  <si>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</si>
  <si>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</si>
  <si>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</si>
  <si>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</si>
  <si>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</si>
  <si>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</si>
  <si>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</si>
  <si>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</si>
  <si>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</si>
  <si>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</si>
  <si>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</si>
  <si>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</si>
  <si>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</si>
  <si>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</si>
  <si>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</si>
  <si>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</si>
  <si>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</si>
  <si>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</si>
  <si>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</si>
  <si>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</si>
  <si>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</si>
  <si>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</si>
  <si>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</si>
  <si>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</si>
  <si>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</si>
  <si>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</si>
  <si>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</si>
  <si>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</si>
  <si>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</si>
  <si>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</si>
  <si>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</si>
  <si>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</si>
  <si>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</si>
  <si>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</si>
  <si>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</si>
  <si>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</si>
  <si>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</si>
  <si>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</si>
  <si>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</si>
  <si>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</si>
  <si>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</si>
  <si>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</si>
  <si>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</si>
  <si>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</si>
  <si>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</si>
  <si>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</si>
  <si>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</si>
  <si>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</si>
  <si>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</si>
  <si>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</si>
  <si>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</si>
  <si>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</si>
  <si>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</si>
  <si>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</si>
  <si>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</si>
  <si>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</si>
  <si>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</si>
  <si>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</si>
  <si>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</si>
  <si>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</si>
  <si>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</si>
  <si>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</si>
  <si>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</si>
  <si>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</si>
  <si>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</si>
  <si>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</si>
  <si>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</si>
  <si>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</si>
  <si>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</si>
  <si>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</si>
  <si>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</si>
  <si>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</si>
  <si>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</si>
  <si>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</si>
  <si>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</si>
  <si>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</si>
  <si>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</si>
  <si>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</si>
  <si>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</si>
  <si>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</si>
  <si>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</si>
  <si>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</si>
  <si>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</si>
  <si>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</si>
  <si>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</si>
  <si>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</si>
  <si>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</si>
  <si>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</si>
  <si>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</si>
  <si>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</si>
  <si>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</si>
  <si>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</si>
  <si>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</si>
  <si>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</si>
  <si>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</si>
  <si>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</si>
  <si>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</si>
  <si>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</si>
  <si>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</si>
  <si>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</si>
  <si>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</si>
  <si>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</si>
  <si>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</si>
  <si>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</si>
  <si>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</si>
  <si>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</si>
  <si>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</si>
  <si>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</si>
  <si>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</si>
  <si>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</si>
  <si>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</si>
  <si>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</si>
  <si>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</si>
  <si>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</si>
  <si>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</si>
  <si>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</si>
  <si>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</si>
  <si>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</si>
  <si>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</si>
  <si>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</si>
  <si>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</si>
  <si>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</si>
  <si>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</si>
  <si>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</si>
  <si>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</si>
  <si>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</si>
  <si>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</si>
  <si>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</si>
  <si>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</si>
  <si>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</si>
  <si>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</si>
  <si>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</si>
  <si>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</si>
  <si>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</si>
  <si>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</si>
  <si>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</si>
  <si>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</si>
  <si>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</si>
  <si>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</si>
  <si>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</si>
  <si>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</si>
  <si>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</si>
  <si>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</si>
  <si>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</si>
  <si>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</si>
  <si>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</si>
  <si>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</si>
  <si>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</si>
  <si>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</si>
  <si>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</si>
  <si>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</si>
  <si>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</si>
  <si>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</si>
  <si>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</si>
  <si>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</si>
  <si>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</si>
  <si>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</si>
  <si>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</si>
  <si>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</si>
  <si>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</si>
  <si>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</si>
  <si>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</si>
  <si>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</si>
  <si>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</si>
  <si>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</si>
  <si>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</si>
  <si>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</si>
  <si>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</si>
  <si>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</si>
  <si>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</si>
  <si>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</si>
  <si>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</si>
  <si>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</si>
  <si>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</si>
  <si>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</si>
  <si>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</si>
  <si>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</si>
  <si>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</si>
  <si>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</si>
  <si>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</si>
  <si>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</si>
  <si>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</si>
  <si>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</si>
  <si>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</si>
  <si>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</si>
  <si>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</si>
  <si>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</si>
  <si>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</si>
  <si>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</si>
  <si>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</si>
  <si>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</si>
  <si>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</si>
  <si>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</si>
  <si>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</si>
  <si>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</si>
  <si>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</si>
  <si>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</si>
  <si>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</si>
  <si>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</si>
  <si>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</si>
  <si>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</si>
  <si>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</si>
  <si>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</si>
  <si>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</si>
  <si>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</si>
  <si>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</si>
  <si>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</si>
  <si>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</si>
  <si>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</si>
  <si>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</si>
  <si>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</si>
  <si>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</si>
  <si>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</si>
  <si>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</si>
  <si>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</si>
  <si>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</si>
  <si>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</si>
  <si>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</si>
  <si>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</si>
  <si>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</si>
  <si>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</si>
  <si>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</si>
  <si>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</si>
  <si>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</si>
  <si>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</si>
  <si>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</si>
  <si>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</si>
  <si>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</si>
  <si>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</si>
  <si>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</si>
  <si>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</si>
  <si>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</si>
  <si>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</si>
  <si>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</si>
  <si>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</si>
  <si>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</si>
  <si>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</si>
  <si>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</si>
  <si>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</si>
  <si>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</si>
  <si>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</si>
  <si>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</si>
  <si>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</si>
  <si>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</si>
  <si>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</si>
  <si>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</si>
  <si>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</si>
  <si>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</si>
  <si>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</si>
  <si>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</si>
  <si>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</si>
  <si>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</si>
  <si>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</si>
  <si>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</si>
  <si>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</si>
  <si>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</si>
  <si>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</si>
  <si>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</si>
  <si>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</si>
  <si>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</si>
  <si>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</si>
  <si>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</si>
  <si>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</si>
  <si>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</si>
  <si>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</si>
  <si>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</si>
  <si>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</si>
  <si>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</si>
  <si>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</si>
  <si>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</si>
  <si>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</si>
  <si>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</si>
  <si>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</si>
  <si>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</si>
  <si>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</si>
  <si>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</si>
  <si>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</si>
  <si>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</si>
  <si>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</si>
  <si>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</si>
  <si>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</si>
  <si>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</si>
  <si>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</si>
  <si>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</si>
  <si>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</si>
  <si>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</si>
  <si>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</si>
  <si>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</si>
  <si>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</si>
  <si>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</si>
  <si>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</si>
  <si>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</si>
  <si>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</si>
  <si>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</si>
  <si>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</si>
  <si>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</si>
  <si>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</si>
  <si>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</si>
  <si>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</si>
  <si>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</si>
  <si>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</si>
  <si>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</si>
  <si>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</si>
  <si>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</si>
  <si>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</si>
  <si>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</si>
  <si>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</si>
  <si>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</si>
  <si>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</si>
  <si>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</si>
  <si>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</si>
  <si>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</si>
  <si>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</si>
  <si>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</si>
  <si>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</si>
  <si>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</si>
  <si>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</si>
  <si>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</si>
  <si>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</si>
  <si>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</si>
  <si>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</si>
  <si>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</si>
  <si>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</si>
  <si>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</si>
  <si>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</si>
  <si>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</si>
  <si>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</si>
  <si>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</si>
  <si>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</si>
  <si>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</si>
  <si>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</si>
  <si>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</si>
  <si>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</si>
  <si>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</si>
  <si>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</si>
  <si>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</si>
  <si>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</si>
  <si>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</si>
  <si>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</si>
  <si>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</si>
  <si>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</si>
  <si>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</si>
  <si>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</si>
  <si>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</si>
  <si>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</si>
  <si>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</si>
  <si>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</si>
  <si>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</si>
  <si>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</si>
  <si>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</si>
  <si>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</si>
  <si>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</si>
  <si>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</si>
  <si>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</si>
  <si>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</si>
  <si>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</si>
  <si>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</si>
  <si>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</si>
  <si>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</si>
  <si>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</si>
  <si>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</si>
  <si>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</si>
  <si>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</si>
  <si>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</si>
  <si>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</si>
  <si>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</si>
  <si>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</si>
  <si>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</si>
  <si>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</si>
  <si>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</si>
  <si>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</si>
  <si>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</si>
  <si>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</si>
  <si>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</si>
  <si>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</si>
  <si>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</si>
  <si>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</si>
  <si>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</si>
  <si>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</si>
  <si>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</si>
  <si>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</si>
  <si>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</si>
  <si>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</si>
  <si>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</si>
  <si>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</si>
  <si>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</si>
  <si>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</si>
  <si>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</si>
  <si>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</si>
  <si>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</si>
  <si>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</si>
  <si>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</si>
  <si>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</si>
  <si>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</si>
  <si>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</si>
  <si>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</si>
  <si>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</si>
  <si>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</si>
  <si>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</si>
  <si>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</si>
  <si>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</si>
  <si>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</si>
  <si>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</si>
  <si>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</si>
  <si>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</si>
  <si>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</si>
  <si>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</si>
  <si>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</si>
  <si>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</si>
  <si>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</si>
  <si>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</si>
  <si>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</si>
  <si>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</si>
  <si>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</si>
  <si>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</si>
  <si>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</si>
  <si>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</si>
  <si>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</si>
  <si>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</si>
  <si>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</si>
  <si>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</si>
  <si>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</si>
  <si>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</si>
  <si>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</si>
  <si>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</si>
  <si>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</si>
  <si>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</si>
  <si>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</si>
  <si>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</si>
  <si>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</si>
  <si>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</si>
  <si>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</si>
  <si>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</si>
  <si>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</si>
  <si>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</si>
  <si>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</si>
  <si>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</si>
  <si>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</si>
  <si>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</si>
  <si>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</si>
  <si>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</si>
  <si>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</si>
  <si>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</si>
  <si>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</si>
  <si>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</si>
  <si>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</si>
  <si>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</si>
  <si>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</si>
  <si>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</si>
  <si>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</si>
  <si>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</si>
  <si>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</si>
  <si>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</si>
  <si>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</si>
  <si>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</si>
  <si>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</si>
  <si>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</si>
  <si>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</si>
  <si>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</si>
  <si>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</si>
  <si>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</si>
  <si>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</si>
  <si>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</si>
  <si>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</si>
  <si>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</si>
  <si>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</si>
  <si>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</si>
  <si>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</si>
  <si>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</si>
  <si>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</si>
  <si>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</si>
  <si>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</si>
  <si>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</si>
  <si>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</si>
  <si>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</si>
  <si>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</si>
  <si>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</si>
  <si>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</si>
  <si>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</si>
  <si>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</si>
  <si>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</si>
  <si>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</si>
  <si>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</si>
  <si>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</si>
  <si>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</si>
  <si>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</si>
  <si>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</si>
  <si>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</si>
  <si>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</si>
  <si>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</si>
  <si>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</si>
  <si>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</si>
  <si>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</si>
  <si>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</si>
  <si>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</si>
  <si>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</si>
  <si>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</si>
  <si>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</si>
  <si>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</si>
  <si>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</si>
  <si>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</si>
  <si>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</si>
  <si>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</si>
  <si>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</si>
  <si>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</si>
  <si>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</si>
  <si>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</si>
  <si>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</si>
  <si>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</si>
  <si>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</si>
  <si>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</si>
  <si>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</si>
  <si>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</si>
  <si>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</si>
  <si>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</si>
  <si>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</si>
  <si>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</si>
  <si>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</si>
  <si>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</si>
  <si>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</si>
  <si>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</si>
  <si>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</si>
  <si>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</si>
  <si>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</si>
  <si>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</si>
  <si>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</si>
  <si>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</si>
  <si>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</si>
  <si>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</si>
  <si>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</si>
  <si>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</si>
  <si>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</si>
  <si>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</si>
  <si>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</si>
  <si>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</si>
  <si>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</si>
  <si>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</si>
  <si>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</si>
  <si>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</si>
  <si>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</si>
  <si>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</si>
  <si>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</si>
  <si>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</si>
  <si>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</si>
  <si>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</si>
  <si>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</si>
  <si>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</si>
  <si>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</si>
  <si>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</si>
  <si>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</si>
  <si>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</si>
  <si>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</si>
  <si>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</si>
  <si>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</si>
  <si>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</si>
  <si>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</si>
  <si>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</si>
  <si>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</si>
  <si>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</si>
  <si>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</si>
  <si>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</si>
  <si>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</si>
  <si>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</si>
  <si>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</si>
  <si>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</si>
  <si>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</si>
  <si>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</si>
  <si>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</si>
  <si>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</si>
  <si>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</si>
  <si>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</si>
  <si>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</si>
  <si>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</si>
  <si>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</si>
  <si>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</si>
  <si>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</si>
  <si>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</si>
  <si>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</si>
  <si>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</si>
  <si>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</si>
  <si>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</si>
  <si>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</si>
  <si>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</si>
  <si>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</si>
  <si>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</si>
  <si>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</si>
  <si>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</si>
  <si>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</si>
  <si>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</si>
  <si>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</si>
  <si>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</si>
  <si>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</si>
  <si>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</si>
  <si>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</si>
  <si>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</si>
  <si>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</si>
  <si>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</si>
  <si>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</si>
  <si>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</si>
  <si>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</si>
  <si>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</si>
  <si>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</si>
  <si>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</si>
  <si>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</si>
  <si>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</si>
  <si>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</si>
  <si>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</si>
  <si>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</si>
  <si>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</si>
  <si>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</si>
  <si>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</si>
  <si>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</si>
  <si>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</si>
  <si>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</si>
  <si>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</si>
  <si>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</si>
  <si>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</si>
  <si>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</si>
  <si>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</si>
  <si>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</si>
  <si>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</si>
  <si>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</si>
  <si>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</si>
  <si>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</si>
  <si>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</si>
  <si>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</si>
  <si>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</si>
  <si>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</si>
  <si>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</si>
  <si>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</si>
  <si>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</si>
  <si>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</si>
  <si>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</si>
  <si>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</si>
  <si>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</si>
  <si>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</si>
  <si>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</si>
  <si>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</si>
  <si>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</si>
  <si>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</si>
  <si>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</si>
  <si>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</si>
  <si>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</si>
  <si>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</si>
  <si>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</si>
  <si>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</si>
  <si>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</si>
  <si>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</si>
  <si>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</si>
  <si>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</si>
  <si>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</si>
  <si>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</si>
  <si>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</si>
  <si>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</si>
  <si>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</si>
  <si>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</si>
  <si>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</si>
  <si>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</si>
  <si>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</si>
  <si>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</si>
  <si>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</si>
  <si>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</si>
  <si>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</si>
  <si>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</si>
  <si>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</si>
  <si>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</si>
  <si>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</si>
  <si>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</si>
  <si>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</si>
  <si>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</si>
  <si>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</si>
  <si>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</si>
  <si>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</si>
  <si>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</si>
  <si>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</si>
  <si>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</si>
  <si>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</si>
  <si>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</si>
  <si>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</si>
  <si>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</si>
  <si>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</si>
  <si>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</si>
  <si>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</si>
  <si>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</si>
  <si>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</si>
  <si>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</si>
  <si>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</si>
  <si>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</si>
  <si>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</si>
  <si>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</si>
  <si>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</si>
  <si>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</si>
  <si>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</si>
  <si>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</si>
  <si>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</si>
  <si>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</si>
  <si>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</si>
  <si>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</si>
  <si>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</si>
  <si>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</si>
  <si>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</si>
  <si>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</si>
  <si>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</si>
  <si>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</si>
  <si>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</si>
  <si>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</si>
  <si>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</si>
  <si>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</si>
  <si>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</si>
  <si>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</si>
  <si>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</si>
  <si>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</si>
  <si>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</si>
  <si>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</si>
  <si>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</si>
  <si>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</si>
  <si>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</si>
  <si>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</si>
  <si>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</si>
  <si>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</si>
  <si>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</si>
  <si>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</si>
  <si>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</si>
  <si>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</si>
  <si>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</si>
  <si>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</si>
  <si>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</si>
  <si>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</si>
  <si>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</si>
  <si>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</si>
  <si>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</si>
  <si>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</si>
  <si>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</si>
  <si>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</si>
  <si>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</si>
  <si>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</si>
  <si>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</si>
  <si>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</si>
  <si>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</si>
  <si>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</si>
  <si>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</si>
  <si>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</si>
  <si>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</si>
  <si>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</si>
  <si>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</si>
  <si>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</si>
  <si>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</si>
  <si>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</si>
  <si>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</si>
  <si>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</si>
  <si>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</si>
  <si>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</si>
  <si>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</si>
  <si>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</si>
  <si>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</si>
  <si>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</si>
  <si>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</si>
  <si>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</si>
  <si>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</si>
  <si>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</si>
  <si>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</si>
  <si>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</si>
  <si>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</si>
  <si>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</si>
  <si>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</si>
  <si>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</si>
  <si>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</si>
  <si>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</si>
  <si>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</si>
  <si>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</si>
  <si>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</si>
  <si>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</si>
  <si>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</si>
  <si>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</si>
  <si>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</si>
  <si>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</si>
  <si>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</si>
  <si>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</si>
  <si>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</si>
  <si>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</si>
  <si>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</si>
  <si>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</si>
  <si>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</si>
  <si>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</si>
  <si>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</si>
  <si>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</si>
  <si>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</si>
  <si>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</si>
  <si>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</si>
  <si>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</si>
  <si>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</si>
  <si>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</si>
  <si>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</si>
  <si>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</si>
  <si>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</si>
  <si>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</si>
  <si>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</si>
  <si>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</si>
  <si>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</si>
  <si>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</si>
  <si>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</si>
  <si>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</si>
  <si>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</si>
  <si>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</si>
  <si>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</si>
  <si>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</si>
  <si>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</si>
  <si>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</si>
  <si>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</si>
  <si>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</si>
  <si>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</si>
  <si>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</si>
  <si>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</si>
  <si>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</si>
  <si>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</si>
  <si>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</si>
  <si>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</si>
  <si>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</si>
  <si>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</si>
  <si>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</si>
  <si>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</si>
  <si>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</si>
  <si>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</si>
  <si>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</si>
  <si>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</si>
  <si>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</si>
  <si>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</si>
  <si>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</si>
  <si>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</si>
  <si>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</si>
  <si>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</si>
  <si>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</si>
  <si>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</si>
  <si>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</si>
  <si>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</si>
  <si>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</si>
  <si>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</si>
  <si>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</si>
  <si>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</si>
  <si>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</si>
  <si>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</si>
  <si>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</si>
  <si>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</si>
  <si>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</si>
  <si>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</si>
  <si>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</si>
  <si>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</si>
  <si>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</si>
  <si>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</si>
  <si>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</si>
  <si>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</si>
  <si>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</si>
  <si>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</si>
  <si>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</si>
  <si>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</si>
  <si>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</si>
  <si>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</si>
  <si>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</si>
  <si>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</si>
  <si>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</si>
  <si>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</si>
  <si>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</si>
  <si>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</si>
  <si>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</si>
  <si>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</si>
  <si>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</si>
  <si>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</si>
  <si>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</si>
  <si>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</si>
  <si>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</si>
  <si>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</si>
  <si>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</si>
  <si>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</si>
  <si>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</si>
  <si>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</si>
  <si>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</si>
  <si>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</si>
  <si>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</si>
  <si>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</si>
  <si>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</si>
  <si>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</si>
  <si>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</si>
  <si>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</si>
  <si>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</si>
  <si>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</si>
  <si>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</si>
  <si>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</si>
  <si>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</si>
  <si>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</si>
  <si>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</si>
  <si>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</si>
  <si>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</si>
  <si>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</si>
  <si>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</si>
  <si>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</si>
  <si>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</si>
  <si>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</si>
  <si>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</si>
  <si>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</si>
  <si>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</si>
  <si>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</si>
  <si>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</si>
  <si>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</si>
  <si>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</si>
  <si>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</si>
  <si>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</si>
  <si>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</si>
  <si>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</si>
  <si>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</si>
  <si>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</si>
  <si>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</si>
  <si>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</si>
  <si>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</si>
  <si>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</si>
  <si>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</si>
  <si>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</si>
  <si>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</si>
  <si>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</si>
  <si>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</si>
  <si>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</si>
  <si>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</si>
  <si>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</si>
  <si>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</si>
  <si>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</si>
  <si>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</si>
  <si>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</si>
  <si>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</si>
  <si>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</si>
  <si>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</si>
  <si>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</si>
  <si>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</si>
  <si>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</si>
  <si>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</si>
  <si>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</si>
  <si>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</si>
  <si>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</si>
  <si>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</si>
  <si>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</si>
  <si>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</si>
  <si>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</si>
  <si>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</si>
  <si>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</si>
  <si>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</si>
  <si>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</si>
  <si>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</si>
  <si>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</si>
  <si>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</si>
  <si>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</si>
  <si>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</si>
  <si>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</si>
  <si>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</si>
  <si>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</si>
  <si>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</si>
  <si>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</si>
  <si>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</si>
  <si>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</si>
  <si>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</si>
  <si>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</si>
  <si>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</si>
  <si>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</si>
  <si>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</si>
  <si>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</si>
  <si>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</si>
  <si>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</si>
  <si>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</si>
  <si>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</si>
  <si>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</si>
  <si>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</si>
  <si>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</si>
  <si>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</si>
  <si>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</si>
  <si>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</si>
  <si>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</si>
  <si>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</si>
  <si>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</si>
  <si>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</si>
  <si>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</si>
  <si>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</si>
  <si>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</si>
  <si>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</si>
  <si>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</si>
  <si>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</si>
  <si>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</si>
  <si>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</si>
  <si>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</si>
  <si>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</si>
  <si>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</si>
  <si>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</si>
  <si>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</si>
  <si>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</si>
  <si>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</si>
  <si>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</si>
  <si>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</si>
  <si>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</si>
  <si>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</si>
  <si>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</si>
  <si>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</si>
  <si>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</si>
  <si>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</si>
  <si>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</si>
  <si>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</si>
  <si>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</si>
  <si>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</si>
  <si>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</si>
  <si>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</si>
  <si>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</si>
  <si>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</si>
  <si>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</si>
  <si>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</si>
  <si>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</si>
  <si>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</si>
  <si>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</si>
  <si>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</si>
  <si>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</si>
  <si>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</si>
  <si>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</si>
  <si>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</si>
  <si>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</si>
  <si>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</si>
  <si>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</si>
  <si>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</si>
  <si>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</si>
  <si>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</si>
  <si>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</si>
  <si>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</si>
  <si>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</si>
  <si>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</si>
  <si>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</si>
  <si>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</si>
  <si>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</si>
  <si>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</si>
  <si>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</si>
  <si>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</si>
  <si>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</si>
  <si>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</si>
  <si>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</si>
  <si>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</si>
  <si>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</si>
  <si>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</si>
  <si>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</si>
  <si>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</si>
  <si>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</si>
  <si>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</si>
  <si>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</si>
  <si>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</si>
  <si>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</si>
  <si>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</si>
  <si>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</si>
  <si>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</si>
  <si>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</si>
  <si>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</si>
  <si>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</si>
  <si>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</si>
  <si>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</si>
  <si>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</si>
  <si>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</si>
  <si>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</si>
  <si>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</si>
  <si>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</si>
  <si>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</si>
  <si>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</si>
  <si>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</si>
  <si>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</si>
  <si>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</si>
  <si>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</si>
  <si>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</si>
  <si>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</si>
  <si>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</si>
  <si>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</si>
  <si>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</si>
  <si>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</si>
  <si>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</si>
  <si>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</si>
  <si>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</si>
  <si>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</si>
  <si>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</si>
  <si>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</si>
  <si>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</si>
  <si>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</si>
  <si>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</si>
  <si>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</si>
  <si>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</si>
  <si>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</si>
  <si>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</si>
  <si>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</si>
  <si>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</si>
  <si>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</si>
  <si>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</si>
  <si>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</si>
  <si>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</si>
  <si>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</si>
  <si>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</si>
  <si>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</si>
  <si>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</si>
  <si>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</si>
  <si>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</si>
  <si>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</si>
  <si>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</si>
  <si>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</si>
  <si>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</si>
  <si>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</si>
  <si>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</si>
  <si>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</si>
  <si>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</si>
  <si>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</si>
  <si>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</si>
  <si>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</si>
  <si>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</si>
  <si>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</si>
  <si>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</si>
  <si>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</si>
  <si>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</si>
  <si>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</si>
  <si>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</si>
  <si>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</si>
  <si>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</si>
  <si>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</si>
  <si>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</si>
  <si>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</si>
  <si>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</si>
  <si>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</si>
  <si>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</si>
  <si>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</si>
  <si>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</si>
  <si>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</si>
  <si>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</si>
  <si>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</si>
  <si>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</si>
  <si>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</si>
  <si>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</si>
  <si>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</si>
  <si>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</si>
  <si>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</si>
  <si>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</si>
  <si>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</si>
  <si>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</si>
  <si>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</si>
  <si>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</si>
  <si>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</si>
  <si>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</si>
  <si>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</si>
  <si>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</si>
  <si>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</si>
  <si>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</si>
  <si>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</si>
  <si>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</si>
  <si>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</si>
  <si>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</si>
  <si>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</si>
  <si>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</si>
  <si>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</si>
  <si>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</si>
  <si>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</si>
  <si>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</si>
  <si>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</si>
  <si>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</si>
  <si>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</si>
  <si>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</si>
  <si>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</si>
  <si>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</si>
  <si>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</si>
  <si>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</si>
  <si>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</si>
  <si>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</si>
  <si>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</si>
  <si>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</si>
  <si>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</si>
  <si>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</si>
  <si>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</si>
  <si>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</si>
  <si>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</si>
  <si>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</si>
  <si>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</si>
  <si>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</si>
  <si>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</si>
  <si>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</si>
  <si>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</si>
  <si>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</si>
  <si>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</si>
  <si>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</si>
  <si>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</si>
  <si>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</si>
  <si>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</si>
  <si>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</si>
  <si>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</si>
  <si>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</si>
  <si>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</si>
  <si>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</si>
  <si>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</si>
  <si>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</si>
  <si>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</si>
  <si>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</si>
  <si>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</si>
  <si>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</si>
  <si>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</si>
  <si>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</si>
  <si>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</si>
  <si>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</si>
  <si>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</si>
  <si>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</si>
  <si>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</si>
  <si>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</si>
  <si>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</si>
  <si>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</si>
  <si>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</si>
  <si>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</si>
  <si>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</si>
  <si>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</si>
  <si>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</si>
  <si>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</si>
  <si>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</si>
  <si>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</si>
  <si>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</si>
  <si>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</si>
  <si>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</si>
  <si>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</si>
  <si>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</si>
  <si>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</si>
  <si>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</si>
  <si>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</si>
  <si>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</si>
  <si>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</si>
  <si>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</si>
  <si>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</si>
  <si>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</si>
  <si>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</si>
  <si>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</si>
  <si>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</si>
  <si>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</si>
  <si>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</si>
  <si>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</si>
  <si>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</si>
  <si>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</si>
  <si>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</si>
  <si>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</si>
  <si>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</si>
  <si>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</si>
  <si>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</si>
  <si>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</si>
  <si>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</si>
  <si>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</si>
  <si>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</si>
  <si>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</si>
  <si>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</si>
  <si>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</si>
  <si>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</si>
  <si>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</si>
  <si>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</si>
  <si>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</si>
  <si>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</si>
  <si>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</si>
  <si>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</si>
  <si>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</si>
  <si>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</si>
  <si>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</si>
  <si>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</si>
  <si>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</si>
  <si>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</si>
  <si>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</si>
  <si>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</si>
  <si>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</si>
  <si>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</si>
  <si>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</si>
  <si>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</si>
  <si>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</si>
  <si>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</si>
  <si>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</si>
  <si>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</si>
  <si>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</si>
  <si>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</si>
  <si>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</si>
  <si>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</si>
  <si>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</si>
  <si>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</si>
  <si>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</si>
  <si>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</si>
  <si>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</si>
  <si>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</si>
  <si>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</si>
  <si>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</si>
  <si>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</si>
  <si>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</si>
  <si>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</si>
  <si>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</si>
  <si>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</si>
  <si>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</si>
  <si>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</si>
  <si>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</si>
  <si>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</si>
  <si>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</si>
  <si>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</si>
  <si>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</si>
  <si>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</si>
  <si>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</si>
  <si>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</si>
  <si>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</si>
  <si>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</si>
  <si>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</si>
  <si>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</si>
  <si>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</si>
  <si>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</si>
  <si>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</si>
  <si>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</si>
  <si>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</si>
  <si>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</si>
  <si>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</si>
  <si>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</si>
  <si>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</si>
  <si>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</si>
  <si>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</si>
  <si>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</si>
  <si>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</si>
  <si>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</si>
  <si>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</si>
  <si>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</si>
  <si>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</si>
  <si>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</si>
  <si>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</si>
  <si>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</si>
  <si>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</si>
  <si>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</si>
  <si>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</si>
  <si>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</si>
  <si>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</si>
  <si>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</si>
  <si>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</si>
  <si>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</si>
  <si>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</si>
  <si>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</si>
  <si>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</si>
  <si>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</si>
  <si>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</si>
  <si>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</si>
  <si>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</si>
  <si>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</si>
  <si>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</si>
  <si>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</si>
  <si>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</si>
  <si>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</si>
  <si>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</si>
  <si>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</si>
  <si>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</si>
  <si>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</si>
  <si>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</si>
  <si>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</si>
  <si>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</si>
  <si>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</si>
  <si>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</si>
  <si>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</si>
  <si>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</si>
  <si>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</si>
  <si>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</si>
  <si>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</si>
  <si>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</si>
  <si>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</si>
  <si>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</si>
  <si>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</si>
  <si>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</si>
  <si>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</si>
  <si>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</si>
  <si>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</si>
  <si>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</si>
  <si>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</si>
  <si>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</si>
  <si>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</si>
  <si>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</si>
  <si>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</si>
  <si>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</si>
  <si>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</si>
  <si>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</si>
  <si>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</si>
  <si>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</si>
  <si>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</si>
  <si>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</si>
  <si>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</si>
  <si>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</si>
  <si>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</si>
  <si>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</si>
  <si>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</si>
  <si>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</si>
  <si>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</si>
  <si>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</si>
  <si>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</si>
  <si>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</si>
  <si>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</si>
  <si>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</si>
  <si>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</si>
  <si>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</si>
  <si>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</si>
  <si>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</si>
  <si>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</si>
  <si>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</si>
  <si>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</si>
  <si>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</si>
  <si>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</si>
  <si>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</si>
  <si>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</si>
  <si>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</si>
  <si>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</si>
  <si>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</si>
  <si>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</si>
  <si>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</si>
  <si>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</si>
  <si>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</si>
  <si>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</si>
  <si>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</si>
  <si>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</si>
  <si>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</si>
  <si>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</si>
  <si>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</si>
  <si>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</si>
  <si>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</si>
  <si>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</si>
  <si>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</si>
  <si>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</si>
  <si>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</si>
  <si>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</si>
  <si>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</si>
  <si>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</si>
  <si>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</si>
  <si>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</si>
  <si>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</si>
  <si>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</si>
  <si>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</si>
  <si>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</si>
  <si>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</si>
  <si>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</si>
  <si>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</si>
  <si>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</si>
  <si>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</si>
  <si>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</si>
  <si>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</si>
  <si>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</si>
  <si>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</si>
  <si>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</si>
  <si>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</si>
  <si>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</si>
  <si>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</si>
  <si>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</si>
  <si>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</si>
  <si>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</si>
  <si>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</si>
  <si>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</si>
  <si>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</si>
  <si>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</si>
  <si>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</si>
  <si>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</si>
  <si>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</si>
  <si>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</si>
  <si>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</si>
  <si>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</si>
  <si>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</si>
  <si>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</si>
  <si>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</si>
  <si>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</si>
  <si>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</si>
  <si>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</si>
  <si>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</si>
  <si>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</si>
  <si>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</si>
  <si>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</si>
  <si>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</si>
  <si>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</si>
  <si>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</si>
  <si>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</si>
  <si>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</si>
  <si>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</si>
  <si>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</si>
  <si>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</si>
  <si>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</si>
  <si>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</si>
  <si>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</si>
  <si>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</si>
  <si>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</si>
  <si>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</si>
  <si>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</si>
  <si>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</si>
  <si>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</si>
  <si>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</si>
  <si>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</si>
  <si>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</si>
  <si>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</si>
  <si>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</si>
  <si>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</si>
  <si>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</si>
  <si>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</si>
  <si>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</si>
  <si>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</si>
  <si>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</si>
  <si>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</si>
  <si>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</si>
  <si>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</si>
  <si>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</si>
  <si>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</si>
  <si>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</si>
  <si>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</si>
  <si>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</si>
  <si>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</si>
  <si>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</si>
  <si>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</si>
  <si>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</si>
  <si>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</si>
  <si>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</si>
  <si>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</si>
  <si>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</si>
  <si>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</si>
  <si>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</si>
  <si>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</si>
  <si>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</si>
  <si>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</si>
  <si>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</si>
  <si>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</si>
  <si>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</si>
  <si>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</si>
  <si>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</si>
  <si>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</si>
  <si>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</si>
  <si>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Lead Market Branch Code</t>
  </si>
  <si>
    <t>Auto Approval Flag</t>
  </si>
  <si>
    <t xml:space="preserve">Auto Renewal:  </t>
  </si>
  <si>
    <t>Purchase Commitment Amount</t>
  </si>
  <si>
    <t>BP</t>
  </si>
  <si>
    <t>Amendment Recap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</si>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</sst>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3" t="s">
        <v>734</v>
      </c>
      <c r="B1" s="1543"/>
      <c r="C1" s="1543"/>
      <c r="D1" s="1543"/>
      <c r="E1" s="1543"/>
    </row>
    <row r="2" spans="1:5" x14ac:dyDescent="0.25">
      <c r="A2" s="1543" t="s">
        <v>735</v>
      </c>
      <c r="B2" s="1543"/>
      <c r="C2" s="1543"/>
      <c r="D2" s="1543"/>
      <c r="E2" s="1543"/>
    </row>
    <row r="3" spans="1:5" x14ac:dyDescent="0.25">
      <c r="A3" s="71"/>
    </row>
    <row r="4" spans="1:5" ht="78" customHeight="1" x14ac:dyDescent="0.25">
      <c r="A4" s="1561" t="s">
        <v>736</v>
      </c>
      <c r="B4" s="1561"/>
      <c r="C4" s="1561"/>
      <c r="D4" s="1561"/>
      <c r="E4" s="1561"/>
    </row>
    <row r="5" spans="1:5" x14ac:dyDescent="0.25">
      <c r="A5" s="71"/>
    </row>
    <row r="6" spans="1:5" ht="31.5" customHeight="1" x14ac:dyDescent="0.25">
      <c r="A6" s="1560" t="s">
        <v>737</v>
      </c>
      <c r="B6" s="1560"/>
      <c r="C6" s="1560"/>
      <c r="D6" s="1560"/>
      <c r="E6" s="1560"/>
    </row>
    <row r="7" spans="1:5" ht="15.75" thickBot="1" x14ac:dyDescent="0.3">
      <c r="A7" s="72"/>
    </row>
    <row r="8" spans="1:5" ht="15" customHeight="1" x14ac:dyDescent="0.25">
      <c r="A8" s="1554" t="s">
        <v>738</v>
      </c>
      <c r="B8" s="1555"/>
      <c r="C8" s="1555"/>
      <c r="D8" s="1555"/>
      <c r="E8" s="1556"/>
    </row>
    <row r="9" spans="1:5" ht="15" customHeight="1" thickBot="1" x14ac:dyDescent="0.3">
      <c r="A9" s="1557" t="s">
        <v>739</v>
      </c>
      <c r="B9" s="1558"/>
      <c r="C9" s="1558"/>
      <c r="D9" s="1558"/>
      <c r="E9" s="1559"/>
    </row>
    <row r="10" spans="1:5" x14ac:dyDescent="0.25">
      <c r="A10" s="73"/>
      <c r="B10" s="1551"/>
      <c r="C10" s="1551"/>
      <c r="D10" s="77"/>
    </row>
    <row r="11" spans="1:5" ht="31.5" customHeight="1" thickBot="1" x14ac:dyDescent="0.3">
      <c r="A11" s="75" t="s">
        <v>740</v>
      </c>
      <c r="B11" s="1552" t="s">
        <v>741</v>
      </c>
      <c r="C11" s="1552"/>
      <c r="D11" s="77">
        <f>Welcome!$D$4</f>
        <v>0</v>
      </c>
    </row>
    <row r="12" spans="1:5" ht="15.75" thickBot="1" x14ac:dyDescent="0.3">
      <c r="A12" s="75" t="s">
        <v>742</v>
      </c>
      <c r="B12" s="1553">
        <f>'MDA Worksheet'!$R$18</f>
        <v>0</v>
      </c>
      <c r="C12" s="1553"/>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50"/>
      <c r="C17" s="1550"/>
      <c r="D17" s="1550"/>
      <c r="E17" s="1550"/>
    </row>
    <row r="18" spans="1:5" x14ac:dyDescent="0.25">
      <c r="A18" s="73"/>
      <c r="B18" s="116"/>
      <c r="C18" s="73"/>
      <c r="D18" s="116"/>
    </row>
    <row r="19" spans="1:5" ht="15.75" thickBot="1" x14ac:dyDescent="0.3">
      <c r="A19" s="75" t="s">
        <v>814</v>
      </c>
      <c r="B19" s="1550">
        <f>Welcome!$D$10</f>
        <v>0</v>
      </c>
      <c r="C19" s="1550"/>
      <c r="D19" s="1550"/>
      <c r="E19" s="155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2" t="s">
        <v>1155</v>
      </c>
      <c r="B42" s="1523"/>
      <c r="C42" s="1523"/>
      <c r="D42" s="1523"/>
      <c r="E42" s="1524"/>
    </row>
    <row r="43" spans="1:5" s="697" customFormat="1" x14ac:dyDescent="0.25">
      <c r="A43" s="1531"/>
      <c r="B43" s="1532"/>
      <c r="C43" s="1532"/>
      <c r="D43" s="1532"/>
      <c r="E43" s="1533"/>
    </row>
    <row r="44" spans="1:5" s="697" customFormat="1" ht="15.75" thickBot="1" x14ac:dyDescent="0.3">
      <c r="A44" s="1534"/>
      <c r="B44" s="1535"/>
      <c r="C44" s="1535"/>
      <c r="D44" s="1535"/>
      <c r="E44" s="1536"/>
    </row>
    <row r="45" spans="1:5" s="697" customFormat="1" ht="15.75" thickBot="1" x14ac:dyDescent="0.3">
      <c r="A45" s="703"/>
    </row>
    <row r="46" spans="1:5" s="697" customFormat="1" ht="15.75" thickBot="1" x14ac:dyDescent="0.3">
      <c r="A46" s="1522" t="s">
        <v>1144</v>
      </c>
      <c r="B46" s="1523"/>
      <c r="C46" s="1523"/>
      <c r="D46" s="1523"/>
      <c r="E46" s="1524"/>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25"/>
      <c r="B53" s="1526"/>
      <c r="C53" s="1526"/>
      <c r="D53" s="1526"/>
      <c r="E53" s="1527"/>
    </row>
    <row r="54" spans="1:5" s="697" customFormat="1" ht="15.75" thickBot="1" x14ac:dyDescent="0.3">
      <c r="A54" s="1528"/>
      <c r="B54" s="1529"/>
      <c r="C54" s="1529"/>
      <c r="D54" s="1529"/>
      <c r="E54" s="1530"/>
    </row>
    <row r="55" spans="1:5" ht="15.75" thickBot="1" x14ac:dyDescent="0.3">
      <c r="A55" s="703"/>
      <c r="B55" s="697"/>
      <c r="C55" s="697"/>
      <c r="D55" s="697"/>
      <c r="E55" s="697"/>
    </row>
    <row r="56" spans="1:5" ht="30.75" customHeight="1" thickBot="1" x14ac:dyDescent="0.3">
      <c r="A56" s="1544" t="s">
        <v>750</v>
      </c>
      <c r="B56" s="1545"/>
      <c r="C56" s="1545"/>
      <c r="D56" s="1545"/>
      <c r="E56" s="1546"/>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7" t="s">
        <v>762</v>
      </c>
      <c r="B67" s="1548"/>
      <c r="C67" s="1548"/>
      <c r="D67" s="1548"/>
      <c r="E67" s="1549"/>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7" t="s">
        <v>1156</v>
      </c>
      <c r="B74" s="1538"/>
      <c r="C74" s="1538"/>
      <c r="D74" s="1538"/>
      <c r="E74" s="1539"/>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40" t="s">
        <v>765</v>
      </c>
      <c r="B78" s="1541"/>
      <c r="C78" s="1541"/>
      <c r="D78" s="1541"/>
      <c r="E78" s="1542"/>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40" t="s">
        <v>767</v>
      </c>
      <c r="B83" s="1541"/>
      <c r="C83" s="1541"/>
      <c r="D83" s="1541"/>
      <c r="E83" s="1542"/>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171" priority="7">
      <formula>NOT(ISBLANK(C48))</formula>
    </cfRule>
  </conditionalFormatting>
  <conditionalFormatting sqref="E48">
    <cfRule type="expression" dxfId="1170" priority="6">
      <formula>NOT(ISBLANK(E48))</formula>
    </cfRule>
  </conditionalFormatting>
  <conditionalFormatting sqref="E49">
    <cfRule type="expression" dxfId="1169" priority="5">
      <formula>NOT(ISBLANK(E49))</formula>
    </cfRule>
  </conditionalFormatting>
  <conditionalFormatting sqref="E51">
    <cfRule type="expression" dxfId="1168" priority="4">
      <formula>NOT(ISBLANK(E51))</formula>
    </cfRule>
  </conditionalFormatting>
  <conditionalFormatting sqref="C49">
    <cfRule type="expression" dxfId="1167" priority="3">
      <formula>NOT(ISBLANK(C49))</formula>
    </cfRule>
  </conditionalFormatting>
  <conditionalFormatting sqref="C50">
    <cfRule type="expression" dxfId="1166" priority="2">
      <formula>NOT(ISBLANK(C50))</formula>
    </cfRule>
  </conditionalFormatting>
  <conditionalFormatting sqref="C51">
    <cfRule type="expression" dxfId="11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2" t="s">
        <v>1139</v>
      </c>
      <c r="D3" s="1563"/>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79" t="s">
        <v>2058</v>
      </c>
      <c r="H8" s="157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79"/>
      <c r="H12" s="157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3" t="s">
        <v>1171</v>
      </c>
      <c r="C33" s="1574"/>
      <c r="D33" s="1574"/>
      <c r="E33" s="1574"/>
      <c r="F33" s="1574"/>
      <c r="G33" s="1574"/>
      <c r="H33" s="1574"/>
      <c r="I33" s="157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4"/>
      <c r="C34" s="1565"/>
      <c r="D34" s="1565"/>
      <c r="E34" s="1565"/>
      <c r="F34" s="1565"/>
      <c r="G34" s="1565"/>
      <c r="H34" s="1565"/>
      <c r="I34" s="156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7"/>
      <c r="C35" s="1568"/>
      <c r="D35" s="1568"/>
      <c r="E35" s="1568"/>
      <c r="F35" s="1568"/>
      <c r="G35" s="1568"/>
      <c r="H35" s="1568"/>
      <c r="I35" s="156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7"/>
      <c r="C36" s="1568"/>
      <c r="D36" s="1568"/>
      <c r="E36" s="1568"/>
      <c r="F36" s="1568"/>
      <c r="G36" s="1568"/>
      <c r="H36" s="1568"/>
      <c r="I36" s="156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7"/>
      <c r="C37" s="1568"/>
      <c r="D37" s="1568"/>
      <c r="E37" s="1568"/>
      <c r="F37" s="1568"/>
      <c r="G37" s="1568"/>
      <c r="H37" s="1568"/>
      <c r="I37" s="156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7"/>
      <c r="C38" s="1568"/>
      <c r="D38" s="1568"/>
      <c r="E38" s="1568"/>
      <c r="F38" s="1568"/>
      <c r="G38" s="1568"/>
      <c r="H38" s="1568"/>
      <c r="I38" s="156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0"/>
      <c r="C39" s="1571"/>
      <c r="D39" s="1571"/>
      <c r="E39" s="1571"/>
      <c r="F39" s="1571"/>
      <c r="G39" s="1571"/>
      <c r="H39" s="1571"/>
      <c r="I39" s="1572"/>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6" t="s">
        <v>1104</v>
      </c>
      <c r="C41" s="1577"/>
      <c r="D41" s="1577"/>
      <c r="E41" s="1577"/>
      <c r="F41" s="1577"/>
      <c r="G41" s="1577"/>
      <c r="H41" s="1577"/>
      <c r="I41" s="1578"/>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4"/>
      <c r="C42" s="1565"/>
      <c r="D42" s="1565"/>
      <c r="E42" s="1565"/>
      <c r="F42" s="1565"/>
      <c r="G42" s="1565"/>
      <c r="H42" s="1565"/>
      <c r="I42" s="1566"/>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7"/>
      <c r="C43" s="1568"/>
      <c r="D43" s="1568"/>
      <c r="E43" s="1568"/>
      <c r="F43" s="1568"/>
      <c r="G43" s="1568"/>
      <c r="H43" s="1568"/>
      <c r="I43" s="1569"/>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7"/>
      <c r="C44" s="1568"/>
      <c r="D44" s="1568"/>
      <c r="E44" s="1568"/>
      <c r="F44" s="1568"/>
      <c r="G44" s="1568"/>
      <c r="H44" s="1568"/>
      <c r="I44" s="1569"/>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7"/>
      <c r="C45" s="1568"/>
      <c r="D45" s="1568"/>
      <c r="E45" s="1568"/>
      <c r="F45" s="1568"/>
      <c r="G45" s="1568"/>
      <c r="H45" s="1568"/>
      <c r="I45" s="1569"/>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7"/>
      <c r="C46" s="1568"/>
      <c r="D46" s="1568"/>
      <c r="E46" s="1568"/>
      <c r="F46" s="1568"/>
      <c r="G46" s="1568"/>
      <c r="H46" s="1568"/>
      <c r="I46" s="1569"/>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0"/>
      <c r="C47" s="1571"/>
      <c r="D47" s="1571"/>
      <c r="E47" s="1571"/>
      <c r="F47" s="1571"/>
      <c r="G47" s="1571"/>
      <c r="H47" s="1571"/>
      <c r="I47" s="1572"/>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64" priority="3">
      <formula>$D$20="No"</formula>
    </cfRule>
  </conditionalFormatting>
  <conditionalFormatting sqref="G12:H12">
    <cfRule type="expression" dxfId="116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3" t="s">
        <v>876</v>
      </c>
      <c r="G2" s="158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4">
        <f>SUMIFS($I$6:$I$15,$W6:$W15,"&lt;&gt;End")</f>
        <v>0</v>
      </c>
      <c r="J17" s="1586" t="s">
        <v>1303</v>
      </c>
      <c r="K17" s="1588">
        <f>SUMIFS($K$6:$K$15,$W6:$W15,"&lt;&gt;End")</f>
        <v>0</v>
      </c>
      <c r="L17" s="1586" t="s">
        <v>1304</v>
      </c>
      <c r="M17" s="648"/>
      <c r="N17" s="648"/>
      <c r="O17" s="648"/>
      <c r="P17" s="1584">
        <f>SUMIFS($P$6:$P$15,$F$6:$F$15,"&gt;0",$W6:$W15,"&lt;&gt;End")</f>
        <v>0</v>
      </c>
      <c r="Q17" s="1580" t="s">
        <v>1305</v>
      </c>
      <c r="R17" s="158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5"/>
      <c r="J18" s="1587"/>
      <c r="K18" s="1589"/>
      <c r="L18" s="1587"/>
      <c r="M18" s="648"/>
      <c r="N18" s="648"/>
      <c r="O18" s="648"/>
      <c r="P18" s="1585"/>
      <c r="Q18" s="1581"/>
      <c r="R18" s="158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TXDClJ5M4SuUOQfizb8txq1eO8/8dTxkIrNZEXFumn5KqIYpkgIxGn/Um9pM4XRdSSMdSOr7/2PiIKSEeIG6mQ==" saltValue="ZT+Fo1OuUZuUPdp+MqWpI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62" priority="68">
      <formula>$X6="Zip Code Not Serviced"</formula>
    </cfRule>
  </conditionalFormatting>
  <conditionalFormatting sqref="L3:N3">
    <cfRule type="expression" dxfId="1161" priority="64">
      <formula>$AN$4&gt;0</formula>
    </cfRule>
  </conditionalFormatting>
  <conditionalFormatting sqref="T6">
    <cfRule type="expression" dxfId="1160" priority="58">
      <formula>AND($F$6&lt;&gt;"",$G$6&lt;&gt;"",$U$6&lt;&gt;"Prospect")</formula>
    </cfRule>
    <cfRule type="expression" dxfId="1159" priority="59">
      <formula>AND($F$6&lt;&gt;"",$G$6&lt;&gt;"",$U$6="Prospect")</formula>
    </cfRule>
  </conditionalFormatting>
  <conditionalFormatting sqref="T6:W15">
    <cfRule type="expression" dxfId="1158" priority="60">
      <formula>$F6=""</formula>
    </cfRule>
    <cfRule type="notContainsBlanks" dxfId="1157" priority="61">
      <formula>LEN(TRIM(T6))&gt;0</formula>
    </cfRule>
  </conditionalFormatting>
  <conditionalFormatting sqref="P6:W15 M6:N15">
    <cfRule type="expression" dxfId="1156" priority="1">
      <formula>$AN6="FLAG"</formula>
    </cfRule>
  </conditionalFormatting>
  <conditionalFormatting sqref="U6:U15">
    <cfRule type="expression" dxfId="1155" priority="55">
      <formula>$X6="Zip Code Not Serviced"</formula>
    </cfRule>
  </conditionalFormatting>
  <conditionalFormatting sqref="P6:S15">
    <cfRule type="expression" dxfId="1154" priority="75">
      <formula>$F6=""</formula>
    </cfRule>
    <cfRule type="notContainsBlanks" dxfId="1153" priority="76">
      <formula>LEN(TRIM(P6))&gt;0</formula>
    </cfRule>
  </conditionalFormatting>
  <conditionalFormatting sqref="K6:K14">
    <cfRule type="expression" dxfId="1152" priority="62">
      <formula>$AN6="FLAG"</formula>
    </cfRule>
  </conditionalFormatting>
  <conditionalFormatting sqref="U14">
    <cfRule type="expression" dxfId="1151" priority="49">
      <formula>$AP14="Prospect"</formula>
    </cfRule>
  </conditionalFormatting>
  <conditionalFormatting sqref="U13">
    <cfRule type="expression" dxfId="1150" priority="48">
      <formula>$AP13="Prospect"</formula>
    </cfRule>
  </conditionalFormatting>
  <conditionalFormatting sqref="U15">
    <cfRule type="expression" dxfId="1149" priority="47">
      <formula>$AP15="Prospect"</formula>
    </cfRule>
  </conditionalFormatting>
  <conditionalFormatting sqref="U12">
    <cfRule type="expression" dxfId="1148" priority="46">
      <formula>$AP12="Prospect"</formula>
    </cfRule>
  </conditionalFormatting>
  <conditionalFormatting sqref="U11">
    <cfRule type="expression" dxfId="1147" priority="45">
      <formula>$AP11="Prospect"</formula>
    </cfRule>
  </conditionalFormatting>
  <conditionalFormatting sqref="U10">
    <cfRule type="expression" dxfId="1146" priority="44">
      <formula>$AP10="Prospect"</formula>
    </cfRule>
  </conditionalFormatting>
  <conditionalFormatting sqref="U9">
    <cfRule type="expression" dxfId="1145" priority="43">
      <formula>$AP9="Prospect"</formula>
    </cfRule>
  </conditionalFormatting>
  <conditionalFormatting sqref="U8">
    <cfRule type="expression" dxfId="1144" priority="42">
      <formula>$AP8="Prospect"</formula>
    </cfRule>
  </conditionalFormatting>
  <conditionalFormatting sqref="U7">
    <cfRule type="expression" dxfId="1143" priority="41">
      <formula>$AP7="Prospect"</formula>
    </cfRule>
  </conditionalFormatting>
  <conditionalFormatting sqref="U6">
    <cfRule type="expression" dxfId="1142" priority="40">
      <formula>$AP6="Prospect"</formula>
    </cfRule>
  </conditionalFormatting>
  <conditionalFormatting sqref="K6:O14 L15:O15">
    <cfRule type="expression" dxfId="1141" priority="39">
      <formula>P6&lt;&gt;""</formula>
    </cfRule>
  </conditionalFormatting>
  <conditionalFormatting sqref="K6:O14 L15:O15">
    <cfRule type="expression" dxfId="1140" priority="38">
      <formula>$AN6="FLAG"</formula>
    </cfRule>
  </conditionalFormatting>
  <conditionalFormatting sqref="O6:O15">
    <cfRule type="expression" dxfId="1139" priority="37">
      <formula>T6&lt;&gt;""</formula>
    </cfRule>
  </conditionalFormatting>
  <conditionalFormatting sqref="O6:O15">
    <cfRule type="expression" dxfId="1138" priority="36">
      <formula>$AN6="FLAG"</formula>
    </cfRule>
  </conditionalFormatting>
  <conditionalFormatting sqref="G6:H15">
    <cfRule type="notContainsBlanks" dxfId="1137" priority="51">
      <formula>LEN(TRIM(G6))&gt;0</formula>
    </cfRule>
    <cfRule type="expression" dxfId="1136" priority="52">
      <formula>$F6&lt;&gt;""</formula>
    </cfRule>
  </conditionalFormatting>
  <conditionalFormatting sqref="R6:S15">
    <cfRule type="expression" dxfId="1135" priority="450">
      <formula>$AP6="Existing"</formula>
    </cfRule>
    <cfRule type="expression" dxfId="1134" priority="451">
      <formula>AND($K6&lt;&gt;"Enter Spend&gt;&gt;&gt;",$U6&lt;&gt;"Prospect")</formula>
    </cfRule>
  </conditionalFormatting>
  <conditionalFormatting sqref="G6:H6">
    <cfRule type="expression" dxfId="1133" priority="35">
      <formula>OR($F$6="",AND($BE$6="Yes",$W$6&lt;&gt;"Add"))</formula>
    </cfRule>
  </conditionalFormatting>
  <conditionalFormatting sqref="G7:H7">
    <cfRule type="expression" dxfId="1132" priority="34">
      <formula>OR($F$7="",AND($BE$7="Yes",$W$7&lt;&gt;"Add"))</formula>
    </cfRule>
  </conditionalFormatting>
  <conditionalFormatting sqref="G8:H8">
    <cfRule type="expression" dxfId="1131" priority="33">
      <formula>OR($F$8="",AND($BE$8="Yes",$W$8&lt;&gt;"Add"))</formula>
    </cfRule>
  </conditionalFormatting>
  <conditionalFormatting sqref="G9:H9">
    <cfRule type="expression" dxfId="1130" priority="32">
      <formula>OR($F$9="",AND($BE$9="Yes",$W$9&lt;&gt;"Add"))</formula>
    </cfRule>
  </conditionalFormatting>
  <conditionalFormatting sqref="G10:H10">
    <cfRule type="expression" dxfId="1129" priority="31">
      <formula>OR($F$10="",AND($BE$10="Yes",$W$10&lt;&gt;"Add"))</formula>
    </cfRule>
  </conditionalFormatting>
  <conditionalFormatting sqref="G11:H11">
    <cfRule type="expression" dxfId="1128" priority="30">
      <formula>OR($F$11="",AND($BE$11="Yes",$W$11&lt;&gt;"Add"))</formula>
    </cfRule>
  </conditionalFormatting>
  <conditionalFormatting sqref="G12:H12">
    <cfRule type="expression" dxfId="1127" priority="29">
      <formula>OR($F$12="",AND($BE$12="Yes",$W$12&lt;&gt;"Add"))</formula>
    </cfRule>
  </conditionalFormatting>
  <conditionalFormatting sqref="G13:H13">
    <cfRule type="expression" dxfId="1126" priority="28">
      <formula>OR($F$13="",AND($BE$13="Yes",$W$13&lt;&gt;"Add"))</formula>
    </cfRule>
  </conditionalFormatting>
  <conditionalFormatting sqref="G14:H14">
    <cfRule type="expression" dxfId="1125" priority="27">
      <formula>OR($F$14="",AND($BE$14="Yes",$W$14&lt;&gt;"Add"))</formula>
    </cfRule>
  </conditionalFormatting>
  <conditionalFormatting sqref="G15:H15">
    <cfRule type="expression" dxfId="1124" priority="26">
      <formula>OR($F$15="",AND($BE$15="Yes",$W$15&lt;&gt;"Add"))</formula>
    </cfRule>
  </conditionalFormatting>
  <conditionalFormatting sqref="K15">
    <cfRule type="expression" dxfId="1123" priority="22">
      <formula>$AN15="FLAG"</formula>
    </cfRule>
  </conditionalFormatting>
  <conditionalFormatting sqref="K15">
    <cfRule type="expression" dxfId="1122" priority="21">
      <formula>P15&lt;&gt;""</formula>
    </cfRule>
  </conditionalFormatting>
  <conditionalFormatting sqref="K15">
    <cfRule type="expression" dxfId="1121" priority="20">
      <formula>$AN15="FLAG"</formula>
    </cfRule>
  </conditionalFormatting>
  <conditionalFormatting sqref="T7">
    <cfRule type="expression" dxfId="1120" priority="18">
      <formula>AND($F$7&lt;&gt;"",$G$7&lt;&gt;"",$U$7&lt;&gt;"Prospect")</formula>
    </cfRule>
    <cfRule type="expression" dxfId="1119" priority="19">
      <formula>AND($F$7&lt;&gt;"",$G$7&lt;&gt;"",$U$7="Prospect")</formula>
    </cfRule>
  </conditionalFormatting>
  <conditionalFormatting sqref="T8">
    <cfRule type="expression" dxfId="1118" priority="16">
      <formula>AND($F$8&lt;&gt;"",$G$8&lt;&gt;"",$U$8&lt;&gt;"Prospect")</formula>
    </cfRule>
    <cfRule type="expression" dxfId="1117" priority="17">
      <formula>AND($F$8&lt;&gt;"",$G$8&lt;&gt;"",$U$8="Prospect")</formula>
    </cfRule>
  </conditionalFormatting>
  <conditionalFormatting sqref="T9">
    <cfRule type="expression" dxfId="1116" priority="14">
      <formula>AND($F$9&lt;&gt;"",$G$9&lt;&gt;"",$U$9&lt;&gt;"Prospect")</formula>
    </cfRule>
    <cfRule type="expression" dxfId="1115" priority="15">
      <formula>AND($F$9&lt;&gt;"",$G$9&lt;&gt;"",$U$9="Prospect")</formula>
    </cfRule>
  </conditionalFormatting>
  <conditionalFormatting sqref="T10">
    <cfRule type="expression" dxfId="1114" priority="12">
      <formula>AND($F$10&lt;&gt;"",$G$10&lt;&gt;"",$U$10&lt;&gt;"Prospect")</formula>
    </cfRule>
    <cfRule type="expression" dxfId="1113" priority="13">
      <formula>AND($F$10&lt;&gt;"",$G$10&lt;&gt;"",$U$10="Prospect")</formula>
    </cfRule>
  </conditionalFormatting>
  <conditionalFormatting sqref="T11">
    <cfRule type="expression" dxfId="1112" priority="10">
      <formula>AND($F$11&lt;&gt;"",$G$11&lt;&gt;"",$U$11&lt;&gt;"Prospect")</formula>
    </cfRule>
    <cfRule type="expression" dxfId="1111" priority="11">
      <formula>AND($F$11&lt;&gt;"",$G$11&lt;&gt;"",$U$11="Prospect")</formula>
    </cfRule>
  </conditionalFormatting>
  <conditionalFormatting sqref="T12">
    <cfRule type="expression" dxfId="1110" priority="8">
      <formula>AND($F$12&lt;&gt;"",$G$12&lt;&gt;"",$U$12&lt;&gt;"Prospect")</formula>
    </cfRule>
    <cfRule type="expression" dxfId="1109" priority="9">
      <formula>AND($F$12&lt;&gt;"",$G$12&lt;&gt;"",$U$12="Prospect")</formula>
    </cfRule>
  </conditionalFormatting>
  <conditionalFormatting sqref="T13">
    <cfRule type="expression" dxfId="1108" priority="6">
      <formula>AND($F$13&lt;&gt;"",$G$13&lt;&gt;"",$U$13&lt;&gt;"Prospect")</formula>
    </cfRule>
    <cfRule type="expression" dxfId="1107" priority="7">
      <formula>AND($F$13&lt;&gt;"",$G$13&lt;&gt;"",$U$13="Prospect")</formula>
    </cfRule>
  </conditionalFormatting>
  <conditionalFormatting sqref="T14">
    <cfRule type="expression" dxfId="1106" priority="4">
      <formula>AND($F$14&lt;&gt;"",$G$14&lt;&gt;"",$U$14&lt;&gt;"Prospect")</formula>
    </cfRule>
    <cfRule type="expression" dxfId="1105" priority="5">
      <formula>AND($F$14&lt;&gt;"",$G$14&lt;&gt;"",$U$14="Prospect")</formula>
    </cfRule>
  </conditionalFormatting>
  <conditionalFormatting sqref="T15">
    <cfRule type="expression" dxfId="1104" priority="2">
      <formula>AND($F$15&lt;&gt;"",$G$15&lt;&gt;"",$U$15&lt;&gt;"Prospect")</formula>
    </cfRule>
    <cfRule type="expression" dxfId="1103" priority="3">
      <formula>AND($F$15&lt;&gt;"",$G$15&lt;&gt;"",$U$15="Prospect")</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3" t="str">
        <f>IFERROR(VLOOKUP($H$4,'Market Geography'!$D:$G,4,FALSE),"Select Market")</f>
        <v>Select Market</v>
      </c>
      <c r="I3" s="1594"/>
      <c r="J3" s="1594"/>
      <c r="K3" s="159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0">
        <f>Welcome!$D$4</f>
        <v>0</v>
      </c>
      <c r="I4" s="1591"/>
      <c r="J4" s="1591"/>
      <c r="K4" s="159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0" t="str">
        <f>'Multi-Customer'!$S$49</f>
        <v>Enter Customer(s)</v>
      </c>
      <c r="I5" s="1591"/>
      <c r="J5" s="1591"/>
      <c r="K5" s="159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0" t="str">
        <f>'Multi-Customer'!$AH$40</f>
        <v>MULTIPLE TYPES</v>
      </c>
      <c r="I6" s="1591"/>
      <c r="J6" s="1591"/>
      <c r="K6" s="159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6" t="s">
        <v>206</v>
      </c>
      <c r="I7" s="1597"/>
      <c r="J7" s="1597"/>
      <c r="K7" s="1598"/>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1" t="s">
        <v>119</v>
      </c>
      <c r="H33" s="1602"/>
      <c r="I33" s="404">
        <f>IF($E$3="MDA",'PIM Ranges'!$AX$7,'PIM Ranges'!$BJ$7)</f>
        <v>8.8999999999999996E-2</v>
      </c>
      <c r="J33" s="134"/>
      <c r="K33" s="1603" t="str">
        <f>IF(COUNTIF($AB$10:$AB$30,"ERROR")&lt;1,"",IF(COUNTIF($AB$10:$AB$30,"ERROR")&lt;2,(COUNTIF($AB$10:$AB$30,"ERROR")&amp;" Margin Missing Above"),(COUNTIF($AB$10:$AB$30,"ERROR")&amp;" Margins Missing Above")))</f>
        <v/>
      </c>
      <c r="L33" s="160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9" t="s">
        <v>490</v>
      </c>
      <c r="H34" s="1600"/>
      <c r="I34" s="400">
        <f>J31</f>
        <v>0</v>
      </c>
      <c r="J34" s="134"/>
      <c r="K34" s="1603" t="str">
        <f>IF(COUNTIFS($L$10:$L$30,"X",$AF$10:$AF$30,"BELOW")&lt;1,"",IF(COUNTIFS($L$10:$L$30,"X",$AF$10:$AF$30,"BELOW")&lt;2,(COUNTIFS($L$10:$L$30,"X",$AF$10:$AF$30,"BELOW")&amp;" Margin Below Minimum"),(COUNTIFS($L$10:$L$30,"X",$AF$10:$AF$30,"BELOW")&amp;" Margins Below Minimum")))</f>
        <v/>
      </c>
      <c r="L34" s="160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9" t="s">
        <v>1259</v>
      </c>
      <c r="H35" s="1600"/>
      <c r="I35" s="401" t="str">
        <f>IFERROR(I34/G31,"")</f>
        <v/>
      </c>
      <c r="K35" s="1603" t="str">
        <f>IF(COUNTIFS($L$10:$L$30,"X",$AF$10:$AF$30,"ABOVE")&lt;1,"",IF(COUNTIFS($L$10:$L$30,"X",$AF$10:$AF$30,"ABOVE")&lt;2,(COUNTIFS($L$10:$L$30,"X",$AF$10:$AF$30,"ABOVE")&amp;" Margin Above Maximum"),(COUNTIFS($L$10:$L$30,"X",$AF$10:$AF$30,"ABOVE")&amp;" Margins Above Maximum")))</f>
        <v/>
      </c>
      <c r="L35" s="160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9"/>
      <c r="H36" s="160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9" t="str">
        <f>IFERROR(IF(I35&gt;I33,"","Below Recommended TAGP: "),"")</f>
        <v/>
      </c>
      <c r="H37" s="160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9"/>
      <c r="H38" s="160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9" t="s">
        <v>1260</v>
      </c>
      <c r="H39" s="160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4" t="s">
        <v>491</v>
      </c>
      <c r="H40" s="1605"/>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6"/>
      <c r="G52" s="160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6"/>
      <c r="G53" s="160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6"/>
      <c r="G54" s="160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02" priority="40">
      <formula>$E10="EXCLUDE"</formula>
    </cfRule>
  </conditionalFormatting>
  <conditionalFormatting sqref="O8:O9">
    <cfRule type="expression" dxfId="1101" priority="42">
      <formula>$E$3="CIA"</formula>
    </cfRule>
  </conditionalFormatting>
  <conditionalFormatting sqref="Q8:Q9">
    <cfRule type="expression" dxfId="1100" priority="41">
      <formula>$E$3="CIA"</formula>
    </cfRule>
  </conditionalFormatting>
  <conditionalFormatting sqref="K9:K30">
    <cfRule type="expression" dxfId="1099" priority="31">
      <formula>$E$3="CIA"</formula>
    </cfRule>
  </conditionalFormatting>
  <conditionalFormatting sqref="L10:L30">
    <cfRule type="expression" dxfId="1098" priority="32">
      <formula>$AF10="ABOVE"</formula>
    </cfRule>
  </conditionalFormatting>
  <conditionalFormatting sqref="I35">
    <cfRule type="expression" dxfId="1097" priority="102">
      <formula>$K$36&gt;0</formula>
    </cfRule>
    <cfRule type="expression" dxfId="1096" priority="103">
      <formula>$I$35&lt;$I$33</formula>
    </cfRule>
    <cfRule type="expression" dxfId="1095" priority="104">
      <formula>$I$35&gt;$I$33</formula>
    </cfRule>
  </conditionalFormatting>
  <conditionalFormatting sqref="D10:D30">
    <cfRule type="expression" dxfId="1094" priority="43">
      <formula>$E$3="CIA"</formula>
    </cfRule>
  </conditionalFormatting>
  <conditionalFormatting sqref="K10:K30">
    <cfRule type="expression" dxfId="1093" priority="30">
      <formula>$D10&lt;&gt;"%"</formula>
    </cfRule>
  </conditionalFormatting>
  <conditionalFormatting sqref="K27">
    <cfRule type="expression" dxfId="1092" priority="28">
      <formula>$K$27&lt;0</formula>
    </cfRule>
  </conditionalFormatting>
  <conditionalFormatting sqref="O10:Q30">
    <cfRule type="expression" dxfId="1091" priority="26">
      <formula>$D10&lt;&gt;"%"</formula>
    </cfRule>
  </conditionalFormatting>
  <conditionalFormatting sqref="O10:O30">
    <cfRule type="expression" dxfId="1090" priority="25">
      <formula>$E$3="CIA"</formula>
    </cfRule>
  </conditionalFormatting>
  <conditionalFormatting sqref="Q10:Q30">
    <cfRule type="expression" dxfId="1089" priority="24">
      <formula>$E$3="CIA"</formula>
    </cfRule>
  </conditionalFormatting>
  <conditionalFormatting sqref="S10:S30">
    <cfRule type="expression" dxfId="1088" priority="22">
      <formula>$E$3="CIA"</formula>
    </cfRule>
  </conditionalFormatting>
  <conditionalFormatting sqref="U10:U30">
    <cfRule type="expression" dxfId="108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498"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499"/>
      <c r="D2" s="990" t="s">
        <v>1394</v>
      </c>
      <c r="E2" s="874"/>
      <c r="F2" s="173"/>
      <c r="G2" s="174"/>
      <c r="H2" s="874"/>
      <c r="I2" s="437"/>
      <c r="J2" s="874"/>
      <c r="K2" s="874"/>
      <c r="L2" s="874"/>
      <c r="M2" s="874"/>
      <c r="N2" s="874"/>
      <c r="O2" s="874"/>
      <c r="P2" s="874"/>
      <c r="Q2" s="1173"/>
      <c r="R2" s="1029">
        <v>0</v>
      </c>
      <c r="S2" s="176"/>
      <c r="T2" s="177"/>
      <c r="U2" s="177" t="s">
        <v>1701</v>
      </c>
      <c r="V2" s="177">
        <v>12</v>
      </c>
      <c r="W2" s="177"/>
      <c r="X2" s="177"/>
      <c r="Y2" s="177"/>
      <c r="Z2" s="177"/>
      <c r="AA2" s="177"/>
      <c r="AB2" s="177"/>
      <c r="AC2" s="177"/>
      <c r="AD2" s="177"/>
      <c r="AE2" s="177"/>
    </row>
    <row r="3" spans="1:31" s="872" customFormat="1" ht="18" customHeight="1" thickBot="1" x14ac:dyDescent="0.3">
      <c r="C3" s="1500"/>
      <c r="D3" s="470"/>
      <c r="G3" s="961" t="s">
        <v>1166</v>
      </c>
      <c r="H3" s="1616">
        <f>Welcome!$D$10</f>
        <v>0</v>
      </c>
      <c r="I3" s="1617"/>
      <c r="J3" s="871"/>
      <c r="K3" s="961" t="s">
        <v>110</v>
      </c>
      <c r="L3" s="1618" t="str">
        <f>IFERROR(VLOOKUP($L$4,'Market Geography'!$D:$G,4,FALSE),"Select Market")</f>
        <v>Select Market</v>
      </c>
      <c r="M3" s="1619"/>
      <c r="N3" s="644"/>
      <c r="O3" s="644"/>
      <c r="P3" s="644"/>
      <c r="Q3" s="179"/>
      <c r="R3" s="1028">
        <v>0</v>
      </c>
      <c r="S3" s="180"/>
      <c r="T3" s="177"/>
      <c r="U3" s="177" t="s">
        <v>1702</v>
      </c>
      <c r="V3" s="177">
        <v>26</v>
      </c>
      <c r="W3" s="177"/>
      <c r="X3" s="177"/>
      <c r="Y3" s="177"/>
      <c r="Z3" s="177"/>
      <c r="AA3" s="177"/>
      <c r="AB3" s="177"/>
      <c r="AC3" s="177"/>
      <c r="AD3" s="177"/>
      <c r="AE3" s="177"/>
    </row>
    <row r="4" spans="1:31" s="872" customFormat="1" ht="18" customHeight="1" thickBot="1" x14ac:dyDescent="0.3">
      <c r="C4" s="1500"/>
      <c r="D4" s="876" t="s">
        <v>1489</v>
      </c>
      <c r="E4" s="1459"/>
      <c r="G4" s="962" t="s">
        <v>1167</v>
      </c>
      <c r="H4" s="1620" t="str">
        <f>Welcome!$D$16</f>
        <v>Select Term</v>
      </c>
      <c r="I4" s="1621"/>
      <c r="J4" s="181"/>
      <c r="K4" s="962" t="s">
        <v>846</v>
      </c>
      <c r="L4" s="1622">
        <f>Welcome!$D$4</f>
        <v>0</v>
      </c>
      <c r="M4" s="1623"/>
      <c r="N4" s="644"/>
      <c r="O4" s="644"/>
      <c r="P4" s="644"/>
      <c r="Q4" s="179"/>
      <c r="R4" s="1028">
        <v>0</v>
      </c>
      <c r="S4" s="180"/>
      <c r="T4" s="177"/>
      <c r="U4" s="177" t="s">
        <v>1703</v>
      </c>
      <c r="V4" s="177">
        <v>40</v>
      </c>
      <c r="W4" s="177"/>
      <c r="X4" s="177"/>
      <c r="Y4" s="177"/>
      <c r="Z4" s="177"/>
      <c r="AA4" s="177"/>
      <c r="AB4" s="177"/>
      <c r="AC4" s="177"/>
      <c r="AD4" s="177"/>
      <c r="AE4" s="177"/>
    </row>
    <row r="5" spans="1:31" s="872" customFormat="1" ht="18" customHeight="1" thickBot="1" x14ac:dyDescent="0.3">
      <c r="C5" s="1500"/>
      <c r="D5" s="981"/>
      <c r="E5" s="1127"/>
      <c r="G5" s="962" t="s">
        <v>1172</v>
      </c>
      <c r="H5" s="1624">
        <f>'PIM Model'!$G$31</f>
        <v>0</v>
      </c>
      <c r="I5" s="1625"/>
      <c r="J5" s="871"/>
      <c r="K5" s="962" t="s">
        <v>107</v>
      </c>
      <c r="L5" s="1622" t="str">
        <f>'Multi-Customer'!$S$49</f>
        <v>Enter Customer(s)</v>
      </c>
      <c r="M5" s="1623"/>
      <c r="N5" s="644"/>
      <c r="O5" s="644"/>
      <c r="P5" s="644"/>
      <c r="Q5" s="179"/>
      <c r="R5" s="1028">
        <v>0</v>
      </c>
      <c r="S5" s="180"/>
      <c r="T5" s="177"/>
      <c r="U5" s="177" t="s">
        <v>1704</v>
      </c>
      <c r="V5" s="177">
        <v>54</v>
      </c>
      <c r="W5" s="177"/>
      <c r="X5" s="177"/>
      <c r="Y5" s="177"/>
      <c r="Z5" s="177"/>
      <c r="AA5" s="177"/>
      <c r="AB5" s="177"/>
      <c r="AC5" s="177"/>
      <c r="AD5" s="177"/>
      <c r="AE5" s="177"/>
    </row>
    <row r="6" spans="1:31" s="872" customFormat="1" ht="18" customHeight="1" thickBot="1" x14ac:dyDescent="0.3">
      <c r="C6" s="1500"/>
      <c r="D6" s="877" t="s">
        <v>2104</v>
      </c>
      <c r="E6" s="900" t="s">
        <v>651</v>
      </c>
      <c r="G6" s="962" t="s">
        <v>1173</v>
      </c>
      <c r="H6" s="1626">
        <f>'Variable Costs (Back)'!$K$26</f>
        <v>0</v>
      </c>
      <c r="I6" s="1627"/>
      <c r="J6" s="871"/>
      <c r="K6" s="962" t="s">
        <v>1180</v>
      </c>
      <c r="L6" s="1622" t="str">
        <f>'Multi-Customer'!$AH$40</f>
        <v>MULTIPLE TYPES</v>
      </c>
      <c r="M6" s="1623"/>
      <c r="N6" s="644"/>
      <c r="O6" s="644"/>
      <c r="P6" s="644"/>
      <c r="Q6" s="179"/>
      <c r="R6" s="1028">
        <v>0</v>
      </c>
      <c r="S6" s="180"/>
      <c r="T6" s="177"/>
      <c r="U6" s="177" t="s">
        <v>1705</v>
      </c>
      <c r="V6" s="177">
        <v>68</v>
      </c>
      <c r="W6" s="177"/>
      <c r="X6" s="177"/>
      <c r="Y6" s="177"/>
      <c r="Z6" s="177"/>
      <c r="AA6" s="177"/>
      <c r="AB6" s="177"/>
      <c r="AC6" s="177"/>
      <c r="AD6" s="177"/>
      <c r="AE6" s="177"/>
    </row>
    <row r="7" spans="1:31" s="872" customFormat="1" ht="15.75" thickBot="1" x14ac:dyDescent="0.3">
      <c r="C7" s="1500"/>
      <c r="D7" s="470"/>
      <c r="E7" s="1128"/>
      <c r="G7" s="963" t="s">
        <v>1174</v>
      </c>
      <c r="H7" s="1628">
        <f>IFERROR('PIM Ranges'!$AU$3,0)</f>
        <v>0</v>
      </c>
      <c r="I7" s="1629"/>
      <c r="J7" s="871"/>
      <c r="K7" s="963" t="s">
        <v>1175</v>
      </c>
      <c r="L7" s="1630" t="s">
        <v>206</v>
      </c>
      <c r="M7" s="1631"/>
      <c r="N7" s="878"/>
      <c r="O7" s="878"/>
      <c r="P7" s="878"/>
      <c r="Q7" s="179"/>
      <c r="R7" s="1028">
        <v>0</v>
      </c>
      <c r="S7" s="180"/>
      <c r="T7" s="177"/>
      <c r="U7" s="177" t="s">
        <v>1706</v>
      </c>
      <c r="V7" s="177">
        <v>82</v>
      </c>
      <c r="W7" s="177"/>
      <c r="X7" s="177"/>
      <c r="Y7" s="177"/>
      <c r="Z7" s="177"/>
      <c r="AA7" s="177"/>
      <c r="AB7" s="177"/>
      <c r="AC7" s="177"/>
      <c r="AD7" s="177"/>
      <c r="AE7" s="177"/>
    </row>
    <row r="8" spans="1:31" s="872" customFormat="1" ht="18" customHeight="1" thickBot="1" x14ac:dyDescent="0.3">
      <c r="C8" s="1500"/>
      <c r="D8" s="1634" t="s">
        <v>1838</v>
      </c>
      <c r="E8" s="1636" t="s">
        <v>651</v>
      </c>
      <c r="F8" s="136"/>
      <c r="I8" s="177"/>
      <c r="J8" s="177"/>
      <c r="K8" s="177"/>
      <c r="L8" s="177"/>
      <c r="M8" s="177"/>
      <c r="N8" s="177"/>
      <c r="O8" s="177"/>
      <c r="P8" s="177"/>
      <c r="Q8" s="182"/>
      <c r="R8" s="1028">
        <v>0</v>
      </c>
      <c r="S8" s="180"/>
      <c r="T8" s="177"/>
      <c r="U8" s="177" t="s">
        <v>1707</v>
      </c>
      <c r="V8" s="177">
        <v>96</v>
      </c>
      <c r="W8" s="177"/>
      <c r="X8" s="177"/>
      <c r="Y8" s="177"/>
      <c r="Z8" s="177"/>
      <c r="AA8" s="177"/>
      <c r="AB8" s="177"/>
      <c r="AC8" s="177"/>
      <c r="AD8" s="177"/>
      <c r="AE8" s="177"/>
    </row>
    <row r="9" spans="1:31" s="872" customFormat="1" ht="16.5" customHeight="1" thickBot="1" x14ac:dyDescent="0.3">
      <c r="C9" s="1500"/>
      <c r="D9" s="1635"/>
      <c r="E9" s="1637"/>
      <c r="F9" s="136"/>
      <c r="G9" s="964" t="s">
        <v>855</v>
      </c>
      <c r="H9" s="1632">
        <f>IFERROR('PIM Model'!$G$31,0)</f>
        <v>0</v>
      </c>
      <c r="I9" s="1633"/>
      <c r="L9" s="177"/>
      <c r="M9" s="177"/>
      <c r="N9" s="177"/>
      <c r="O9" s="177"/>
      <c r="P9" s="177"/>
      <c r="Q9" s="182"/>
      <c r="R9" s="1028">
        <v>0</v>
      </c>
      <c r="S9" s="180"/>
      <c r="T9" s="177"/>
      <c r="U9" s="177" t="s">
        <v>1708</v>
      </c>
      <c r="V9" s="177">
        <v>110</v>
      </c>
      <c r="W9" s="177"/>
      <c r="X9" s="177"/>
      <c r="Y9" s="177"/>
      <c r="Z9" s="177"/>
      <c r="AA9" s="177"/>
      <c r="AB9" s="177"/>
      <c r="AC9" s="177"/>
      <c r="AD9" s="177"/>
      <c r="AE9" s="177"/>
    </row>
    <row r="10" spans="1:31" s="872" customFormat="1" ht="18" customHeight="1" thickBot="1" x14ac:dyDescent="0.3">
      <c r="C10" s="1500"/>
      <c r="D10" s="1463" t="str">
        <f>IF('Incentive Helper'!E2="Yes",'Incentive Helper'!F2,"")</f>
        <v/>
      </c>
      <c r="F10" s="136"/>
      <c r="G10" s="965" t="s">
        <v>856</v>
      </c>
      <c r="H10" s="1645">
        <f>IFERROR('PIM Model'!$G$32,0)</f>
        <v>0</v>
      </c>
      <c r="I10" s="1646"/>
      <c r="L10" s="177"/>
      <c r="M10" s="177"/>
      <c r="N10" s="177"/>
      <c r="O10" s="177"/>
      <c r="P10" s="177"/>
      <c r="Q10" s="182"/>
      <c r="R10" s="1028">
        <v>0</v>
      </c>
      <c r="S10" s="1638" t="s">
        <v>1537</v>
      </c>
      <c r="T10" s="1638" t="s">
        <v>1538</v>
      </c>
      <c r="U10" s="177" t="s">
        <v>1709</v>
      </c>
      <c r="V10" s="177">
        <v>118</v>
      </c>
      <c r="W10" s="177"/>
      <c r="X10" s="177"/>
      <c r="Y10" s="177"/>
      <c r="Z10" s="177"/>
      <c r="AA10" s="177"/>
      <c r="AB10" s="177"/>
      <c r="AC10" s="177"/>
      <c r="AD10" s="177"/>
      <c r="AE10" s="177"/>
    </row>
    <row r="11" spans="1:31" s="872" customFormat="1" ht="18" customHeight="1" x14ac:dyDescent="0.25">
      <c r="C11" s="1500"/>
      <c r="D11" s="470"/>
      <c r="F11" s="136"/>
      <c r="I11" s="177"/>
      <c r="J11" s="177"/>
      <c r="K11" s="177"/>
      <c r="L11" s="177"/>
      <c r="M11" s="177"/>
      <c r="N11" s="177"/>
      <c r="O11" s="177"/>
      <c r="P11" s="177"/>
      <c r="Q11" s="182"/>
      <c r="R11" s="1028"/>
      <c r="S11" s="1638"/>
      <c r="T11" s="1638"/>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1"/>
      <c r="D12" s="1615" t="s">
        <v>857</v>
      </c>
      <c r="E12" s="1615"/>
      <c r="F12" s="185"/>
      <c r="G12" s="1643"/>
      <c r="H12" s="1644"/>
      <c r="I12" s="186"/>
      <c r="J12" s="1613"/>
      <c r="K12" s="1613"/>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497"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2"/>
      <c r="D19" s="977" t="s">
        <v>523</v>
      </c>
      <c r="E19" s="978">
        <f>IFERROR(IF(G19="",0,(G19-$G$17)/$G$17),"")</f>
        <v>0</v>
      </c>
      <c r="F19" s="882" t="s">
        <v>1005</v>
      </c>
      <c r="G19" s="1455"/>
      <c r="H19" s="1045"/>
      <c r="I19" s="1041" t="str">
        <f>IF(E$13="Yes",IF(G20="",999999999.99,G20-0.01),"")</f>
        <v/>
      </c>
      <c r="J19" s="1453"/>
      <c r="K19" s="1451"/>
      <c r="L19" s="145"/>
      <c r="M19" s="1607"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07"/>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07"/>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3"/>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1"/>
      <c r="D26" s="1615" t="s">
        <v>857</v>
      </c>
      <c r="E26" s="1615"/>
      <c r="F26" s="185"/>
      <c r="G26" s="1643"/>
      <c r="H26" s="1644"/>
      <c r="I26" s="186"/>
      <c r="J26" s="1613"/>
      <c r="K26" s="1613"/>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3"/>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1"/>
      <c r="D40" s="1615" t="s">
        <v>857</v>
      </c>
      <c r="E40" s="1615"/>
      <c r="F40" s="185"/>
      <c r="G40" s="1643"/>
      <c r="H40" s="1644"/>
      <c r="I40" s="186"/>
      <c r="J40" s="1613"/>
      <c r="K40" s="1613"/>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3"/>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1"/>
      <c r="D54" s="1612" t="s">
        <v>522</v>
      </c>
      <c r="E54" s="1612"/>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07"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07"/>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07"/>
      <c r="N63" s="1510"/>
      <c r="O63" s="1510"/>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0"/>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4"/>
      <c r="D65" s="977" t="s">
        <v>1409</v>
      </c>
      <c r="E65" s="978">
        <f>IFERROR(IF(G65="",0,(G65-$G$59)/$G$59),"")</f>
        <v>0</v>
      </c>
      <c r="F65" s="882" t="s">
        <v>1410</v>
      </c>
      <c r="G65" s="1455"/>
      <c r="H65" s="574"/>
      <c r="I65" s="967" t="str">
        <f>IF(E$55="Yes",IF(I64="","",IF(I64&lt;&gt;999999999.99,IF(G66="",999999999.99,G66-0.01),"")),"")</f>
        <v/>
      </c>
      <c r="J65" s="41"/>
      <c r="K65" s="1451"/>
      <c r="L65" s="41"/>
      <c r="M65" s="1510"/>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5"/>
      <c r="D66" s="982"/>
      <c r="E66" s="198"/>
      <c r="F66" s="199"/>
      <c r="G66" s="222"/>
      <c r="H66" s="201"/>
      <c r="I66" s="637">
        <f>COUNTIF($I$61:$I$65,"&gt;.03")</f>
        <v>0</v>
      </c>
      <c r="J66" s="223"/>
      <c r="K66" s="896">
        <f>COUNTIF($K$61:$K$65,"&gt;.05")</f>
        <v>0</v>
      </c>
      <c r="L66" s="223"/>
      <c r="M66" s="1511"/>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6"/>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1"/>
      <c r="D68" s="1612" t="s">
        <v>522</v>
      </c>
      <c r="E68" s="1612"/>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4"/>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5"/>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6"/>
      <c r="D81" s="983"/>
      <c r="E81" s="889"/>
      <c r="F81" s="207"/>
      <c r="G81" s="890"/>
      <c r="H81" s="209"/>
      <c r="I81" s="891"/>
      <c r="K81" s="892"/>
      <c r="M81" s="893"/>
      <c r="N81" s="893"/>
      <c r="O81" s="893"/>
      <c r="P81" s="141"/>
      <c r="Q81" s="548"/>
      <c r="S81" s="618"/>
    </row>
    <row r="82" spans="1:29" ht="21" customHeight="1" thickBot="1" x14ac:dyDescent="0.3">
      <c r="A82" s="888"/>
      <c r="B82" s="249"/>
      <c r="C82" s="1507"/>
      <c r="D82" s="1612" t="s">
        <v>528</v>
      </c>
      <c r="E82" s="1612"/>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4"/>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4"/>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4"/>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4"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4"/>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4"/>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4"/>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4"/>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4"/>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4"/>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4"/>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5"/>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6"/>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07"/>
      <c r="D96" s="1612" t="s">
        <v>528</v>
      </c>
      <c r="E96" s="1612"/>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4"/>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4"/>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4"/>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4"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4"/>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4"/>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4"/>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4"/>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4"/>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4"/>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4"/>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5"/>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6"/>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07"/>
      <c r="D110" s="1612" t="s">
        <v>1113</v>
      </c>
      <c r="E110" s="1612"/>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504"/>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504"/>
      <c r="D112" s="880" t="s">
        <v>1398</v>
      </c>
      <c r="E112" s="1450" t="s">
        <v>1399</v>
      </c>
      <c r="F112" s="196"/>
      <c r="G112" s="1454"/>
      <c r="H112" s="574"/>
      <c r="I112" s="1454"/>
      <c r="J112" s="145"/>
      <c r="K112" s="1454"/>
      <c r="L112" s="145"/>
      <c r="M112" s="1035"/>
      <c r="N112" s="218"/>
      <c r="O112" s="218"/>
      <c r="P112" s="221"/>
      <c r="Q112" s="138"/>
      <c r="R112" s="134"/>
      <c r="S112" s="141" t="s">
        <v>2107</v>
      </c>
      <c r="T112" s="1467">
        <v>4</v>
      </c>
      <c r="U112" s="134"/>
      <c r="V112" s="134"/>
      <c r="W112" s="134"/>
      <c r="X112" s="134"/>
      <c r="Y112" s="134"/>
      <c r="Z112" s="134"/>
      <c r="AA112" s="134"/>
      <c r="AB112" s="134"/>
      <c r="AC112" s="134"/>
    </row>
    <row r="113" spans="2:29" ht="18" customHeight="1" thickBot="1" x14ac:dyDescent="0.3">
      <c r="B113" s="244"/>
      <c r="C113" s="1504"/>
      <c r="D113" s="98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504"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504"/>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2110</v>
      </c>
      <c r="T115" s="243">
        <v>1</v>
      </c>
      <c r="U115" s="1466"/>
    </row>
    <row r="116" spans="2:29" ht="21" customHeight="1" x14ac:dyDescent="0.25">
      <c r="B116" s="246"/>
      <c r="C116" s="1505"/>
      <c r="D116" s="985"/>
      <c r="E116" s="223"/>
      <c r="F116" s="223"/>
      <c r="G116" s="677"/>
      <c r="H116" s="223"/>
      <c r="I116" s="241"/>
      <c r="J116" s="223"/>
      <c r="K116" s="223"/>
      <c r="L116" s="223"/>
      <c r="M116" s="223"/>
      <c r="N116" s="223"/>
      <c r="O116" s="223"/>
      <c r="P116" s="224"/>
      <c r="Q116" s="138"/>
      <c r="R116" s="871"/>
      <c r="S116" s="141" t="s">
        <v>2111</v>
      </c>
      <c r="T116" s="243">
        <v>0</v>
      </c>
      <c r="U116" s="1466"/>
    </row>
    <row r="117" spans="2:29" ht="10.15" customHeight="1" x14ac:dyDescent="0.25">
      <c r="C117" s="1506"/>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07"/>
      <c r="D118" s="1612" t="s">
        <v>1113</v>
      </c>
      <c r="E118" s="1612"/>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4"/>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4"/>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4"/>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4"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4"/>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05"/>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6"/>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07"/>
      <c r="D126" s="1612" t="s">
        <v>1113</v>
      </c>
      <c r="E126" s="1612"/>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4"/>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4"/>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4"/>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4"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4"/>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05"/>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6"/>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07"/>
      <c r="D134" s="1612" t="s">
        <v>1113</v>
      </c>
      <c r="E134" s="1612"/>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4"/>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4"/>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4"/>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4"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4"/>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05"/>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6"/>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07"/>
      <c r="D142" s="1612" t="s">
        <v>1113</v>
      </c>
      <c r="E142" s="1612"/>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4"/>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4"/>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4"/>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4"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4"/>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05"/>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6"/>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07"/>
      <c r="D150" s="1612" t="s">
        <v>720</v>
      </c>
      <c r="E150" s="1612"/>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4"/>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4"/>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4"/>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4"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4"/>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05"/>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2" t="s">
        <v>1103</v>
      </c>
      <c r="E158" s="1612"/>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3"/>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2" t="s">
        <v>1103</v>
      </c>
      <c r="E166" s="1612"/>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1"/>
      <c r="D174" s="1612" t="s">
        <v>1007</v>
      </c>
      <c r="E174" s="1612"/>
      <c r="F174" s="1614" t="str">
        <f>IF(E175="Yes","Credit Card Payment on the Welcome Sheet must be ""YES""  to proceed with this incentive!","")</f>
        <v/>
      </c>
      <c r="G174" s="1614"/>
      <c r="H174" s="1614"/>
      <c r="I174" s="1614"/>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2" t="s">
        <v>1490</v>
      </c>
      <c r="E182" s="1612"/>
      <c r="F182" s="213"/>
      <c r="G182" s="236"/>
      <c r="H182" s="183"/>
      <c r="I182" s="237"/>
      <c r="J182" s="216"/>
      <c r="K182" s="217"/>
      <c r="L182" s="183"/>
      <c r="M182" s="217"/>
      <c r="N182" s="163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9"/>
      <c r="P182" s="1640"/>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41"/>
      <c r="O183" s="1641"/>
      <c r="P183" s="1642"/>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41"/>
      <c r="O184" s="1641"/>
      <c r="P184" s="1642"/>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1"/>
      <c r="O185" s="1641"/>
      <c r="P185" s="1642"/>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08" t="s">
        <v>1493</v>
      </c>
      <c r="E189" s="1609"/>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10" t="s">
        <v>1494</v>
      </c>
      <c r="E190" s="1611"/>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3"/>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2" t="s">
        <v>1140</v>
      </c>
      <c r="E193" s="1612"/>
      <c r="F193" s="213"/>
      <c r="G193" s="236"/>
      <c r="H193" s="183"/>
      <c r="I193" s="237"/>
      <c r="J193" s="216"/>
      <c r="K193" s="217"/>
      <c r="L193" s="183"/>
      <c r="M193" s="217"/>
      <c r="N193" s="163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9"/>
      <c r="P193" s="1640"/>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41"/>
      <c r="O194" s="1641"/>
      <c r="P194" s="1642"/>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17"/>
      <c r="N195" s="1641"/>
      <c r="O195" s="1641"/>
      <c r="P195" s="1642"/>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1"/>
      <c r="O196" s="1641"/>
      <c r="P196" s="1642"/>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49"/>
      <c r="K197" s="194" t="s">
        <v>730</v>
      </c>
      <c r="L197" s="1649"/>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50"/>
      <c r="K198" s="973"/>
      <c r="L198" s="1651"/>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2" t="s">
        <v>1140</v>
      </c>
      <c r="E205" s="1612"/>
      <c r="F205" s="213"/>
      <c r="G205" s="236"/>
      <c r="H205" s="183"/>
      <c r="I205" s="237"/>
      <c r="J205" s="216"/>
      <c r="K205" s="217"/>
      <c r="L205" s="183"/>
      <c r="M205" s="217"/>
      <c r="N205" s="163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9"/>
      <c r="P205" s="1640"/>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41"/>
      <c r="O206" s="1641"/>
      <c r="P206" s="1642"/>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41"/>
      <c r="O207" s="1641"/>
      <c r="P207" s="1642"/>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1"/>
      <c r="O208" s="1641"/>
      <c r="P208" s="1642"/>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49"/>
      <c r="K209" s="194" t="s">
        <v>730</v>
      </c>
      <c r="L209" s="1649"/>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50"/>
      <c r="K210" s="973"/>
      <c r="L210" s="1651"/>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1"/>
      <c r="D217" s="1647" t="s">
        <v>1500</v>
      </c>
      <c r="E217" s="1647"/>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3"/>
      <c r="Q224" s="1211"/>
    </row>
    <row r="225" spans="2:17" s="180" customFormat="1" ht="19.5" hidden="1" customHeight="1" thickBot="1" x14ac:dyDescent="0.3">
      <c r="B225" s="249"/>
      <c r="C225" s="1501"/>
      <c r="D225" s="1647" t="s">
        <v>1837</v>
      </c>
      <c r="E225" s="1648"/>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t="str">
        <f>IF(AND($E$229&lt;&gt;"",$E$229&lt;'Required Info to Submit'!$F$14),"Yes","")</f>
        <v/>
      </c>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IF(C229="Yes",IF(E230&lt;'Required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521" t="str">
        <f>IFERROR(('Required Info to Submit'!$F$17-E232)/7,"")</f>
        <v/>
      </c>
      <c r="F233" s="196"/>
      <c r="G233" s="1486"/>
      <c r="H233" s="1482"/>
      <c r="I233" s="1455" t="str">
        <f>IF(E226="Yes",IFERROR(VLOOKUP(G233,'Customer Inputs'!G6:'Customer Inputs'!P15,10),""),"")</f>
        <v/>
      </c>
      <c r="J233" s="1482"/>
      <c r="K233" s="975" t="str">
        <f>IFERROR((I233/52)*E233,"")</f>
        <v/>
      </c>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3"/>
      <c r="Q235" s="1211"/>
    </row>
    <row r="236" spans="2:17" s="180" customFormat="1" ht="19.5" hidden="1" customHeight="1" thickBot="1" x14ac:dyDescent="0.3">
      <c r="B236" s="249"/>
      <c r="C236" s="1501"/>
      <c r="D236" s="1647" t="s">
        <v>1837</v>
      </c>
      <c r="E236" s="1648"/>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f>IF(AND($E$240&lt;&gt;"",$E$240&lt;'Required Info to Submit'!$F$14),"Yes",)</f>
        <v>0</v>
      </c>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IF(C240="Yes",IF(E241&lt;'Required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521" t="str">
        <f>IFERROR(('Required Info to Submit'!$F$17-E243)/7,"")</f>
        <v/>
      </c>
      <c r="F244" s="196"/>
      <c r="G244" s="1486"/>
      <c r="H244" s="1482"/>
      <c r="I244" s="1455" t="str">
        <f>IF(E237="Yes",IFERROR(VLOOKUP(G244,'Customer Inputs'!G17:'Customer Inputs'!P26,10),""),"")</f>
        <v/>
      </c>
      <c r="J244" s="1482"/>
      <c r="K244" s="975" t="str">
        <f>IFERROR((I244/52)*E244,"")</f>
        <v/>
      </c>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3"/>
      <c r="Q246" s="1211"/>
    </row>
    <row r="247" spans="2:17" s="180" customFormat="1" ht="19.5" hidden="1" customHeight="1" thickBot="1" x14ac:dyDescent="0.3">
      <c r="B247" s="249"/>
      <c r="C247" s="1501"/>
      <c r="D247" s="1647" t="s">
        <v>1837</v>
      </c>
      <c r="E247" s="1648"/>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f>IF(AND($E$251&lt;&gt;"",$E$251&lt;'Required Info to Submit'!$F$14),"Yes",)</f>
        <v>0</v>
      </c>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IF(C251="Yes",IF(E252&lt;'Required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521" t="str">
        <f>IFERROR(('Required Info to Submit'!$F$17-E254)/7,"")</f>
        <v/>
      </c>
      <c r="F255" s="196"/>
      <c r="G255" s="1486"/>
      <c r="H255" s="1482"/>
      <c r="I255" s="1455" t="str">
        <f>IF(E248="Yes",IFERROR(VLOOKUP(G255,'Customer Inputs'!G28:'Customer Inputs'!P37,10),""),"")</f>
        <v/>
      </c>
      <c r="J255" s="1482"/>
      <c r="K255" s="975" t="str">
        <f>IFERROR((I255/52)*E255,"")</f>
        <v/>
      </c>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3"/>
      <c r="Q257" s="1211"/>
    </row>
    <row r="258" spans="2:17" s="180" customFormat="1" ht="19.5" hidden="1" customHeight="1" thickBot="1" x14ac:dyDescent="0.3">
      <c r="B258" s="249"/>
      <c r="C258" s="1501"/>
      <c r="D258" s="1647" t="s">
        <v>1837</v>
      </c>
      <c r="E258" s="1648"/>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f>IF(AND($E$262&lt;&gt;"",$E$262&lt;'Required Info to Submit'!$F$14),"Yes",)</f>
        <v>0</v>
      </c>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IF(C262="Yes",IF(E263&lt;'Required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521" t="str">
        <f>IFERROR(('Required Info to Submit'!$F$17-E265)/7,"")</f>
        <v/>
      </c>
      <c r="F266" s="196"/>
      <c r="G266" s="1486"/>
      <c r="H266" s="1482"/>
      <c r="I266" s="1455" t="str">
        <f>IF(E259="Yes",IFERROR(VLOOKUP(G266,'Customer Inputs'!G39:'Customer Inputs'!P48,10),""),"")</f>
        <v/>
      </c>
      <c r="J266" s="1482"/>
      <c r="K266" s="975" t="str">
        <f>IFERROR((I266/52)*E266,"")</f>
        <v/>
      </c>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3"/>
      <c r="Q268" s="1211"/>
    </row>
    <row r="269" spans="2:17" s="180" customFormat="1" ht="19.5" hidden="1" customHeight="1" thickBot="1" x14ac:dyDescent="0.3">
      <c r="B269" s="249"/>
      <c r="C269" s="1501"/>
      <c r="D269" s="1647" t="s">
        <v>1837</v>
      </c>
      <c r="E269" s="1648"/>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f>IF(AND($E$273&lt;&gt;"",$E$273&lt;'Required Info to Submit'!$F$14),"Yes",)</f>
        <v>0</v>
      </c>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IF(C273="Yes",IF(E274&lt;'Required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521" t="str">
        <f>IFERROR(('Required Info to Submit'!$F$17-E276)/7,"")</f>
        <v/>
      </c>
      <c r="F277" s="196"/>
      <c r="G277" s="1486"/>
      <c r="H277" s="1482"/>
      <c r="I277" s="1455" t="str">
        <f>IF(E270="Yes",IFERROR(VLOOKUP(G277,'Customer Inputs'!G50:'Customer Inputs'!P59,10),""),"")</f>
        <v/>
      </c>
      <c r="J277" s="1482"/>
      <c r="K277" s="975" t="str">
        <f>IFERROR((I277/52)*E277,"")</f>
        <v/>
      </c>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3"/>
      <c r="Q279" s="1211"/>
    </row>
    <row r="280" spans="2:17" s="180" customFormat="1" ht="19.5" hidden="1" customHeight="1" thickBot="1" x14ac:dyDescent="0.3">
      <c r="B280" s="249"/>
      <c r="C280" s="1501"/>
      <c r="D280" s="1647" t="s">
        <v>1837</v>
      </c>
      <c r="E280" s="1648"/>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f>IF(AND($E$284&lt;&gt;"",$E$284&lt;'Required Info to Submit'!$F$14),"Yes",)</f>
        <v>0</v>
      </c>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IF(C284="Yes",IF(E285&lt;'Required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521" t="str">
        <f>IFERROR(('Required Info to Submit'!$F$17-E287)/7,"")</f>
        <v/>
      </c>
      <c r="F288" s="196"/>
      <c r="G288" s="1486"/>
      <c r="H288" s="1482"/>
      <c r="I288" s="1455" t="str">
        <f>IF(E281="Yes",IFERROR(VLOOKUP(G288,'Customer Inputs'!G61:'Customer Inputs'!P70,10),""),"")</f>
        <v/>
      </c>
      <c r="J288" s="1482"/>
      <c r="K288" s="975" t="str">
        <f>IFERROR((I288/52)*E288,"")</f>
        <v/>
      </c>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3"/>
      <c r="Q290" s="1211"/>
    </row>
    <row r="291" spans="2:17" s="180" customFormat="1" ht="19.5" hidden="1" customHeight="1" thickBot="1" x14ac:dyDescent="0.3">
      <c r="B291" s="249"/>
      <c r="C291" s="1501"/>
      <c r="D291" s="1647" t="s">
        <v>1837</v>
      </c>
      <c r="E291" s="1648"/>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f>IF(AND($E$295&lt;&gt;"",$E$295&lt;'Required Info to Submit'!$F$14),"Yes",)</f>
        <v>0</v>
      </c>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IF(C295="Yes",IF(E296&lt;'Required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521" t="str">
        <f>IFERROR(('Required Info to Submit'!$F$17-E298)/7,"")</f>
        <v/>
      </c>
      <c r="F299" s="196"/>
      <c r="G299" s="1486"/>
      <c r="H299" s="1482"/>
      <c r="I299" s="1455" t="str">
        <f>IF(E292="Yes",IFERROR(VLOOKUP(G299,'Customer Inputs'!G72:'Customer Inputs'!P81,10),""),"")</f>
        <v/>
      </c>
      <c r="J299" s="1482"/>
      <c r="K299" s="975" t="str">
        <f>IFERROR((I299/52)*E299,"")</f>
        <v/>
      </c>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3"/>
      <c r="Q301" s="1211"/>
    </row>
    <row r="302" spans="2:17" s="180" customFormat="1" ht="19.5" hidden="1" customHeight="1" thickBot="1" x14ac:dyDescent="0.3">
      <c r="B302" s="249"/>
      <c r="C302" s="1501"/>
      <c r="D302" s="1647" t="s">
        <v>1837</v>
      </c>
      <c r="E302" s="1648"/>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f>IF(AND($E$306&lt;&gt;"",$E$306&lt;'Required Info to Submit'!$F$14),"Yes",)</f>
        <v>0</v>
      </c>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IF(C306="Yes",IF(E307&lt;'Required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521" t="str">
        <f>IFERROR(('Required Info to Submit'!$F$17-E309)/7,"")</f>
        <v/>
      </c>
      <c r="F310" s="196"/>
      <c r="G310" s="1486"/>
      <c r="H310" s="1482"/>
      <c r="I310" s="1455" t="str">
        <f>IF(E303="Yes",IFERROR(VLOOKUP(G310,'Customer Inputs'!G83:'Customer Inputs'!P92,10),""),"")</f>
        <v/>
      </c>
      <c r="J310" s="1482"/>
      <c r="K310" s="975" t="str">
        <f>IFERROR((I310/52)*E310,"")</f>
        <v/>
      </c>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3"/>
      <c r="Q312" s="1211"/>
    </row>
    <row r="313" spans="2:17" s="180" customFormat="1" ht="19.5" hidden="1" customHeight="1" thickBot="1" x14ac:dyDescent="0.3">
      <c r="B313" s="249"/>
      <c r="C313" s="1501"/>
      <c r="D313" s="1647" t="s">
        <v>1837</v>
      </c>
      <c r="E313" s="1648"/>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f>IF(AND($E$317&lt;&gt;"",$E$317&lt;'Required Info to Submit'!$F$14),"Yes",)</f>
        <v>0</v>
      </c>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IF(C317="Yes",IF(E318&lt;'Required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1:22" s="180" customFormat="1" ht="19.5" hidden="1" customHeight="1" thickBot="1" x14ac:dyDescent="0.3">
      <c r="B321" s="244"/>
      <c r="C321" s="480"/>
      <c r="D321" s="1484" t="s">
        <v>2076</v>
      </c>
      <c r="E321" s="1521" t="str">
        <f>IFERROR(('Required Info to Submit'!$F$17-E320)/7,"")</f>
        <v/>
      </c>
      <c r="F321" s="196"/>
      <c r="G321" s="1486"/>
      <c r="H321" s="1482"/>
      <c r="I321" s="1455" t="str">
        <f>IF(E314="Yes",IFERROR(VLOOKUP(G321,'Customer Inputs'!G94:'Customer Inputs'!P103,10),""),"")</f>
        <v/>
      </c>
      <c r="J321" s="1482"/>
      <c r="K321" s="975" t="str">
        <f>IFERROR((I321/52)*E321,"")</f>
        <v/>
      </c>
      <c r="L321" s="1482"/>
      <c r="M321" s="1482"/>
      <c r="N321" s="1482"/>
      <c r="O321" s="1482"/>
      <c r="P321" s="636"/>
      <c r="Q321" s="1211"/>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1:22" s="180" customFormat="1" ht="19.5" hidden="1" customHeight="1" x14ac:dyDescent="0.25">
      <c r="C323" s="1503"/>
      <c r="Q323" s="1211"/>
    </row>
    <row r="324" spans="1:22" s="180" customFormat="1" ht="19.5" customHeight="1" thickBot="1" x14ac:dyDescent="0.3">
      <c r="C324" s="1503"/>
      <c r="Q324" s="1211"/>
    </row>
    <row r="325" spans="1:22" s="176" customFormat="1" ht="24" customHeight="1" thickBot="1" x14ac:dyDescent="0.3">
      <c r="C325" s="1503"/>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3"/>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08"/>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08"/>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09"/>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52"/>
      <c r="D331" s="1652"/>
      <c r="I331" s="585"/>
      <c r="L331" s="872"/>
      <c r="M331" s="1653"/>
      <c r="N331" s="1653"/>
      <c r="O331" s="1653"/>
      <c r="P331" s="1653"/>
      <c r="R331" s="871"/>
    </row>
  </sheetData>
  <sheetProtection algorithmName="SHA-512" hashValue="fWbjzaIFXb1Ody2taE+uvQXFZK/Si89ny/FlOfSzGHvRV7JsMTjesHcRU6hXVaRuktBCrFWsDzt9z76AQknt3A==" saltValue="Ly7Lp0iCbN8KxSIxj73Tvw==" spinCount="100000" sheet="1" objects="1" scenarios="1"/>
  <mergeCells count="65">
    <mergeCell ref="D313:E313"/>
    <mergeCell ref="D217:E217"/>
    <mergeCell ref="C331:D331"/>
    <mergeCell ref="M331:P331"/>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29">
    <cfRule type="expression" dxfId="1085" priority="821">
      <formula>$M$330&gt;0</formula>
    </cfRule>
    <cfRule type="cellIs" dxfId="1084" priority="824" operator="lessThan">
      <formula>$P$329</formula>
    </cfRule>
    <cfRule type="cellIs" dxfId="1083" priority="825" operator="greaterThan">
      <formula>$P$329</formula>
    </cfRule>
  </conditionalFormatting>
  <conditionalFormatting sqref="I14">
    <cfRule type="expression" dxfId="1082" priority="340">
      <formula>AND($C$13="Yes",$C$16="No")</formula>
    </cfRule>
    <cfRule type="expression" dxfId="1081" priority="823">
      <formula>AND($C$13&lt;&gt;"Yes",$E$14&lt;&gt;"Please Select")</formula>
    </cfRule>
  </conditionalFormatting>
  <conditionalFormatting sqref="G61 K61">
    <cfRule type="expression" dxfId="1080" priority="822">
      <formula>AND($C$55&lt;&gt;"Yes",OR($E56="DS Tiered Average Invoice Dollar Qualifier",$E56="DS Threshold Average Invoice Dollar Qualifier"))</formula>
    </cfRule>
  </conditionalFormatting>
  <conditionalFormatting sqref="G14">
    <cfRule type="expression" dxfId="1079" priority="341">
      <formula>AND($C$13="Yes",$C$16="No")</formula>
    </cfRule>
    <cfRule type="expression" dxfId="1078" priority="819">
      <formula>AND($C$13&lt;&gt;"Yes",$E$14&lt;&gt;"Please Select")</formula>
    </cfRule>
  </conditionalFormatting>
  <conditionalFormatting sqref="G17">
    <cfRule type="expression" dxfId="1077" priority="812">
      <formula>$E$15="YES"</formula>
    </cfRule>
  </conditionalFormatting>
  <conditionalFormatting sqref="G31">
    <cfRule type="expression" dxfId="1076" priority="811">
      <formula>$E$15="YES"</formula>
    </cfRule>
  </conditionalFormatting>
  <conditionalFormatting sqref="G45">
    <cfRule type="expression" dxfId="1075" priority="809">
      <formula>$E$15="YES"</formula>
    </cfRule>
  </conditionalFormatting>
  <conditionalFormatting sqref="E14">
    <cfRule type="expression" dxfId="1074" priority="807">
      <formula>OR(AND($C$13&lt;&gt;"Yes",$E$13="No"),$C$13="Yes")</formula>
    </cfRule>
    <cfRule type="expression" dxfId="1073" priority="808">
      <formula>AND($E$13="Yes",$C$13&lt;&gt;"Yes")</formula>
    </cfRule>
  </conditionalFormatting>
  <conditionalFormatting sqref="E28">
    <cfRule type="expression" dxfId="1072" priority="805">
      <formula>OR($C$27="Yes",AND($E$27="No",$C$27&lt;&gt;"Yes"))</formula>
    </cfRule>
    <cfRule type="expression" dxfId="1071" priority="806">
      <formula>AND($C$27&lt;&gt;"Yes",$E$27="Yes")</formula>
    </cfRule>
  </conditionalFormatting>
  <conditionalFormatting sqref="E42">
    <cfRule type="expression" dxfId="1070" priority="803">
      <formula>OR($C$41="Yes",AND($E$41="No",$C$41&lt;&gt;"Yes"))</formula>
    </cfRule>
    <cfRule type="expression" dxfId="1069" priority="804">
      <formula>AND($E$41="Yes",$C$41&lt;&gt;"Yes")</formula>
    </cfRule>
  </conditionalFormatting>
  <conditionalFormatting sqref="M14">
    <cfRule type="expression" dxfId="1068" priority="800">
      <formula>OR(AND($K$14&lt;&gt;"Corporate Office",$C$13&lt;&gt;"Yes"),AND($C$13="Yes",$C$16&lt;&gt;"No"))</formula>
    </cfRule>
    <cfRule type="expression" dxfId="1067" priority="801">
      <formula>OR(AND($K$14="Corporate Office",$I$14="Check",$C$13&lt;&gt;"Yes"),AND($C$13="Yes",$C$16="No"))</formula>
    </cfRule>
    <cfRule type="expression" dxfId="1066" priority="802">
      <formula>AND($I$14="Credit Memo",$K$14="Corporate Office",$C$13&lt;&gt;"Yes")</formula>
    </cfRule>
  </conditionalFormatting>
  <conditionalFormatting sqref="M28">
    <cfRule type="expression" dxfId="1065" priority="797">
      <formula>OR(AND($K$28&lt;&gt;"Corporate Office",$C$27&lt;&gt;"Yes"),$C$27="Yes")</formula>
    </cfRule>
    <cfRule type="expression" dxfId="1064" priority="798">
      <formula>OR(AND($K$28="Corporate Office",$I$28="Check",$C$27&lt;&gt;"Yes"),AND($C$27="Yes",$C$30="No"))</formula>
    </cfRule>
    <cfRule type="expression" dxfId="1063" priority="799">
      <formula>AND($I$28="Credit Memo",$K$28="Corporate Office",$C$27&lt;&gt;"Yes")</formula>
    </cfRule>
  </conditionalFormatting>
  <conditionalFormatting sqref="M42">
    <cfRule type="expression" dxfId="1062" priority="794">
      <formula>OR(AND($C$41&lt;&gt;"Yes",$K$42&lt;&gt;"Corporate Office"),AND($C$41="Yes",$C$44&lt;&gt;"No"))</formula>
    </cfRule>
    <cfRule type="expression" dxfId="1061" priority="795">
      <formula>OR(AND($K$42="Corporate Office",$I$42="Check",$C$41&lt;&gt;"Yes"),AND($C$41="Yes",$C$44="No"))</formula>
    </cfRule>
    <cfRule type="expression" dxfId="1060" priority="796">
      <formula>AND($I$42="Credit Memo",$K$42="Corporate Office",$C$41&lt;&gt;"Yes")</formula>
    </cfRule>
  </conditionalFormatting>
  <conditionalFormatting sqref="E56">
    <cfRule type="expression" dxfId="1059" priority="791">
      <formula>AND($C$55&lt;&gt;"Yes",$E$55="Yes")</formula>
    </cfRule>
    <cfRule type="expression" dxfId="1058" priority="792">
      <formula>OR(AND($C$55&lt;&gt;"Yes",$E$55="No"),$C$55="Yes")</formula>
    </cfRule>
  </conditionalFormatting>
  <conditionalFormatting sqref="E70">
    <cfRule type="expression" dxfId="1057" priority="789">
      <formula>AND($C$69&lt;&gt;"Yes",$E$69="Yes")</formula>
    </cfRule>
    <cfRule type="expression" dxfId="1056" priority="790">
      <formula>OR(AND($E$69="No",$C$69&lt;&gt;"Yes"),$C$69="Yes")</formula>
    </cfRule>
  </conditionalFormatting>
  <conditionalFormatting sqref="K14">
    <cfRule type="expression" dxfId="1055" priority="339">
      <formula>AND($C$13="Yes",$C$16="No")</formula>
    </cfRule>
    <cfRule type="expression" dxfId="1054" priority="788">
      <formula>AND($E14&lt;&gt;"Please Select",$I14&lt;&gt;"Check",$C$13&lt;&gt;"Yes")</formula>
    </cfRule>
  </conditionalFormatting>
  <conditionalFormatting sqref="I56">
    <cfRule type="expression" dxfId="1053" priority="351">
      <formula>AND($C$55="Yes",$C$58="No")</formula>
    </cfRule>
    <cfRule type="expression" dxfId="1052" priority="787">
      <formula>AND($C$55&lt;&gt;"Yes",$E$56&lt;&gt;"Please Select")</formula>
    </cfRule>
  </conditionalFormatting>
  <conditionalFormatting sqref="G56">
    <cfRule type="expression" dxfId="1051" priority="352">
      <formula>AND($C$55="Yes",$C$58="No")</formula>
    </cfRule>
    <cfRule type="expression" dxfId="1050" priority="785">
      <formula>AND($C$55&lt;&gt;"Yes",$E$56&lt;&gt;"Please Select")</formula>
    </cfRule>
  </conditionalFormatting>
  <conditionalFormatting sqref="I28">
    <cfRule type="expression" dxfId="1049" priority="334">
      <formula>AND($C$27="Yes",$C$30="No")</formula>
    </cfRule>
    <cfRule type="expression" dxfId="1048" priority="784">
      <formula>AND($C$27&lt;&gt;"Yes",$E$28&lt;&gt;"Please Select")</formula>
    </cfRule>
  </conditionalFormatting>
  <conditionalFormatting sqref="G28">
    <cfRule type="expression" dxfId="1047" priority="335">
      <formula>AND($C$27="Yes",$C$30="No")</formula>
    </cfRule>
    <cfRule type="expression" dxfId="1046" priority="783">
      <formula>AND($C$27&lt;&gt;"Yes",$E$28&lt;&gt;"Please Select")</formula>
    </cfRule>
  </conditionalFormatting>
  <conditionalFormatting sqref="I42">
    <cfRule type="expression" dxfId="1045" priority="331">
      <formula>AND($C$41="Yes",$C$44="No")</formula>
    </cfRule>
    <cfRule type="expression" dxfId="1044" priority="781">
      <formula>AND($C$41&lt;&gt;"Yes",$E$42&lt;&gt;"Please Select")</formula>
    </cfRule>
  </conditionalFormatting>
  <conditionalFormatting sqref="G42">
    <cfRule type="expression" dxfId="1043" priority="332">
      <formula>AND($C$41="Yes",$C$44="No")</formula>
    </cfRule>
    <cfRule type="expression" dxfId="1042" priority="780">
      <formula>AND($C$41&lt;&gt;"Yes",$E$42&lt;&gt;"Please Select")</formula>
    </cfRule>
  </conditionalFormatting>
  <conditionalFormatting sqref="I70">
    <cfRule type="expression" dxfId="1041" priority="346">
      <formula>AND($C$69="Yes",$C$72="No")</formula>
    </cfRule>
    <cfRule type="expression" dxfId="1040" priority="778">
      <formula>AND($C$69&lt;&gt;"Yes",$E$70&lt;&gt;"Please Select")</formula>
    </cfRule>
  </conditionalFormatting>
  <conditionalFormatting sqref="M56">
    <cfRule type="expression" dxfId="1039" priority="768">
      <formula>OR(AND($K$56&lt;&gt;"Corporate Office",$C$55&lt;&gt;"Yes"),AND($C$55="Yes",$C$58&lt;&gt;"No"))</formula>
    </cfRule>
    <cfRule type="expression" dxfId="1038" priority="769">
      <formula>OR(AND($K$56="Corporate Office",$I$56="Check",$C$55&lt;&gt;"Yes"),AND($C$55="Yes",$C$58="No"))</formula>
    </cfRule>
    <cfRule type="expression" dxfId="1037" priority="770">
      <formula>AND($I$56="Credit Memo",$K$56="Corporate Office",$C$55&lt;&gt;"Yes")</formula>
    </cfRule>
  </conditionalFormatting>
  <conditionalFormatting sqref="M70">
    <cfRule type="expression" dxfId="1036" priority="765">
      <formula>OR(AND($K$70&lt;&gt;"Corporate Office",$C$69&lt;&gt;"Yes"),AND($C$69="Yes",$C$72&lt;&gt;"No"))</formula>
    </cfRule>
    <cfRule type="expression" dxfId="1035" priority="766">
      <formula>OR(AND($K$70="Corporate Office",$I$70="Check",$C$69&lt;&gt;"Yes"),AND($C$69="Yes",$C$72="No"))</formula>
    </cfRule>
    <cfRule type="expression" dxfId="1034" priority="767">
      <formula>AND($I$70="Credit Memo",$K$70="Corporate Office",$C$69&lt;&gt;"Yes")</formula>
    </cfRule>
  </conditionalFormatting>
  <conditionalFormatting sqref="I84">
    <cfRule type="expression" dxfId="1033" priority="365">
      <formula>AND($C$83="Yes",$C$86="No")</formula>
    </cfRule>
    <cfRule type="expression" dxfId="1032" priority="764">
      <formula>AND($C$83&lt;&gt;"Yes",$E$84&lt;&gt;"Please Select")</formula>
    </cfRule>
  </conditionalFormatting>
  <conditionalFormatting sqref="G84">
    <cfRule type="expression" dxfId="1031" priority="366">
      <formula>AND($C$83="Yes",$C$86="No")</formula>
    </cfRule>
    <cfRule type="expression" dxfId="1030" priority="762">
      <formula>AND($C$83&lt;&gt;"Yes",$E$84&lt;&gt;"Please Select")</formula>
    </cfRule>
  </conditionalFormatting>
  <conditionalFormatting sqref="M84">
    <cfRule type="expression" dxfId="1029" priority="759">
      <formula>OR(AND($K$84&lt;&gt;"Corporate Office",$C$83&lt;&gt;"Yes"),AND($C$83="Yes",$C$86&lt;&gt;"No"))</formula>
    </cfRule>
    <cfRule type="expression" dxfId="1028" priority="760">
      <formula>OR(AND($K$84="Corporate Office",$I$84="Check",$C$83&lt;&gt;"Yes"),AND($C$83="Yes",$C$86="No"))</formula>
    </cfRule>
    <cfRule type="expression" dxfId="1027" priority="761">
      <formula>AND($I$84="Credit Memo",$K$84="Corporate Office",$C$83&lt;&gt;"Yes")</formula>
    </cfRule>
  </conditionalFormatting>
  <conditionalFormatting sqref="I98">
    <cfRule type="expression" dxfId="1026" priority="358">
      <formula>AND($C$97="Yes",$C$100="No")</formula>
    </cfRule>
    <cfRule type="expression" dxfId="1025" priority="758">
      <formula>AND($C$97&lt;&gt;"Yes",$E$98&lt;&gt;"Please Select")</formula>
    </cfRule>
  </conditionalFormatting>
  <conditionalFormatting sqref="G98">
    <cfRule type="expression" dxfId="1024" priority="359">
      <formula>AND($C$97="Yes",$C$100="No")</formula>
    </cfRule>
    <cfRule type="expression" dxfId="1023" priority="756">
      <formula>AND($C$97&lt;&gt;"Yes",$E$98&lt;&gt;"Please Select")</formula>
    </cfRule>
  </conditionalFormatting>
  <conditionalFormatting sqref="M98">
    <cfRule type="expression" dxfId="1022" priority="753">
      <formula>OR(AND($K$98&lt;&gt;"Corporate Office",$C$97&lt;&gt;"Yes"),AND($C$97="Yes",$C$100&lt;&gt;"No"))</formula>
    </cfRule>
    <cfRule type="expression" dxfId="1021" priority="754">
      <formula>OR(AND($K$98="Corporate Office",$I$98="Check",$C$97&lt;&gt;"Yes"),AND($C$97="Yes",$C$100="No"))</formula>
    </cfRule>
    <cfRule type="expression" dxfId="1020" priority="755">
      <formula>AND($I$98="Credit Memo",$K$98="Corporate Office",$C$97&lt;&gt;"Yes")</formula>
    </cfRule>
  </conditionalFormatting>
  <conditionalFormatting sqref="E98">
    <cfRule type="expression" dxfId="1019" priority="751">
      <formula>AND($C$97&lt;&gt;"Yes",$E$97="Yes")</formula>
    </cfRule>
    <cfRule type="expression" dxfId="1018" priority="752">
      <formula>OR(AND($C$97&lt;&gt;"Yes",$E$97="No"),$C$97="Yes")</formula>
    </cfRule>
  </conditionalFormatting>
  <conditionalFormatting sqref="E84">
    <cfRule type="expression" dxfId="1017" priority="749">
      <formula>AND($C$83&lt;&gt;"Yes",$E$83="Yes")</formula>
    </cfRule>
    <cfRule type="expression" dxfId="1016" priority="750">
      <formula>OR($C$83="Yes",AND($C$83&lt;&gt;"Yes",$E$83="No"))</formula>
    </cfRule>
  </conditionalFormatting>
  <conditionalFormatting sqref="G33">
    <cfRule type="expression" dxfId="1015" priority="329">
      <formula>AND(OR($E28="Volume Incentive Threshold",$E28="Volume Incentive Tiered",$C$27="Yes"),$C$30="No")</formula>
    </cfRule>
    <cfRule type="expression" dxfId="1014" priority="748">
      <formula>AND(OR($E28="Volume Incentive Threshold",$E28="Volume Incentive Tiered"),$C$27&lt;&gt;"Yes")</formula>
    </cfRule>
  </conditionalFormatting>
  <conditionalFormatting sqref="G47">
    <cfRule type="expression" dxfId="1013" priority="324">
      <formula>AND(OR($E42="Volume Incentive Threshold",$E42="Volume Incentive Tiered"),$C$41="Yes",$C$44="No")</formula>
    </cfRule>
    <cfRule type="expression" dxfId="1012" priority="746">
      <formula>AND(OR($E42="Volume Incentive Threshold",$E42="Volume Incentive Tiered"),$C$41&lt;&gt;"Yes")</formula>
    </cfRule>
  </conditionalFormatting>
  <conditionalFormatting sqref="G19">
    <cfRule type="expression" dxfId="1011" priority="338">
      <formula>AND(OR($E14="Volume Incentive Threshold",$E14="Volume Incentive Tiered"),$C$13="Yes",$C$16="No")</formula>
    </cfRule>
    <cfRule type="expression" dxfId="1010" priority="744">
      <formula>AND($C$13&lt;&gt;"Yes",OR($E14="Volume Incentive Threshold",$E14="Volume Incentive Tiered"))</formula>
    </cfRule>
  </conditionalFormatting>
  <conditionalFormatting sqref="G20 K20">
    <cfRule type="expression" dxfId="1009" priority="336">
      <formula>AND($C$13="Yes",$C$16="No",$E14="Volume Incentive Tiered")</formula>
    </cfRule>
    <cfRule type="expression" dxfId="1008" priority="743">
      <formula>AND($C$13&lt;&gt;"Yes",$E14="Volume Incentive Tiered")</formula>
    </cfRule>
  </conditionalFormatting>
  <conditionalFormatting sqref="G62 K62">
    <cfRule type="expression" dxfId="1007" priority="348">
      <formula>AND($E56="DS Tiered Average Invoice Dollar Qualifier",$C$55="Yes",$C$58="No")</formula>
    </cfRule>
    <cfRule type="expression" dxfId="1006" priority="742">
      <formula>AND($C$55&lt;&gt;"Yes",$E56="DS Tiered Average Invoice Dollar Qualifier")</formula>
    </cfRule>
  </conditionalFormatting>
  <conditionalFormatting sqref="G89">
    <cfRule type="expression" dxfId="1005" priority="363">
      <formula>AND($C$8="Yes",$C$86="No",OR($E$84="EB Threshold Percent Qualifier",$E$84="EB Tiered Percent Qualifier"))</formula>
    </cfRule>
    <cfRule type="expression" dxfId="1004" priority="739">
      <formula>AND(OR($E$84="EB Threshold Percent Qualifier",$E$84="EB Tiered Percent Qualifier"),$C$83&lt;&gt;"Yes")</formula>
    </cfRule>
  </conditionalFormatting>
  <conditionalFormatting sqref="K90">
    <cfRule type="expression" dxfId="1003" priority="360">
      <formula>AND($C$83="Yes",$C$86="No",$E84="EB Tiered Percent Qualifier")</formula>
    </cfRule>
    <cfRule type="expression" dxfId="1002" priority="738">
      <formula>AND($C$83&lt;&gt;"Yes",$E84="EB Tiered Percent Qualifier")</formula>
    </cfRule>
  </conditionalFormatting>
  <conditionalFormatting sqref="G103">
    <cfRule type="expression" dxfId="1001" priority="356">
      <formula>AND($C$97="Yes",$C$100="No",OR($E$98="EB Threshold Percent Qualifier",$E$98="EB Tiered Percent Qualifier"))</formula>
    </cfRule>
    <cfRule type="expression" dxfId="1000" priority="737">
      <formula>AND(OR($E$98="EB Threshold Percent Qualifier",$E$98="EB Tiered Percent Qualifier"),$C$97&lt;&gt;"Yes")</formula>
    </cfRule>
  </conditionalFormatting>
  <conditionalFormatting sqref="I112">
    <cfRule type="expression" dxfId="999" priority="401">
      <formula>AND($C$111="Yes",$C$114="No")</formula>
    </cfRule>
    <cfRule type="expression" dxfId="998" priority="733">
      <formula>AND($E$112&lt;&gt;"Please Select",$C$111&lt;&gt;"Yes")</formula>
    </cfRule>
  </conditionalFormatting>
  <conditionalFormatting sqref="G112">
    <cfRule type="expression" dxfId="997" priority="402">
      <formula>AND($C$111="Yes",$C$114="No")</formula>
    </cfRule>
    <cfRule type="expression" dxfId="996" priority="731">
      <formula>AND($E$112&lt;&gt;"Please Select",$C$111&lt;&gt;"Yes")</formula>
    </cfRule>
  </conditionalFormatting>
  <conditionalFormatting sqref="M112">
    <cfRule type="expression" dxfId="995" priority="728">
      <formula>OR(AND($C$111&lt;&gt;"Yes",$K$112&lt;&gt;"Corporate Office"),AND($C$111="Yes",$C$114&lt;&gt;"No"))</formula>
    </cfRule>
    <cfRule type="expression" dxfId="994" priority="729">
      <formula>OR(AND($K$112="Corporate Office",$I$112="Check",$C$111&lt;&gt;"Yes"),AND($C$111="Yes",$C$114="No"))</formula>
    </cfRule>
    <cfRule type="expression" dxfId="993" priority="730">
      <formula>AND($I$112="Credit Memo",$K$112="Corporate Office",$C$111&lt;&gt;"Yes")</formula>
    </cfRule>
  </conditionalFormatting>
  <conditionalFormatting sqref="E112">
    <cfRule type="expression" dxfId="992" priority="727">
      <formula>AND($C$111&lt;&gt;"Yes",$E$111="Yes")</formula>
    </cfRule>
  </conditionalFormatting>
  <conditionalFormatting sqref="G115">
    <cfRule type="expression" dxfId="991" priority="399">
      <formula>AND($C$111="Yes",$C$114="No")</formula>
    </cfRule>
    <cfRule type="expression" dxfId="990" priority="726">
      <formula>AND($C$111&lt;&gt;"Yes",$E$112="Growth Incentive Single Rate")</formula>
    </cfRule>
  </conditionalFormatting>
  <conditionalFormatting sqref="K115">
    <cfRule type="expression" dxfId="989" priority="398">
      <formula>AND($C$111="Yes",$C$114="No")</formula>
    </cfRule>
    <cfRule type="expression" dxfId="988" priority="725">
      <formula>AND($E$112&lt;&gt;"Please Select",$C$111&lt;&gt;"Yes")</formula>
    </cfRule>
  </conditionalFormatting>
  <conditionalFormatting sqref="I152">
    <cfRule type="expression" dxfId="987" priority="376">
      <formula>AND($C$151="Yes",$C$154="No")</formula>
    </cfRule>
    <cfRule type="expression" dxfId="986" priority="724">
      <formula>AND($E$152&lt;&gt;"Please Select",$C$151&lt;&gt;"Yes")</formula>
    </cfRule>
  </conditionalFormatting>
  <conditionalFormatting sqref="G152">
    <cfRule type="expression" dxfId="985" priority="377">
      <formula>AND($C$151="Yes",$C$154="No")</formula>
    </cfRule>
    <cfRule type="expression" dxfId="984" priority="722">
      <formula>AND($E$152&lt;&gt;"Please Select",$C$151&lt;&gt;"Yes")</formula>
    </cfRule>
  </conditionalFormatting>
  <conditionalFormatting sqref="M152">
    <cfRule type="expression" dxfId="983" priority="719">
      <formula>OR(AND($K$152&lt;&gt;"Corporate Office",$C$151&lt;&gt;"Yes"),AND($C$151="Yes",$C$154&lt;&gt;"No"))</formula>
    </cfRule>
    <cfRule type="expression" dxfId="982" priority="720">
      <formula>OR(AND($K$152="Corporate Office",$I$152="Check",$C$151&lt;&gt;"Yes"),AND($C$151="Yes",$C$154="No"))</formula>
    </cfRule>
    <cfRule type="expression" dxfId="981" priority="721">
      <formula>AND($I$152="Credit Memo",$K$152="Corporate Office",$C$151&lt;&gt;"Yes")</formula>
    </cfRule>
  </conditionalFormatting>
  <conditionalFormatting sqref="G155">
    <cfRule type="expression" dxfId="980" priority="374">
      <formula>AND($C$151="Yes",$C$154="No")</formula>
    </cfRule>
    <cfRule type="expression" dxfId="979" priority="718">
      <formula>AND($E$152="E-Commerce Incentive Threshold",$C$151&lt;&gt;"Yes")</formula>
    </cfRule>
  </conditionalFormatting>
  <conditionalFormatting sqref="E152">
    <cfRule type="expression" dxfId="978" priority="716">
      <formula>AND($C$151&lt;&gt;"Yes",$E$151="Yes")</formula>
    </cfRule>
  </conditionalFormatting>
  <conditionalFormatting sqref="I160">
    <cfRule type="expression" dxfId="977" priority="715">
      <formula>AND($E$160&lt;&gt;"Please Select",$C$159&lt;&gt;"Yes")</formula>
    </cfRule>
  </conditionalFormatting>
  <conditionalFormatting sqref="M160">
    <cfRule type="expression" dxfId="976" priority="712">
      <formula>OR(AND($K$160&lt;&gt;"Corporate Office",$C$159&lt;&gt;"Yes"),$C$159="Yes")</formula>
    </cfRule>
    <cfRule type="expression" dxfId="975" priority="713">
      <formula>AND($K$160="Corporate Office",$I$160="Check",$C$159&lt;&gt;"Yes")</formula>
    </cfRule>
    <cfRule type="expression" dxfId="974" priority="714">
      <formula>AND($I$160="Credit Memo",$K$160="Corporate Office",$C$159&lt;&gt;"Yes")</formula>
    </cfRule>
  </conditionalFormatting>
  <conditionalFormatting sqref="E160">
    <cfRule type="expression" dxfId="973" priority="711">
      <formula>AND($E$159="Yes",$C$159&lt;&gt;"Yes")</formula>
    </cfRule>
  </conditionalFormatting>
  <conditionalFormatting sqref="G163">
    <cfRule type="expression" dxfId="972" priority="710">
      <formula>AND($C$159&lt;&gt;"Yes",$E$160&lt;&gt;"Please Select")</formula>
    </cfRule>
  </conditionalFormatting>
  <conditionalFormatting sqref="E168">
    <cfRule type="expression" dxfId="971" priority="709">
      <formula>AND($E$167="Yes",$C$167&lt;&gt;"Yes")</formula>
    </cfRule>
  </conditionalFormatting>
  <conditionalFormatting sqref="I168">
    <cfRule type="expression" dxfId="970" priority="708">
      <formula>AND($E$168&lt;&gt;"Please Select",$C$167&lt;&gt;"Yes")</formula>
    </cfRule>
  </conditionalFormatting>
  <conditionalFormatting sqref="M168">
    <cfRule type="expression" dxfId="969" priority="705">
      <formula>OR(AND($K$168&lt;&gt;"Corporate Office",$C$167&lt;&gt;"Yes"),$C$167="Yes")</formula>
    </cfRule>
    <cfRule type="expression" dxfId="968" priority="706">
      <formula>AND($K$168="Corporate Office",$I$168="Check",$C$167&lt;&gt;"Yes")</formula>
    </cfRule>
    <cfRule type="expression" dxfId="967" priority="707">
      <formula>AND($I$168="Credit Memo",$K$168="Corporate Office",$C$167&lt;&gt;"Yes")</formula>
    </cfRule>
  </conditionalFormatting>
  <conditionalFormatting sqref="G171">
    <cfRule type="expression" dxfId="966" priority="704">
      <formula>AND($C$167&lt;&gt;"Yes",$E$168&lt;&gt;"Please Select")</formula>
    </cfRule>
  </conditionalFormatting>
  <conditionalFormatting sqref="I176">
    <cfRule type="expression" dxfId="965" priority="371">
      <formula>AND($C$175="Yes",$C$178="No")</formula>
    </cfRule>
    <cfRule type="expression" dxfId="964" priority="702">
      <formula>AND($C$175&lt;&gt;"Yes",$E$176&lt;&gt;"Please Select")</formula>
    </cfRule>
  </conditionalFormatting>
  <conditionalFormatting sqref="G176">
    <cfRule type="expression" dxfId="963" priority="372">
      <formula>AND($C$175="Yes",$C$178="No")</formula>
    </cfRule>
    <cfRule type="expression" dxfId="962" priority="700">
      <formula>AND($E$176&lt;&gt;"Please Select",$C$175&lt;&gt;"Yes")</formula>
    </cfRule>
  </conditionalFormatting>
  <conditionalFormatting sqref="M176">
    <cfRule type="expression" dxfId="961" priority="697">
      <formula>OR(AND($K$176&lt;&gt;"Corporate Office",$C$175&lt;&gt;"Yes"),AND($C$175="Yes",$C$178&lt;&gt;"No"))</formula>
    </cfRule>
    <cfRule type="expression" dxfId="960" priority="698">
      <formula>OR(AND($K$176="Corporate Office",$I$176="Check",$C$175&lt;&gt;"Yes"),AND($C$175="Yes",$C$178="No"))</formula>
    </cfRule>
    <cfRule type="expression" dxfId="959" priority="699">
      <formula>AND($I$176="Credit Memo",$K$176="Corporate Office",$C$175&lt;&gt;"Yes")</formula>
    </cfRule>
  </conditionalFormatting>
  <conditionalFormatting sqref="E176">
    <cfRule type="expression" dxfId="958" priority="696">
      <formula>AND($E$175="Yes",$C$175&lt;&gt;"Yes")</formula>
    </cfRule>
  </conditionalFormatting>
  <conditionalFormatting sqref="K155">
    <cfRule type="expression" dxfId="957" priority="373">
      <formula>AND($C$151="Yes",$C$154="No")</formula>
    </cfRule>
    <cfRule type="expression" dxfId="956" priority="694">
      <formula>AND($E$152&lt;&gt;"Please Select",$C$151&lt;&gt;"Yes")</formula>
    </cfRule>
  </conditionalFormatting>
  <conditionalFormatting sqref="K179">
    <cfRule type="expression" dxfId="955" priority="369">
      <formula>AND($C$175="Yes",$C$178="No")</formula>
    </cfRule>
    <cfRule type="expression" dxfId="954" priority="693">
      <formula>AND($C$175&lt;&gt;"Yes",$E$176&lt;&gt;"Please Select")</formula>
    </cfRule>
  </conditionalFormatting>
  <conditionalFormatting sqref="I184">
    <cfRule type="expression" dxfId="953" priority="687">
      <formula>AND($C$183&lt;&gt;"Yes",$E184&lt;&gt;"Please Select")</formula>
    </cfRule>
  </conditionalFormatting>
  <conditionalFormatting sqref="M184">
    <cfRule type="expression" dxfId="952" priority="684">
      <formula>OR(AND($K184&lt;&gt;"Corporate Office",$C$183&lt;&gt;"Yes"),$C$183="Yes")</formula>
    </cfRule>
    <cfRule type="expression" dxfId="951" priority="685">
      <formula>AND($K184="Corporate Office",$I184="Check",$C$183&lt;&gt;"Yes")</formula>
    </cfRule>
    <cfRule type="expression" dxfId="950" priority="686">
      <formula>AND($I184="Credit Memo",$K184="Corporate Office",$C$183&lt;&gt;"Yes")</formula>
    </cfRule>
  </conditionalFormatting>
  <conditionalFormatting sqref="E184">
    <cfRule type="expression" dxfId="949" priority="683">
      <formula>AND($C$183&lt;&gt;"Yes",$E$183="Yes")</formula>
    </cfRule>
  </conditionalFormatting>
  <conditionalFormatting sqref="G190">
    <cfRule type="expression" dxfId="948" priority="682">
      <formula>AND($C$183&lt;&gt;"Yes",$E184&lt;&gt;"Please Select")</formula>
    </cfRule>
  </conditionalFormatting>
  <conditionalFormatting sqref="I190">
    <cfRule type="expression" dxfId="947" priority="678">
      <formula>AND($C$183&lt;&gt;"Yes",COUNT(SEARCH("ICM", $G190))=1)</formula>
    </cfRule>
    <cfRule type="expression" dxfId="946" priority="681">
      <formula>AND($C$183&lt;&gt;"Yes",$E184&lt;&gt;"Please Select")</formula>
    </cfRule>
  </conditionalFormatting>
  <conditionalFormatting sqref="K187">
    <cfRule type="expression" dxfId="945" priority="677">
      <formula>AND($E184 = "Prepaid Rollover",$C$183&lt;&gt;"Yes")</formula>
    </cfRule>
  </conditionalFormatting>
  <conditionalFormatting sqref="M190">
    <cfRule type="expression" dxfId="944" priority="675">
      <formula>AND($C$183&lt;&gt;"Yes",$E184&lt;&gt;"Please Select")</formula>
    </cfRule>
  </conditionalFormatting>
  <conditionalFormatting sqref="M187">
    <cfRule type="expression" dxfId="943" priority="674">
      <formula>AND($E184&lt;&gt;"Please Select",$C$183&lt;&gt;"Yes")</formula>
    </cfRule>
  </conditionalFormatting>
  <conditionalFormatting sqref="K190">
    <cfRule type="expression" dxfId="942" priority="673">
      <formula>AND($C$183&lt;&gt;"Yes",$E184&lt;&gt;"Please Select")</formula>
    </cfRule>
  </conditionalFormatting>
  <conditionalFormatting sqref="N182:P185">
    <cfRule type="expression" dxfId="941" priority="671">
      <formula>AND($G$187&lt;100000,$G187&gt;=10000)</formula>
    </cfRule>
    <cfRule type="expression" dxfId="940" priority="672">
      <formula>$G187&gt;=100000</formula>
    </cfRule>
  </conditionalFormatting>
  <conditionalFormatting sqref="O190">
    <cfRule type="expression" dxfId="939" priority="670">
      <formula>$E184&lt;&gt;"Please Select"</formula>
    </cfRule>
  </conditionalFormatting>
  <conditionalFormatting sqref="G195">
    <cfRule type="expression" dxfId="938" priority="651">
      <formula>AND($C$194&lt;&gt;"Yes",$E195="Prepay Multi Yr Under")</formula>
    </cfRule>
  </conditionalFormatting>
  <conditionalFormatting sqref="G207">
    <cfRule type="expression" dxfId="937" priority="650">
      <formula>AND($C$206&lt;&gt;"Yes",$E207="Prepay Multi Yr Under")</formula>
    </cfRule>
  </conditionalFormatting>
  <conditionalFormatting sqref="I195">
    <cfRule type="expression" dxfId="936" priority="649">
      <formula>AND($C$194&lt;&gt;"Yes",$E195&lt;&gt;"Please Select")</formula>
    </cfRule>
  </conditionalFormatting>
  <conditionalFormatting sqref="I207">
    <cfRule type="expression" dxfId="935" priority="648">
      <formula>AND($C$206&lt;&gt;"Yes",$E207&lt;&gt;"Please Select")</formula>
    </cfRule>
  </conditionalFormatting>
  <conditionalFormatting sqref="M195">
    <cfRule type="expression" dxfId="934" priority="645">
      <formula>OR(AND($K195&lt;&gt;"Corporate Office",$C$194&lt;&gt;"Yes"),$C$194="Yes")</formula>
    </cfRule>
    <cfRule type="expression" dxfId="933" priority="646">
      <formula>AND($K195="Corporate Office",$I195="Check",$C$194&lt;&gt;"Yes")</formula>
    </cfRule>
    <cfRule type="expression" dxfId="932" priority="647">
      <formula>AND($I195="Credit Memo",$K195="Corporate Office",$C$194&lt;&gt;"Yes")</formula>
    </cfRule>
  </conditionalFormatting>
  <conditionalFormatting sqref="M207">
    <cfRule type="expression" dxfId="931" priority="642">
      <formula>OR(AND($K207&lt;&gt;"Corporate Office",$C$206&lt;&gt;"Yes"),$C$206="Yes")</formula>
    </cfRule>
    <cfRule type="expression" dxfId="930" priority="643">
      <formula>AND($K207="Corporate Office",$I207="Check",$C$206&lt;&gt;"Yes")</formula>
    </cfRule>
    <cfRule type="expression" dxfId="929" priority="644">
      <formula>AND($I207="Credit Memo",$K207="Corporate Office",$C$206&lt;&gt;"Yes")</formula>
    </cfRule>
  </conditionalFormatting>
  <conditionalFormatting sqref="N193:P196">
    <cfRule type="expression" dxfId="928" priority="640">
      <formula>AND($G$198&lt;100000,$G198&gt;=10000)</formula>
    </cfRule>
    <cfRule type="expression" dxfId="927" priority="641">
      <formula>$G198&gt;=100000</formula>
    </cfRule>
  </conditionalFormatting>
  <conditionalFormatting sqref="N205:P208">
    <cfRule type="expression" dxfId="926" priority="638">
      <formula>AND($G$210&lt;=100000,$G210&gt;=10000)</formula>
    </cfRule>
    <cfRule type="expression" dxfId="925" priority="639">
      <formula>$G210&gt;=100000</formula>
    </cfRule>
  </conditionalFormatting>
  <conditionalFormatting sqref="I219">
    <cfRule type="expression" dxfId="924" priority="610">
      <formula>AND($C$218&lt;&gt;"Yes",$E219&lt;&gt;"Please Select")</formula>
    </cfRule>
  </conditionalFormatting>
  <conditionalFormatting sqref="E219">
    <cfRule type="expression" dxfId="923" priority="609">
      <formula>AND($C$218&lt;&gt;"Yes",$E$218="Yes")</formula>
    </cfRule>
  </conditionalFormatting>
  <conditionalFormatting sqref="K222">
    <cfRule type="expression" dxfId="922" priority="607">
      <formula>AND($C$218&lt;&gt;"Yes",$E$219&lt;&gt;"Please Select")</formula>
    </cfRule>
  </conditionalFormatting>
  <conditionalFormatting sqref="E195">
    <cfRule type="expression" dxfId="921" priority="587">
      <formula>AND($C$194&lt;&gt;"Yes",$E$194="Yes")</formula>
    </cfRule>
  </conditionalFormatting>
  <conditionalFormatting sqref="K21:K23 G21:G23">
    <cfRule type="expression" dxfId="920" priority="586">
      <formula>OR(AND($E$14="Volume Incentive Tiered",$C$13&lt;&gt;"Yes"),AND($C$13="Yes",$C$16="No",$E$14="Volume Incentive Tiered"))</formula>
    </cfRule>
  </conditionalFormatting>
  <conditionalFormatting sqref="K63:K65">
    <cfRule type="expression" dxfId="919" priority="575">
      <formula>OR(AND($E$56="DS Tiered Average Invoice Dollar Qualifier",$C$55&lt;&gt;"Yes"),AND($C$55="Yes",$C$58="No",$E$56="DS Tiered Average Invoice Dollar Qualifier"))</formula>
    </cfRule>
  </conditionalFormatting>
  <conditionalFormatting sqref="K91:K93">
    <cfRule type="expression" dxfId="918" priority="574">
      <formula>OR(AND($C$83&lt;&gt;"Yes",$E$84="EB Tiered Percent Qualifier"),AND($C$83="Yes",$C$86="No",,$E$84="EB Tiered Percent Qualifier"))</formula>
    </cfRule>
  </conditionalFormatting>
  <conditionalFormatting sqref="K48">
    <cfRule type="expression" dxfId="917" priority="568">
      <formula>$E42="Volume Incentive Tiered"</formula>
    </cfRule>
  </conditionalFormatting>
  <conditionalFormatting sqref="K77:K79">
    <cfRule type="expression" dxfId="916" priority="564">
      <formula>OR(AND($E$70="DS Tiered Average Invoice Dollar Qualifier",$C$69&lt;&gt;"Yes"),AND($C$69="Yes",$C$58="72",$E$70="DS Tiered Average Invoice Dollar Qualifier"))</formula>
    </cfRule>
  </conditionalFormatting>
  <conditionalFormatting sqref="K104">
    <cfRule type="expression" dxfId="915" priority="354">
      <formula>AND($C$97="Yes",$C$100="No",$E98="EB Tiered Percent Qualifier")</formula>
    </cfRule>
    <cfRule type="expression" dxfId="914" priority="562">
      <formula>AND($E98="EB Tiered Percent Qualifier",$C$97&lt;&gt;"Yes")</formula>
    </cfRule>
  </conditionalFormatting>
  <conditionalFormatting sqref="K105:K107">
    <cfRule type="expression" dxfId="913" priority="561">
      <formula>OR(AND($C$97&lt;&gt;"Yes",$E$98="EB Tiered Percent Qualifier"),AND($C$97="Yes",$C$100="No",$E$98="EB Tiered Percent Qualifier"))</formula>
    </cfRule>
  </conditionalFormatting>
  <conditionalFormatting sqref="T12:T14">
    <cfRule type="cellIs" dxfId="912" priority="560" operator="equal">
      <formula>"Yes"</formula>
    </cfRule>
  </conditionalFormatting>
  <conditionalFormatting sqref="K19">
    <cfRule type="expression" dxfId="911" priority="337">
      <formula>AND($C$13="Yes",$C$16="No")</formula>
    </cfRule>
    <cfRule type="expression" dxfId="910" priority="557">
      <formula>AND($E$14&lt;&gt;"Please Select",$C$13&lt;&gt;"Yes")</formula>
    </cfRule>
  </conditionalFormatting>
  <conditionalFormatting sqref="K33">
    <cfRule type="expression" dxfId="909" priority="328">
      <formula>AND($C$27="Yes",$C$30="No")</formula>
    </cfRule>
    <cfRule type="expression" dxfId="908" priority="556">
      <formula>AND($C$27&lt;&gt;"Yes",$E$28&lt;&gt;"Please Select")</formula>
    </cfRule>
  </conditionalFormatting>
  <conditionalFormatting sqref="K47">
    <cfRule type="expression" dxfId="907" priority="323">
      <formula>AND($C$41="Yes",$C$44="No")</formula>
    </cfRule>
    <cfRule type="expression" dxfId="906" priority="555">
      <formula>AND($C$41&lt;&gt;"Yes",$E$42&lt;&gt;"Please Select")</formula>
    </cfRule>
  </conditionalFormatting>
  <conditionalFormatting sqref="K89">
    <cfRule type="expression" dxfId="905" priority="361">
      <formula>AND($C$83="Yes",$C$86="No")</formula>
    </cfRule>
    <cfRule type="expression" dxfId="904" priority="554">
      <formula>AND($C$83&lt;&gt;"Yes",$E$84&lt;&gt;"Please Select")</formula>
    </cfRule>
  </conditionalFormatting>
  <conditionalFormatting sqref="K103">
    <cfRule type="expression" dxfId="903" priority="353">
      <formula>AND($C$97="Yes",$C$100="No")</formula>
    </cfRule>
    <cfRule type="expression" dxfId="902" priority="553">
      <formula>AND($C$97&lt;&gt;"Yes",$E$98&lt;&gt;"Please Select")</formula>
    </cfRule>
  </conditionalFormatting>
  <conditionalFormatting sqref="K28">
    <cfRule type="expression" dxfId="901" priority="333">
      <formula>AND($C$27="Yes",$C$30="No")</formula>
    </cfRule>
    <cfRule type="expression" dxfId="900" priority="546">
      <formula>AND($E28&lt;&gt;"Please Select",$I28&lt;&gt;"Check",$C$27&lt;&gt;"Yes")</formula>
    </cfRule>
  </conditionalFormatting>
  <conditionalFormatting sqref="K42">
    <cfRule type="expression" dxfId="899" priority="330">
      <formula>AND($C$41="Yes",$C$44="No")</formula>
    </cfRule>
    <cfRule type="expression" dxfId="898" priority="545">
      <formula>AND($E42&lt;&gt;"Please Select",$I42&lt;&gt;"Check",$C$41&lt;&gt;"Yes")</formula>
    </cfRule>
  </conditionalFormatting>
  <conditionalFormatting sqref="K56">
    <cfRule type="expression" dxfId="897" priority="350">
      <formula>AND($C$55="Yes",$C$58="No")</formula>
    </cfRule>
    <cfRule type="expression" dxfId="896" priority="544">
      <formula>AND($E56&lt;&gt;"Please Select",$I56&lt;&gt;"Check",$C$55&lt;&gt;"Yes")</formula>
    </cfRule>
  </conditionalFormatting>
  <conditionalFormatting sqref="K70">
    <cfRule type="expression" dxfId="895" priority="345">
      <formula>AND($C$69="Yes",$C$72="No")</formula>
    </cfRule>
    <cfRule type="expression" dxfId="894" priority="543">
      <formula>AND($E70&lt;&gt;"Please Select",$I70&lt;&gt;"Check",$C$69&lt;&gt;"Yes")</formula>
    </cfRule>
  </conditionalFormatting>
  <conditionalFormatting sqref="K84">
    <cfRule type="expression" dxfId="893" priority="364">
      <formula>AND($C$83="Yes",$C$86="No")</formula>
    </cfRule>
    <cfRule type="expression" dxfId="892" priority="542">
      <formula>AND($E84&lt;&gt;"Please Select",$I84&lt;&gt;"Check",$C$83&lt;&gt;"Yes")</formula>
    </cfRule>
  </conditionalFormatting>
  <conditionalFormatting sqref="K98">
    <cfRule type="expression" dxfId="891" priority="357">
      <formula>AND($C$97="Yes",$C$100="No")</formula>
    </cfRule>
    <cfRule type="expression" dxfId="890" priority="541">
      <formula>AND($E98&lt;&gt;"Please Select",$I98&lt;&gt;"Check",$C$97&lt;&gt;"Yes")</formula>
    </cfRule>
  </conditionalFormatting>
  <conditionalFormatting sqref="K112">
    <cfRule type="expression" dxfId="889" priority="400">
      <formula>AND($C$111="Yes",$C$114="No")</formula>
    </cfRule>
    <cfRule type="expression" dxfId="888" priority="540">
      <formula>AND($E112&lt;&gt;"Please Select",$I112&lt;&gt;"Check",$C$111&lt;&gt;"Yes")</formula>
    </cfRule>
  </conditionalFormatting>
  <conditionalFormatting sqref="K152">
    <cfRule type="expression" dxfId="887" priority="375">
      <formula>AND($C$151="Yes",$C$154="No")</formula>
    </cfRule>
    <cfRule type="expression" dxfId="886" priority="539">
      <formula>AND($E152&lt;&gt;"Please Select",$I152&lt;&gt;"Check",$C$151&lt;&gt;"Yes")</formula>
    </cfRule>
  </conditionalFormatting>
  <conditionalFormatting sqref="K176">
    <cfRule type="expression" dxfId="885" priority="370">
      <formula>AND($C$175="Yes",$C$178="No")</formula>
    </cfRule>
    <cfRule type="expression" dxfId="884" priority="536">
      <formula>AND($E176&lt;&gt;"Please Select",$I176&lt;&gt;"Check",$C$175&lt;&gt;"Yes")</formula>
    </cfRule>
  </conditionalFormatting>
  <conditionalFormatting sqref="I187">
    <cfRule type="expression" dxfId="883" priority="515">
      <formula>AND($C$183&lt;&gt;"Yes",$E$184&lt;&gt;"Please Select")</formula>
    </cfRule>
  </conditionalFormatting>
  <conditionalFormatting sqref="G198">
    <cfRule type="expression" dxfId="882" priority="513">
      <formula>AND($C$194&lt;&gt;"Yes",$E$195="Prepaid Single Payment")</formula>
    </cfRule>
  </conditionalFormatting>
  <conditionalFormatting sqref="G210">
    <cfRule type="expression" dxfId="881" priority="512">
      <formula>AND($C$206&lt;&gt;"Yes",$E$207="Prepaid Single Payment")</formula>
    </cfRule>
  </conditionalFormatting>
  <conditionalFormatting sqref="G105:G107">
    <cfRule type="expression" dxfId="880" priority="511">
      <formula>OR(AND($C$97&lt;&gt;"Yes",$E$98="EB Tiered Percent Qualifier"),AND($C$97="Yes",$C$100="No",$E$98="EB Tiered Percent Qualifier"))</formula>
    </cfRule>
  </conditionalFormatting>
  <conditionalFormatting sqref="G91:G93">
    <cfRule type="expression" dxfId="879" priority="510">
      <formula>OR(AND($C$83&lt;&gt;"Yes",$E$84="EB Tiered Percent Qualifier"),AND($C$83="Yes",$C$86="No",$E$84="EB Tiered Percent Qualifier"))</formula>
    </cfRule>
  </conditionalFormatting>
  <conditionalFormatting sqref="G90">
    <cfRule type="expression" dxfId="878" priority="362">
      <formula>AND($C$83="Yes",$C$86="No",$E$84="EB Tiered Percent Qualifier")</formula>
    </cfRule>
    <cfRule type="expression" dxfId="877" priority="509">
      <formula>AND($C$83&lt;&gt;"Yes",$E$84="EB Tiered Percent Qualifier")</formula>
    </cfRule>
  </conditionalFormatting>
  <conditionalFormatting sqref="G104">
    <cfRule type="expression" dxfId="876" priority="355">
      <formula>AND($E$98="EB Tiered Percent Qualifier",$C$97="Yes",$C$100="No")</formula>
    </cfRule>
    <cfRule type="expression" dxfId="875" priority="508">
      <formula>AND($C$97&lt;&gt;"Yes",$E$98="EB Tiered Percent Qualifier")</formula>
    </cfRule>
  </conditionalFormatting>
  <conditionalFormatting sqref="I89:I93">
    <cfRule type="cellIs" dxfId="874" priority="507" operator="equal">
      <formula>0</formula>
    </cfRule>
  </conditionalFormatting>
  <conditionalFormatting sqref="I103:I107">
    <cfRule type="cellIs" dxfId="873" priority="506" operator="equal">
      <formula>0</formula>
    </cfRule>
  </conditionalFormatting>
  <conditionalFormatting sqref="K198:K202">
    <cfRule type="expression" dxfId="872" priority="495">
      <formula>OR(AND($C$194&lt;&gt;"Yes",$E$195="Prepaid Single Payment"),$C$194="Yes")</formula>
    </cfRule>
  </conditionalFormatting>
  <conditionalFormatting sqref="K210:K214">
    <cfRule type="expression" dxfId="871" priority="494">
      <formula>AND($C$206&lt;&gt;"Yes",$E$207="Prepaid Single Payment")</formula>
    </cfRule>
  </conditionalFormatting>
  <conditionalFormatting sqref="E207">
    <cfRule type="expression" dxfId="870" priority="493">
      <formula>AND($E$206="Yes",$C$206&lt;&gt;"Yes")</formula>
    </cfRule>
  </conditionalFormatting>
  <conditionalFormatting sqref="I120">
    <cfRule type="expression" dxfId="869" priority="396">
      <formula>AND($C$119="Yes",$C$122="No")</formula>
    </cfRule>
    <cfRule type="expression" dxfId="868" priority="491">
      <formula>AND($C$119&lt;&gt;"Yes",$E$120&lt;&gt;"Please Select")</formula>
    </cfRule>
  </conditionalFormatting>
  <conditionalFormatting sqref="G120">
    <cfRule type="expression" dxfId="867" priority="397">
      <formula>AND($C$119="Yes",$C$122="No")</formula>
    </cfRule>
    <cfRule type="expression" dxfId="866" priority="490">
      <formula>AND($C$119&lt;&gt;"Yes",$E$120&lt;&gt;"Please Select")</formula>
    </cfRule>
  </conditionalFormatting>
  <conditionalFormatting sqref="M120">
    <cfRule type="expression" dxfId="865" priority="487">
      <formula>OR(AND($K$120&lt;&gt;"Corporate Office",$C$119&lt;&gt;"Yes"),AND($C$119="Yes",$C$122&lt;&gt;"No"))</formula>
    </cfRule>
    <cfRule type="expression" dxfId="864" priority="488">
      <formula>OR(AND($K$120="Corporate Office",$I$120="Check",$C$119&lt;&gt;"Yes"),AND($C$119="Yes",$C$122="No"))</formula>
    </cfRule>
    <cfRule type="expression" dxfId="863" priority="489">
      <formula>AND($I$120="Credit Memo",$K$120="Corporate Office",$C$119&lt;&gt;"Yes")</formula>
    </cfRule>
  </conditionalFormatting>
  <conditionalFormatting sqref="E120">
    <cfRule type="expression" dxfId="862" priority="486">
      <formula>AND($C$119&lt;&gt;"Yes",$E$119="Yes")</formula>
    </cfRule>
  </conditionalFormatting>
  <conditionalFormatting sqref="G123">
    <cfRule type="expression" dxfId="861" priority="394">
      <formula>AND($C$119="Yes",$C$122="No")</formula>
    </cfRule>
    <cfRule type="expression" dxfId="860" priority="485">
      <formula>AND($C$119&lt;&gt;"Yes",$E$120="Growth Incentive Single Rate")</formula>
    </cfRule>
  </conditionalFormatting>
  <conditionalFormatting sqref="K123">
    <cfRule type="expression" dxfId="859" priority="393">
      <formula>AND($C$119="Yes",$C$122="No")</formula>
    </cfRule>
    <cfRule type="expression" dxfId="858" priority="484">
      <formula>AND($C$119&lt;&gt;"Yes",$E$120&lt;&gt;"Please Select")</formula>
    </cfRule>
  </conditionalFormatting>
  <conditionalFormatting sqref="K120">
    <cfRule type="expression" dxfId="857" priority="395">
      <formula>AND($C$119="Yes",$C$122="No")</formula>
    </cfRule>
    <cfRule type="expression" dxfId="856" priority="483">
      <formula>AND($E120&lt;&gt;"Please Select",$I120&lt;&gt;"Check",$C$119&lt;&gt;"Yes")</formula>
    </cfRule>
  </conditionalFormatting>
  <conditionalFormatting sqref="I128">
    <cfRule type="expression" dxfId="855" priority="391">
      <formula>AND($C$127="Yes",$C$130="No")</formula>
    </cfRule>
    <cfRule type="expression" dxfId="854" priority="482">
      <formula>AND($E$128&lt;&gt;"Please Select",$C$127&lt;&gt;"Yes")</formula>
    </cfRule>
  </conditionalFormatting>
  <conditionalFormatting sqref="G128">
    <cfRule type="expression" dxfId="853" priority="392">
      <formula>AND($C$127="Yes",$C$130="No")</formula>
    </cfRule>
    <cfRule type="expression" dxfId="852" priority="481">
      <formula>AND($E$128&lt;&gt;"Please Select",$C$127&lt;&gt;"Yes")</formula>
    </cfRule>
  </conditionalFormatting>
  <conditionalFormatting sqref="M128">
    <cfRule type="expression" dxfId="851" priority="478">
      <formula>OR(AND($C$127&lt;&gt;"Yes",$K$128&lt;&gt;"Corporate Office"),AND($C$127="Yes",$C$130&lt;&gt;"No"))</formula>
    </cfRule>
    <cfRule type="expression" dxfId="850" priority="479">
      <formula>OR(AND($K$128="Corporate Office",$I$128="Check",$C$135&lt;&gt;"Yes"),AND($C$135="Yes",$C$138="No"))</formula>
    </cfRule>
    <cfRule type="expression" dxfId="849" priority="480">
      <formula>AND($I$128="Credit Memo",$K$128="Corporate Office",$C$135&lt;&gt;"Yes")</formula>
    </cfRule>
  </conditionalFormatting>
  <conditionalFormatting sqref="E128">
    <cfRule type="expression" dxfId="848" priority="477">
      <formula>AND($C$135&lt;&gt;"Yes",$E$127="Yes")</formula>
    </cfRule>
  </conditionalFormatting>
  <conditionalFormatting sqref="G131">
    <cfRule type="expression" dxfId="847" priority="388">
      <formula>AND($C$127="Yes",$C$130="No")</formula>
    </cfRule>
    <cfRule type="expression" dxfId="846" priority="476">
      <formula>AND($E$128="Growth Incentive Single Rate",$C$127&lt;&gt;"Yes")</formula>
    </cfRule>
  </conditionalFormatting>
  <conditionalFormatting sqref="K131">
    <cfRule type="expression" dxfId="845" priority="387">
      <formula>AND($C$127="Yes",$C$130="No")</formula>
    </cfRule>
    <cfRule type="expression" dxfId="844" priority="475">
      <formula>AND($E$128&lt;&gt;"Please Select",$C$127&lt;&gt;"Yes")</formula>
    </cfRule>
  </conditionalFormatting>
  <conditionalFormatting sqref="K128">
    <cfRule type="expression" dxfId="843" priority="390">
      <formula>AND($C$127="Yes",$C$130="No")</formula>
    </cfRule>
    <cfRule type="expression" dxfId="842" priority="474">
      <formula>AND($E128&lt;&gt;"Please Select",$I128&lt;&gt;"Check",$C$127&lt;&gt;"Yes")</formula>
    </cfRule>
  </conditionalFormatting>
  <conditionalFormatting sqref="I144">
    <cfRule type="expression" dxfId="841" priority="381">
      <formula>AND($C$143="Yes",$C$146="No")</formula>
    </cfRule>
    <cfRule type="expression" dxfId="840" priority="473">
      <formula>AND($E$144&lt;&gt;"Please Select",$C$143&lt;&gt;"Yes")</formula>
    </cfRule>
  </conditionalFormatting>
  <conditionalFormatting sqref="G144">
    <cfRule type="expression" dxfId="839" priority="382">
      <formula>AND($C$143="Yes",$C$146="No")</formula>
    </cfRule>
    <cfRule type="expression" dxfId="838" priority="472">
      <formula>AND($E$144&lt;&gt;"Please Select",$C$143&lt;&gt;"Yes")</formula>
    </cfRule>
  </conditionalFormatting>
  <conditionalFormatting sqref="M144">
    <cfRule type="expression" dxfId="837" priority="469">
      <formula>OR(AND($K$144&lt;&gt;"Corporate Office",$C$143&lt;&gt;"Yes"),AND($C$143="Yes",$C$146&lt;&gt;"No"))</formula>
    </cfRule>
    <cfRule type="expression" dxfId="836" priority="470">
      <formula>OR(AND($K$144="Corporate Office",$I$144="Check",$C$143&lt;&gt;"Yes"),AND($C$143="Yes",$C$146="No"))</formula>
    </cfRule>
    <cfRule type="expression" dxfId="835" priority="471">
      <formula>AND($I$144="Credit Memo",$K$144="Corporate Office",$C$143&lt;&gt;"Yes")</formula>
    </cfRule>
  </conditionalFormatting>
  <conditionalFormatting sqref="E144">
    <cfRule type="expression" dxfId="834" priority="468">
      <formula>AND($E$143="Yes",$C$143&lt;&gt;"Yes")</formula>
    </cfRule>
  </conditionalFormatting>
  <conditionalFormatting sqref="G147">
    <cfRule type="expression" dxfId="833" priority="379">
      <formula>AND($C$143="Yes",$C$146="No")</formula>
    </cfRule>
    <cfRule type="expression" dxfId="832" priority="467">
      <formula>AND($E$144="Growth Incentive Single Rate",$C$143&lt;&gt;"Yes")</formula>
    </cfRule>
  </conditionalFormatting>
  <conditionalFormatting sqref="K147">
    <cfRule type="expression" dxfId="831" priority="378">
      <formula>AND($C$143="Yes",$C$146="No")</formula>
    </cfRule>
    <cfRule type="expression" dxfId="830" priority="466">
      <formula>AND($E$144&lt;&gt;"Please Select",$C$143&lt;&gt;"Yes")</formula>
    </cfRule>
  </conditionalFormatting>
  <conditionalFormatting sqref="K144">
    <cfRule type="expression" dxfId="829" priority="380">
      <formula>AND($C$143="Yes",$C$146="No")</formula>
    </cfRule>
    <cfRule type="expression" dxfId="828" priority="465">
      <formula>AND($E144&lt;&gt;"Please Select",$I144&lt;&gt;"Check",$C$143&lt;&gt;"Yes")</formula>
    </cfRule>
  </conditionalFormatting>
  <conditionalFormatting sqref="I136">
    <cfRule type="expression" dxfId="827" priority="385">
      <formula>AND($C$135="Yes",$C$138="No")</formula>
    </cfRule>
    <cfRule type="expression" dxfId="826" priority="464">
      <formula>AND($E$136&lt;&gt;"Please Select",$C$135&lt;&gt;"Yes")</formula>
    </cfRule>
  </conditionalFormatting>
  <conditionalFormatting sqref="G136">
    <cfRule type="expression" dxfId="825" priority="386">
      <formula>AND($C$135="Yes",$C$138="No")</formula>
    </cfRule>
    <cfRule type="expression" dxfId="824" priority="463">
      <formula>AND($C$135&lt;&gt;"Yes",$E$136&lt;&gt;"Please Select")</formula>
    </cfRule>
  </conditionalFormatting>
  <conditionalFormatting sqref="M136">
    <cfRule type="expression" dxfId="823" priority="460">
      <formula>OR(AND($K$136&lt;&gt;"Corporate Office",$C$135&lt;&gt;"Yes"),AND($C$135="Yes",$C$138&lt;&gt;"No"))</formula>
    </cfRule>
    <cfRule type="expression" dxfId="822" priority="461">
      <formula>OR(AND($K$136="Corporate Office",$I$136="Check",$C$135&lt;&gt;"Yes"),AND($C$135="Yes",$C$138="No"))</formula>
    </cfRule>
    <cfRule type="expression" dxfId="821" priority="462">
      <formula>AND($I$136="Credit Memo",$K$136="Corporate Office",$C$135&lt;&gt;"Yes")</formula>
    </cfRule>
  </conditionalFormatting>
  <conditionalFormatting sqref="E136">
    <cfRule type="expression" dxfId="820" priority="459">
      <formula>AND($E$135="Yes",$C$135&lt;&gt;"Yes")</formula>
    </cfRule>
  </conditionalFormatting>
  <conditionalFormatting sqref="G139">
    <cfRule type="expression" dxfId="819" priority="389">
      <formula>AND($C$135="Yes",$C$138="No")</formula>
    </cfRule>
    <cfRule type="expression" dxfId="818" priority="458">
      <formula>AND($E$136="Growth Incentive Single Rate",$C$135&lt;&gt;"Yes")</formula>
    </cfRule>
  </conditionalFormatting>
  <conditionalFormatting sqref="K139">
    <cfRule type="expression" dxfId="817" priority="383">
      <formula>AND($C$135="Yes",$C$138="No")</formula>
    </cfRule>
    <cfRule type="expression" dxfId="816" priority="457">
      <formula>AND($E$136&lt;&gt;"Please Select",$C$135&lt;&gt;"Yes")</formula>
    </cfRule>
  </conditionalFormatting>
  <conditionalFormatting sqref="K136">
    <cfRule type="expression" dxfId="815" priority="384">
      <formula>AND($C$135="Yes",$C$138="No")</formula>
    </cfRule>
    <cfRule type="expression" dxfId="814" priority="456">
      <formula>AND($E136&lt;&gt;"Please Select",$I136&lt;&gt;"Check",$C$135&lt;&gt;"Yes")</formula>
    </cfRule>
  </conditionalFormatting>
  <conditionalFormatting sqref="K223">
    <cfRule type="cellIs" dxfId="813" priority="453" operator="equal">
      <formula>"Rate cannot be greater than the Prepaid Rate % of Sales"</formula>
    </cfRule>
    <cfRule type="cellIs" dxfId="812" priority="455" operator="equal">
      <formula>"Recommended NCI is 1%"</formula>
    </cfRule>
  </conditionalFormatting>
  <conditionalFormatting sqref="O325">
    <cfRule type="containsBlanks" dxfId="811" priority="452">
      <formula>LEN(TRIM(O325))=0</formula>
    </cfRule>
  </conditionalFormatting>
  <conditionalFormatting sqref="G70">
    <cfRule type="expression" dxfId="810" priority="347">
      <formula>AND($C$69="Yes",$C$72="No")</formula>
    </cfRule>
    <cfRule type="expression" dxfId="809" priority="410">
      <formula>AND($C$69&lt;&gt;"Yes",$E$70&lt;&gt;"Please Select")</formula>
    </cfRule>
  </conditionalFormatting>
  <conditionalFormatting sqref="G63:G65">
    <cfRule type="expression" dxfId="808" priority="407">
      <formula>OR(AND($E$56="DS Tiered Average Invoice Dollar Qualifier",$C$55&lt;&gt;"Yes"),AND($C$55="Yes",$C$58="No",$E$56="DS Tiered Average Invoice Dollar Qualifier"))</formula>
    </cfRule>
  </conditionalFormatting>
  <conditionalFormatting sqref="G77:G79">
    <cfRule type="expression" dxfId="807" priority="406">
      <formula>OR(AND($E$70="DS Tiered Average Invoice Dollar Qualifier",$C$69&lt;&gt;"Yes"),AND($C$69="Yes",$C$58="72",$E$70="DS Tiered Average Invoice Dollar Qualifier"))</formula>
    </cfRule>
  </conditionalFormatting>
  <conditionalFormatting sqref="D8:D9">
    <cfRule type="expression" dxfId="806" priority="405">
      <formula>$D$10=""</formula>
    </cfRule>
  </conditionalFormatting>
  <conditionalFormatting sqref="E8:E9">
    <cfRule type="expression" dxfId="805" priority="403">
      <formula>$D$10=""</formula>
    </cfRule>
  </conditionalFormatting>
  <conditionalFormatting sqref="G61">
    <cfRule type="expression" dxfId="804" priority="349">
      <formula>AND(OR($E56="DS Tiered Average Invoice Dollar Qualifier",$E56="DS Threshold Average Invoice Dollar Qualifier"),$C$55="Yes",$C$58="No")</formula>
    </cfRule>
  </conditionalFormatting>
  <conditionalFormatting sqref="G75 K75">
    <cfRule type="expression" dxfId="803" priority="343">
      <formula>AND(OR($E70="DS Tiered Average Invoice Dollar Qualifier",$E70="DS Threshold Average Invoice Dollar Qualifier"),$C$69="Yes",$C$72="No")</formula>
    </cfRule>
    <cfRule type="expression" dxfId="802" priority="409">
      <formula>AND(OR($E70="DS Tiered Average Invoice Dollar Qualifier",$E70="DS Threshold Average Invoice Dollar Qualifier"),$C$69&lt;&gt;"Yes")</formula>
    </cfRule>
  </conditionalFormatting>
  <conditionalFormatting sqref="G76 K76">
    <cfRule type="expression" dxfId="801" priority="342">
      <formula>AND($C$69="Yes",$C$72="No",$E70="DS Tiered Average Invoice Dollar Qualifier")</formula>
    </cfRule>
    <cfRule type="expression" dxfId="800" priority="408">
      <formula>AND($C$69&lt;&gt;"Yes",$E70="DS Tiered Average Invoice Dollar Qualifier")</formula>
    </cfRule>
  </conditionalFormatting>
  <conditionalFormatting sqref="G34 K34">
    <cfRule type="expression" dxfId="799" priority="327">
      <formula>AND($E28="Volume Incentive Tiered",$C$27="Yes",$C$30="No")</formula>
    </cfRule>
    <cfRule type="expression" dxfId="798" priority="747">
      <formula>AND($E28="Volume Incentive Tiered",$C$27&lt;&gt;"Yes")</formula>
    </cfRule>
  </conditionalFormatting>
  <conditionalFormatting sqref="G35:G37 K35:K37">
    <cfRule type="expression" dxfId="797" priority="326">
      <formula>OR(AND($E$28="Volume Incentive Tiered",$C$27&lt;&gt;"Yes"),AND($C$27="Yes",$C$30="No",$E$28="Volume Incentive Tiered"))</formula>
    </cfRule>
  </conditionalFormatting>
  <conditionalFormatting sqref="G48 K48">
    <cfRule type="expression" dxfId="796" priority="322">
      <formula>AND($E42="Volume Incentive Tiered",$C$41="Yes",$C$44="No")</formula>
    </cfRule>
    <cfRule type="expression" dxfId="795" priority="745">
      <formula>AND($E42="Volume Incentive Tiered",$C$41&lt;&gt;"Yes")</formula>
    </cfRule>
  </conditionalFormatting>
  <conditionalFormatting sqref="G49:G51 K49:K51">
    <cfRule type="expression" dxfId="794" priority="321">
      <formula>OR(AND($E$42="Volume Incentive Tiered",$C$41&lt;&gt;"Yes"),AND($C$41="Yes",$C$44="No",$E$42="Volume Incentive Tiered"))</formula>
    </cfRule>
  </conditionalFormatting>
  <conditionalFormatting sqref="K61">
    <cfRule type="expression" dxfId="793" priority="320">
      <formula>AND($C$55="Yes",$C$58="No",OR($E56="DS Tiered Average Invoice Dollar Qualifier",$E56="DS Threshold Average Invoice Dollar Qualifier"))</formula>
    </cfRule>
  </conditionalFormatting>
  <conditionalFormatting sqref="K234">
    <cfRule type="cellIs" dxfId="792" priority="318" operator="equal">
      <formula>"Rate cannot be greater than the Prepaid Rate % of Sales"</formula>
    </cfRule>
    <cfRule type="cellIs" dxfId="791" priority="319" operator="equal">
      <formula>"Recommended NCI is 1%"</formula>
    </cfRule>
  </conditionalFormatting>
  <conditionalFormatting sqref="E229">
    <cfRule type="expression" dxfId="790" priority="18">
      <formula>OR($C$229="Yes",$E$226="No")</formula>
    </cfRule>
    <cfRule type="expression" dxfId="789" priority="317">
      <formula>$C$229=""</formula>
    </cfRule>
  </conditionalFormatting>
  <conditionalFormatting sqref="E230">
    <cfRule type="expression" dxfId="788" priority="314">
      <formula>OR($C$229="Yes",$E$226="No")</formula>
    </cfRule>
    <cfRule type="expression" dxfId="787" priority="316">
      <formula>AND($C$229="")</formula>
    </cfRule>
  </conditionalFormatting>
  <conditionalFormatting sqref="E226">
    <cfRule type="expression" dxfId="786" priority="312">
      <formula>$C$229=""</formula>
    </cfRule>
    <cfRule type="expression" dxfId="785" priority="313">
      <formula>$C$229="Yes"</formula>
    </cfRule>
  </conditionalFormatting>
  <conditionalFormatting sqref="E227">
    <cfRule type="expression" dxfId="784" priority="310">
      <formula>OR($E$226="No",$C$229="Yes")</formula>
    </cfRule>
    <cfRule type="expression" dxfId="783" priority="311">
      <formula>$C$229=""</formula>
    </cfRule>
  </conditionalFormatting>
  <conditionalFormatting sqref="M227">
    <cfRule type="expression" dxfId="782" priority="305">
      <formula>$E$226="No"</formula>
    </cfRule>
    <cfRule type="expression" dxfId="781" priority="308">
      <formula>AND($C$229&lt;&gt;"Yes",$I227="Credit Memo",$K227="Corporate Office")</formula>
    </cfRule>
    <cfRule type="expression" dxfId="780" priority="309">
      <formula>AND($C$229&lt;&gt;"Yes",$K227="Corporate Office",$I227="Check")</formula>
    </cfRule>
  </conditionalFormatting>
  <conditionalFormatting sqref="G233">
    <cfRule type="expression" dxfId="779" priority="306">
      <formula>OR($C$229="Yes",$E$226="No")</formula>
    </cfRule>
    <cfRule type="expression" dxfId="778" priority="307">
      <formula>$E$226="Yes"</formula>
    </cfRule>
  </conditionalFormatting>
  <conditionalFormatting sqref="K245">
    <cfRule type="cellIs" dxfId="777" priority="168" operator="equal">
      <formula>"Rate cannot be greater than the Prepaid Rate % of Sales"</formula>
    </cfRule>
    <cfRule type="cellIs" dxfId="776" priority="169" operator="equal">
      <formula>"Recommended NCI is 1%"</formula>
    </cfRule>
  </conditionalFormatting>
  <conditionalFormatting sqref="E240">
    <cfRule type="expression" dxfId="775" priority="8">
      <formula>OR($C$240="Yes",$E$237="No")</formula>
    </cfRule>
    <cfRule type="expression" dxfId="774" priority="165">
      <formula>AND($C$227="Yes",$E$237="Yes")</formula>
    </cfRule>
    <cfRule type="expression" dxfId="773" priority="167">
      <formula>$C$240=""</formula>
    </cfRule>
  </conditionalFormatting>
  <conditionalFormatting sqref="E241">
    <cfRule type="expression" dxfId="772" priority="164">
      <formula>OR($C$240="Yes",$E$237="No")</formula>
    </cfRule>
    <cfRule type="expression" dxfId="771" priority="166">
      <formula>$C$240=""</formula>
    </cfRule>
  </conditionalFormatting>
  <conditionalFormatting sqref="E237">
    <cfRule type="expression" dxfId="770" priority="162">
      <formula>$C$240=""</formula>
    </cfRule>
    <cfRule type="expression" dxfId="769" priority="163">
      <formula>$C$240="Yes"</formula>
    </cfRule>
  </conditionalFormatting>
  <conditionalFormatting sqref="E238">
    <cfRule type="expression" dxfId="768" priority="160">
      <formula>OR($E$237="No",$C$240="Yes")</formula>
    </cfRule>
    <cfRule type="expression" dxfId="767" priority="161">
      <formula>$C$240=""</formula>
    </cfRule>
  </conditionalFormatting>
  <conditionalFormatting sqref="M238">
    <cfRule type="expression" dxfId="766" priority="155">
      <formula>$E$237="No"</formula>
    </cfRule>
    <cfRule type="expression" dxfId="765" priority="158">
      <formula>AND($C$240&lt;&gt;"Yes",$I238="Credit Memo",$K238="Corporate Office")</formula>
    </cfRule>
    <cfRule type="expression" dxfId="764" priority="159">
      <formula>AND($C$240&lt;&gt;"Yes",$K238="Corporate Office",$I238="Check")</formula>
    </cfRule>
  </conditionalFormatting>
  <conditionalFormatting sqref="G244">
    <cfRule type="expression" dxfId="763" priority="156">
      <formula>OR($C$240="Yes",$E$237="No")</formula>
    </cfRule>
    <cfRule type="expression" dxfId="762" priority="157">
      <formula>$E$237="Yes"</formula>
    </cfRule>
  </conditionalFormatting>
  <conditionalFormatting sqref="K256">
    <cfRule type="cellIs" dxfId="761" priority="153" operator="equal">
      <formula>"Rate cannot be greater than the Prepaid Rate % of Sales"</formula>
    </cfRule>
    <cfRule type="cellIs" dxfId="760" priority="154" operator="equal">
      <formula>"Recommended NCI is 1%"</formula>
    </cfRule>
  </conditionalFormatting>
  <conditionalFormatting sqref="E251">
    <cfRule type="expression" dxfId="759" priority="7">
      <formula>OR($C$251="Yes",$E$248="No")</formula>
    </cfRule>
    <cfRule type="expression" dxfId="758" priority="150">
      <formula>AND($C$227="Yes",$E$248="Yes")</formula>
    </cfRule>
    <cfRule type="expression" dxfId="757" priority="152">
      <formula>$C$251=""</formula>
    </cfRule>
  </conditionalFormatting>
  <conditionalFormatting sqref="E252">
    <cfRule type="expression" dxfId="756" priority="149">
      <formula>OR($C$251="Yes",$E$248="No")</formula>
    </cfRule>
    <cfRule type="expression" dxfId="755" priority="151">
      <formula>$C$251=""</formula>
    </cfRule>
  </conditionalFormatting>
  <conditionalFormatting sqref="E248">
    <cfRule type="expression" dxfId="754" priority="147">
      <formula>$C$251=""</formula>
    </cfRule>
    <cfRule type="expression" dxfId="753" priority="148">
      <formula>$C$251="Yes"</formula>
    </cfRule>
  </conditionalFormatting>
  <conditionalFormatting sqref="E249">
    <cfRule type="expression" dxfId="752" priority="145">
      <formula>OR($E$248="No",$C$251="Yes")</formula>
    </cfRule>
    <cfRule type="expression" dxfId="751" priority="146">
      <formula>$C$251=""</formula>
    </cfRule>
  </conditionalFormatting>
  <conditionalFormatting sqref="M249">
    <cfRule type="expression" dxfId="750" priority="140">
      <formula>$E$248="No"</formula>
    </cfRule>
    <cfRule type="expression" dxfId="749" priority="143">
      <formula>AND($C$251&lt;&gt;"Yes",$I249="Credit Memo",$K249="Corporate Office")</formula>
    </cfRule>
    <cfRule type="expression" dxfId="748" priority="144">
      <formula>AND($C$251&lt;&gt;"Yes",$K249="Corporate Office",$I249="Check")</formula>
    </cfRule>
  </conditionalFormatting>
  <conditionalFormatting sqref="G255">
    <cfRule type="expression" dxfId="747" priority="141">
      <formula>OR($C$251="Yes",$E$248="No")</formula>
    </cfRule>
    <cfRule type="expression" dxfId="746" priority="142">
      <formula>$E$248="Yes"</formula>
    </cfRule>
  </conditionalFormatting>
  <conditionalFormatting sqref="K267">
    <cfRule type="cellIs" dxfId="745" priority="138" operator="equal">
      <formula>"Rate cannot be greater than the Prepaid Rate % of Sales"</formula>
    </cfRule>
    <cfRule type="cellIs" dxfId="744" priority="139" operator="equal">
      <formula>"Recommended NCI is 1%"</formula>
    </cfRule>
  </conditionalFormatting>
  <conditionalFormatting sqref="E262">
    <cfRule type="expression" dxfId="743" priority="6">
      <formula>OR($C$262="Yes",$E$259="No")</formula>
    </cfRule>
    <cfRule type="expression" dxfId="742" priority="135">
      <formula>AND($C$227="Yes",$E$259="Yes")</formula>
    </cfRule>
    <cfRule type="expression" dxfId="741" priority="137">
      <formula>$C$262=""</formula>
    </cfRule>
  </conditionalFormatting>
  <conditionalFormatting sqref="E263">
    <cfRule type="expression" dxfId="740" priority="134">
      <formula>OR($C$262="Yes",$E$259="No")</formula>
    </cfRule>
    <cfRule type="expression" dxfId="739" priority="136">
      <formula>$C$262=""</formula>
    </cfRule>
  </conditionalFormatting>
  <conditionalFormatting sqref="E259">
    <cfRule type="expression" dxfId="738" priority="132">
      <formula>$C$262=""</formula>
    </cfRule>
    <cfRule type="expression" dxfId="737" priority="133">
      <formula>$C$262="Yes"</formula>
    </cfRule>
  </conditionalFormatting>
  <conditionalFormatting sqref="E260">
    <cfRule type="expression" dxfId="736" priority="130">
      <formula>OR($E$259="No",$C$262="Yes")</formula>
    </cfRule>
    <cfRule type="expression" dxfId="735" priority="131">
      <formula>$C$262=""</formula>
    </cfRule>
  </conditionalFormatting>
  <conditionalFormatting sqref="M260">
    <cfRule type="expression" dxfId="734" priority="125">
      <formula>$E$259="No"</formula>
    </cfRule>
    <cfRule type="expression" dxfId="733" priority="128">
      <formula>AND($C$262&lt;&gt;"Yes",$I260="Credit Memo",$K260="Corporate Office")</formula>
    </cfRule>
    <cfRule type="expression" dxfId="732" priority="129">
      <formula>AND($C$262&lt;&gt;"Yes",$K260="Corporate Office",$I260="Check")</formula>
    </cfRule>
  </conditionalFormatting>
  <conditionalFormatting sqref="G266">
    <cfRule type="expression" dxfId="731" priority="126">
      <formula>OR($C$262="Yes",$E$259="No")</formula>
    </cfRule>
    <cfRule type="expression" dxfId="730" priority="127">
      <formula>$E$259="Yes"</formula>
    </cfRule>
  </conditionalFormatting>
  <conditionalFormatting sqref="K278">
    <cfRule type="cellIs" dxfId="729" priority="123" operator="equal">
      <formula>"Rate cannot be greater than the Prepaid Rate % of Sales"</formula>
    </cfRule>
    <cfRule type="cellIs" dxfId="728" priority="124" operator="equal">
      <formula>"Recommended NCI is 1%"</formula>
    </cfRule>
  </conditionalFormatting>
  <conditionalFormatting sqref="E273">
    <cfRule type="expression" dxfId="727" priority="5">
      <formula>OR($C$273="Yes",$E$270="No")</formula>
    </cfRule>
    <cfRule type="expression" dxfId="726" priority="120">
      <formula>AND($C$227="Yes",$E$270="Yes")</formula>
    </cfRule>
    <cfRule type="expression" dxfId="725" priority="122">
      <formula>$C$273=""</formula>
    </cfRule>
  </conditionalFormatting>
  <conditionalFormatting sqref="E274">
    <cfRule type="expression" dxfId="724" priority="119">
      <formula>OR($C$273="Yes",$E$270="No")</formula>
    </cfRule>
    <cfRule type="expression" dxfId="723" priority="121">
      <formula>$C$273=""</formula>
    </cfRule>
  </conditionalFormatting>
  <conditionalFormatting sqref="E270">
    <cfRule type="expression" dxfId="722" priority="117">
      <formula>$C$273=""</formula>
    </cfRule>
    <cfRule type="expression" dxfId="721" priority="118">
      <formula>$C$273="Yes"</formula>
    </cfRule>
  </conditionalFormatting>
  <conditionalFormatting sqref="E271">
    <cfRule type="expression" dxfId="720" priority="115">
      <formula>OR($E$270="No",$C$273="Yes")</formula>
    </cfRule>
    <cfRule type="expression" dxfId="719" priority="116">
      <formula>$C$273=""</formula>
    </cfRule>
  </conditionalFormatting>
  <conditionalFormatting sqref="M271">
    <cfRule type="expression" dxfId="718" priority="110">
      <formula>$E$270="No"</formula>
    </cfRule>
    <cfRule type="expression" dxfId="717" priority="113">
      <formula>AND($C$273&lt;&gt;"Yes",$I271="Credit Memo",$K271="Corporate Office")</formula>
    </cfRule>
    <cfRule type="expression" dxfId="716" priority="114">
      <formula>AND($C$273&lt;&gt;"Yes",$K271="Corporate Office",$I271="Check")</formula>
    </cfRule>
  </conditionalFormatting>
  <conditionalFormatting sqref="G277">
    <cfRule type="expression" dxfId="715" priority="111">
      <formula>OR($C$273="Yes",$E$270="No")</formula>
    </cfRule>
    <cfRule type="expression" dxfId="714" priority="112">
      <formula>$E$270="Yes"</formula>
    </cfRule>
  </conditionalFormatting>
  <conditionalFormatting sqref="K289">
    <cfRule type="cellIs" dxfId="713" priority="108" operator="equal">
      <formula>"Rate cannot be greater than the Prepaid Rate % of Sales"</formula>
    </cfRule>
    <cfRule type="cellIs" dxfId="712" priority="109" operator="equal">
      <formula>"Recommended NCI is 1%"</formula>
    </cfRule>
  </conditionalFormatting>
  <conditionalFormatting sqref="E284">
    <cfRule type="expression" dxfId="711" priority="4">
      <formula>OR($C$284="Yes",$E$281="No")</formula>
    </cfRule>
    <cfRule type="expression" dxfId="710" priority="105">
      <formula>AND($C$227="Yes",$E$281="Yes")</formula>
    </cfRule>
    <cfRule type="expression" dxfId="709" priority="107">
      <formula>$C$284=""</formula>
    </cfRule>
  </conditionalFormatting>
  <conditionalFormatting sqref="E285">
    <cfRule type="expression" dxfId="708" priority="104">
      <formula>OR($C$284="Yes",$E$281="No")</formula>
    </cfRule>
    <cfRule type="expression" dxfId="707" priority="106">
      <formula>$C$284=""</formula>
    </cfRule>
  </conditionalFormatting>
  <conditionalFormatting sqref="E281">
    <cfRule type="expression" dxfId="706" priority="102">
      <formula>$C$284=""</formula>
    </cfRule>
    <cfRule type="expression" dxfId="705" priority="103">
      <formula>$C$284="Yes"</formula>
    </cfRule>
  </conditionalFormatting>
  <conditionalFormatting sqref="E282">
    <cfRule type="expression" dxfId="704" priority="100">
      <formula>OR($E$281="No",$C$284="Yes")</formula>
    </cfRule>
    <cfRule type="expression" dxfId="703" priority="101">
      <formula>$C$284=""</formula>
    </cfRule>
  </conditionalFormatting>
  <conditionalFormatting sqref="M282">
    <cfRule type="expression" dxfId="702" priority="95">
      <formula>$E$281="No"</formula>
    </cfRule>
    <cfRule type="expression" dxfId="701" priority="98">
      <formula>AND($C$284&lt;&gt;"Yes",$I282="Credit Memo",$K282="Corporate Office")</formula>
    </cfRule>
    <cfRule type="expression" dxfId="700" priority="99">
      <formula>AND($C$284&lt;&gt;"Yes",$K282="Corporate Office",$I282="Check")</formula>
    </cfRule>
  </conditionalFormatting>
  <conditionalFormatting sqref="G288">
    <cfRule type="expression" dxfId="699" priority="96">
      <formula>OR($C$284="Yes",$E$281="No")</formula>
    </cfRule>
    <cfRule type="expression" dxfId="698" priority="97">
      <formula>$E$281="Yes"</formula>
    </cfRule>
  </conditionalFormatting>
  <conditionalFormatting sqref="K300">
    <cfRule type="cellIs" dxfId="697" priority="93" operator="equal">
      <formula>"Rate cannot be greater than the Prepaid Rate % of Sales"</formula>
    </cfRule>
    <cfRule type="cellIs" dxfId="696" priority="94" operator="equal">
      <formula>"Recommended NCI is 1%"</formula>
    </cfRule>
  </conditionalFormatting>
  <conditionalFormatting sqref="E295">
    <cfRule type="expression" dxfId="695" priority="3">
      <formula>OR($C$295="Yes",$E$292="No")</formula>
    </cfRule>
    <cfRule type="expression" dxfId="694" priority="90">
      <formula>AND($C$227="Yes",$E$292="Yes")</formula>
    </cfRule>
    <cfRule type="expression" dxfId="693" priority="92">
      <formula>$C$295=""</formula>
    </cfRule>
  </conditionalFormatting>
  <conditionalFormatting sqref="E296">
    <cfRule type="expression" dxfId="692" priority="89">
      <formula>OR($C$295="Yes",$E$292="No")</formula>
    </cfRule>
    <cfRule type="expression" dxfId="691" priority="91">
      <formula>$C$295=""</formula>
    </cfRule>
  </conditionalFormatting>
  <conditionalFormatting sqref="E292">
    <cfRule type="expression" dxfId="690" priority="87">
      <formula>$C$295=""</formula>
    </cfRule>
    <cfRule type="expression" dxfId="689" priority="88">
      <formula>$C$295="Yes"</formula>
    </cfRule>
  </conditionalFormatting>
  <conditionalFormatting sqref="E293">
    <cfRule type="expression" dxfId="688" priority="85">
      <formula>OR($E$292="No",$C$295="Yes")</formula>
    </cfRule>
    <cfRule type="expression" dxfId="687" priority="86">
      <formula>$C$295=""</formula>
    </cfRule>
  </conditionalFormatting>
  <conditionalFormatting sqref="M293">
    <cfRule type="expression" dxfId="686" priority="80">
      <formula>$E$292="No"</formula>
    </cfRule>
    <cfRule type="expression" dxfId="685" priority="83">
      <formula>AND($C$295&lt;&gt;"Yes",$I293="Credit Memo",$K293="Corporate Office")</formula>
    </cfRule>
    <cfRule type="expression" dxfId="684" priority="84">
      <formula>AND($C$295&lt;&gt;"Yes",$K293="Corporate Office",$I293="Check")</formula>
    </cfRule>
  </conditionalFormatting>
  <conditionalFormatting sqref="G299">
    <cfRule type="expression" dxfId="683" priority="81">
      <formula>OR($C$295="Yes",$E$292="No")</formula>
    </cfRule>
    <cfRule type="expression" dxfId="682" priority="82">
      <formula>$E$292="Yes"</formula>
    </cfRule>
  </conditionalFormatting>
  <conditionalFormatting sqref="K311">
    <cfRule type="cellIs" dxfId="681" priority="78" operator="equal">
      <formula>"Rate cannot be greater than the Prepaid Rate % of Sales"</formula>
    </cfRule>
    <cfRule type="cellIs" dxfId="680" priority="79" operator="equal">
      <formula>"Recommended NCI is 1%"</formula>
    </cfRule>
  </conditionalFormatting>
  <conditionalFormatting sqref="E306">
    <cfRule type="expression" dxfId="679" priority="2">
      <formula>OR($C$306="Yes",$E$303="No")</formula>
    </cfRule>
    <cfRule type="expression" dxfId="678" priority="75">
      <formula>AND($C$227="Yes",$E$303="Yes")</formula>
    </cfRule>
    <cfRule type="expression" dxfId="677" priority="77">
      <formula>$C$306=""</formula>
    </cfRule>
  </conditionalFormatting>
  <conditionalFormatting sqref="E307">
    <cfRule type="expression" dxfId="676" priority="74">
      <formula>OR($C$306="Yes",$E$303="No")</formula>
    </cfRule>
    <cfRule type="expression" dxfId="675" priority="76">
      <formula>$C$306=""</formula>
    </cfRule>
  </conditionalFormatting>
  <conditionalFormatting sqref="E303">
    <cfRule type="expression" dxfId="674" priority="72">
      <formula>$C$306=""</formula>
    </cfRule>
    <cfRule type="expression" dxfId="673" priority="73">
      <formula>$C$306="Yes"</formula>
    </cfRule>
  </conditionalFormatting>
  <conditionalFormatting sqref="E304">
    <cfRule type="expression" dxfId="672" priority="70">
      <formula>OR($E$303="No",$C$306="Yes")</formula>
    </cfRule>
    <cfRule type="expression" dxfId="671" priority="71">
      <formula>$C$306=""</formula>
    </cfRule>
  </conditionalFormatting>
  <conditionalFormatting sqref="M304">
    <cfRule type="expression" dxfId="670" priority="65">
      <formula>$E$303="No"</formula>
    </cfRule>
    <cfRule type="expression" dxfId="669" priority="68">
      <formula>AND($C$306&lt;&gt;"Yes",$I304="Credit Memo",$K304="Corporate Office")</formula>
    </cfRule>
    <cfRule type="expression" dxfId="668" priority="69">
      <formula>AND($C$306&lt;&gt;"Yes",$K304="Corporate Office",$I304="Check")</formula>
    </cfRule>
  </conditionalFormatting>
  <conditionalFormatting sqref="G310">
    <cfRule type="expression" dxfId="667" priority="66">
      <formula>OR($C$306="Yes",$E$303="No")</formula>
    </cfRule>
    <cfRule type="expression" dxfId="666" priority="67">
      <formula>$E$303="Yes"</formula>
    </cfRule>
  </conditionalFormatting>
  <conditionalFormatting sqref="K322">
    <cfRule type="cellIs" dxfId="665" priority="63" operator="equal">
      <formula>"Rate cannot be greater than the Prepaid Rate % of Sales"</formula>
    </cfRule>
    <cfRule type="cellIs" dxfId="664" priority="64" operator="equal">
      <formula>"Recommended NCI is 1%"</formula>
    </cfRule>
  </conditionalFormatting>
  <conditionalFormatting sqref="E317">
    <cfRule type="expression" dxfId="663" priority="1">
      <formula>OR($C$317="Yes",$E$314="No")</formula>
    </cfRule>
    <cfRule type="expression" dxfId="662" priority="60">
      <formula>AND($C$227="Yes",$E$314="Yes")</formula>
    </cfRule>
    <cfRule type="expression" dxfId="661" priority="62">
      <formula>$C$317=""</formula>
    </cfRule>
  </conditionalFormatting>
  <conditionalFormatting sqref="E318">
    <cfRule type="expression" dxfId="660" priority="59">
      <formula>OR($C$317="Yes",$E$314="No")</formula>
    </cfRule>
    <cfRule type="expression" dxfId="659" priority="61">
      <formula>$C$317=""</formula>
    </cfRule>
  </conditionalFormatting>
  <conditionalFormatting sqref="E314">
    <cfRule type="expression" dxfId="658" priority="57">
      <formula>$C$317=""</formula>
    </cfRule>
    <cfRule type="expression" dxfId="657" priority="58">
      <formula>$C$317="Yes"</formula>
    </cfRule>
  </conditionalFormatting>
  <conditionalFormatting sqref="E315">
    <cfRule type="expression" dxfId="656" priority="55">
      <formula>OR($E$314="No",$C$317="Yes")</formula>
    </cfRule>
    <cfRule type="expression" dxfId="655" priority="56">
      <formula>$C$317=""</formula>
    </cfRule>
  </conditionalFormatting>
  <conditionalFormatting sqref="M315">
    <cfRule type="expression" dxfId="654" priority="50">
      <formula>$E$314="No"</formula>
    </cfRule>
    <cfRule type="expression" dxfId="653" priority="53">
      <formula>AND($C$317&lt;&gt;"Yes",$I315="Credit Memo",$K315="Corporate Office")</formula>
    </cfRule>
    <cfRule type="expression" dxfId="652" priority="54">
      <formula>AND($C$317&lt;&gt;"Yes",$K315="Corporate Office",$I315="Check")</formula>
    </cfRule>
  </conditionalFormatting>
  <conditionalFormatting sqref="G321">
    <cfRule type="expression" dxfId="651" priority="51">
      <formula>OR($C$317="Yes",$E$314="No")</formula>
    </cfRule>
    <cfRule type="expression" dxfId="650" priority="5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1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1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1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1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1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1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1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1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68" id="{00000000-000E-0000-0400-00004E010000}">
            <xm:f>AND($E$195="Prepay Multi Yr Under",$C$194="Yes",$C$197="No",AND(Welcome!$D$16&gt;0,Welcome!$D$16&lt;&gt;"Select Term"))</xm:f>
            <x14:dxf>
              <fill>
                <patternFill>
                  <bgColor theme="0"/>
                </patternFill>
              </fill>
            </x14:dxf>
          </x14:cfRule>
          <x14:cfRule type="expression" priority="50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3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22"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6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9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91" id="{CC77D9D5-08D0-497D-857C-05FC5404FFA2}">
            <xm:f>Welcome!$D$10&lt;&gt;"MDA"</xm:f>
            <x14:dxf>
              <fill>
                <patternFill>
                  <bgColor rgb="FFFFFF00"/>
                </patternFill>
              </fill>
            </x14:dxf>
          </x14:cfRule>
          <x14:cfRule type="expression" priority="69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3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3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3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2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5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5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5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2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3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2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3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2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3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2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3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9" id="{F4CAA607-1BE2-41B9-8BB5-80C9C9FC39C3}">
            <xm:f>AND($E$207="Prepay Multi Yr Under",AND(Welcome!$D$16&gt;2,Welcome!$D$16&lt;&gt;"Select Term"),$C$206="Yes",$C$209="No")</xm:f>
            <x14:dxf>
              <fill>
                <patternFill>
                  <bgColor theme="0"/>
                </patternFill>
              </fill>
            </x14:dxf>
          </x14:cfRule>
          <x14:cfRule type="expression" priority="50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27"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4" t="s">
        <v>210</v>
      </c>
      <c r="D2" s="1654"/>
      <c r="E2" s="1654"/>
      <c r="F2" s="438"/>
      <c r="G2" s="172"/>
      <c r="H2" s="172"/>
      <c r="I2" s="172"/>
      <c r="J2" s="172"/>
      <c r="K2" s="172"/>
      <c r="L2" s="175"/>
    </row>
    <row r="3" spans="2:23" x14ac:dyDescent="0.25">
      <c r="B3" s="178"/>
      <c r="C3" s="1663" t="s">
        <v>1166</v>
      </c>
      <c r="D3" s="1664"/>
      <c r="E3" s="323">
        <f>Welcome!$D$10</f>
        <v>0</v>
      </c>
      <c r="F3" s="326"/>
      <c r="G3" s="410" t="s">
        <v>110</v>
      </c>
      <c r="H3" s="1659" t="str">
        <f>IFERROR(VLOOKUP($H$4,'Market Geography'!$D:$G,4,FALSE),"Select Market")</f>
        <v>Select Market</v>
      </c>
      <c r="I3" s="1659"/>
      <c r="J3" s="1659"/>
      <c r="K3" s="1660"/>
      <c r="L3" s="179"/>
    </row>
    <row r="4" spans="2:23" x14ac:dyDescent="0.25">
      <c r="B4" s="178"/>
      <c r="C4" s="1665" t="s">
        <v>1167</v>
      </c>
      <c r="D4" s="1666"/>
      <c r="E4" s="292" t="str">
        <f>Welcome!$D$16</f>
        <v>Select Term</v>
      </c>
      <c r="F4" s="439"/>
      <c r="G4" s="411" t="s">
        <v>846</v>
      </c>
      <c r="H4" s="1661">
        <f>Welcome!$D$4</f>
        <v>0</v>
      </c>
      <c r="I4" s="1661"/>
      <c r="J4" s="1661"/>
      <c r="K4" s="1662"/>
      <c r="L4" s="179"/>
    </row>
    <row r="5" spans="2:23" x14ac:dyDescent="0.25">
      <c r="B5" s="178"/>
      <c r="C5" s="1665" t="s">
        <v>1172</v>
      </c>
      <c r="D5" s="1666"/>
      <c r="E5" s="143">
        <f>'PIM Model'!$G$31</f>
        <v>0</v>
      </c>
      <c r="F5" s="440"/>
      <c r="G5" s="411" t="s">
        <v>107</v>
      </c>
      <c r="H5" s="1661" t="str">
        <f>'Multi-Customer'!$S$49</f>
        <v>Enter Customer(s)</v>
      </c>
      <c r="I5" s="1661"/>
      <c r="J5" s="1661"/>
      <c r="K5" s="1662"/>
      <c r="L5" s="179"/>
    </row>
    <row r="6" spans="2:23" x14ac:dyDescent="0.25">
      <c r="B6" s="178"/>
      <c r="C6" s="1665" t="s">
        <v>1173</v>
      </c>
      <c r="D6" s="1666"/>
      <c r="E6" s="144">
        <f>'PIM Model'!$E$6</f>
        <v>0</v>
      </c>
      <c r="F6" s="326"/>
      <c r="G6" s="411" t="s">
        <v>1180</v>
      </c>
      <c r="H6" s="1661" t="str">
        <f>IF('Multi-Customer'!$AH$40 = "MULTIPLE MENU TYPES","MULTIPLE TYPES",'Multi-Customer'!$AH$40)</f>
        <v>MULTIPLE TYPES</v>
      </c>
      <c r="I6" s="1661"/>
      <c r="J6" s="1661"/>
      <c r="K6" s="1662"/>
      <c r="L6" s="179"/>
      <c r="R6" s="441"/>
    </row>
    <row r="7" spans="2:23" ht="15.75" thickBot="1" x14ac:dyDescent="0.3">
      <c r="B7" s="178"/>
      <c r="C7" s="1670" t="s">
        <v>1174</v>
      </c>
      <c r="D7" s="1671"/>
      <c r="E7" s="324">
        <f>IFERROR('PIM Ranges'!$AU$3,0)</f>
        <v>0</v>
      </c>
      <c r="F7" s="177"/>
      <c r="G7" s="412" t="s">
        <v>1175</v>
      </c>
      <c r="H7" s="1668" t="s">
        <v>206</v>
      </c>
      <c r="I7" s="1668"/>
      <c r="J7" s="1668"/>
      <c r="K7" s="1669"/>
      <c r="L7" s="179"/>
      <c r="P7" s="177"/>
      <c r="Q7" s="153"/>
      <c r="R7" s="442"/>
      <c r="S7" s="134"/>
      <c r="T7" s="153"/>
      <c r="U7" s="177"/>
      <c r="V7" s="153"/>
      <c r="W7" s="177"/>
    </row>
    <row r="8" spans="2:23" ht="13.9" customHeight="1" x14ac:dyDescent="0.25">
      <c r="B8" s="178"/>
      <c r="D8" s="136"/>
      <c r="E8" s="1606"/>
      <c r="F8" s="1606"/>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7" t="s">
        <v>849</v>
      </c>
      <c r="J10" s="1657"/>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5" t="str">
        <f>IFERROR($E11/$E$5,"")</f>
        <v/>
      </c>
      <c r="J11" s="1655"/>
      <c r="K11" s="245"/>
      <c r="L11" s="179"/>
      <c r="R11" s="441"/>
    </row>
    <row r="12" spans="2:23" ht="36" customHeight="1" x14ac:dyDescent="0.25">
      <c r="B12" s="178"/>
      <c r="C12" s="244"/>
      <c r="D12" s="1672" t="s">
        <v>680</v>
      </c>
      <c r="E12" s="1672"/>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5" t="str">
        <f>IFERROR(E13/E5,"")</f>
        <v/>
      </c>
      <c r="J13" s="1655"/>
      <c r="K13" s="245"/>
      <c r="L13" s="179"/>
    </row>
    <row r="14" spans="2:23" s="669" customFormat="1" ht="36.6" customHeight="1" x14ac:dyDescent="0.25">
      <c r="B14" s="178"/>
      <c r="C14" s="244"/>
      <c r="D14" s="1672" t="s">
        <v>1106</v>
      </c>
      <c r="E14" s="1672"/>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5" t="str">
        <f>IFERROR($E15/$E$5,"")</f>
        <v/>
      </c>
      <c r="J15" s="1655"/>
      <c r="K15" s="245"/>
      <c r="L15" s="179"/>
    </row>
    <row r="16" spans="2:23" ht="26.45" customHeight="1" x14ac:dyDescent="0.25">
      <c r="B16" s="178"/>
      <c r="C16" s="244"/>
      <c r="D16" s="1667" t="s">
        <v>682</v>
      </c>
      <c r="E16" s="1667"/>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5" t="str">
        <f>IFERROR($E17/$E$5,"")</f>
        <v/>
      </c>
      <c r="J17" s="1655"/>
      <c r="K17" s="245"/>
      <c r="L17" s="179"/>
    </row>
    <row r="18" spans="2:12" ht="25.9" customHeight="1" x14ac:dyDescent="0.25">
      <c r="B18" s="178"/>
      <c r="C18" s="244"/>
      <c r="D18" s="1667" t="s">
        <v>681</v>
      </c>
      <c r="E18" s="1673"/>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6" t="str">
        <f>IFERROR($E19/$E$5,"")</f>
        <v/>
      </c>
      <c r="J19" s="1656"/>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5" t="str">
        <f>IFERROR($E23/$E$5,"")</f>
        <v/>
      </c>
      <c r="J23" s="1655"/>
      <c r="K23" s="245"/>
      <c r="L23" s="179"/>
    </row>
    <row r="24" spans="2:12" ht="16.149999999999999" customHeight="1" x14ac:dyDescent="0.25">
      <c r="B24" s="178"/>
      <c r="C24" s="244"/>
      <c r="D24" s="1658" t="s">
        <v>886</v>
      </c>
      <c r="E24" s="1658"/>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7" t="s">
        <v>849</v>
      </c>
      <c r="J28" s="1657"/>
      <c r="K28" s="245"/>
      <c r="L28" s="179"/>
    </row>
    <row r="29" spans="2:12" ht="25.15" customHeight="1" x14ac:dyDescent="0.25">
      <c r="B29" s="178"/>
      <c r="C29" s="244"/>
      <c r="D29" s="462" t="s">
        <v>221</v>
      </c>
      <c r="E29" s="463">
        <f>IFERROR('EB_CM (Back)'!$F$47,0)</f>
        <v>0</v>
      </c>
      <c r="F29" s="188"/>
      <c r="G29" s="450">
        <f>IFERROR(E29/'PIM Model'!$H$31,0)</f>
        <v>0</v>
      </c>
      <c r="H29" s="188"/>
      <c r="I29" s="1655" t="str">
        <f>IFERROR($E29/$E$5,"")</f>
        <v/>
      </c>
      <c r="J29" s="1655"/>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5" t="str">
        <f>IFERROR($E30/$E$5,"")</f>
        <v/>
      </c>
      <c r="J30" s="1655"/>
      <c r="K30" s="245"/>
      <c r="L30" s="179"/>
    </row>
    <row r="31" spans="2:12" ht="27.6" customHeight="1" x14ac:dyDescent="0.25">
      <c r="B31" s="178"/>
      <c r="C31" s="468"/>
      <c r="D31" s="1667" t="s">
        <v>229</v>
      </c>
      <c r="E31" s="1667"/>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7"/>
      <c r="E37" s="1667"/>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3" t="s">
        <v>1166</v>
      </c>
      <c r="D4" s="1664"/>
      <c r="E4" s="578">
        <f>Welcome!$D$10</f>
        <v>0</v>
      </c>
      <c r="F4" s="139"/>
      <c r="G4" s="410" t="s">
        <v>110</v>
      </c>
      <c r="H4" s="1593" t="str">
        <f>IFERROR(VLOOKUP($H$5,'Market Geography'!$D:$G,4,FALSE),"Select Market")</f>
        <v>Select Market</v>
      </c>
      <c r="I4" s="1594"/>
      <c r="J4" s="1595"/>
      <c r="K4" s="773"/>
      <c r="L4" s="773"/>
      <c r="M4" s="773"/>
      <c r="N4" s="773"/>
      <c r="O4" s="773"/>
      <c r="P4" s="688"/>
      <c r="Q4" s="690"/>
      <c r="R4" s="649"/>
      <c r="S4" s="474"/>
    </row>
    <row r="5" spans="1:31" x14ac:dyDescent="0.25">
      <c r="B5" s="178"/>
      <c r="C5" s="1665" t="s">
        <v>1167</v>
      </c>
      <c r="D5" s="1666"/>
      <c r="E5" s="292" t="str">
        <f>Welcome!$D$16</f>
        <v>Select Term</v>
      </c>
      <c r="F5" s="139"/>
      <c r="G5" s="411" t="s">
        <v>846</v>
      </c>
      <c r="H5" s="1590">
        <f>Welcome!$D$4</f>
        <v>0</v>
      </c>
      <c r="I5" s="1591"/>
      <c r="J5" s="1592"/>
      <c r="K5" s="773"/>
      <c r="L5" s="773"/>
      <c r="M5" s="773"/>
      <c r="N5" s="773"/>
      <c r="O5" s="773"/>
      <c r="P5" s="688"/>
      <c r="Q5" s="690"/>
      <c r="R5" s="649"/>
      <c r="S5" s="474"/>
    </row>
    <row r="6" spans="1:31" x14ac:dyDescent="0.25">
      <c r="B6" s="178"/>
      <c r="C6" s="1665" t="s">
        <v>1172</v>
      </c>
      <c r="D6" s="1666"/>
      <c r="E6" s="293">
        <f>IFERROR('PIM Model'!$G$31,0)</f>
        <v>0</v>
      </c>
      <c r="F6" s="325"/>
      <c r="G6" s="411" t="s">
        <v>107</v>
      </c>
      <c r="H6" s="1590" t="str">
        <f>'Multi-Customer'!$S$49</f>
        <v>Enter Customer(s)</v>
      </c>
      <c r="I6" s="1591"/>
      <c r="J6" s="1592"/>
      <c r="K6" s="773"/>
      <c r="L6" s="773"/>
      <c r="M6" s="773"/>
      <c r="N6" s="773"/>
      <c r="O6" s="773"/>
      <c r="P6" s="688"/>
      <c r="Q6" s="690"/>
      <c r="R6" s="649"/>
      <c r="S6" s="474"/>
    </row>
    <row r="7" spans="1:31" x14ac:dyDescent="0.25">
      <c r="B7" s="178"/>
      <c r="C7" s="1665" t="s">
        <v>1173</v>
      </c>
      <c r="D7" s="1666"/>
      <c r="E7" s="475">
        <f>IFERROR('Variable Costs (Back)'!$K$26,0)</f>
        <v>0</v>
      </c>
      <c r="F7" s="177"/>
      <c r="G7" s="411" t="s">
        <v>1180</v>
      </c>
      <c r="H7" s="1590" t="str">
        <f>'Multi-Customer'!$AH$40</f>
        <v>MULTIPLE TYPES</v>
      </c>
      <c r="I7" s="1591"/>
      <c r="J7" s="1592"/>
      <c r="K7" s="773"/>
      <c r="L7" s="773"/>
      <c r="M7" s="773"/>
      <c r="N7" s="773"/>
      <c r="O7" s="773"/>
      <c r="P7" s="688"/>
      <c r="Q7" s="690"/>
      <c r="R7" s="649"/>
      <c r="S7" s="474"/>
    </row>
    <row r="8" spans="1:31" ht="15.75" thickBot="1" x14ac:dyDescent="0.3">
      <c r="B8" s="178"/>
      <c r="C8" s="1670" t="s">
        <v>1174</v>
      </c>
      <c r="D8" s="1671"/>
      <c r="E8" s="324">
        <f>IFERROR('PIM Ranges'!$AU$3,0)</f>
        <v>0</v>
      </c>
      <c r="F8" s="326"/>
      <c r="G8" s="412" t="s">
        <v>1175</v>
      </c>
      <c r="H8" s="1674" t="s">
        <v>206</v>
      </c>
      <c r="I8" s="1675"/>
      <c r="J8" s="167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3" t="s">
        <v>1138</v>
      </c>
      <c r="R11" s="168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1" t="s">
        <v>1138</v>
      </c>
      <c r="R21" s="1682"/>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0" t="s">
        <v>229</v>
      </c>
      <c r="E33" s="1680"/>
      <c r="F33" s="1680"/>
      <c r="G33" s="1680"/>
      <c r="H33" s="493"/>
      <c r="I33" s="1679" t="str">
        <f>IF($J$34=0,IF($N$34=0,"","Customer EB % Missing"),IF($N$34=0,"Customer Drops/Wk Missing","Customer EB % &amp; Drops/Wk Missing"))</f>
        <v/>
      </c>
      <c r="J33" s="1679"/>
      <c r="K33" s="1679"/>
      <c r="L33" s="1679"/>
      <c r="M33" s="1679"/>
      <c r="N33" s="167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7" t="s">
        <v>1138</v>
      </c>
      <c r="R38" s="167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8"/>
      <c r="C42" s="1678"/>
      <c r="D42" s="1678"/>
      <c r="N42" s="1653"/>
      <c r="O42" s="1653"/>
      <c r="P42" s="1653"/>
      <c r="Q42" s="1653"/>
      <c r="R42" s="1653"/>
      <c r="S42" s="1653"/>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9" t="s">
        <v>647</v>
      </c>
      <c r="D2" s="1690"/>
      <c r="E2" s="1690"/>
      <c r="F2" s="1690"/>
      <c r="G2" s="1690"/>
      <c r="H2" s="1690"/>
      <c r="I2" s="1690"/>
      <c r="J2" s="1690"/>
      <c r="K2" s="1690"/>
      <c r="L2" s="1690"/>
      <c r="M2" s="1690"/>
      <c r="N2" s="1690"/>
      <c r="O2" s="1690"/>
      <c r="P2" s="169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2"/>
      <c r="G4" s="1692"/>
      <c r="P4" s="542"/>
      <c r="T4" s="1" t="s">
        <v>482</v>
      </c>
    </row>
    <row r="5" spans="3:23" x14ac:dyDescent="0.25">
      <c r="C5" s="137"/>
      <c r="E5" s="333"/>
      <c r="P5" s="138"/>
    </row>
    <row r="6" spans="3:23" x14ac:dyDescent="0.25">
      <c r="C6" s="137"/>
      <c r="E6" s="136" t="s">
        <v>1181</v>
      </c>
      <c r="F6" s="1692"/>
      <c r="G6" s="1692"/>
      <c r="P6" s="138"/>
    </row>
    <row r="7" spans="3:23" x14ac:dyDescent="0.25">
      <c r="C7" s="137"/>
      <c r="E7" s="136"/>
      <c r="P7" s="138"/>
    </row>
    <row r="8" spans="3:23" x14ac:dyDescent="0.25">
      <c r="C8" s="137"/>
      <c r="E8" s="136" t="s">
        <v>1182</v>
      </c>
      <c r="F8" s="1692"/>
      <c r="G8" s="1692"/>
      <c r="P8" s="138"/>
    </row>
    <row r="9" spans="3:23" x14ac:dyDescent="0.25">
      <c r="C9" s="137"/>
      <c r="E9" s="136" t="s">
        <v>1183</v>
      </c>
      <c r="F9" s="1692"/>
      <c r="G9" s="1692"/>
      <c r="P9" s="138"/>
    </row>
    <row r="10" spans="3:23" x14ac:dyDescent="0.25">
      <c r="C10" s="137"/>
      <c r="E10" s="136" t="s">
        <v>842</v>
      </c>
      <c r="F10" s="1692"/>
      <c r="G10" s="1692"/>
      <c r="P10" s="138"/>
    </row>
    <row r="11" spans="3:23" x14ac:dyDescent="0.25">
      <c r="C11" s="137"/>
      <c r="E11" s="136" t="s">
        <v>801</v>
      </c>
      <c r="F11" s="1692"/>
      <c r="G11" s="1692"/>
      <c r="P11" s="138"/>
    </row>
    <row r="12" spans="3:23" x14ac:dyDescent="0.25">
      <c r="C12" s="137"/>
      <c r="E12" s="136" t="s">
        <v>1184</v>
      </c>
      <c r="F12" s="1692"/>
      <c r="G12" s="1692"/>
      <c r="P12" s="138"/>
    </row>
    <row r="13" spans="3:23" x14ac:dyDescent="0.25">
      <c r="C13" s="137"/>
      <c r="E13" s="136"/>
      <c r="F13" s="1694"/>
      <c r="G13" s="1694"/>
      <c r="P13" s="138"/>
    </row>
    <row r="14" spans="3:23" x14ac:dyDescent="0.25">
      <c r="C14" s="137"/>
      <c r="E14" s="136" t="s">
        <v>1185</v>
      </c>
      <c r="F14" s="1693"/>
      <c r="G14" s="1693"/>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5" t="str">
        <f>IF(F14="","",F14+(364*IF(OR(Welcome!D16="Select Term",Welcome!D16=""),0,Welcome!D16))+6)</f>
        <v/>
      </c>
      <c r="G17" s="1695"/>
      <c r="O17" s="789"/>
      <c r="P17" s="138"/>
      <c r="Q17" s="619"/>
    </row>
    <row r="18" spans="1:17" ht="13.5" customHeight="1" x14ac:dyDescent="0.25">
      <c r="C18" s="137"/>
      <c r="P18" s="138"/>
    </row>
    <row r="19" spans="1:17" s="673" customFormat="1" ht="14.25" customHeight="1" x14ac:dyDescent="0.25">
      <c r="C19" s="137"/>
      <c r="E19" s="136" t="s">
        <v>1187</v>
      </c>
      <c r="F19" s="1687">
        <f>Welcome!D10</f>
        <v>0</v>
      </c>
      <c r="G19" s="168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4" t="s">
        <v>1481</v>
      </c>
      <c r="G44" s="1685"/>
      <c r="H44" s="1686"/>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2u0tljxfjQUZAFXN8a6FlINRU5SLz8Udo7A0i13KS7dfEQCd3giCK93fwj093h/ivBcj7g9WxGgBcudfHdWkVw==" saltValue="9IvV6DWEaiSjcV/grWx2z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7" t="s">
        <v>1207</v>
      </c>
      <c r="C2" s="1700"/>
      <c r="D2" s="1700"/>
      <c r="E2" s="1700"/>
      <c r="F2" s="1700"/>
      <c r="G2" s="1700"/>
      <c r="H2" s="1700"/>
      <c r="I2" s="1700"/>
      <c r="J2" s="1701"/>
      <c r="K2" s="757"/>
      <c r="L2" s="757"/>
      <c r="M2" s="1696" t="s">
        <v>1208</v>
      </c>
      <c r="N2" s="1696"/>
      <c r="O2" s="1696"/>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7" t="s">
        <v>1221</v>
      </c>
      <c r="C7" s="1698"/>
      <c r="D7" s="1698"/>
      <c r="E7" s="1698"/>
      <c r="F7" s="1698"/>
      <c r="G7" s="1698"/>
      <c r="H7" s="1698"/>
      <c r="I7" s="169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2" t="s">
        <v>1248</v>
      </c>
      <c r="C15" s="1703"/>
      <c r="D15" s="1703"/>
      <c r="E15" s="1703"/>
      <c r="F15" s="1703"/>
      <c r="G15" s="1703"/>
      <c r="H15" s="1703"/>
      <c r="I15" s="1704"/>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5" t="s">
        <v>1274</v>
      </c>
      <c r="C2" s="1706"/>
      <c r="D2" s="1706"/>
      <c r="E2" s="1706"/>
      <c r="F2" s="1706"/>
      <c r="G2" s="1706"/>
      <c r="H2" s="1706"/>
      <c r="I2" s="1706"/>
      <c r="J2" s="1706"/>
      <c r="K2" s="1706"/>
      <c r="L2" s="1706"/>
      <c r="M2" s="1706"/>
      <c r="N2" s="170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8" t="s">
        <v>1289</v>
      </c>
      <c r="C8" s="1706"/>
      <c r="D8" s="1706"/>
      <c r="E8" s="1706"/>
      <c r="F8" s="1706"/>
      <c r="G8" s="1706"/>
      <c r="H8" s="1706"/>
      <c r="I8" s="1706"/>
      <c r="J8" s="1706"/>
      <c r="K8" s="1706"/>
      <c r="L8" s="1706"/>
      <c r="M8" s="1706"/>
      <c r="N8" s="170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8" t="s">
        <v>1301</v>
      </c>
      <c r="C32" s="1709"/>
      <c r="D32" s="1709"/>
      <c r="E32" s="1709"/>
      <c r="F32" s="1709"/>
      <c r="G32" s="1709"/>
      <c r="H32" s="1709"/>
      <c r="I32" s="1709"/>
      <c r="J32" s="1709"/>
      <c r="K32" s="1709"/>
      <c r="L32" s="1709"/>
      <c r="M32" s="1709"/>
      <c r="N32" s="1709"/>
      <c r="O32" s="171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26"/>
      <c r="K1" s="1726"/>
      <c r="L1" s="1726"/>
      <c r="M1" s="1726"/>
      <c r="N1" s="1726"/>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4" t="s">
        <v>1501</v>
      </c>
      <c r="C3" s="1724"/>
      <c r="D3" s="1724"/>
      <c r="E3" s="1724"/>
      <c r="F3" s="1724"/>
      <c r="G3" s="1724"/>
      <c r="H3" s="1724"/>
      <c r="I3" s="1724"/>
      <c r="J3" s="1724"/>
      <c r="K3" s="1724"/>
      <c r="L3" s="1724"/>
      <c r="M3" s="1724"/>
      <c r="N3" s="1724"/>
      <c r="O3" s="1724"/>
      <c r="P3" s="1724"/>
      <c r="Q3" s="1724"/>
      <c r="R3" s="1724"/>
      <c r="S3" s="1724"/>
      <c r="T3" s="1724"/>
      <c r="U3" s="1725"/>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5" t="s">
        <v>1502</v>
      </c>
      <c r="E5" s="1716"/>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7">
        <v>1201</v>
      </c>
      <c r="E7" s="1718"/>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9" t="str">
        <f>AA3</f>
        <v/>
      </c>
      <c r="E9" s="1720"/>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9" t="str">
        <f>AB3</f>
        <v/>
      </c>
      <c r="E11" s="1720"/>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6" t="s">
        <v>649</v>
      </c>
      <c r="E13" s="1707"/>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7" t="s">
        <v>1514</v>
      </c>
      <c r="E15" s="1718"/>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4" t="s">
        <v>1515</v>
      </c>
      <c r="C17" s="1724"/>
      <c r="D17" s="1724"/>
      <c r="E17" s="1724"/>
      <c r="F17" s="1724"/>
      <c r="G17" s="1724"/>
      <c r="H17" s="1724"/>
      <c r="I17" s="1724"/>
      <c r="J17" s="1724"/>
      <c r="K17" s="1724"/>
      <c r="L17" s="1724"/>
      <c r="M17" s="1724"/>
      <c r="N17" s="1724"/>
      <c r="O17" s="1724"/>
      <c r="P17" s="1724"/>
      <c r="Q17" s="1724"/>
      <c r="R17" s="1724"/>
      <c r="S17" s="1724"/>
      <c r="T17" s="1724"/>
      <c r="U17" s="1725"/>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5" t="s">
        <v>1502</v>
      </c>
      <c r="E19" s="1716"/>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7">
        <v>1202</v>
      </c>
      <c r="E21" s="1718"/>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9" t="str">
        <f>AA4</f>
        <v/>
      </c>
      <c r="E23" s="1720"/>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9" t="str">
        <f>AB4</f>
        <v/>
      </c>
      <c r="E25" s="1720"/>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6" t="s">
        <v>649</v>
      </c>
      <c r="E27" s="1707"/>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7" t="s">
        <v>1514</v>
      </c>
      <c r="E29" s="1718"/>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4" t="s">
        <v>1516</v>
      </c>
      <c r="C31" s="1724"/>
      <c r="D31" s="1724"/>
      <c r="E31" s="1724"/>
      <c r="F31" s="1724"/>
      <c r="G31" s="1724"/>
      <c r="H31" s="1724"/>
      <c r="I31" s="1724"/>
      <c r="J31" s="1724"/>
      <c r="K31" s="1724"/>
      <c r="L31" s="1724"/>
      <c r="M31" s="1724"/>
      <c r="N31" s="1724"/>
      <c r="O31" s="1724"/>
      <c r="P31" s="1724"/>
      <c r="Q31" s="1724"/>
      <c r="R31" s="1724"/>
      <c r="S31" s="1724"/>
      <c r="T31" s="1724"/>
      <c r="U31" s="1725"/>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5" t="s">
        <v>1517</v>
      </c>
      <c r="E33" s="1716"/>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7">
        <v>1401</v>
      </c>
      <c r="E35" s="1718"/>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9" t="str">
        <f>AA5</f>
        <v/>
      </c>
      <c r="E37" s="1720"/>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9" t="str">
        <f>AB5</f>
        <v/>
      </c>
      <c r="E39" s="1720"/>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6" t="s">
        <v>649</v>
      </c>
      <c r="E41" s="1707"/>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7" t="s">
        <v>1514</v>
      </c>
      <c r="E43" s="1718"/>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4" t="s">
        <v>1528</v>
      </c>
      <c r="C45" s="1724"/>
      <c r="D45" s="1724"/>
      <c r="E45" s="1724"/>
      <c r="F45" s="1724"/>
      <c r="G45" s="1724"/>
      <c r="H45" s="1724"/>
      <c r="I45" s="1724"/>
      <c r="J45" s="1724"/>
      <c r="K45" s="1724"/>
      <c r="L45" s="1724"/>
      <c r="M45" s="1724"/>
      <c r="N45" s="1724"/>
      <c r="O45" s="1724"/>
      <c r="P45" s="1724"/>
      <c r="Q45" s="1724"/>
      <c r="R45" s="1724"/>
      <c r="S45" s="1724"/>
      <c r="T45" s="1724"/>
      <c r="U45" s="1725"/>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5" t="s">
        <v>1517</v>
      </c>
      <c r="E47" s="1716"/>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7">
        <v>1402</v>
      </c>
      <c r="E49" s="1718"/>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9" t="str">
        <f>AA6</f>
        <v/>
      </c>
      <c r="E51" s="1720"/>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9" t="str">
        <f>AB6</f>
        <v/>
      </c>
      <c r="E53" s="1720"/>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6" t="s">
        <v>649</v>
      </c>
      <c r="E55" s="1707"/>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7" t="s">
        <v>1514</v>
      </c>
      <c r="E57" s="1718"/>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4" t="s">
        <v>1529</v>
      </c>
      <c r="C59" s="1724"/>
      <c r="D59" s="1724"/>
      <c r="E59" s="1724"/>
      <c r="F59" s="1724"/>
      <c r="G59" s="1724"/>
      <c r="H59" s="1724"/>
      <c r="I59" s="1724"/>
      <c r="J59" s="1724"/>
      <c r="K59" s="1724"/>
      <c r="L59" s="1724"/>
      <c r="M59" s="1724"/>
      <c r="N59" s="1724"/>
      <c r="O59" s="1724"/>
      <c r="P59" s="1724"/>
      <c r="Q59" s="1724"/>
      <c r="R59" s="1724"/>
      <c r="S59" s="1724"/>
      <c r="T59" s="1724"/>
      <c r="U59" s="1725"/>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5" t="s">
        <v>1530</v>
      </c>
      <c r="E61" s="1716"/>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7">
        <v>1501</v>
      </c>
      <c r="E63" s="1718"/>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9" t="str">
        <f>AA7</f>
        <v/>
      </c>
      <c r="E65" s="1720"/>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9" t="str">
        <f>AB7</f>
        <v/>
      </c>
      <c r="E67" s="1720"/>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6" t="s">
        <v>649</v>
      </c>
      <c r="E71" s="1707"/>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7" t="s">
        <v>1514</v>
      </c>
      <c r="E73" s="1718"/>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4" t="s">
        <v>1531</v>
      </c>
      <c r="C75" s="1724"/>
      <c r="D75" s="1724"/>
      <c r="E75" s="1724"/>
      <c r="F75" s="1724"/>
      <c r="G75" s="1724"/>
      <c r="H75" s="1724"/>
      <c r="I75" s="1724"/>
      <c r="J75" s="1724"/>
      <c r="K75" s="1724"/>
      <c r="L75" s="1724"/>
      <c r="M75" s="1724"/>
      <c r="N75" s="1724"/>
      <c r="O75" s="1724"/>
      <c r="P75" s="1724"/>
      <c r="Q75" s="1724"/>
      <c r="R75" s="1724"/>
      <c r="S75" s="1724"/>
      <c r="T75" s="1724"/>
      <c r="U75" s="1725"/>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5" t="s">
        <v>1530</v>
      </c>
      <c r="E77" s="1716"/>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7">
        <v>1502</v>
      </c>
      <c r="E79" s="1718"/>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9" t="str">
        <f>AA8</f>
        <v/>
      </c>
      <c r="E81" s="1720"/>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9" t="str">
        <f>AB8</f>
        <v/>
      </c>
      <c r="E83" s="1720"/>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6" t="s">
        <v>649</v>
      </c>
      <c r="E87" s="1707"/>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7" t="s">
        <v>1514</v>
      </c>
      <c r="E89" s="1718"/>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4" t="s">
        <v>1532</v>
      </c>
      <c r="C91" s="1724"/>
      <c r="D91" s="1724"/>
      <c r="E91" s="1724"/>
      <c r="F91" s="1724"/>
      <c r="G91" s="1724"/>
      <c r="H91" s="1724"/>
      <c r="I91" s="1724"/>
      <c r="J91" s="1724"/>
      <c r="K91" s="1724"/>
      <c r="L91" s="1724"/>
      <c r="M91" s="1724"/>
      <c r="N91" s="1724"/>
      <c r="O91" s="1724"/>
      <c r="P91" s="1724"/>
      <c r="Q91" s="1724"/>
      <c r="R91" s="1724"/>
      <c r="S91" s="1724"/>
      <c r="T91" s="1724"/>
      <c r="U91" s="1725"/>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5" t="s">
        <v>1539</v>
      </c>
      <c r="E93" s="1716"/>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7">
        <v>5501</v>
      </c>
      <c r="E95" s="1718"/>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9" t="str">
        <f>AA9</f>
        <v/>
      </c>
      <c r="E97" s="1720"/>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9" t="str">
        <f>AB9</f>
        <v/>
      </c>
      <c r="E99" s="1720"/>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7" t="s">
        <v>649</v>
      </c>
      <c r="E101" s="1707"/>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7" t="s">
        <v>1542</v>
      </c>
      <c r="E103" s="1699"/>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4" t="s">
        <v>1543</v>
      </c>
      <c r="C105" s="1698"/>
      <c r="D105" s="1698"/>
      <c r="E105" s="1698"/>
      <c r="F105" s="1698"/>
      <c r="G105" s="1698"/>
      <c r="H105" s="1698"/>
      <c r="I105" s="1698"/>
      <c r="J105" s="1698"/>
      <c r="K105" s="1698"/>
      <c r="L105" s="1698"/>
      <c r="M105" s="1698"/>
      <c r="N105" s="1698"/>
      <c r="O105" s="1698"/>
      <c r="P105" s="1698"/>
      <c r="Q105" s="1698"/>
      <c r="R105" s="1698"/>
      <c r="S105" s="1698"/>
      <c r="T105" s="1698"/>
      <c r="U105" s="1699"/>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5" t="s">
        <v>1539</v>
      </c>
      <c r="E107" s="1716"/>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7">
        <v>5502</v>
      </c>
      <c r="E109" s="1718"/>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9" t="str">
        <f>AA10</f>
        <v/>
      </c>
      <c r="E111" s="1720"/>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9" t="str">
        <f>AB10</f>
        <v/>
      </c>
      <c r="E113" s="1720"/>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6" t="s">
        <v>649</v>
      </c>
      <c r="E115" s="1707"/>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7" t="s">
        <v>1542</v>
      </c>
      <c r="E117" s="1699"/>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4" t="s">
        <v>1544</v>
      </c>
      <c r="C119" s="1698"/>
      <c r="D119" s="1698"/>
      <c r="E119" s="1698"/>
      <c r="F119" s="1698"/>
      <c r="G119" s="1698"/>
      <c r="H119" s="1698"/>
      <c r="I119" s="1698"/>
      <c r="J119" s="1698"/>
      <c r="K119" s="1698"/>
      <c r="L119" s="1698"/>
      <c r="M119" s="1698"/>
      <c r="N119" s="1698"/>
      <c r="O119" s="1698"/>
      <c r="P119" s="1698"/>
      <c r="Q119" s="1698"/>
      <c r="R119" s="1698"/>
      <c r="S119" s="1698"/>
      <c r="T119" s="1698"/>
      <c r="U119" s="1699"/>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5" t="s">
        <v>1540</v>
      </c>
      <c r="E121" s="1716"/>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7">
        <v>2801</v>
      </c>
      <c r="E123" s="1718"/>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9" t="str">
        <f>AA11</f>
        <v/>
      </c>
      <c r="E125" s="1720"/>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9" t="str">
        <f>AB11</f>
        <v/>
      </c>
      <c r="E127" s="1720"/>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6" t="s">
        <v>649</v>
      </c>
      <c r="E131" s="1707"/>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7" t="s">
        <v>1542</v>
      </c>
      <c r="E133" s="1699"/>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4" t="s">
        <v>1545</v>
      </c>
      <c r="C135" s="1698"/>
      <c r="D135" s="1698"/>
      <c r="E135" s="1698"/>
      <c r="F135" s="1698"/>
      <c r="G135" s="1698"/>
      <c r="H135" s="1698"/>
      <c r="I135" s="1698"/>
      <c r="J135" s="1698"/>
      <c r="K135" s="1698"/>
      <c r="L135" s="1698"/>
      <c r="M135" s="1698"/>
      <c r="N135" s="1698"/>
      <c r="O135" s="1698"/>
      <c r="P135" s="1698"/>
      <c r="Q135" s="1698"/>
      <c r="R135" s="1698"/>
      <c r="S135" s="1698"/>
      <c r="T135" s="1698"/>
      <c r="U135" s="1699"/>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5" t="s">
        <v>1540</v>
      </c>
      <c r="E137" s="1716"/>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7">
        <v>2802</v>
      </c>
      <c r="E139" s="1718"/>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9" t="str">
        <f>AA12</f>
        <v/>
      </c>
      <c r="E141" s="1720"/>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9" t="str">
        <f>AB12</f>
        <v/>
      </c>
      <c r="E143" s="1720"/>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6" t="s">
        <v>649</v>
      </c>
      <c r="E147" s="1707"/>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7" t="s">
        <v>1542</v>
      </c>
      <c r="E149" s="1699"/>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4" t="s">
        <v>1546</v>
      </c>
      <c r="C151" s="1698"/>
      <c r="D151" s="1698"/>
      <c r="E151" s="1698"/>
      <c r="F151" s="1698"/>
      <c r="G151" s="1698"/>
      <c r="H151" s="1698"/>
      <c r="I151" s="1698"/>
      <c r="J151" s="1698"/>
      <c r="K151" s="1698"/>
      <c r="L151" s="1698"/>
      <c r="M151" s="1698"/>
      <c r="N151" s="1698"/>
      <c r="O151" s="1698"/>
      <c r="P151" s="1698"/>
      <c r="Q151" s="1698"/>
      <c r="R151" s="1698"/>
      <c r="S151" s="1698"/>
      <c r="T151" s="1698"/>
      <c r="U151" s="1699"/>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5" t="s">
        <v>1547</v>
      </c>
      <c r="E153" s="1716"/>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7">
        <v>3401</v>
      </c>
      <c r="E155" s="1718"/>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9" t="str">
        <f>AA13</f>
        <v/>
      </c>
      <c r="E157" s="1720"/>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9" t="str">
        <f>AB13</f>
        <v/>
      </c>
      <c r="E159" s="1720"/>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6" t="s">
        <v>649</v>
      </c>
      <c r="E161" s="1707"/>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7" t="s">
        <v>1548</v>
      </c>
      <c r="E163" s="1699"/>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4" t="s">
        <v>1549</v>
      </c>
      <c r="C165" s="1698"/>
      <c r="D165" s="1698"/>
      <c r="E165" s="1698"/>
      <c r="F165" s="1698"/>
      <c r="G165" s="1698"/>
      <c r="H165" s="1698"/>
      <c r="I165" s="1698"/>
      <c r="J165" s="1698"/>
      <c r="K165" s="1698"/>
      <c r="L165" s="1698"/>
      <c r="M165" s="1698"/>
      <c r="N165" s="1698"/>
      <c r="O165" s="1698"/>
      <c r="P165" s="1698"/>
      <c r="Q165" s="1698"/>
      <c r="R165" s="1698"/>
      <c r="S165" s="1698"/>
      <c r="T165" s="1698"/>
      <c r="U165" s="1699"/>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5" t="s">
        <v>1547</v>
      </c>
      <c r="E167" s="1716"/>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7">
        <v>3402</v>
      </c>
      <c r="E169" s="1718"/>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9" t="str">
        <f>AA14</f>
        <v/>
      </c>
      <c r="E171" s="1720"/>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9" t="str">
        <f>AB14</f>
        <v/>
      </c>
      <c r="E173" s="1720"/>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6" t="s">
        <v>649</v>
      </c>
      <c r="E175" s="1707"/>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7" t="s">
        <v>1548</v>
      </c>
      <c r="E177" s="1699"/>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4" t="s">
        <v>1550</v>
      </c>
      <c r="C179" s="1698"/>
      <c r="D179" s="1698"/>
      <c r="E179" s="1698"/>
      <c r="F179" s="1698"/>
      <c r="G179" s="1698"/>
      <c r="H179" s="1698"/>
      <c r="I179" s="1698"/>
      <c r="J179" s="1698"/>
      <c r="K179" s="1698"/>
      <c r="L179" s="1698"/>
      <c r="M179" s="1698"/>
      <c r="N179" s="1698"/>
      <c r="O179" s="1698"/>
      <c r="P179" s="1698"/>
      <c r="Q179" s="1698"/>
      <c r="R179" s="1698"/>
      <c r="S179" s="1698"/>
      <c r="T179" s="1698"/>
      <c r="U179" s="1699"/>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5" t="s">
        <v>1551</v>
      </c>
      <c r="E181" s="1716"/>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7">
        <v>3501</v>
      </c>
      <c r="E183" s="1718"/>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9" t="str">
        <f>AA15</f>
        <v/>
      </c>
      <c r="E185" s="1720"/>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9" t="str">
        <f>AB15</f>
        <v/>
      </c>
      <c r="E187" s="1720"/>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6" t="s">
        <v>649</v>
      </c>
      <c r="E189" s="1707"/>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7" t="s">
        <v>1548</v>
      </c>
      <c r="E191" s="1699"/>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4" t="s">
        <v>1552</v>
      </c>
      <c r="C193" s="1698"/>
      <c r="D193" s="1698"/>
      <c r="E193" s="1698"/>
      <c r="F193" s="1698"/>
      <c r="G193" s="1698"/>
      <c r="H193" s="1698"/>
      <c r="I193" s="1698"/>
      <c r="J193" s="1698"/>
      <c r="K193" s="1698"/>
      <c r="L193" s="1698"/>
      <c r="M193" s="1698"/>
      <c r="N193" s="1698"/>
      <c r="O193" s="1698"/>
      <c r="P193" s="1698"/>
      <c r="Q193" s="1698"/>
      <c r="R193" s="1698"/>
      <c r="S193" s="1698"/>
      <c r="T193" s="1698"/>
      <c r="U193" s="1699"/>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5" t="s">
        <v>1551</v>
      </c>
      <c r="E195" s="1716"/>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7">
        <v>3502</v>
      </c>
      <c r="E197" s="1718"/>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9" t="str">
        <f>AA16</f>
        <v/>
      </c>
      <c r="E199" s="1720"/>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9" t="str">
        <f>AB16</f>
        <v/>
      </c>
      <c r="E201" s="1720"/>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6" t="s">
        <v>649</v>
      </c>
      <c r="E203" s="1707"/>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7" t="s">
        <v>1548</v>
      </c>
      <c r="E205" s="1699"/>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4" t="s">
        <v>1553</v>
      </c>
      <c r="C207" s="1698"/>
      <c r="D207" s="1698"/>
      <c r="E207" s="1698"/>
      <c r="F207" s="1698"/>
      <c r="G207" s="1698"/>
      <c r="H207" s="1698"/>
      <c r="I207" s="1698"/>
      <c r="J207" s="1698"/>
      <c r="K207" s="1698"/>
      <c r="L207" s="1698"/>
      <c r="M207" s="1698"/>
      <c r="N207" s="1698"/>
      <c r="O207" s="1698"/>
      <c r="P207" s="1698"/>
      <c r="Q207" s="1698"/>
      <c r="R207" s="1698"/>
      <c r="S207" s="1698"/>
      <c r="T207" s="1698"/>
      <c r="U207" s="1699"/>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5" t="s">
        <v>1554</v>
      </c>
      <c r="E209" s="1716"/>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7">
        <v>3601</v>
      </c>
      <c r="E211" s="1718"/>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9" t="str">
        <f>AA17</f>
        <v/>
      </c>
      <c r="E213" s="1720"/>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9" t="str">
        <f>AB17</f>
        <v/>
      </c>
      <c r="E215" s="1720"/>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7" t="s">
        <v>649</v>
      </c>
      <c r="E219" s="1707"/>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7" t="s">
        <v>1548</v>
      </c>
      <c r="E221" s="1699"/>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4" t="s">
        <v>1555</v>
      </c>
      <c r="C223" s="1698"/>
      <c r="D223" s="1698"/>
      <c r="E223" s="1698"/>
      <c r="F223" s="1698"/>
      <c r="G223" s="1698"/>
      <c r="H223" s="1698"/>
      <c r="I223" s="1698"/>
      <c r="J223" s="1698"/>
      <c r="K223" s="1698"/>
      <c r="L223" s="1698"/>
      <c r="M223" s="1698"/>
      <c r="N223" s="1698"/>
      <c r="O223" s="1698"/>
      <c r="P223" s="1698"/>
      <c r="Q223" s="1698"/>
      <c r="R223" s="1698"/>
      <c r="S223" s="1698"/>
      <c r="T223" s="1698"/>
      <c r="U223" s="1699"/>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5" t="s">
        <v>1554</v>
      </c>
      <c r="E225" s="1716"/>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7">
        <v>3602</v>
      </c>
      <c r="E227" s="1718"/>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9" t="str">
        <f>AA18</f>
        <v/>
      </c>
      <c r="E229" s="1720"/>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9" t="str">
        <f>AB18</f>
        <v/>
      </c>
      <c r="E231" s="1720"/>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6" t="s">
        <v>649</v>
      </c>
      <c r="E235" s="1707"/>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7" t="s">
        <v>1548</v>
      </c>
      <c r="E237" s="1699"/>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1" t="s">
        <v>1697</v>
      </c>
      <c r="C239" s="1722"/>
      <c r="D239" s="1722"/>
      <c r="E239" s="1722"/>
      <c r="F239" s="1722"/>
      <c r="G239" s="1722"/>
      <c r="H239" s="1722"/>
      <c r="I239" s="1722"/>
      <c r="J239" s="1722"/>
      <c r="K239" s="1722"/>
      <c r="L239" s="1722"/>
      <c r="M239" s="1722"/>
      <c r="N239" s="1722"/>
      <c r="O239" s="1722"/>
      <c r="P239" s="1722"/>
      <c r="Q239" s="1722"/>
      <c r="R239" s="1722"/>
      <c r="S239" s="1722"/>
      <c r="T239" s="1722"/>
      <c r="U239" s="1723"/>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5" t="s">
        <v>1556</v>
      </c>
      <c r="E241" s="1716"/>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7">
        <v>1301</v>
      </c>
      <c r="E243" s="1718"/>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9" t="str">
        <f>AA19</f>
        <v/>
      </c>
      <c r="E245" s="1720"/>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9" t="str">
        <f>AB19</f>
        <v/>
      </c>
      <c r="E247" s="1720"/>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6" t="s">
        <v>649</v>
      </c>
      <c r="E249" s="1707"/>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7" t="s">
        <v>1514</v>
      </c>
      <c r="E251" s="1699"/>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1" t="s">
        <v>1696</v>
      </c>
      <c r="C253" s="1722"/>
      <c r="D253" s="1722"/>
      <c r="E253" s="1722"/>
      <c r="F253" s="1722"/>
      <c r="G253" s="1722"/>
      <c r="H253" s="1722"/>
      <c r="I253" s="1722"/>
      <c r="J253" s="1722"/>
      <c r="K253" s="1722"/>
      <c r="L253" s="1722"/>
      <c r="M253" s="1722"/>
      <c r="N253" s="1722"/>
      <c r="O253" s="1722"/>
      <c r="P253" s="1722"/>
      <c r="Q253" s="1722"/>
      <c r="R253" s="1722"/>
      <c r="S253" s="1722"/>
      <c r="T253" s="1722"/>
      <c r="U253" s="1723"/>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5" t="s">
        <v>1556</v>
      </c>
      <c r="E255" s="1716"/>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7">
        <v>1302</v>
      </c>
      <c r="E257" s="1718"/>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9" t="str">
        <f>AA20</f>
        <v/>
      </c>
      <c r="E259" s="1720"/>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9" t="str">
        <f>AB20</f>
        <v/>
      </c>
      <c r="E261" s="1720"/>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6" t="s">
        <v>649</v>
      </c>
      <c r="E263" s="1707"/>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7" t="s">
        <v>1514</v>
      </c>
      <c r="E265" s="1699"/>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1" t="s">
        <v>1698</v>
      </c>
      <c r="C267" s="1722"/>
      <c r="D267" s="1722"/>
      <c r="E267" s="1722"/>
      <c r="F267" s="1722"/>
      <c r="G267" s="1722"/>
      <c r="H267" s="1722"/>
      <c r="I267" s="1722"/>
      <c r="J267" s="1722"/>
      <c r="K267" s="1722"/>
      <c r="L267" s="1722"/>
      <c r="M267" s="1722"/>
      <c r="N267" s="1722"/>
      <c r="O267" s="1722"/>
      <c r="P267" s="1722"/>
      <c r="Q267" s="1722"/>
      <c r="R267" s="1722"/>
      <c r="S267" s="1722"/>
      <c r="T267" s="1722"/>
      <c r="U267" s="1723"/>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5" t="s">
        <v>1556</v>
      </c>
      <c r="E269" s="1716"/>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7">
        <v>1303</v>
      </c>
      <c r="E271" s="1718"/>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9" t="str">
        <f>AA21</f>
        <v/>
      </c>
      <c r="E273" s="1720"/>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9" t="str">
        <f>AB21</f>
        <v/>
      </c>
      <c r="E275" s="1720"/>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6" t="s">
        <v>649</v>
      </c>
      <c r="E277" s="1707"/>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7" t="s">
        <v>1514</v>
      </c>
      <c r="E279" s="1699"/>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1" t="s">
        <v>1699</v>
      </c>
      <c r="C281" s="1722"/>
      <c r="D281" s="1722"/>
      <c r="E281" s="1722"/>
      <c r="F281" s="1722"/>
      <c r="G281" s="1722"/>
      <c r="H281" s="1722"/>
      <c r="I281" s="1722"/>
      <c r="J281" s="1722"/>
      <c r="K281" s="1722"/>
      <c r="L281" s="1722"/>
      <c r="M281" s="1722"/>
      <c r="N281" s="1722"/>
      <c r="O281" s="1722"/>
      <c r="P281" s="1722"/>
      <c r="Q281" s="1722"/>
      <c r="R281" s="1722"/>
      <c r="S281" s="1722"/>
      <c r="T281" s="1722"/>
      <c r="U281" s="1723"/>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5" t="s">
        <v>1556</v>
      </c>
      <c r="E283" s="1716"/>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7">
        <v>1304</v>
      </c>
      <c r="E285" s="1718"/>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9" t="str">
        <f>AA22</f>
        <v/>
      </c>
      <c r="E287" s="1720"/>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9" t="str">
        <f>AB22</f>
        <v/>
      </c>
      <c r="E289" s="1720"/>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6" t="s">
        <v>649</v>
      </c>
      <c r="E291" s="1707"/>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7" t="s">
        <v>1514</v>
      </c>
      <c r="E293" s="1699"/>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1" t="s">
        <v>1700</v>
      </c>
      <c r="C295" s="1722"/>
      <c r="D295" s="1722"/>
      <c r="E295" s="1722"/>
      <c r="F295" s="1722"/>
      <c r="G295" s="1722"/>
      <c r="H295" s="1722"/>
      <c r="I295" s="1722"/>
      <c r="J295" s="1722"/>
      <c r="K295" s="1722"/>
      <c r="L295" s="1722"/>
      <c r="M295" s="1722"/>
      <c r="N295" s="1722"/>
      <c r="O295" s="1722"/>
      <c r="P295" s="1722"/>
      <c r="Q295" s="1722"/>
      <c r="R295" s="1722"/>
      <c r="S295" s="1722"/>
      <c r="T295" s="1722"/>
      <c r="U295" s="1723"/>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5" t="s">
        <v>1556</v>
      </c>
      <c r="E297" s="1716"/>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7">
        <v>1305</v>
      </c>
      <c r="E299" s="1718"/>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9" t="str">
        <f>AA23</f>
        <v/>
      </c>
      <c r="E301" s="1720"/>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9" t="str">
        <f>AB23</f>
        <v/>
      </c>
      <c r="E303" s="1720"/>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6" t="s">
        <v>649</v>
      </c>
      <c r="E305" s="1707"/>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7" t="s">
        <v>1514</v>
      </c>
      <c r="E307" s="1699"/>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4" t="s">
        <v>1559</v>
      </c>
      <c r="C309" s="1698"/>
      <c r="D309" s="1698"/>
      <c r="E309" s="1698"/>
      <c r="F309" s="1698"/>
      <c r="G309" s="1698"/>
      <c r="H309" s="1698"/>
      <c r="I309" s="1698"/>
      <c r="J309" s="1698"/>
      <c r="K309" s="1698"/>
      <c r="L309" s="1698"/>
      <c r="M309" s="1698"/>
      <c r="N309" s="1698"/>
      <c r="O309" s="1698"/>
      <c r="P309" s="1698"/>
      <c r="Q309" s="1698"/>
      <c r="R309" s="1698"/>
      <c r="S309" s="1698"/>
      <c r="T309" s="1698"/>
      <c r="U309" s="1699"/>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5" t="s">
        <v>1557</v>
      </c>
      <c r="E311" s="1716"/>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7">
        <v>4001</v>
      </c>
      <c r="E313" s="1718"/>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9" t="str">
        <f>AA24</f>
        <v/>
      </c>
      <c r="E315" s="1720"/>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9" t="str">
        <f>AB24</f>
        <v/>
      </c>
      <c r="E317" s="1720"/>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6" t="s">
        <v>649</v>
      </c>
      <c r="E319" s="1707"/>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7" t="s">
        <v>1514</v>
      </c>
      <c r="E321" s="1699"/>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1" t="s">
        <v>1720</v>
      </c>
      <c r="C323" s="1722"/>
      <c r="D323" s="1722"/>
      <c r="E323" s="1722"/>
      <c r="F323" s="1722"/>
      <c r="G323" s="1722"/>
      <c r="H323" s="1722"/>
      <c r="I323" s="1722"/>
      <c r="J323" s="1722"/>
      <c r="K323" s="1722"/>
      <c r="L323" s="1722"/>
      <c r="M323" s="1722"/>
      <c r="N323" s="1722"/>
      <c r="O323" s="1722"/>
      <c r="P323" s="1722"/>
      <c r="Q323" s="1722"/>
      <c r="R323" s="1722"/>
      <c r="S323" s="1722"/>
      <c r="T323" s="1722"/>
      <c r="U323" s="1723"/>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8" t="s">
        <v>1617</v>
      </c>
      <c r="E325" s="1729"/>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30">
        <v>4601</v>
      </c>
      <c r="E327" s="1731"/>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9" t="str">
        <f>AA25</f>
        <v/>
      </c>
      <c r="E329" s="1720"/>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9" t="str">
        <f>AB25</f>
        <v/>
      </c>
      <c r="E331" s="1720"/>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6" t="s">
        <v>649</v>
      </c>
      <c r="E333" s="1707"/>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30" t="s">
        <v>1623</v>
      </c>
      <c r="E335" s="1723"/>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1" t="s">
        <v>1721</v>
      </c>
      <c r="C337" s="1722"/>
      <c r="D337" s="1722"/>
      <c r="E337" s="1722"/>
      <c r="F337" s="1722"/>
      <c r="G337" s="1722"/>
      <c r="H337" s="1722"/>
      <c r="I337" s="1722"/>
      <c r="J337" s="1722"/>
      <c r="K337" s="1722"/>
      <c r="L337" s="1722"/>
      <c r="M337" s="1722"/>
      <c r="N337" s="1722"/>
      <c r="O337" s="1722"/>
      <c r="P337" s="1722"/>
      <c r="Q337" s="1722"/>
      <c r="R337" s="1722"/>
      <c r="S337" s="1722"/>
      <c r="T337" s="1722"/>
      <c r="U337" s="1723"/>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8" t="s">
        <v>1617</v>
      </c>
      <c r="E339" s="1729"/>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30">
        <v>4602</v>
      </c>
      <c r="E341" s="1731"/>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9" t="str">
        <f>AA26</f>
        <v/>
      </c>
      <c r="E343" s="1720"/>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9" t="str">
        <f>AB26</f>
        <v/>
      </c>
      <c r="E345" s="1720"/>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6" t="s">
        <v>649</v>
      </c>
      <c r="E347" s="1707"/>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30" t="s">
        <v>1623</v>
      </c>
      <c r="E349" s="1723"/>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2" t="s">
        <v>1963</v>
      </c>
      <c r="C351" s="1733"/>
      <c r="D351" s="1733"/>
      <c r="E351" s="1733"/>
      <c r="F351" s="1733"/>
      <c r="G351" s="1733"/>
      <c r="H351" s="1733"/>
      <c r="I351" s="1733"/>
      <c r="J351" s="1733"/>
      <c r="K351" s="1733"/>
      <c r="L351" s="1733"/>
      <c r="M351" s="1733"/>
      <c r="N351" s="1733"/>
      <c r="O351" s="1733"/>
      <c r="P351" s="1733"/>
      <c r="Q351" s="1733"/>
      <c r="R351" s="1733"/>
      <c r="S351" s="1733"/>
      <c r="T351" s="1733"/>
      <c r="U351" s="1734"/>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8" t="s">
        <v>1647</v>
      </c>
      <c r="E353" s="1729"/>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30">
        <v>4901</v>
      </c>
      <c r="E355" s="1731"/>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9" t="str">
        <f>AA27</f>
        <v/>
      </c>
      <c r="E357" s="1720"/>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9" t="str">
        <f>AB27</f>
        <v/>
      </c>
      <c r="E359" s="1720"/>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6" t="s">
        <v>649</v>
      </c>
      <c r="E361" s="1707"/>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30" t="s">
        <v>1623</v>
      </c>
      <c r="E363" s="1723"/>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1" t="s">
        <v>1624</v>
      </c>
      <c r="C365" s="1722"/>
      <c r="D365" s="1722"/>
      <c r="E365" s="1722"/>
      <c r="F365" s="1722"/>
      <c r="G365" s="1722"/>
      <c r="H365" s="1722"/>
      <c r="I365" s="1722"/>
      <c r="J365" s="1722"/>
      <c r="K365" s="1722"/>
      <c r="L365" s="1722"/>
      <c r="M365" s="1722"/>
      <c r="N365" s="1722"/>
      <c r="O365" s="1722"/>
      <c r="P365" s="1722"/>
      <c r="Q365" s="1722"/>
      <c r="R365" s="1722"/>
      <c r="S365" s="1722"/>
      <c r="T365" s="1722"/>
      <c r="U365" s="1723"/>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8" t="s">
        <v>1625</v>
      </c>
      <c r="E367" s="1729"/>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30">
        <v>5001</v>
      </c>
      <c r="E369" s="1731"/>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9" t="str">
        <f>AA28</f>
        <v/>
      </c>
      <c r="E371" s="1720"/>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9" t="str">
        <f>AB28</f>
        <v/>
      </c>
      <c r="E373" s="1720"/>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6" t="s">
        <v>649</v>
      </c>
      <c r="E375" s="1707"/>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30" t="s">
        <v>1514</v>
      </c>
      <c r="E377" s="1723"/>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1" t="s">
        <v>1626</v>
      </c>
      <c r="C379" s="1722"/>
      <c r="D379" s="1722"/>
      <c r="E379" s="1722"/>
      <c r="F379" s="1722"/>
      <c r="G379" s="1722"/>
      <c r="H379" s="1722"/>
      <c r="I379" s="1722"/>
      <c r="J379" s="1722"/>
      <c r="K379" s="1722"/>
      <c r="L379" s="1722"/>
      <c r="M379" s="1722"/>
      <c r="N379" s="1722"/>
      <c r="O379" s="1722"/>
      <c r="P379" s="1722"/>
      <c r="Q379" s="1722"/>
      <c r="R379" s="1722"/>
      <c r="S379" s="1722"/>
      <c r="T379" s="1722"/>
      <c r="U379" s="1723"/>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5" t="s">
        <v>1141</v>
      </c>
      <c r="E381" s="1716"/>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7">
        <v>801</v>
      </c>
      <c r="E383" s="1718"/>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9" t="str">
        <f>AA29</f>
        <v/>
      </c>
      <c r="E385" s="1720"/>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9" t="str">
        <f>AB29</f>
        <v/>
      </c>
      <c r="E387" s="1720"/>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6" t="s">
        <v>649</v>
      </c>
      <c r="E389" s="1707"/>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7" t="s">
        <v>1623</v>
      </c>
      <c r="E391" s="1699"/>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4" t="s">
        <v>1628</v>
      </c>
      <c r="C393" s="1698"/>
      <c r="D393" s="1698"/>
      <c r="E393" s="1698"/>
      <c r="F393" s="1698"/>
      <c r="G393" s="1698"/>
      <c r="H393" s="1698"/>
      <c r="I393" s="1698"/>
      <c r="J393" s="1698"/>
      <c r="K393" s="1698"/>
      <c r="L393" s="1698"/>
      <c r="M393" s="1698"/>
      <c r="N393" s="1698"/>
      <c r="O393" s="1698"/>
      <c r="P393" s="1698"/>
      <c r="Q393" s="1698"/>
      <c r="R393" s="1698"/>
      <c r="S393" s="1698"/>
      <c r="T393" s="1698"/>
      <c r="U393" s="1699"/>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5" t="s">
        <v>1629</v>
      </c>
      <c r="E395" s="1716"/>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7">
        <v>901</v>
      </c>
      <c r="E397" s="1718"/>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9" t="str">
        <f>AA30</f>
        <v/>
      </c>
      <c r="E399" s="1720"/>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9" t="str">
        <f>AB30</f>
        <v/>
      </c>
      <c r="E401" s="1720"/>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6" t="s">
        <v>649</v>
      </c>
      <c r="E403" s="1707"/>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7" t="s">
        <v>1623</v>
      </c>
      <c r="E405" s="1699"/>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4" t="s">
        <v>1630</v>
      </c>
      <c r="C407" s="1698"/>
      <c r="D407" s="1698"/>
      <c r="E407" s="1698"/>
      <c r="F407" s="1698"/>
      <c r="G407" s="1698"/>
      <c r="H407" s="1698"/>
      <c r="I407" s="1698"/>
      <c r="J407" s="1698"/>
      <c r="K407" s="1698"/>
      <c r="L407" s="1698"/>
      <c r="M407" s="1698"/>
      <c r="N407" s="1698"/>
      <c r="O407" s="1698"/>
      <c r="P407" s="1698"/>
      <c r="Q407" s="1698"/>
      <c r="R407" s="1698"/>
      <c r="S407" s="1698"/>
      <c r="T407" s="1698"/>
      <c r="U407" s="1699"/>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5" t="s">
        <v>1631</v>
      </c>
      <c r="E409" s="1716"/>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7">
        <v>501</v>
      </c>
      <c r="E411" s="1718"/>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9" t="str">
        <f>AA31</f>
        <v/>
      </c>
      <c r="E413" s="1720"/>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9" t="str">
        <f>AB31</f>
        <v/>
      </c>
      <c r="E415" s="1720"/>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6" t="s">
        <v>649</v>
      </c>
      <c r="E417" s="1707"/>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7" t="s">
        <v>1623</v>
      </c>
      <c r="E419" s="1699"/>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4" t="s">
        <v>1632</v>
      </c>
      <c r="C421" s="1698"/>
      <c r="D421" s="1698"/>
      <c r="E421" s="1698"/>
      <c r="F421" s="1698"/>
      <c r="G421" s="1698"/>
      <c r="H421" s="1698"/>
      <c r="I421" s="1698"/>
      <c r="J421" s="1698"/>
      <c r="K421" s="1698"/>
      <c r="L421" s="1698"/>
      <c r="M421" s="1698"/>
      <c r="N421" s="1698"/>
      <c r="O421" s="1698"/>
      <c r="P421" s="1698"/>
      <c r="Q421" s="1698"/>
      <c r="R421" s="1698"/>
      <c r="S421" s="1698"/>
      <c r="T421" s="1698"/>
      <c r="U421" s="1699"/>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5" t="s">
        <v>1631</v>
      </c>
      <c r="E423" s="1716"/>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35">
        <v>502</v>
      </c>
      <c r="E425" s="1718"/>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9" t="str">
        <f>AA32</f>
        <v/>
      </c>
      <c r="E427" s="1720"/>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9" t="str">
        <f>AB32</f>
        <v/>
      </c>
      <c r="E429" s="1720"/>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6" t="s">
        <v>649</v>
      </c>
      <c r="E431" s="1707"/>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7" t="s">
        <v>1623</v>
      </c>
      <c r="E433" s="1699"/>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4" t="s">
        <v>1633</v>
      </c>
      <c r="C435" s="1698"/>
      <c r="D435" s="1698"/>
      <c r="E435" s="1698"/>
      <c r="F435" s="1698"/>
      <c r="G435" s="1698"/>
      <c r="H435" s="1698"/>
      <c r="I435" s="1698"/>
      <c r="J435" s="1698"/>
      <c r="K435" s="1698"/>
      <c r="L435" s="1698"/>
      <c r="M435" s="1698"/>
      <c r="N435" s="1698"/>
      <c r="O435" s="1698"/>
      <c r="P435" s="1698"/>
      <c r="Q435" s="1698"/>
      <c r="R435" s="1698"/>
      <c r="S435" s="1698"/>
      <c r="T435" s="1698"/>
      <c r="U435" s="1699"/>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5" t="s">
        <v>1634</v>
      </c>
      <c r="E437" s="1716"/>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7">
        <v>5601</v>
      </c>
      <c r="E439" s="1718"/>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9" t="str">
        <f>AA33</f>
        <v/>
      </c>
      <c r="E441" s="1720"/>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9" t="str">
        <f>AB33</f>
        <v/>
      </c>
      <c r="E443" s="1720"/>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6" t="s">
        <v>649</v>
      </c>
      <c r="E445" s="1707"/>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7" t="s">
        <v>1623</v>
      </c>
      <c r="E447" s="1699"/>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4" t="s">
        <v>1635</v>
      </c>
      <c r="C449" s="1698"/>
      <c r="D449" s="1698"/>
      <c r="E449" s="1698"/>
      <c r="F449" s="1698"/>
      <c r="G449" s="1698"/>
      <c r="H449" s="1698"/>
      <c r="I449" s="1698"/>
      <c r="J449" s="1698"/>
      <c r="K449" s="1698"/>
      <c r="L449" s="1698"/>
      <c r="M449" s="1698"/>
      <c r="N449" s="1698"/>
      <c r="O449" s="1698"/>
      <c r="P449" s="1698"/>
      <c r="Q449" s="1698"/>
      <c r="R449" s="1698"/>
      <c r="S449" s="1698"/>
      <c r="T449" s="1698"/>
      <c r="U449" s="1699"/>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5" t="s">
        <v>1634</v>
      </c>
      <c r="E451" s="1716"/>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7">
        <v>5602</v>
      </c>
      <c r="E453" s="1718"/>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9" t="str">
        <f>AA34</f>
        <v/>
      </c>
      <c r="E455" s="1720"/>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9" t="str">
        <f>AB34</f>
        <v/>
      </c>
      <c r="E457" s="1720"/>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6" t="s">
        <v>649</v>
      </c>
      <c r="E459" s="1707"/>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7" t="s">
        <v>1623</v>
      </c>
      <c r="E461" s="1699"/>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4" t="s">
        <v>1636</v>
      </c>
      <c r="C463" s="1698"/>
      <c r="D463" s="1698"/>
      <c r="E463" s="1698"/>
      <c r="F463" s="1698"/>
      <c r="G463" s="1698"/>
      <c r="H463" s="1698"/>
      <c r="I463" s="1698"/>
      <c r="J463" s="1698"/>
      <c r="K463" s="1698"/>
      <c r="L463" s="1698"/>
      <c r="M463" s="1698"/>
      <c r="N463" s="1698"/>
      <c r="O463" s="1698"/>
      <c r="P463" s="1698"/>
      <c r="Q463" s="1698"/>
      <c r="R463" s="1698"/>
      <c r="S463" s="1698"/>
      <c r="T463" s="1698"/>
      <c r="U463" s="1699"/>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5" t="s">
        <v>1637</v>
      </c>
      <c r="E465" s="1716"/>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7">
        <v>601</v>
      </c>
      <c r="E467" s="1718"/>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11" t="s">
        <v>1638</v>
      </c>
      <c r="O468" s="1711"/>
      <c r="P468" s="1711"/>
      <c r="Q468" s="1014"/>
      <c r="R468" s="1010" t="s">
        <v>1620</v>
      </c>
      <c r="S468" s="1014"/>
      <c r="T468" s="1010" t="s">
        <v>1621</v>
      </c>
      <c r="U468" s="1014"/>
    </row>
    <row r="469" spans="1:21" ht="30.75" customHeight="1" thickBot="1" x14ac:dyDescent="0.3">
      <c r="A469" s="1053"/>
      <c r="B469" s="1014"/>
      <c r="C469" s="1007" t="s">
        <v>1400</v>
      </c>
      <c r="D469" s="1719" t="str">
        <f>AA35</f>
        <v/>
      </c>
      <c r="E469" s="1720"/>
      <c r="F469" s="1014"/>
      <c r="G469" s="1014"/>
      <c r="H469" s="975"/>
      <c r="I469" s="1014"/>
      <c r="J469" s="976">
        <v>1</v>
      </c>
      <c r="K469" s="1014"/>
      <c r="L469" s="975"/>
      <c r="M469" s="1014"/>
      <c r="N469" s="1712" t="s">
        <v>1639</v>
      </c>
      <c r="O469" s="1712"/>
      <c r="P469" s="1712"/>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3" t="s">
        <v>1640</v>
      </c>
      <c r="O470" s="1713"/>
      <c r="P470" s="1713"/>
      <c r="Q470" s="1014"/>
      <c r="R470" s="1014"/>
      <c r="S470" s="1014"/>
      <c r="T470" s="1014"/>
      <c r="U470" s="1014"/>
    </row>
    <row r="471" spans="1:21" ht="30.75" thickBot="1" x14ac:dyDescent="0.3">
      <c r="A471" s="1053"/>
      <c r="B471" s="1014"/>
      <c r="C471" s="1007" t="s">
        <v>1401</v>
      </c>
      <c r="D471" s="1719" t="str">
        <f>AB35</f>
        <v/>
      </c>
      <c r="E471" s="1720"/>
      <c r="F471" s="1014"/>
      <c r="G471" s="1014"/>
      <c r="H471" s="1009" t="s">
        <v>1509</v>
      </c>
      <c r="I471" s="1014"/>
      <c r="J471" s="976">
        <v>3</v>
      </c>
      <c r="K471" s="1014"/>
      <c r="L471" s="1001"/>
      <c r="M471" s="1014"/>
      <c r="N471" s="1713" t="s">
        <v>1641</v>
      </c>
      <c r="O471" s="1713"/>
      <c r="P471" s="1713"/>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2" t="s">
        <v>1642</v>
      </c>
      <c r="O472" s="1712"/>
      <c r="P472" s="1712"/>
      <c r="Q472" s="1014"/>
      <c r="R472" s="1014"/>
      <c r="S472" s="1014"/>
      <c r="T472" s="1040" t="s">
        <v>651</v>
      </c>
      <c r="U472" s="1014"/>
    </row>
    <row r="473" spans="1:21" ht="30.75" thickBot="1" x14ac:dyDescent="0.3">
      <c r="A473" s="1053"/>
      <c r="B473" s="1014"/>
      <c r="C473" s="1008" t="s">
        <v>1512</v>
      </c>
      <c r="D473" s="1706" t="s">
        <v>649</v>
      </c>
      <c r="E473" s="1707"/>
      <c r="F473" s="1014"/>
      <c r="G473" s="1014"/>
      <c r="H473" s="1014"/>
      <c r="I473" s="1014"/>
      <c r="J473" s="976">
        <v>5</v>
      </c>
      <c r="K473" s="1014"/>
      <c r="L473" s="1001"/>
      <c r="M473" s="1014"/>
      <c r="N473" s="1712" t="s">
        <v>1643</v>
      </c>
      <c r="O473" s="1712"/>
      <c r="P473" s="1712"/>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7" t="s">
        <v>1623</v>
      </c>
      <c r="E475" s="1699"/>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4" t="s">
        <v>1644</v>
      </c>
      <c r="C477" s="1698"/>
      <c r="D477" s="1698"/>
      <c r="E477" s="1698"/>
      <c r="F477" s="1698"/>
      <c r="G477" s="1698"/>
      <c r="H477" s="1698"/>
      <c r="I477" s="1698"/>
      <c r="J477" s="1698"/>
      <c r="K477" s="1698"/>
      <c r="L477" s="1698"/>
      <c r="M477" s="1698"/>
      <c r="N477" s="1698"/>
      <c r="O477" s="1698"/>
      <c r="P477" s="1698"/>
      <c r="Q477" s="1698"/>
      <c r="R477" s="1698"/>
      <c r="S477" s="1698"/>
      <c r="T477" s="1698"/>
      <c r="U477" s="1699"/>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5" t="s">
        <v>1637</v>
      </c>
      <c r="E479" s="1716"/>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7">
        <v>602</v>
      </c>
      <c r="E481" s="1718"/>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11" t="s">
        <v>1638</v>
      </c>
      <c r="O482" s="1711"/>
      <c r="P482" s="1711"/>
      <c r="Q482" s="1014"/>
      <c r="R482" s="1010" t="s">
        <v>1620</v>
      </c>
      <c r="S482" s="1014"/>
      <c r="T482" s="1010" t="s">
        <v>1621</v>
      </c>
      <c r="U482" s="1014"/>
    </row>
    <row r="483" spans="1:21" ht="30.75" customHeight="1" thickBot="1" x14ac:dyDescent="0.3">
      <c r="A483" s="1053"/>
      <c r="B483" s="1014"/>
      <c r="C483" s="1007" t="s">
        <v>1400</v>
      </c>
      <c r="D483" s="1719" t="str">
        <f>AA36</f>
        <v/>
      </c>
      <c r="E483" s="1720"/>
      <c r="F483" s="1014"/>
      <c r="G483" s="1014"/>
      <c r="H483" s="1039"/>
      <c r="I483" s="1014"/>
      <c r="J483" s="976">
        <v>1</v>
      </c>
      <c r="K483" s="1014"/>
      <c r="L483" s="1001"/>
      <c r="M483" s="1014"/>
      <c r="N483" s="1712" t="s">
        <v>1639</v>
      </c>
      <c r="O483" s="1712"/>
      <c r="P483" s="1712"/>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2" t="s">
        <v>1640</v>
      </c>
      <c r="O484" s="1712"/>
      <c r="P484" s="1712"/>
      <c r="Q484" s="1014"/>
      <c r="R484" s="1014"/>
      <c r="S484" s="1014"/>
      <c r="T484" s="1014"/>
      <c r="U484" s="1014"/>
    </row>
    <row r="485" spans="1:21" ht="30.75" thickBot="1" x14ac:dyDescent="0.3">
      <c r="A485" s="1053"/>
      <c r="B485" s="1014"/>
      <c r="C485" s="1007" t="s">
        <v>1401</v>
      </c>
      <c r="D485" s="1719" t="str">
        <f>AB36</f>
        <v/>
      </c>
      <c r="E485" s="1720"/>
      <c r="F485" s="1014"/>
      <c r="G485" s="1014"/>
      <c r="H485" s="1009" t="s">
        <v>1509</v>
      </c>
      <c r="I485" s="1014"/>
      <c r="J485" s="976">
        <v>3</v>
      </c>
      <c r="K485" s="1014"/>
      <c r="L485" s="1001"/>
      <c r="M485" s="1014"/>
      <c r="N485" s="1712" t="s">
        <v>1641</v>
      </c>
      <c r="O485" s="1712"/>
      <c r="P485" s="1712"/>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2" t="s">
        <v>1642</v>
      </c>
      <c r="O486" s="1712"/>
      <c r="P486" s="1712"/>
      <c r="Q486" s="1014"/>
      <c r="R486" s="1014"/>
      <c r="S486" s="1014"/>
      <c r="T486" s="1040" t="s">
        <v>651</v>
      </c>
      <c r="U486" s="1014"/>
    </row>
    <row r="487" spans="1:21" ht="30.75" thickBot="1" x14ac:dyDescent="0.3">
      <c r="A487" s="1053"/>
      <c r="B487" s="1014"/>
      <c r="C487" s="1008" t="s">
        <v>1512</v>
      </c>
      <c r="D487" s="1706" t="s">
        <v>649</v>
      </c>
      <c r="E487" s="1707"/>
      <c r="F487" s="1014"/>
      <c r="G487" s="1014"/>
      <c r="H487" s="1014"/>
      <c r="I487" s="1014"/>
      <c r="J487" s="976">
        <v>5</v>
      </c>
      <c r="K487" s="1014"/>
      <c r="L487" s="1001"/>
      <c r="M487" s="1014"/>
      <c r="N487" s="1712" t="s">
        <v>1643</v>
      </c>
      <c r="O487" s="1712"/>
      <c r="P487" s="1712"/>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7" t="s">
        <v>1623</v>
      </c>
      <c r="E489" s="1699"/>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4" t="s">
        <v>1645</v>
      </c>
      <c r="C491" s="1698"/>
      <c r="D491" s="1698"/>
      <c r="E491" s="1698"/>
      <c r="F491" s="1698"/>
      <c r="G491" s="1698"/>
      <c r="H491" s="1698"/>
      <c r="I491" s="1698"/>
      <c r="J491" s="1698"/>
      <c r="K491" s="1698"/>
      <c r="L491" s="1698"/>
      <c r="M491" s="1698"/>
      <c r="N491" s="1698"/>
      <c r="O491" s="1698"/>
      <c r="P491" s="1698"/>
      <c r="Q491" s="1698"/>
      <c r="R491" s="1698"/>
      <c r="S491" s="1698"/>
      <c r="T491" s="1698"/>
      <c r="U491" s="1699"/>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5" t="s">
        <v>1646</v>
      </c>
      <c r="E493" s="1716"/>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7">
        <v>1001</v>
      </c>
      <c r="E495" s="1718"/>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9" t="str">
        <f>AA37</f>
        <v/>
      </c>
      <c r="E497" s="1720"/>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9" t="str">
        <f>AB37</f>
        <v/>
      </c>
      <c r="E499" s="1720"/>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6" t="s">
        <v>649</v>
      </c>
      <c r="E501" s="1707"/>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4" t="s">
        <v>2077</v>
      </c>
      <c r="C503" s="1698"/>
      <c r="D503" s="1698"/>
      <c r="E503" s="1698"/>
      <c r="F503" s="1698"/>
      <c r="G503" s="1698"/>
      <c r="H503" s="1698"/>
      <c r="I503" s="1698"/>
      <c r="J503" s="1698"/>
      <c r="K503" s="1698"/>
      <c r="L503" s="1698"/>
      <c r="M503" s="1698"/>
      <c r="N503" s="1698"/>
      <c r="O503" s="1698"/>
      <c r="P503" s="1698"/>
      <c r="Q503" s="1698"/>
      <c r="R503" s="1698"/>
      <c r="S503" s="1698"/>
      <c r="T503" s="1698"/>
      <c r="U503" s="1699"/>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5" t="s">
        <v>1837</v>
      </c>
      <c r="E505" s="1716"/>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4" t="str">
        <f>IF(T515="Yes",Incentives!K227,"")</f>
        <v/>
      </c>
      <c r="M506" s="1014"/>
      <c r="N506" s="1516"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7">
        <v>5301</v>
      </c>
      <c r="E507" s="1718"/>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87"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9" t="str">
        <f>IF(T515="Yes",Incentives!E229,"")</f>
        <v/>
      </c>
      <c r="E509" s="1720"/>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9" t="str">
        <f>IF(T515="Yes",Incentives!E230,"")</f>
        <v/>
      </c>
      <c r="E511" s="1720"/>
      <c r="F511" s="1014"/>
      <c r="G511" s="1014"/>
      <c r="H511" s="1487" t="s">
        <v>1509</v>
      </c>
      <c r="I511" s="1014"/>
      <c r="J511" s="1488"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35" t="s">
        <v>651</v>
      </c>
      <c r="E513" s="1718"/>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7" t="s">
        <v>1623</v>
      </c>
      <c r="E515" s="1699"/>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4" t="s">
        <v>2078</v>
      </c>
      <c r="C517" s="1698"/>
      <c r="D517" s="1698"/>
      <c r="E517" s="1698"/>
      <c r="F517" s="1698"/>
      <c r="G517" s="1698"/>
      <c r="H517" s="1698"/>
      <c r="I517" s="1698"/>
      <c r="J517" s="1698"/>
      <c r="K517" s="1698"/>
      <c r="L517" s="1698"/>
      <c r="M517" s="1698"/>
      <c r="N517" s="1698"/>
      <c r="O517" s="1698"/>
      <c r="P517" s="1698"/>
      <c r="Q517" s="1698"/>
      <c r="R517" s="1698"/>
      <c r="S517" s="1698"/>
      <c r="T517" s="1698"/>
      <c r="U517" s="1699"/>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5" t="s">
        <v>1837</v>
      </c>
      <c r="E519" s="1716"/>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4"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7">
        <v>5302</v>
      </c>
      <c r="E521" s="1718"/>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87"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9" t="str">
        <f>IF(T529="Yes",Incentives!E240,"")</f>
        <v/>
      </c>
      <c r="E523" s="1720"/>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9" t="str">
        <f>IF(T529="Yes",Incentives!E241,"")</f>
        <v/>
      </c>
      <c r="E525" s="1720"/>
      <c r="F525" s="1014"/>
      <c r="G525" s="1014"/>
      <c r="H525" s="1487" t="s">
        <v>1509</v>
      </c>
      <c r="I525" s="1014"/>
      <c r="J525" s="1487"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35" t="s">
        <v>651</v>
      </c>
      <c r="E527" s="1718"/>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7" t="s">
        <v>1623</v>
      </c>
      <c r="E529" s="1699"/>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4" t="s">
        <v>2079</v>
      </c>
      <c r="C531" s="1698"/>
      <c r="D531" s="1698"/>
      <c r="E531" s="1698"/>
      <c r="F531" s="1698"/>
      <c r="G531" s="1698"/>
      <c r="H531" s="1698"/>
      <c r="I531" s="1698"/>
      <c r="J531" s="1698"/>
      <c r="K531" s="1698"/>
      <c r="L531" s="1698"/>
      <c r="M531" s="1698"/>
      <c r="N531" s="1698"/>
      <c r="O531" s="1698"/>
      <c r="P531" s="1698"/>
      <c r="Q531" s="1698"/>
      <c r="R531" s="1698"/>
      <c r="S531" s="1698"/>
      <c r="T531" s="1698"/>
      <c r="U531" s="1699"/>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5" t="s">
        <v>1837</v>
      </c>
      <c r="E533" s="1716"/>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4"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7">
        <v>5303</v>
      </c>
      <c r="E535" s="1718"/>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87"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9" t="str">
        <f>IF(T543="Yes",Incentives!E251,"")</f>
        <v/>
      </c>
      <c r="E537" s="1720"/>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9" t="str">
        <f>IF(T543="Yes",Incentives!E252,"")</f>
        <v/>
      </c>
      <c r="E539" s="1720"/>
      <c r="F539" s="1014"/>
      <c r="G539" s="1014"/>
      <c r="H539" s="1487" t="s">
        <v>1509</v>
      </c>
      <c r="I539" s="1014"/>
      <c r="J539" s="1487"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35" t="s">
        <v>651</v>
      </c>
      <c r="E541" s="1718"/>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7" t="s">
        <v>1623</v>
      </c>
      <c r="E543" s="1699"/>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4" t="s">
        <v>2080</v>
      </c>
      <c r="C545" s="1698"/>
      <c r="D545" s="1698"/>
      <c r="E545" s="1698"/>
      <c r="F545" s="1698"/>
      <c r="G545" s="1698"/>
      <c r="H545" s="1698"/>
      <c r="I545" s="1698"/>
      <c r="J545" s="1698"/>
      <c r="K545" s="1698"/>
      <c r="L545" s="1698"/>
      <c r="M545" s="1698"/>
      <c r="N545" s="1698"/>
      <c r="O545" s="1698"/>
      <c r="P545" s="1698"/>
      <c r="Q545" s="1698"/>
      <c r="R545" s="1698"/>
      <c r="S545" s="1698"/>
      <c r="T545" s="1698"/>
      <c r="U545" s="1699"/>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5" t="s">
        <v>1837</v>
      </c>
      <c r="E547" s="1716"/>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4"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7">
        <v>5304</v>
      </c>
      <c r="E549" s="1718"/>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87"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9" t="str">
        <f>IF(T557="Yes",Incentives!E262,"")</f>
        <v/>
      </c>
      <c r="E551" s="1720"/>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9" t="str">
        <f>IF(T557="Yes",Incentives!E263,"")</f>
        <v/>
      </c>
      <c r="E553" s="1720"/>
      <c r="F553" s="1014"/>
      <c r="G553" s="1014"/>
      <c r="H553" s="1487" t="s">
        <v>1509</v>
      </c>
      <c r="I553" s="1014"/>
      <c r="J553" s="1487"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35" t="s">
        <v>651</v>
      </c>
      <c r="E555" s="1718"/>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7" t="s">
        <v>1623</v>
      </c>
      <c r="E557" s="1699"/>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4" t="s">
        <v>2081</v>
      </c>
      <c r="C559" s="1698"/>
      <c r="D559" s="1698"/>
      <c r="E559" s="1698"/>
      <c r="F559" s="1698"/>
      <c r="G559" s="1698"/>
      <c r="H559" s="1698"/>
      <c r="I559" s="1698"/>
      <c r="J559" s="1698"/>
      <c r="K559" s="1698"/>
      <c r="L559" s="1698"/>
      <c r="M559" s="1698"/>
      <c r="N559" s="1698"/>
      <c r="O559" s="1698"/>
      <c r="P559" s="1698"/>
      <c r="Q559" s="1698"/>
      <c r="R559" s="1698"/>
      <c r="S559" s="1698"/>
      <c r="T559" s="1698"/>
      <c r="U559" s="1699"/>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5" t="s">
        <v>1837</v>
      </c>
      <c r="E561" s="1716"/>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4"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7">
        <v>5305</v>
      </c>
      <c r="E563" s="1718"/>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87"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9" t="str">
        <f>IF(T571="Yes",Incentives!E273,"")</f>
        <v/>
      </c>
      <c r="E565" s="1720"/>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9" t="str">
        <f>IF(T571="Yes",Incentives!E274,"")</f>
        <v/>
      </c>
      <c r="E567" s="1720"/>
      <c r="F567" s="1014"/>
      <c r="G567" s="1014"/>
      <c r="H567" s="1487" t="s">
        <v>1509</v>
      </c>
      <c r="I567" s="1014"/>
      <c r="J567" s="1487"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35" t="s">
        <v>651</v>
      </c>
      <c r="E569" s="1718"/>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7" t="s">
        <v>1623</v>
      </c>
      <c r="E571" s="1699"/>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4" t="s">
        <v>2082</v>
      </c>
      <c r="C573" s="1698"/>
      <c r="D573" s="1698"/>
      <c r="E573" s="1698"/>
      <c r="F573" s="1698"/>
      <c r="G573" s="1698"/>
      <c r="H573" s="1698"/>
      <c r="I573" s="1698"/>
      <c r="J573" s="1698"/>
      <c r="K573" s="1698"/>
      <c r="L573" s="1698"/>
      <c r="M573" s="1698"/>
      <c r="N573" s="1698"/>
      <c r="O573" s="1698"/>
      <c r="P573" s="1698"/>
      <c r="Q573" s="1698"/>
      <c r="R573" s="1698"/>
      <c r="S573" s="1698"/>
      <c r="T573" s="1698"/>
      <c r="U573" s="1699"/>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5" t="s">
        <v>1837</v>
      </c>
      <c r="E575" s="1716"/>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4"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7">
        <v>5306</v>
      </c>
      <c r="E577" s="1718"/>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87"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9" t="str">
        <f>IF(T585="Yes",Incentives!E284,"")</f>
        <v/>
      </c>
      <c r="E579" s="1720"/>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9" t="str">
        <f>IF(T585="Yes",Incentives!E285,"")</f>
        <v/>
      </c>
      <c r="E581" s="1720"/>
      <c r="F581" s="1014"/>
      <c r="G581" s="1014"/>
      <c r="H581" s="1487" t="s">
        <v>1509</v>
      </c>
      <c r="I581" s="1014"/>
      <c r="J581" s="1487"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35" t="s">
        <v>651</v>
      </c>
      <c r="E583" s="1718"/>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7" t="s">
        <v>1623</v>
      </c>
      <c r="E585" s="1699"/>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4" t="s">
        <v>2083</v>
      </c>
      <c r="C587" s="1698"/>
      <c r="D587" s="1698"/>
      <c r="E587" s="1698"/>
      <c r="F587" s="1698"/>
      <c r="G587" s="1698"/>
      <c r="H587" s="1698"/>
      <c r="I587" s="1698"/>
      <c r="J587" s="1698"/>
      <c r="K587" s="1698"/>
      <c r="L587" s="1698"/>
      <c r="M587" s="1698"/>
      <c r="N587" s="1698"/>
      <c r="O587" s="1698"/>
      <c r="P587" s="1698"/>
      <c r="Q587" s="1698"/>
      <c r="R587" s="1698"/>
      <c r="S587" s="1698"/>
      <c r="T587" s="1698"/>
      <c r="U587" s="1699"/>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5" t="s">
        <v>1837</v>
      </c>
      <c r="E589" s="1716"/>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4"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7">
        <v>5307</v>
      </c>
      <c r="E591" s="1718"/>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87"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9" t="str">
        <f>IF(T599="Yes",Incentives!E295,"")</f>
        <v/>
      </c>
      <c r="E593" s="1720"/>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9" t="str">
        <f>IF(T599="Yes",Incentives!E296,"")</f>
        <v/>
      </c>
      <c r="E595" s="1720"/>
      <c r="F595" s="1014"/>
      <c r="G595" s="1014"/>
      <c r="H595" s="1487" t="s">
        <v>1509</v>
      </c>
      <c r="I595" s="1014"/>
      <c r="J595" s="1487"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35" t="s">
        <v>651</v>
      </c>
      <c r="E597" s="1718"/>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7" t="s">
        <v>1623</v>
      </c>
      <c r="E599" s="1699"/>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4" t="s">
        <v>2084</v>
      </c>
      <c r="C601" s="1698"/>
      <c r="D601" s="1698"/>
      <c r="E601" s="1698"/>
      <c r="F601" s="1698"/>
      <c r="G601" s="1698"/>
      <c r="H601" s="1698"/>
      <c r="I601" s="1698"/>
      <c r="J601" s="1698"/>
      <c r="K601" s="1698"/>
      <c r="L601" s="1698"/>
      <c r="M601" s="1698"/>
      <c r="N601" s="1698"/>
      <c r="O601" s="1698"/>
      <c r="P601" s="1698"/>
      <c r="Q601" s="1698"/>
      <c r="R601" s="1698"/>
      <c r="S601" s="1698"/>
      <c r="T601" s="1698"/>
      <c r="U601" s="1699"/>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5" t="s">
        <v>1837</v>
      </c>
      <c r="E603" s="1716"/>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4"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7">
        <v>5308</v>
      </c>
      <c r="E605" s="1718"/>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87"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9" t="str">
        <f>IF(T613="Yes",Incentives!E306,"")</f>
        <v/>
      </c>
      <c r="E607" s="1720"/>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9" t="str">
        <f>IF(T613="Yes",Incentives!E307,"")</f>
        <v/>
      </c>
      <c r="E609" s="1720"/>
      <c r="F609" s="1014"/>
      <c r="G609" s="1014"/>
      <c r="H609" s="1487" t="s">
        <v>1509</v>
      </c>
      <c r="I609" s="1014"/>
      <c r="J609" s="1487"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35" t="s">
        <v>651</v>
      </c>
      <c r="E611" s="1718"/>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7" t="s">
        <v>1623</v>
      </c>
      <c r="E613" s="1699"/>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4" t="s">
        <v>2085</v>
      </c>
      <c r="C615" s="1698"/>
      <c r="D615" s="1698"/>
      <c r="E615" s="1698"/>
      <c r="F615" s="1698"/>
      <c r="G615" s="1698"/>
      <c r="H615" s="1698"/>
      <c r="I615" s="1698"/>
      <c r="J615" s="1698"/>
      <c r="K615" s="1698"/>
      <c r="L615" s="1698"/>
      <c r="M615" s="1698"/>
      <c r="N615" s="1698"/>
      <c r="O615" s="1698"/>
      <c r="P615" s="1698"/>
      <c r="Q615" s="1698"/>
      <c r="R615" s="1698"/>
      <c r="S615" s="1698"/>
      <c r="T615" s="1698"/>
      <c r="U615" s="1699"/>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5" t="s">
        <v>1837</v>
      </c>
      <c r="E617" s="1716"/>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4"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7">
        <v>5309</v>
      </c>
      <c r="E619" s="1718"/>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87"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9" t="str">
        <f>IF(T627="Yes",Incentives!E317,"")</f>
        <v/>
      </c>
      <c r="E621" s="1720"/>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9" t="str">
        <f>IF(T627="Yes",Incentives!E318,"")</f>
        <v/>
      </c>
      <c r="E623" s="1720"/>
      <c r="F623" s="1014"/>
      <c r="G623" s="1014"/>
      <c r="H623" s="1487" t="s">
        <v>1509</v>
      </c>
      <c r="I623" s="1014"/>
      <c r="J623" s="1487"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35" t="s">
        <v>651</v>
      </c>
      <c r="E625" s="1718"/>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7" t="s">
        <v>1623</v>
      </c>
      <c r="E627" s="1699"/>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4"/>
      <c r="C629" s="1698"/>
      <c r="D629" s="1698"/>
      <c r="E629" s="1698"/>
      <c r="F629" s="1698"/>
      <c r="G629" s="1698"/>
      <c r="H629" s="1698"/>
      <c r="I629" s="1698"/>
      <c r="J629" s="1698"/>
      <c r="K629" s="1698"/>
      <c r="L629" s="1698"/>
      <c r="M629" s="1698"/>
      <c r="N629" s="1698"/>
      <c r="O629" s="1698"/>
      <c r="P629" s="1698"/>
      <c r="Q629" s="1698"/>
      <c r="R629" s="1698"/>
      <c r="S629" s="1698"/>
      <c r="T629" s="1698"/>
      <c r="U629" s="1699"/>
    </row>
    <row r="630" spans="1:21" x14ac:dyDescent="0.25">
      <c r="A630" s="585"/>
      <c r="B630" s="757"/>
      <c r="C630" s="757"/>
      <c r="D630" s="757"/>
      <c r="E630" s="757"/>
      <c r="F630" s="757"/>
      <c r="G630" s="1068"/>
      <c r="H630" s="757"/>
      <c r="I630" s="757"/>
      <c r="J630" s="757"/>
      <c r="K630" s="757"/>
      <c r="L630" s="757"/>
      <c r="M630" s="757"/>
      <c r="N630" s="757"/>
      <c r="O630" s="757"/>
      <c r="P630" s="757"/>
      <c r="Q630" s="757"/>
      <c r="R630" s="757"/>
      <c r="S630" s="757"/>
      <c r="T630" s="757"/>
      <c r="U630" s="757"/>
    </row>
    <row r="631" spans="1:21" x14ac:dyDescent="0.25">
      <c r="A631" s="585"/>
      <c r="B631" s="585"/>
      <c r="C631" s="585"/>
      <c r="D631" s="585"/>
      <c r="E631" s="585"/>
      <c r="F631" s="585"/>
      <c r="G631" s="1048"/>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48"/>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48"/>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48"/>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48"/>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48"/>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48"/>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48"/>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48"/>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48"/>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48"/>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48"/>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48"/>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48"/>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sheetData>
  <sheetProtection algorithmName="SHA-512" hashValue="IaYu0B5XCnYEhc2xEVYQGD6qvStFevI2486ScYhmAnxZ8wlpze04whvs6DuqaDr91ROCGvY90DgNFLSzH+dKTg==" saltValue="eTfdRqh+w1II2EweWQO8R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39"/>
      <c r="K2" s="1739"/>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1" t="e">
        <f>VLOOKUP($J$4,'Market Geography'!$D:$G,4,FALSE)</f>
        <v>#N/A</v>
      </c>
      <c r="K3" s="1661"/>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1">
        <f>Welcome!$D$4</f>
        <v>0</v>
      </c>
      <c r="K4" s="1661"/>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0" t="e">
        <f>VLOOKUP($J$4,'Market Geography'!$D:$F,3,FALSE)</f>
        <v>#N/A</v>
      </c>
      <c r="K5" s="1740"/>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1" t="s">
        <v>134</v>
      </c>
      <c r="K6" s="1661"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1" t="str">
        <f>IF(Welcome!$D$10="MDA","C","N")</f>
        <v>N</v>
      </c>
      <c r="K7" s="1661"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6" t="s">
        <v>933</v>
      </c>
      <c r="AE13" s="1737"/>
      <c r="AF13" s="1738"/>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2" t="s">
        <v>978</v>
      </c>
      <c r="F1" s="1743"/>
      <c r="G1" s="1743"/>
      <c r="H1" s="1743"/>
      <c r="I1" s="1743"/>
      <c r="J1" s="1744"/>
      <c r="L1" s="1742" t="s">
        <v>977</v>
      </c>
      <c r="M1" s="1744"/>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2" t="s">
        <v>979</v>
      </c>
      <c r="F20" s="1743"/>
      <c r="G20" s="1744"/>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1" t="s">
        <v>113</v>
      </c>
      <c r="M22" s="1741"/>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2" t="s">
        <v>977</v>
      </c>
      <c r="M23" s="174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1" t="s">
        <v>980</v>
      </c>
      <c r="F28" s="1741"/>
      <c r="G28" s="1741"/>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5" t="s">
        <v>808</v>
      </c>
      <c r="U1" s="1745"/>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5" t="s">
        <v>809</v>
      </c>
      <c r="U5" s="1745"/>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5"/>
      <c r="U6" s="1745"/>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6"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6"/>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6"/>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7" t="s">
        <v>918</v>
      </c>
      <c r="AX5" s="1748"/>
      <c r="AY5" s="426">
        <v>1757315</v>
      </c>
      <c r="AZ5" s="273" t="s">
        <v>214</v>
      </c>
      <c r="BA5" s="1" t="s">
        <v>214</v>
      </c>
      <c r="BB5" s="419">
        <v>3.2000000000000001E-2</v>
      </c>
      <c r="BC5" s="419">
        <v>6.9000000000000006E-2</v>
      </c>
      <c r="BD5" s="419">
        <v>8.2000000000000003E-2</v>
      </c>
      <c r="BE5" s="419">
        <v>9.6000000000000002E-2</v>
      </c>
      <c r="BF5" s="420">
        <v>0.13300000000000001</v>
      </c>
      <c r="BI5" s="1747" t="s">
        <v>919</v>
      </c>
      <c r="BJ5" s="1748"/>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0" t="s">
        <v>917</v>
      </c>
      <c r="AR10" s="1750"/>
      <c r="AW10" s="1749" t="s">
        <v>915</v>
      </c>
      <c r="AX10" s="1749"/>
      <c r="AY10" s="1749"/>
      <c r="AZ10" s="1749"/>
      <c r="BA10" s="1749"/>
      <c r="BD10" s="1749" t="s">
        <v>916</v>
      </c>
      <c r="BE10" s="1749"/>
      <c r="BF10" s="1749"/>
      <c r="BG10" s="1749"/>
      <c r="BH10" s="174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1" t="s">
        <v>1899</v>
      </c>
      <c r="C2" s="1762"/>
      <c r="D2" s="1762"/>
      <c r="E2" s="1762"/>
      <c r="F2" s="1762"/>
      <c r="G2" s="1762"/>
      <c r="H2" s="1762"/>
      <c r="I2" s="1762"/>
      <c r="J2" s="1763"/>
      <c r="K2" s="1233"/>
      <c r="L2" s="1227"/>
      <c r="M2" s="1767" t="s">
        <v>1964</v>
      </c>
      <c r="N2" s="1768"/>
      <c r="O2" s="1769"/>
      <c r="P2" s="1770"/>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4"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5"/>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1"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6"/>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1"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6"/>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59"/>
      <c r="P9" s="1760"/>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6" t="s">
        <v>1918</v>
      </c>
      <c r="C14" s="1220" t="s">
        <v>1919</v>
      </c>
      <c r="D14" s="1221" t="s">
        <v>1920</v>
      </c>
      <c r="E14" s="1256"/>
      <c r="F14" s="1256"/>
      <c r="G14" s="1256"/>
      <c r="H14" s="1256"/>
      <c r="I14" s="1256"/>
      <c r="J14" s="1256"/>
      <c r="K14" s="1256"/>
      <c r="L14" s="1256"/>
      <c r="M14" s="1256"/>
      <c r="N14" s="1256"/>
      <c r="O14" s="1256"/>
      <c r="P14" s="1257"/>
      <c r="Q14" s="1256"/>
      <c r="R14" s="1256"/>
      <c r="S14" s="1256"/>
      <c r="T14" s="1756"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7"/>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7"/>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58" t="s">
        <v>1922</v>
      </c>
      <c r="C16" s="1259" t="s">
        <v>1923</v>
      </c>
      <c r="D16" s="1260" t="s">
        <v>131</v>
      </c>
      <c r="E16" s="1260" t="s">
        <v>1924</v>
      </c>
      <c r="F16" s="1227"/>
      <c r="G16" s="1227"/>
      <c r="H16" s="1227"/>
      <c r="I16" s="1227"/>
      <c r="J16" s="1227"/>
      <c r="K16" s="1227"/>
      <c r="L16" s="1227"/>
      <c r="M16" s="1227"/>
      <c r="N16" s="1227"/>
      <c r="O16" s="1227"/>
      <c r="P16" s="1228"/>
      <c r="Q16" s="1227"/>
      <c r="R16" s="1227"/>
      <c r="S16" s="1227"/>
      <c r="T16" s="1758"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2"/>
      <c r="C17" s="1261" t="s">
        <v>1925</v>
      </c>
      <c r="D17" s="1261" t="s">
        <v>1926</v>
      </c>
      <c r="E17" s="1262"/>
      <c r="F17" s="1227"/>
      <c r="G17" s="1227"/>
      <c r="H17" s="1227"/>
      <c r="I17" s="1227"/>
      <c r="J17" s="1227"/>
      <c r="K17" s="1227"/>
      <c r="L17" s="1227"/>
      <c r="M17" s="1227"/>
      <c r="N17" s="1227"/>
      <c r="O17" s="1227"/>
      <c r="P17" s="1228"/>
      <c r="Q17" s="1227"/>
      <c r="R17" s="1227"/>
      <c r="S17" s="1227"/>
      <c r="T17" s="1752"/>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2"/>
      <c r="C18" s="1263" t="s">
        <v>1925</v>
      </c>
      <c r="D18" s="1263" t="s">
        <v>1927</v>
      </c>
      <c r="E18" s="1264" t="s">
        <v>1928</v>
      </c>
      <c r="F18" s="1227"/>
      <c r="G18" s="1227"/>
      <c r="H18" s="1227"/>
      <c r="I18" s="1227"/>
      <c r="J18" s="1227"/>
      <c r="K18" s="1227"/>
      <c r="L18" s="1227"/>
      <c r="M18" s="1227"/>
      <c r="N18" s="1227"/>
      <c r="O18" s="1227"/>
      <c r="P18" s="1228"/>
      <c r="Q18" s="1227"/>
      <c r="R18" s="1227"/>
      <c r="S18" s="1227"/>
      <c r="T18" s="1752"/>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2"/>
      <c r="C19" s="1263" t="s">
        <v>1925</v>
      </c>
      <c r="D19" s="1263" t="s">
        <v>1929</v>
      </c>
      <c r="E19" s="1264" t="s">
        <v>1716</v>
      </c>
      <c r="F19" s="1227"/>
      <c r="G19" s="1227"/>
      <c r="H19" s="1227"/>
      <c r="I19" s="1227"/>
      <c r="J19" s="1227"/>
      <c r="K19" s="1227"/>
      <c r="L19" s="1227"/>
      <c r="M19" s="1227"/>
      <c r="N19" s="1227"/>
      <c r="O19" s="1227"/>
      <c r="P19" s="1228"/>
      <c r="Q19" s="1227"/>
      <c r="R19" s="1227"/>
      <c r="S19" s="1227"/>
      <c r="T19" s="1752"/>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3"/>
      <c r="C20" s="1265" t="s">
        <v>1925</v>
      </c>
      <c r="D20" s="1265" t="s">
        <v>1930</v>
      </c>
      <c r="E20" s="1266" t="s">
        <v>1931</v>
      </c>
      <c r="F20" s="1227"/>
      <c r="G20" s="1227"/>
      <c r="H20" s="1227"/>
      <c r="I20" s="1227"/>
      <c r="J20" s="1227"/>
      <c r="K20" s="1227"/>
      <c r="L20" s="1227"/>
      <c r="M20" s="1227"/>
      <c r="N20" s="1227"/>
      <c r="O20" s="1227"/>
      <c r="P20" s="1228"/>
      <c r="Q20" s="1227"/>
      <c r="R20" s="1227"/>
      <c r="S20" s="1227"/>
      <c r="T20" s="1753"/>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1"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1"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2"/>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2"/>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2"/>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2"/>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2"/>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2"/>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2"/>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2"/>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2"/>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2"/>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2"/>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2"/>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2"/>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2"/>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2"/>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2"/>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2"/>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2"/>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3"/>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3"/>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1"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1"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4"/>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4"/>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2"/>
      <c r="C38" s="1295" t="s">
        <v>1949</v>
      </c>
      <c r="D38" s="1296" t="s">
        <v>126</v>
      </c>
      <c r="E38" s="1297" t="s">
        <v>128</v>
      </c>
      <c r="F38" s="1298" t="s">
        <v>1112</v>
      </c>
      <c r="G38" s="1256"/>
      <c r="H38" s="1256"/>
      <c r="I38" s="1256"/>
      <c r="J38" s="1256"/>
      <c r="K38" s="1256"/>
      <c r="L38" s="1256"/>
      <c r="M38" s="1256"/>
      <c r="N38" s="1256"/>
      <c r="O38" s="1256"/>
      <c r="P38" s="1256"/>
      <c r="Q38" s="1257"/>
      <c r="R38" s="1227"/>
      <c r="S38" s="1227"/>
      <c r="T38" s="1752"/>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2"/>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2"/>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3"/>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3"/>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1"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1"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4"/>
      <c r="C42" s="1261" t="s">
        <v>1925</v>
      </c>
      <c r="D42" s="1261" t="s">
        <v>1926</v>
      </c>
      <c r="E42" s="1262"/>
      <c r="F42" s="1227"/>
      <c r="G42" s="1227"/>
      <c r="H42" s="1227"/>
      <c r="I42" s="1227"/>
      <c r="J42" s="1227"/>
      <c r="K42" s="1227"/>
      <c r="L42" s="1227"/>
      <c r="M42" s="1227"/>
      <c r="N42" s="1227"/>
      <c r="O42" s="1227"/>
      <c r="P42" s="1227"/>
      <c r="Q42" s="1228"/>
      <c r="R42" s="1227"/>
      <c r="S42" s="1227"/>
      <c r="T42" s="1754"/>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4"/>
      <c r="C43" s="1263" t="s">
        <v>1925</v>
      </c>
      <c r="D43" s="1263" t="s">
        <v>1927</v>
      </c>
      <c r="E43" s="1264" t="s">
        <v>1928</v>
      </c>
      <c r="F43" s="1227"/>
      <c r="G43" s="1227"/>
      <c r="H43" s="1227"/>
      <c r="I43" s="1227"/>
      <c r="J43" s="1227"/>
      <c r="K43" s="1227"/>
      <c r="L43" s="1227"/>
      <c r="M43" s="1227"/>
      <c r="N43" s="1227"/>
      <c r="O43" s="1227"/>
      <c r="P43" s="1227"/>
      <c r="Q43" s="1228"/>
      <c r="R43" s="1227"/>
      <c r="S43" s="1227"/>
      <c r="T43" s="1754"/>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4"/>
      <c r="C44" s="1263" t="s">
        <v>1925</v>
      </c>
      <c r="D44" s="1263" t="s">
        <v>1929</v>
      </c>
      <c r="E44" s="1264" t="s">
        <v>1716</v>
      </c>
      <c r="F44" s="1227"/>
      <c r="G44" s="1227"/>
      <c r="H44" s="1227"/>
      <c r="I44" s="1227"/>
      <c r="J44" s="1227"/>
      <c r="K44" s="1227"/>
      <c r="L44" s="1227"/>
      <c r="M44" s="1227"/>
      <c r="N44" s="1227"/>
      <c r="O44" s="1227"/>
      <c r="P44" s="1227"/>
      <c r="Q44" s="1228"/>
      <c r="R44" s="1227"/>
      <c r="S44" s="1227"/>
      <c r="T44" s="1754"/>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5"/>
      <c r="C45" s="1265" t="s">
        <v>1925</v>
      </c>
      <c r="D45" s="1265" t="s">
        <v>1930</v>
      </c>
      <c r="E45" s="1266" t="s">
        <v>1931</v>
      </c>
      <c r="F45" s="1227"/>
      <c r="G45" s="1227"/>
      <c r="H45" s="1227"/>
      <c r="I45" s="1227"/>
      <c r="J45" s="1227"/>
      <c r="K45" s="1227"/>
      <c r="L45" s="1227"/>
      <c r="M45" s="1227"/>
      <c r="N45" s="1227"/>
      <c r="O45" s="1227"/>
      <c r="P45" s="1227"/>
      <c r="Q45" s="1228"/>
      <c r="R45" s="1227"/>
      <c r="S45" s="1227"/>
      <c r="T45" s="1755"/>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1"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1"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2"/>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2"/>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2"/>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2"/>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2"/>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2"/>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2"/>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2"/>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2"/>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2"/>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2"/>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2"/>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2"/>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2"/>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2"/>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2"/>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2"/>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2"/>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3"/>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3"/>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1"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1"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4"/>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4"/>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2"/>
      <c r="C63" s="1295" t="s">
        <v>1949</v>
      </c>
      <c r="D63" s="1296" t="s">
        <v>126</v>
      </c>
      <c r="E63" s="1297" t="s">
        <v>128</v>
      </c>
      <c r="F63" s="1298" t="s">
        <v>1112</v>
      </c>
      <c r="G63" s="1256"/>
      <c r="H63" s="1256"/>
      <c r="I63" s="1256"/>
      <c r="J63" s="1256"/>
      <c r="K63" s="1256"/>
      <c r="L63" s="1256"/>
      <c r="M63" s="1256"/>
      <c r="N63" s="1256"/>
      <c r="O63" s="1256"/>
      <c r="P63" s="1256"/>
      <c r="Q63" s="1257"/>
      <c r="R63" s="1227"/>
      <c r="S63" s="1227"/>
      <c r="T63" s="1754"/>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2"/>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2"/>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2"/>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2"/>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2"/>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2"/>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2"/>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2"/>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2"/>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2"/>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3"/>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3"/>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1"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1"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4"/>
      <c r="C71" s="1261" t="s">
        <v>1925</v>
      </c>
      <c r="D71" s="1261" t="s">
        <v>1926</v>
      </c>
      <c r="E71" s="1262"/>
      <c r="F71" s="1227"/>
      <c r="G71" s="1227"/>
      <c r="H71" s="1227"/>
      <c r="I71" s="1227"/>
      <c r="J71" s="1227"/>
      <c r="K71" s="1227"/>
      <c r="L71" s="1227"/>
      <c r="M71" s="1227"/>
      <c r="N71" s="1227"/>
      <c r="O71" s="1227"/>
      <c r="P71" s="1227"/>
      <c r="Q71" s="1228"/>
      <c r="R71" s="1227"/>
      <c r="S71" s="1227"/>
      <c r="T71" s="1754"/>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4"/>
      <c r="C72" s="1263" t="s">
        <v>1925</v>
      </c>
      <c r="D72" s="1263" t="s">
        <v>1927</v>
      </c>
      <c r="E72" s="1264" t="s">
        <v>1928</v>
      </c>
      <c r="F72" s="1227"/>
      <c r="G72" s="1227"/>
      <c r="H72" s="1227"/>
      <c r="I72" s="1227"/>
      <c r="J72" s="1227"/>
      <c r="K72" s="1227"/>
      <c r="L72" s="1227"/>
      <c r="M72" s="1227"/>
      <c r="N72" s="1227"/>
      <c r="O72" s="1227"/>
      <c r="P72" s="1227"/>
      <c r="Q72" s="1228"/>
      <c r="R72" s="1227"/>
      <c r="S72" s="1227"/>
      <c r="T72" s="1754"/>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4"/>
      <c r="C73" s="1263" t="s">
        <v>1925</v>
      </c>
      <c r="D73" s="1263" t="s">
        <v>1929</v>
      </c>
      <c r="E73" s="1264" t="s">
        <v>1716</v>
      </c>
      <c r="F73" s="1227"/>
      <c r="G73" s="1227"/>
      <c r="H73" s="1227"/>
      <c r="I73" s="1227"/>
      <c r="J73" s="1227"/>
      <c r="K73" s="1227"/>
      <c r="L73" s="1227"/>
      <c r="M73" s="1227"/>
      <c r="N73" s="1227"/>
      <c r="O73" s="1227"/>
      <c r="P73" s="1227"/>
      <c r="Q73" s="1228"/>
      <c r="R73" s="1227"/>
      <c r="S73" s="1227"/>
      <c r="T73" s="1754"/>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5"/>
      <c r="C74" s="1265" t="s">
        <v>1925</v>
      </c>
      <c r="D74" s="1265" t="s">
        <v>1930</v>
      </c>
      <c r="E74" s="1266" t="s">
        <v>1931</v>
      </c>
      <c r="F74" s="1227"/>
      <c r="G74" s="1227"/>
      <c r="H74" s="1227"/>
      <c r="I74" s="1227"/>
      <c r="J74" s="1227"/>
      <c r="K74" s="1227"/>
      <c r="L74" s="1227"/>
      <c r="M74" s="1227"/>
      <c r="N74" s="1227"/>
      <c r="O74" s="1227"/>
      <c r="P74" s="1227"/>
      <c r="Q74" s="1228"/>
      <c r="R74" s="1227"/>
      <c r="S74" s="1227"/>
      <c r="T74" s="1755"/>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1"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1"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2"/>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2"/>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2"/>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2"/>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2"/>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2"/>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2"/>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2"/>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2"/>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2"/>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2"/>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2"/>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2"/>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2"/>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2"/>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2"/>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2"/>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2"/>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3"/>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3"/>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1"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1"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4"/>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4"/>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2"/>
      <c r="C92" s="1295" t="s">
        <v>1949</v>
      </c>
      <c r="D92" s="1296" t="s">
        <v>126</v>
      </c>
      <c r="E92" s="1297" t="s">
        <v>128</v>
      </c>
      <c r="F92" s="1298" t="s">
        <v>1112</v>
      </c>
      <c r="G92" s="1256"/>
      <c r="H92" s="1256"/>
      <c r="I92" s="1256"/>
      <c r="J92" s="1256"/>
      <c r="K92" s="1256"/>
      <c r="L92" s="1256"/>
      <c r="M92" s="1256"/>
      <c r="N92" s="1256"/>
      <c r="O92" s="1256"/>
      <c r="P92" s="1256"/>
      <c r="Q92" s="1257"/>
      <c r="R92" s="1227"/>
      <c r="S92" s="1227"/>
      <c r="T92" s="1754"/>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2"/>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2"/>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2"/>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2"/>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1"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1"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4"/>
      <c r="C96" s="1261" t="s">
        <v>1925</v>
      </c>
      <c r="D96" s="1261" t="s">
        <v>1926</v>
      </c>
      <c r="E96" s="1262"/>
      <c r="F96" s="1227"/>
      <c r="G96" s="1227"/>
      <c r="H96" s="1227"/>
      <c r="I96" s="1227"/>
      <c r="J96" s="1227"/>
      <c r="K96" s="1227"/>
      <c r="L96" s="1227"/>
      <c r="M96" s="1227"/>
      <c r="N96" s="1227"/>
      <c r="O96" s="1227"/>
      <c r="P96" s="1227"/>
      <c r="Q96" s="1228"/>
      <c r="R96" s="1227"/>
      <c r="S96" s="1227"/>
      <c r="T96" s="1754"/>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4"/>
      <c r="C97" s="1263" t="s">
        <v>1925</v>
      </c>
      <c r="D97" s="1263" t="s">
        <v>1927</v>
      </c>
      <c r="E97" s="1264" t="s">
        <v>1928</v>
      </c>
      <c r="F97" s="1227"/>
      <c r="G97" s="1227"/>
      <c r="H97" s="1227"/>
      <c r="I97" s="1227"/>
      <c r="J97" s="1227"/>
      <c r="K97" s="1227"/>
      <c r="L97" s="1227"/>
      <c r="M97" s="1227"/>
      <c r="N97" s="1227"/>
      <c r="O97" s="1227"/>
      <c r="P97" s="1227"/>
      <c r="Q97" s="1228"/>
      <c r="R97" s="1227"/>
      <c r="S97" s="1227"/>
      <c r="T97" s="1754"/>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4"/>
      <c r="C98" s="1263" t="s">
        <v>1925</v>
      </c>
      <c r="D98" s="1263" t="s">
        <v>1929</v>
      </c>
      <c r="E98" s="1264" t="s">
        <v>1716</v>
      </c>
      <c r="F98" s="1227"/>
      <c r="G98" s="1227"/>
      <c r="H98" s="1227"/>
      <c r="I98" s="1227"/>
      <c r="J98" s="1227"/>
      <c r="K98" s="1227"/>
      <c r="L98" s="1227"/>
      <c r="M98" s="1227"/>
      <c r="N98" s="1227"/>
      <c r="O98" s="1227"/>
      <c r="P98" s="1227"/>
      <c r="Q98" s="1228"/>
      <c r="R98" s="1227"/>
      <c r="S98" s="1227"/>
      <c r="T98" s="1754"/>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5"/>
      <c r="C99" s="1265" t="s">
        <v>1925</v>
      </c>
      <c r="D99" s="1265" t="s">
        <v>1930</v>
      </c>
      <c r="E99" s="1266" t="s">
        <v>1931</v>
      </c>
      <c r="F99" s="1227"/>
      <c r="G99" s="1227"/>
      <c r="H99" s="1227"/>
      <c r="I99" s="1227"/>
      <c r="J99" s="1227"/>
      <c r="K99" s="1227"/>
      <c r="L99" s="1227"/>
      <c r="M99" s="1227"/>
      <c r="N99" s="1227"/>
      <c r="O99" s="1227"/>
      <c r="P99" s="1227"/>
      <c r="Q99" s="1228"/>
      <c r="R99" s="1227"/>
      <c r="S99" s="1227"/>
      <c r="T99" s="1755"/>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1"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1"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2"/>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2"/>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2"/>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2"/>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2"/>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2"/>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2"/>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2"/>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2"/>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2"/>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2"/>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2"/>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2"/>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2"/>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2"/>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2"/>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2"/>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2"/>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3"/>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3"/>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1"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1"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4"/>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4"/>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2"/>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4"/>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2"/>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2"/>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2"/>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2"/>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2"/>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2"/>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2"/>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2"/>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2"/>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2"/>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3"/>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3"/>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1"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1"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4"/>
      <c r="C125" s="1261" t="s">
        <v>1925</v>
      </c>
      <c r="D125" s="1261" t="s">
        <v>1926</v>
      </c>
      <c r="E125" s="1262"/>
      <c r="F125" s="1227"/>
      <c r="G125" s="1227"/>
      <c r="H125" s="1227"/>
      <c r="I125" s="1227"/>
      <c r="J125" s="1227"/>
      <c r="K125" s="1227"/>
      <c r="L125" s="1227"/>
      <c r="M125" s="1227"/>
      <c r="N125" s="1227"/>
      <c r="O125" s="1227"/>
      <c r="P125" s="1227"/>
      <c r="Q125" s="1228"/>
      <c r="R125" s="1227"/>
      <c r="S125" s="1227"/>
      <c r="T125" s="1754"/>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4"/>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4"/>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4"/>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4"/>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5"/>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5"/>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1"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1"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2"/>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2"/>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2"/>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2"/>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2"/>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2"/>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2"/>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2"/>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2"/>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2"/>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2"/>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2"/>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2"/>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2"/>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2"/>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2"/>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2"/>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2"/>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3"/>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3"/>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6"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6"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7"/>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7"/>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58"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58"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2"/>
      <c r="C147" s="1261" t="s">
        <v>1925</v>
      </c>
      <c r="D147" s="1261" t="s">
        <v>1926</v>
      </c>
      <c r="E147" s="1262"/>
      <c r="F147" s="1227"/>
      <c r="G147" s="1227"/>
      <c r="H147" s="1227"/>
      <c r="I147" s="1227"/>
      <c r="J147" s="1227"/>
      <c r="K147" s="1227"/>
      <c r="L147" s="1227"/>
      <c r="M147" s="1227"/>
      <c r="N147" s="1227"/>
      <c r="O147" s="1227"/>
      <c r="P147" s="1228"/>
      <c r="Q147" s="1227"/>
      <c r="R147" s="1227"/>
      <c r="S147" s="1227"/>
      <c r="T147" s="1752"/>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2"/>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2"/>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2"/>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2"/>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3"/>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3"/>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1"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1"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2"/>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2"/>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2"/>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2"/>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2"/>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2"/>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2"/>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2"/>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2"/>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2"/>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2"/>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2"/>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2"/>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2"/>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2"/>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2"/>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2"/>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2"/>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3"/>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3"/>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1"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1"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4"/>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4"/>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2"/>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4"/>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2"/>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4"/>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3"/>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5"/>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1"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1"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4"/>
      <c r="C172" s="1261" t="s">
        <v>1925</v>
      </c>
      <c r="D172" s="1261" t="s">
        <v>1926</v>
      </c>
      <c r="E172" s="1262"/>
      <c r="F172" s="1227"/>
      <c r="G172" s="1227"/>
      <c r="H172" s="1227"/>
      <c r="I172" s="1227"/>
      <c r="J172" s="1227"/>
      <c r="K172" s="1227"/>
      <c r="L172" s="1227"/>
      <c r="M172" s="1227"/>
      <c r="N172" s="1227"/>
      <c r="O172" s="1227"/>
      <c r="P172" s="1227"/>
      <c r="Q172" s="1228"/>
      <c r="R172" s="1227"/>
      <c r="S172" s="1227"/>
      <c r="T172" s="1754"/>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4"/>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4"/>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4"/>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4"/>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5"/>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5"/>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1"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1"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2"/>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2"/>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2"/>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2"/>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2"/>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2"/>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2"/>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2"/>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2"/>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2"/>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2"/>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2"/>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2"/>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2"/>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2"/>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2"/>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2"/>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2"/>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3"/>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3"/>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1"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1"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4"/>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4"/>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2"/>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4"/>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2"/>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2"/>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2"/>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2"/>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2"/>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2"/>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2"/>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2"/>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2"/>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2"/>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3"/>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3"/>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1"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1"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4"/>
      <c r="C201" s="1261" t="s">
        <v>1925</v>
      </c>
      <c r="D201" s="1261" t="s">
        <v>1926</v>
      </c>
      <c r="E201" s="1262"/>
      <c r="F201" s="1227"/>
      <c r="G201" s="1227"/>
      <c r="H201" s="1227"/>
      <c r="I201" s="1227"/>
      <c r="J201" s="1227"/>
      <c r="K201" s="1227"/>
      <c r="L201" s="1227"/>
      <c r="M201" s="1227"/>
      <c r="N201" s="1227"/>
      <c r="O201" s="1227"/>
      <c r="P201" s="1227"/>
      <c r="Q201" s="1228"/>
      <c r="R201" s="1227"/>
      <c r="S201" s="1227"/>
      <c r="T201" s="1754"/>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4"/>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4"/>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4"/>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4"/>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5"/>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5"/>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1"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1"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2"/>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2"/>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2"/>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2"/>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2"/>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2"/>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2"/>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2"/>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2"/>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2"/>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2"/>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2"/>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2"/>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2"/>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2"/>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2"/>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2"/>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2"/>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3"/>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3"/>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1"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1"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1"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1"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1"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4"/>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4"/>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4"/>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4"/>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4"/>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2"/>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4"/>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4"/>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4"/>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4"/>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2"/>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4"/>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4"/>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4"/>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4"/>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3"/>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5"/>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5"/>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5"/>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5"/>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1"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1"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1"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1"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1"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4"/>
      <c r="C226" s="1261" t="s">
        <v>1925</v>
      </c>
      <c r="D226" s="1261" t="s">
        <v>1926</v>
      </c>
      <c r="E226" s="1262"/>
      <c r="F226" s="1227"/>
      <c r="G226" s="1227"/>
      <c r="H226" s="1227"/>
      <c r="I226" s="1227"/>
      <c r="J226" s="1227"/>
      <c r="K226" s="1227"/>
      <c r="L226" s="1227"/>
      <c r="M226" s="1227"/>
      <c r="N226" s="1227"/>
      <c r="O226" s="1227"/>
      <c r="P226" s="1227"/>
      <c r="Q226" s="1228"/>
      <c r="R226" s="1227"/>
      <c r="S226" s="1227"/>
      <c r="T226" s="1754"/>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4"/>
      <c r="AM226" s="1261" t="s">
        <v>1925</v>
      </c>
      <c r="AN226" s="1261" t="s">
        <v>1926</v>
      </c>
      <c r="AO226" s="1262"/>
      <c r="AP226" s="1227"/>
      <c r="AQ226" s="1227"/>
      <c r="AR226" s="1227"/>
      <c r="AS226" s="1227"/>
      <c r="AT226" s="1227"/>
      <c r="AU226" s="1227"/>
      <c r="AV226" s="1227"/>
      <c r="AW226" s="1227"/>
      <c r="AX226" s="1227"/>
      <c r="AY226" s="1227"/>
      <c r="AZ226" s="1227"/>
      <c r="BA226" s="1228"/>
      <c r="BB226" s="1227"/>
      <c r="BC226" s="1754"/>
      <c r="BD226" s="1261" t="s">
        <v>1925</v>
      </c>
      <c r="BE226" s="1261" t="s">
        <v>1926</v>
      </c>
      <c r="BF226" s="1262"/>
      <c r="BG226" s="1227"/>
      <c r="BH226" s="1227"/>
      <c r="BI226" s="1227"/>
      <c r="BJ226" s="1227"/>
      <c r="BK226" s="1227"/>
      <c r="BL226" s="1227"/>
      <c r="BM226" s="1227"/>
      <c r="BN226" s="1227"/>
      <c r="BO226" s="1227"/>
      <c r="BP226" s="1227"/>
      <c r="BQ226" s="1227"/>
      <c r="BR226" s="1228"/>
      <c r="BS226" s="1227"/>
      <c r="BT226" s="1754"/>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4"/>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4"/>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4"/>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4"/>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4"/>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4"/>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4"/>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4"/>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4"/>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4"/>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5"/>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5"/>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5"/>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5"/>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5"/>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1"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1"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1"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1"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1"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2"/>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2"/>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2"/>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2"/>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2"/>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2"/>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2"/>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2"/>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2"/>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2"/>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2"/>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2"/>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2"/>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2"/>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2"/>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2"/>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2"/>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2"/>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2"/>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2"/>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2"/>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2"/>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2"/>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2"/>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2"/>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2"/>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2"/>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2"/>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2"/>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2"/>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2"/>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2"/>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2"/>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2"/>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2"/>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2"/>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2"/>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2"/>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2"/>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2"/>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2"/>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2"/>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2"/>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2"/>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2"/>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3"/>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3"/>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3"/>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3"/>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3"/>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1"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4"/>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2"/>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2"/>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3"/>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1"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4"/>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4"/>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4"/>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5"/>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1"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2"/>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2"/>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2"/>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2"/>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2"/>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2"/>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2"/>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2"/>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2"/>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3"/>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1"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1"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4"/>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4"/>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1"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1"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2"/>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2"/>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2"/>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2"/>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2"/>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2"/>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2"/>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2"/>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2"/>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2"/>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2"/>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2"/>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2"/>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2"/>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2"/>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2"/>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2"/>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2"/>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3"/>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3"/>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1"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4"/>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1"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2"/>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2"/>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2"/>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2"/>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2"/>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2"/>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2"/>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2"/>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2"/>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3"/>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6"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7"/>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1"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2"/>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2"/>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2"/>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2"/>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2"/>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2"/>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2"/>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2"/>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2"/>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3"/>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1"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5"/>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1"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2"/>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2"/>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2"/>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2"/>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2"/>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2"/>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2"/>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2"/>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2"/>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3"/>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1"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5"/>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1"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5"/>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1"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2"/>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2"/>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2"/>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2"/>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2"/>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2"/>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2"/>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2"/>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2"/>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3"/>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1"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5"/>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1"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1"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5"/>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5"/>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1"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1"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2"/>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2"/>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2"/>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2"/>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2"/>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2"/>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2"/>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2"/>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2"/>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2"/>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2"/>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2"/>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2"/>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2"/>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2"/>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2"/>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2"/>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2"/>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3"/>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3"/>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1"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1"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71"/>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71"/>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71"/>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71"/>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71"/>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71"/>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71"/>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71"/>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2"/>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2"/>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1"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1"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2"/>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2"/>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2"/>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2"/>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2"/>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2"/>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2"/>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2"/>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2"/>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2"/>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2"/>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2"/>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2"/>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2"/>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2"/>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2"/>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2"/>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2"/>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3"/>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3"/>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1"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1"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71"/>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71"/>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71"/>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71"/>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71"/>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71"/>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71"/>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71"/>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2"/>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2"/>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1"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1"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2"/>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2"/>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2"/>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2"/>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2"/>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2"/>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2"/>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2"/>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2"/>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2"/>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2"/>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2"/>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2"/>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2"/>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2"/>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2"/>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2"/>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2"/>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3"/>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3"/>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0" t="s">
        <v>718</v>
      </c>
      <c r="C2" s="1811"/>
      <c r="D2" s="1811"/>
      <c r="E2" s="1811"/>
      <c r="F2" s="1811"/>
      <c r="G2" s="1811"/>
      <c r="H2" s="1811"/>
      <c r="I2" s="1811"/>
      <c r="J2" s="1811"/>
      <c r="K2" s="1811"/>
      <c r="L2" s="1811"/>
      <c r="M2" s="1811"/>
      <c r="N2" s="1811"/>
      <c r="O2" s="1811"/>
      <c r="P2" s="1811"/>
      <c r="Q2" s="1811"/>
      <c r="R2" s="1811"/>
      <c r="S2" s="1811"/>
      <c r="T2" s="1811"/>
      <c r="U2" s="1811"/>
      <c r="V2" s="1811"/>
      <c r="W2" s="1811"/>
      <c r="X2" s="1811"/>
      <c r="Y2" s="1811"/>
      <c r="Z2" s="1811"/>
      <c r="AA2" s="1811"/>
      <c r="AB2" s="1811"/>
      <c r="AC2" s="1811"/>
      <c r="AD2" s="1811"/>
      <c r="AE2" s="1811"/>
      <c r="AF2" s="1811"/>
      <c r="AG2" s="1811"/>
      <c r="AH2" s="1811"/>
      <c r="AI2" s="1811"/>
      <c r="AJ2" s="1811"/>
      <c r="AK2" s="1811"/>
      <c r="AL2" s="1811"/>
      <c r="AM2" s="1811"/>
      <c r="AN2" s="1811"/>
      <c r="AO2" s="1811"/>
      <c r="AP2" s="1811"/>
      <c r="AQ2" s="1811"/>
      <c r="AR2" s="1811"/>
      <c r="AS2" s="1811"/>
      <c r="AT2" s="1811"/>
      <c r="AU2" s="1811"/>
      <c r="AV2" s="1811"/>
      <c r="AW2" s="1811"/>
      <c r="AX2" s="1811"/>
      <c r="AY2" s="1811"/>
      <c r="AZ2" s="1811"/>
      <c r="BA2" s="1811"/>
      <c r="BB2" s="1811"/>
      <c r="BC2" s="1811"/>
      <c r="BD2" s="1811"/>
      <c r="BE2" s="1811"/>
      <c r="BF2" s="1812"/>
    </row>
    <row r="3" spans="2:68" x14ac:dyDescent="0.25">
      <c r="B3" s="1813"/>
      <c r="C3" s="1814"/>
      <c r="D3" s="1814"/>
      <c r="E3" s="1814"/>
      <c r="F3" s="1814"/>
      <c r="G3" s="1814"/>
      <c r="H3" s="1814"/>
      <c r="I3" s="1814"/>
      <c r="J3" s="1814"/>
      <c r="K3" s="1814"/>
      <c r="L3" s="1814"/>
      <c r="M3" s="1814"/>
      <c r="N3" s="1814"/>
      <c r="O3" s="1814"/>
      <c r="P3" s="1814"/>
      <c r="Q3" s="1814"/>
      <c r="R3" s="1814"/>
      <c r="S3" s="1814"/>
      <c r="T3" s="1814"/>
      <c r="U3" s="1814"/>
      <c r="V3" s="1814"/>
      <c r="W3" s="1814"/>
      <c r="X3" s="1814"/>
      <c r="Y3" s="1814"/>
      <c r="Z3" s="1814"/>
      <c r="AA3" s="1814"/>
      <c r="AB3" s="1814"/>
      <c r="AC3" s="1814"/>
      <c r="AD3" s="1814"/>
      <c r="AE3" s="1814"/>
      <c r="AF3" s="1814"/>
      <c r="AG3" s="1814"/>
      <c r="AH3" s="1814"/>
      <c r="AI3" s="1814"/>
      <c r="AJ3" s="1814"/>
      <c r="AK3" s="1814"/>
      <c r="AL3" s="1814"/>
      <c r="AM3" s="1814"/>
      <c r="AN3" s="1814"/>
      <c r="AO3" s="1814"/>
      <c r="AP3" s="1814"/>
      <c r="AQ3" s="1814"/>
      <c r="AR3" s="1814"/>
      <c r="AS3" s="1814"/>
      <c r="AT3" s="1814"/>
      <c r="AU3" s="1814"/>
      <c r="AV3" s="1814"/>
      <c r="AW3" s="1814"/>
      <c r="AX3" s="1814"/>
      <c r="AY3" s="1814"/>
      <c r="AZ3" s="1814"/>
      <c r="BA3" s="1814"/>
      <c r="BB3" s="1814"/>
      <c r="BC3" s="1814"/>
      <c r="BD3" s="1814"/>
      <c r="BE3" s="1814"/>
      <c r="BF3" s="181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2" t="s">
        <v>647</v>
      </c>
      <c r="C8" s="1773"/>
      <c r="D8" s="1773"/>
      <c r="E8" s="1773"/>
      <c r="F8" s="1773"/>
      <c r="G8" s="1773"/>
      <c r="H8" s="1773"/>
      <c r="I8" s="1773"/>
      <c r="J8" s="1773"/>
      <c r="K8" s="1773"/>
      <c r="L8" s="1773"/>
      <c r="M8" s="1773"/>
      <c r="N8" s="1773"/>
      <c r="O8" s="1773"/>
      <c r="P8" s="1773"/>
      <c r="Q8" s="1773"/>
      <c r="R8" s="1773"/>
      <c r="S8" s="1773"/>
      <c r="T8" s="1773"/>
      <c r="U8" s="1773"/>
      <c r="V8" s="1773"/>
      <c r="W8" s="1773"/>
      <c r="X8" s="1773"/>
      <c r="Y8" s="1773"/>
      <c r="Z8" s="1773"/>
      <c r="AA8" s="1773"/>
      <c r="AB8" s="1773"/>
      <c r="AC8" s="1773"/>
      <c r="AD8" s="1773"/>
      <c r="AE8" s="1773"/>
      <c r="AF8" s="1773"/>
      <c r="AG8" s="1773"/>
      <c r="AH8" s="1773"/>
      <c r="AI8" s="1773"/>
      <c r="AJ8" s="1773"/>
      <c r="AK8" s="1773"/>
      <c r="AL8" s="1773"/>
      <c r="AM8" s="1773"/>
      <c r="AN8" s="1773"/>
      <c r="AO8" s="1773"/>
      <c r="AP8" s="1773"/>
      <c r="AQ8" s="1773"/>
      <c r="AR8" s="1773"/>
      <c r="AS8" s="1773"/>
      <c r="AT8" s="1773"/>
      <c r="AU8" s="1773"/>
      <c r="AV8" s="1773"/>
      <c r="AW8" s="1773"/>
      <c r="AX8" s="1773"/>
      <c r="AY8" s="1773"/>
      <c r="AZ8" s="1773"/>
      <c r="BA8" s="1773"/>
      <c r="BB8" s="1773"/>
      <c r="BC8" s="1773"/>
      <c r="BD8" s="1773"/>
      <c r="BE8" s="1773"/>
      <c r="BF8" s="1774"/>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29" t="s">
        <v>846</v>
      </c>
      <c r="C10" s="1745"/>
      <c r="D10" s="1745"/>
      <c r="E10" s="1745"/>
      <c r="F10" s="1745"/>
      <c r="G10" s="1745"/>
      <c r="H10" s="1745"/>
      <c r="I10" s="1745"/>
      <c r="J10" s="1745"/>
      <c r="K10" s="1820">
        <f>'Tracking &amp; Profitability'!$H$5</f>
        <v>0</v>
      </c>
      <c r="L10" s="1820"/>
      <c r="M10" s="1820"/>
      <c r="N10" s="1820"/>
      <c r="O10" s="1820"/>
      <c r="P10" s="1820"/>
      <c r="Q10" s="1820"/>
      <c r="R10" s="1820"/>
      <c r="S10" s="1820"/>
      <c r="T10" s="1820"/>
      <c r="U10" s="1820"/>
      <c r="V10" s="1820"/>
      <c r="W10" s="1820"/>
      <c r="X10" s="1820"/>
      <c r="Y10" s="1820"/>
      <c r="Z10" s="1820"/>
      <c r="AA10" s="1820"/>
      <c r="AB10" s="1820"/>
      <c r="AC10" s="1820"/>
      <c r="AD10" s="1820"/>
      <c r="AE10" s="1820"/>
      <c r="AI10" s="1745" t="s">
        <v>717</v>
      </c>
      <c r="AJ10" s="1745"/>
      <c r="AK10" s="1745"/>
      <c r="AL10" s="1745"/>
      <c r="AM10" s="1745"/>
      <c r="AN10" s="1745"/>
      <c r="AO10" s="1745"/>
      <c r="AP10" s="1745"/>
      <c r="AQ10" s="1745"/>
      <c r="AR10" s="1745"/>
      <c r="AT10" s="1828"/>
      <c r="AU10" s="1828"/>
      <c r="AV10" s="1828"/>
      <c r="AW10" s="1828"/>
      <c r="AX10" s="1828"/>
      <c r="AY10" s="1828"/>
      <c r="AZ10" s="1828"/>
      <c r="BA10" s="1828"/>
      <c r="BB10" s="1828"/>
      <c r="BC10" s="1828"/>
      <c r="BD10" s="1828"/>
      <c r="BF10" s="138"/>
    </row>
    <row r="11" spans="2:68" x14ac:dyDescent="0.25">
      <c r="B11" s="137"/>
      <c r="AL11" s="2"/>
      <c r="AM11" s="2"/>
      <c r="AN11" s="2"/>
      <c r="AO11" s="2"/>
      <c r="AP11" s="2"/>
      <c r="AQ11" s="2"/>
      <c r="AR11" s="2"/>
      <c r="AS11" s="2"/>
      <c r="AT11" s="2"/>
      <c r="AU11" s="2"/>
      <c r="AV11" s="2"/>
      <c r="BF11" s="138"/>
    </row>
    <row r="12" spans="2:68" x14ac:dyDescent="0.25">
      <c r="B12" s="1822" t="s">
        <v>847</v>
      </c>
      <c r="C12" s="1819"/>
      <c r="D12" s="1819"/>
      <c r="E12" s="1819"/>
      <c r="F12" s="1819"/>
      <c r="G12" s="1819"/>
      <c r="H12" s="1819"/>
      <c r="I12" s="1819"/>
      <c r="J12" s="1819"/>
      <c r="K12" s="1831">
        <f>'Required Info to Submit'!$F$4</f>
        <v>0</v>
      </c>
      <c r="L12" s="1831"/>
      <c r="M12" s="1831"/>
      <c r="N12" s="1831"/>
      <c r="O12" s="1831"/>
      <c r="P12" s="1831"/>
      <c r="Q12" s="1831"/>
      <c r="R12" s="1831"/>
      <c r="S12" s="1831"/>
      <c r="T12" s="1831"/>
      <c r="U12" s="1831"/>
      <c r="V12" s="1831"/>
      <c r="W12" s="1831"/>
      <c r="X12" s="1831"/>
      <c r="Y12" s="1831"/>
      <c r="Z12" s="1831"/>
      <c r="AA12" s="1831"/>
      <c r="AB12" s="1831"/>
      <c r="AC12" s="1831"/>
      <c r="AD12" s="1831"/>
      <c r="AE12" s="183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2" t="s">
        <v>858</v>
      </c>
      <c r="C14" s="1819"/>
      <c r="D14" s="1819"/>
      <c r="E14" s="1819"/>
      <c r="F14" s="1819"/>
      <c r="G14" s="1819"/>
      <c r="H14" s="1819"/>
      <c r="I14" s="1819"/>
      <c r="J14" s="1819"/>
      <c r="K14" s="1819"/>
      <c r="L14" s="1819"/>
      <c r="M14" s="1819"/>
      <c r="N14" s="1819"/>
      <c r="O14" s="1819"/>
      <c r="P14" s="1819"/>
      <c r="Q14" s="1819"/>
      <c r="R14" s="1821">
        <f>'Required Info to Submit'!$F$6</f>
        <v>0</v>
      </c>
      <c r="S14" s="1821"/>
      <c r="T14" s="1821"/>
      <c r="U14" s="1821"/>
      <c r="V14" s="1821"/>
      <c r="W14" s="1821"/>
      <c r="X14" s="1821"/>
      <c r="Y14" s="1821"/>
      <c r="Z14" s="1821"/>
      <c r="AA14" s="1821"/>
      <c r="AB14" s="1821"/>
      <c r="AC14" s="1821"/>
      <c r="AD14" s="1821"/>
      <c r="AE14" s="1821"/>
      <c r="AF14" s="1821"/>
      <c r="AG14" s="1821"/>
      <c r="AH14" s="1821"/>
      <c r="AI14" s="1821"/>
      <c r="AJ14" s="1821"/>
      <c r="AK14" s="1821"/>
      <c r="AL14" s="1821"/>
      <c r="AM14" s="1821"/>
      <c r="AN14" s="1821"/>
      <c r="AO14" s="1821"/>
      <c r="AP14" s="1821"/>
      <c r="AQ14" s="1821"/>
      <c r="AR14" s="1821"/>
      <c r="AS14" s="1821"/>
      <c r="AT14" s="1821"/>
      <c r="AU14" s="1821"/>
      <c r="AV14" s="1821"/>
      <c r="AW14" s="1821"/>
      <c r="AX14" s="1821"/>
      <c r="AY14" s="1821"/>
      <c r="AZ14" s="1821"/>
      <c r="BA14" s="1821"/>
      <c r="BB14" s="1821"/>
      <c r="BC14" s="1821"/>
      <c r="BD14" s="1821"/>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2" t="s">
        <v>716</v>
      </c>
      <c r="C16" s="1819"/>
      <c r="D16" s="1819"/>
      <c r="E16" s="1819"/>
      <c r="F16" s="1819"/>
      <c r="G16" s="1819"/>
      <c r="H16" s="1819"/>
      <c r="I16" s="1819"/>
      <c r="J16" s="1819"/>
      <c r="K16" s="1819"/>
      <c r="L16" s="1819"/>
      <c r="M16" s="1819"/>
      <c r="N16" s="1819"/>
      <c r="O16" s="1819"/>
      <c r="P16" s="1819"/>
      <c r="Q16" s="1819"/>
      <c r="R16" s="1831" t="s">
        <v>240</v>
      </c>
      <c r="S16" s="1831"/>
      <c r="T16" s="1814" t="s">
        <v>648</v>
      </c>
      <c r="U16" s="1814"/>
      <c r="V16" s="1814"/>
      <c r="W16" s="1814"/>
      <c r="X16" s="1814"/>
      <c r="Y16" s="1814"/>
      <c r="Z16" s="1814"/>
      <c r="AA16" s="1814"/>
      <c r="AB16" s="1814"/>
      <c r="AC16" s="1814"/>
      <c r="AD16" s="1814"/>
      <c r="AE16" s="1814"/>
      <c r="AF16" s="1814"/>
      <c r="AG16" s="1814"/>
      <c r="AH16" s="1814"/>
      <c r="AI16" s="1814"/>
      <c r="AJ16" s="1814"/>
      <c r="AK16" s="1814"/>
      <c r="AL16" s="1814"/>
      <c r="AO16" s="1814"/>
      <c r="AP16" s="1814"/>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3" t="s">
        <v>840</v>
      </c>
      <c r="C18" s="1824"/>
      <c r="D18" s="1824"/>
      <c r="E18" s="1824"/>
      <c r="F18" s="1824"/>
      <c r="G18" s="1824"/>
      <c r="H18" s="1824"/>
      <c r="I18" s="1824"/>
      <c r="J18" s="1824"/>
      <c r="K18" s="1824"/>
      <c r="L18" s="1824"/>
      <c r="M18" s="1824"/>
      <c r="N18" s="1824"/>
      <c r="O18" s="1824"/>
      <c r="P18" s="1824"/>
      <c r="Q18" s="1824"/>
      <c r="R18" s="1820">
        <f>'Required Info to Submit'!$F$8</f>
        <v>0</v>
      </c>
      <c r="S18" s="1820"/>
      <c r="T18" s="1820"/>
      <c r="U18" s="1820"/>
      <c r="V18" s="1820"/>
      <c r="W18" s="1820"/>
      <c r="X18" s="1820"/>
      <c r="Y18" s="1820"/>
      <c r="Z18" s="1820"/>
      <c r="AA18" s="1820"/>
      <c r="AB18" s="1820"/>
      <c r="AC18" s="1820"/>
      <c r="AD18" s="1820"/>
      <c r="AE18" s="1820"/>
      <c r="AF18" s="1820"/>
      <c r="AG18" s="1820"/>
      <c r="AH18" s="1820"/>
      <c r="AI18" s="1820"/>
      <c r="AJ18" s="1820"/>
      <c r="AK18" s="1820"/>
      <c r="AL18" s="1820"/>
      <c r="AN18" s="1819" t="s">
        <v>842</v>
      </c>
      <c r="AO18" s="1819"/>
      <c r="AP18" s="1819"/>
      <c r="AQ18" s="1819"/>
      <c r="AR18" s="1819"/>
      <c r="AS18" s="1819"/>
      <c r="AT18" s="1819"/>
      <c r="AU18" s="1819"/>
      <c r="AV18" s="1820">
        <f>'Required Info to Submit'!F10</f>
        <v>0</v>
      </c>
      <c r="AW18" s="1820"/>
      <c r="AX18" s="1820"/>
      <c r="AY18" s="1820"/>
      <c r="AZ18" s="1820"/>
      <c r="BA18" s="1820"/>
      <c r="BB18" s="1820"/>
      <c r="BC18" s="1820"/>
      <c r="BD18" s="1820"/>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2" t="s">
        <v>841</v>
      </c>
      <c r="C20" s="1819"/>
      <c r="D20" s="1819"/>
      <c r="E20" s="1819"/>
      <c r="F20" s="1819"/>
      <c r="G20" s="1819"/>
      <c r="H20" s="1819"/>
      <c r="I20" s="1819"/>
      <c r="J20" s="1819"/>
      <c r="K20" s="1819"/>
      <c r="L20" s="1819"/>
      <c r="M20" s="1819"/>
      <c r="N20" s="1819"/>
      <c r="O20" s="1819"/>
      <c r="P20" s="1819"/>
      <c r="Q20" s="1819"/>
      <c r="R20" s="1820">
        <f>'Required Info to Submit'!F9</f>
        <v>0</v>
      </c>
      <c r="S20" s="1820"/>
      <c r="T20" s="1820"/>
      <c r="U20" s="1820"/>
      <c r="V20" s="1820"/>
      <c r="W20" s="1820"/>
      <c r="X20" s="1820"/>
      <c r="Y20" s="1820"/>
      <c r="Z20" s="1820"/>
      <c r="AA20" s="1820"/>
      <c r="AB20" s="1820"/>
      <c r="AC20" s="1820"/>
      <c r="AD20" s="1820"/>
      <c r="AE20" s="1820"/>
      <c r="AF20" s="1820"/>
      <c r="AG20" s="1820"/>
      <c r="AH20" s="1820"/>
      <c r="AI20" s="1820"/>
      <c r="AJ20" s="1820"/>
      <c r="AK20" s="1820"/>
      <c r="AL20" s="1820"/>
      <c r="AN20" s="1819" t="s">
        <v>801</v>
      </c>
      <c r="AO20" s="1819"/>
      <c r="AP20" s="1819"/>
      <c r="AQ20" s="1819"/>
      <c r="AR20" s="1819"/>
      <c r="AS20" s="1819"/>
      <c r="AT20" s="1819"/>
      <c r="AU20" s="1819"/>
      <c r="AV20" s="1820">
        <f>'Required Info to Submit'!F11</f>
        <v>0</v>
      </c>
      <c r="AW20" s="1820"/>
      <c r="AX20" s="1820"/>
      <c r="AY20" s="1820"/>
      <c r="AZ20" s="1820"/>
      <c r="BA20" s="1820"/>
      <c r="BB20" s="1820"/>
      <c r="BC20" s="1820"/>
      <c r="BD20" s="1820"/>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2" t="s">
        <v>843</v>
      </c>
      <c r="C22" s="1819"/>
      <c r="D22" s="1819"/>
      <c r="E22" s="1819"/>
      <c r="F22" s="1819"/>
      <c r="G22" s="1819"/>
      <c r="H22" s="1819"/>
      <c r="I22" s="1819"/>
      <c r="J22" s="1819"/>
      <c r="K22" s="1819"/>
      <c r="L22" s="1819"/>
      <c r="M22" s="1819"/>
      <c r="N22" s="1819"/>
      <c r="O22" s="1819"/>
      <c r="P22" s="1819"/>
      <c r="Q22" s="1819"/>
      <c r="R22" s="1820">
        <f>'Required Info to Submit'!F12</f>
        <v>0</v>
      </c>
      <c r="S22" s="1820"/>
      <c r="T22" s="1820"/>
      <c r="U22" s="1820"/>
      <c r="V22" s="1820"/>
      <c r="W22" s="1820"/>
      <c r="X22" s="1820"/>
      <c r="Y22" s="1820"/>
      <c r="Z22" s="1820"/>
      <c r="AA22" s="1820"/>
      <c r="AB22" s="1820"/>
      <c r="AC22" s="1820"/>
      <c r="AD22" s="1820"/>
      <c r="AE22" s="1820"/>
      <c r="AF22" s="1820"/>
      <c r="AG22" s="1820"/>
      <c r="AH22" s="1820"/>
      <c r="AI22" s="1820"/>
      <c r="AJ22" s="1820"/>
      <c r="AK22" s="1820"/>
      <c r="AL22" s="1820"/>
      <c r="AN22" s="1819"/>
      <c r="AO22" s="1819"/>
      <c r="AP22" s="1819"/>
      <c r="AQ22" s="1819"/>
      <c r="AR22" s="1819"/>
      <c r="AS22" s="1819"/>
      <c r="AT22" s="1819"/>
      <c r="AU22" s="1819"/>
      <c r="AV22" s="1826"/>
      <c r="AW22" s="1826"/>
      <c r="AX22" s="1826"/>
      <c r="AY22" s="1826"/>
      <c r="AZ22" s="1826"/>
      <c r="BA22" s="1826"/>
      <c r="BB22" s="1826"/>
      <c r="BC22" s="1826"/>
      <c r="BD22" s="1826"/>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2" t="s">
        <v>844</v>
      </c>
      <c r="C24" s="1819"/>
      <c r="D24" s="1819"/>
      <c r="E24" s="1819"/>
      <c r="F24" s="1819"/>
      <c r="G24" s="1819"/>
      <c r="H24" s="1819"/>
      <c r="I24" s="1819"/>
      <c r="J24" s="1819"/>
      <c r="K24" s="1819"/>
      <c r="L24" s="1819"/>
      <c r="M24" s="1819"/>
      <c r="N24" s="1819"/>
      <c r="O24" s="1819"/>
      <c r="P24" s="1819"/>
      <c r="Q24" s="1819"/>
      <c r="R24" s="1832">
        <f>'Required Info to Submit'!$F$14</f>
        <v>0</v>
      </c>
      <c r="S24" s="1832"/>
      <c r="T24" s="1832"/>
      <c r="U24" s="1832"/>
      <c r="V24" s="1832"/>
      <c r="W24" s="1832"/>
      <c r="X24" s="1832"/>
      <c r="Y24" s="1832"/>
      <c r="Z24" s="1832"/>
      <c r="AA24" s="1832"/>
      <c r="AB24" s="1832"/>
      <c r="AC24" s="1832"/>
      <c r="AN24" s="1745" t="s">
        <v>848</v>
      </c>
      <c r="AO24" s="1745"/>
      <c r="AP24" s="1745"/>
      <c r="AQ24" s="1745"/>
      <c r="AR24" s="1745"/>
      <c r="AS24" s="1745"/>
      <c r="AT24" s="1745"/>
      <c r="AU24" s="1745"/>
      <c r="AV24" s="1827" t="str">
        <f>IF('Required Info to Submit'!$F$17&lt;&gt;"",'Required Info to Submit'!$F$17,"")</f>
        <v/>
      </c>
      <c r="AW24" s="1827"/>
      <c r="AX24" s="1827"/>
      <c r="AY24" s="1827"/>
      <c r="AZ24" s="1827"/>
      <c r="BA24" s="1827"/>
      <c r="BB24" s="1827"/>
      <c r="BC24" s="1827"/>
      <c r="BD24" s="1827"/>
      <c r="BF24" s="138"/>
    </row>
    <row r="25" spans="2:68" ht="17.25" x14ac:dyDescent="0.25">
      <c r="B25" s="137"/>
      <c r="C25" s="264"/>
      <c r="D25" s="264"/>
      <c r="E25" s="264"/>
      <c r="F25" s="264"/>
      <c r="G25" s="264"/>
      <c r="H25" s="1825" t="s">
        <v>715</v>
      </c>
      <c r="I25" s="1825"/>
      <c r="J25" s="1825"/>
      <c r="K25" s="1825"/>
      <c r="L25" s="1825"/>
      <c r="M25" s="1825"/>
      <c r="N25" s="1825"/>
      <c r="O25" s="1825"/>
      <c r="P25" s="1825"/>
      <c r="Q25" s="264"/>
      <c r="AN25" s="1825" t="s">
        <v>714</v>
      </c>
      <c r="AO25" s="1825"/>
      <c r="AP25" s="1825"/>
      <c r="AQ25" s="1825"/>
      <c r="AR25" s="1825"/>
      <c r="AS25" s="1825"/>
      <c r="AT25" s="1825"/>
      <c r="BF25" s="138"/>
    </row>
    <row r="26" spans="2:68" ht="18.75" x14ac:dyDescent="0.3">
      <c r="B26" s="1772" t="s">
        <v>652</v>
      </c>
      <c r="C26" s="1773"/>
      <c r="D26" s="1773"/>
      <c r="E26" s="1773"/>
      <c r="F26" s="1773"/>
      <c r="G26" s="1773"/>
      <c r="H26" s="1773"/>
      <c r="I26" s="1773"/>
      <c r="J26" s="1773"/>
      <c r="K26" s="1773"/>
      <c r="L26" s="1773"/>
      <c r="M26" s="1773"/>
      <c r="N26" s="1773"/>
      <c r="O26" s="1773"/>
      <c r="P26" s="1773"/>
      <c r="Q26" s="1773"/>
      <c r="R26" s="1773"/>
      <c r="S26" s="1773"/>
      <c r="T26" s="1773"/>
      <c r="U26" s="1773"/>
      <c r="V26" s="1773"/>
      <c r="W26" s="1773"/>
      <c r="X26" s="1773"/>
      <c r="Y26" s="1773"/>
      <c r="Z26" s="1773"/>
      <c r="AA26" s="1773"/>
      <c r="AB26" s="1773"/>
      <c r="AC26" s="1773"/>
      <c r="AD26" s="1773"/>
      <c r="AE26" s="1773"/>
      <c r="AF26" s="1773"/>
      <c r="AG26" s="1773"/>
      <c r="AH26" s="1773"/>
      <c r="AI26" s="1773"/>
      <c r="AJ26" s="1773"/>
      <c r="AK26" s="1773"/>
      <c r="AL26" s="1773"/>
      <c r="AM26" s="1773"/>
      <c r="AN26" s="1773"/>
      <c r="AO26" s="1773"/>
      <c r="AP26" s="1773"/>
      <c r="AQ26" s="1773"/>
      <c r="AR26" s="1773"/>
      <c r="AS26" s="1773"/>
      <c r="AT26" s="1773"/>
      <c r="AU26" s="1773"/>
      <c r="AV26" s="1773"/>
      <c r="AW26" s="1773"/>
      <c r="AX26" s="1773"/>
      <c r="AY26" s="1773"/>
      <c r="AZ26" s="1773"/>
      <c r="BA26" s="1773"/>
      <c r="BB26" s="1773"/>
      <c r="BC26" s="1773"/>
      <c r="BD26" s="1773"/>
      <c r="BE26" s="1773"/>
      <c r="BF26" s="1774"/>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6" t="s">
        <v>653</v>
      </c>
      <c r="C28" s="1837"/>
      <c r="D28" s="1837"/>
      <c r="E28" s="1837"/>
      <c r="F28" s="1837"/>
      <c r="G28" s="1837"/>
      <c r="H28" s="1837"/>
      <c r="I28" s="1837"/>
      <c r="J28" s="1837"/>
      <c r="K28" s="1837"/>
      <c r="L28" s="1837"/>
      <c r="M28" s="1837"/>
      <c r="N28" s="1837"/>
      <c r="O28" s="1837"/>
      <c r="P28" s="1837"/>
      <c r="Q28" s="1837"/>
      <c r="T28" s="1833">
        <f>'Tracking &amp; Profitability'!$E$6</f>
        <v>0</v>
      </c>
      <c r="U28" s="1833"/>
      <c r="V28" s="1833"/>
      <c r="W28" s="1833"/>
      <c r="X28" s="1833"/>
      <c r="Y28" s="1833"/>
      <c r="Z28" s="1833"/>
      <c r="AA28" s="1833"/>
      <c r="AB28" s="1833"/>
      <c r="AF28" t="s">
        <v>713</v>
      </c>
      <c r="AO28" s="1831">
        <f>Welcome!$D$30</f>
        <v>0</v>
      </c>
      <c r="AP28" s="1831"/>
      <c r="AQ28" s="1831"/>
      <c r="AR28" s="1814" t="s">
        <v>654</v>
      </c>
      <c r="AS28" s="1814"/>
      <c r="AU28" s="1831">
        <f>Welcome!$E$30</f>
        <v>0</v>
      </c>
      <c r="AV28" s="1831"/>
      <c r="AW28" s="1831"/>
      <c r="AX28" s="1814" t="s">
        <v>712</v>
      </c>
      <c r="AY28" s="1814"/>
      <c r="BA28" s="1831">
        <f>Welcome!$F$30</f>
        <v>0</v>
      </c>
      <c r="BB28" s="1831"/>
      <c r="BC28" s="1831"/>
      <c r="BD28" s="1814" t="s">
        <v>655</v>
      </c>
      <c r="BE28" s="1814"/>
      <c r="BF28" s="138"/>
    </row>
    <row r="29" spans="2:68" ht="17.25" x14ac:dyDescent="0.25">
      <c r="B29" s="137"/>
      <c r="T29" s="134"/>
      <c r="U29" s="134"/>
      <c r="V29" s="134"/>
      <c r="W29" s="134"/>
      <c r="X29" s="134"/>
      <c r="Y29" s="134"/>
      <c r="Z29" s="134"/>
      <c r="AA29" s="134"/>
      <c r="AB29" s="134"/>
      <c r="AF29" s="1825" t="s">
        <v>711</v>
      </c>
      <c r="AG29" s="1825"/>
      <c r="AH29" s="1825"/>
      <c r="AI29" s="1825"/>
      <c r="AJ29" s="1825"/>
      <c r="AK29" s="1825"/>
      <c r="AL29" s="1825"/>
      <c r="AM29" s="1825"/>
      <c r="AN29" s="1825"/>
      <c r="AO29" s="1825"/>
      <c r="AP29" s="1825"/>
      <c r="AQ29" s="1825"/>
      <c r="AR29" s="1825"/>
      <c r="AS29" s="1825"/>
      <c r="AT29" s="1825"/>
      <c r="AU29" s="1825"/>
      <c r="AV29" s="1825"/>
      <c r="AW29" s="1825"/>
      <c r="AX29" s="1825"/>
      <c r="AY29" s="1825"/>
      <c r="AZ29" s="1825"/>
      <c r="BA29" s="1825"/>
      <c r="BB29" s="1825"/>
      <c r="BC29" s="1825"/>
      <c r="BD29" s="1825"/>
      <c r="BE29" s="1825"/>
      <c r="BF29" s="138"/>
    </row>
    <row r="30" spans="2:68" x14ac:dyDescent="0.25">
      <c r="B30" s="1829" t="s">
        <v>708</v>
      </c>
      <c r="C30" s="1745"/>
      <c r="D30" s="1745"/>
      <c r="E30" s="1745"/>
      <c r="F30" s="1745"/>
      <c r="G30" s="1745"/>
      <c r="H30" s="1745"/>
      <c r="I30" s="1745"/>
      <c r="J30" s="1745"/>
      <c r="K30" s="1745"/>
      <c r="L30" s="1745"/>
      <c r="M30" s="1745"/>
      <c r="N30" s="1745"/>
      <c r="O30" s="1745"/>
      <c r="P30" s="1745"/>
      <c r="Q30" s="1745"/>
      <c r="T30" s="1840">
        <v>1</v>
      </c>
      <c r="U30" s="1840"/>
      <c r="V30" s="1840"/>
      <c r="W30" s="1840"/>
      <c r="AF30" s="1830" t="s">
        <v>710</v>
      </c>
      <c r="AG30" s="1830"/>
      <c r="AH30" s="1830"/>
      <c r="AI30" s="1830"/>
      <c r="AJ30" s="1830"/>
      <c r="AK30" s="1830"/>
      <c r="AL30" s="1830"/>
      <c r="AM30" s="1830"/>
      <c r="AN30" s="1830"/>
      <c r="AO30" s="1830"/>
      <c r="AP30" s="1831">
        <f>Welcome!$D$24</f>
        <v>0</v>
      </c>
      <c r="AQ30" s="1831"/>
      <c r="AR30" s="1831"/>
      <c r="AT30" s="1830" t="s">
        <v>709</v>
      </c>
      <c r="AU30" s="1830"/>
      <c r="AV30" s="1830"/>
      <c r="AW30" s="1830"/>
      <c r="AX30" s="1830"/>
      <c r="AY30" s="1830"/>
      <c r="AZ30" s="1830"/>
      <c r="BA30" s="1830"/>
      <c r="BB30" s="1830"/>
      <c r="BC30" s="1830"/>
      <c r="BF30" s="138"/>
    </row>
    <row r="31" spans="2:68" x14ac:dyDescent="0.25">
      <c r="B31" s="137"/>
      <c r="BF31" s="138"/>
      <c r="BP31" s="263"/>
    </row>
    <row r="32" spans="2:68" x14ac:dyDescent="0.25">
      <c r="B32" s="1829" t="s">
        <v>705</v>
      </c>
      <c r="C32" s="1745"/>
      <c r="D32" s="1745"/>
      <c r="E32" s="1745"/>
      <c r="F32" s="1745"/>
      <c r="G32" s="1745"/>
      <c r="H32" s="1745"/>
      <c r="I32" s="1745"/>
      <c r="J32" s="1745"/>
      <c r="K32" s="1745"/>
      <c r="L32" s="1745"/>
      <c r="M32" s="1745"/>
      <c r="N32" s="1745"/>
      <c r="O32" s="1745"/>
      <c r="P32" s="1745"/>
      <c r="Q32" s="1745"/>
      <c r="T32" s="1834" t="s">
        <v>976</v>
      </c>
      <c r="U32" s="1834"/>
      <c r="V32" s="1834"/>
      <c r="W32" s="1834"/>
      <c r="X32" s="1834"/>
      <c r="Y32" s="1834"/>
      <c r="Z32" s="1834"/>
      <c r="AA32" s="1834"/>
      <c r="AB32" s="1834"/>
      <c r="AC32" s="1834"/>
      <c r="AD32" s="1834"/>
      <c r="AE32" s="1834"/>
      <c r="AF32" s="1834"/>
      <c r="AG32" s="1834"/>
      <c r="AH32" s="1834"/>
      <c r="AI32" s="1834"/>
      <c r="AJ32" s="1834"/>
      <c r="AK32" s="1834"/>
      <c r="AL32" s="1834"/>
      <c r="AM32" s="1834"/>
      <c r="AN32" s="1834"/>
      <c r="AO32" s="1834"/>
      <c r="BF32" s="138"/>
    </row>
    <row r="33" spans="2:92" x14ac:dyDescent="0.25">
      <c r="B33" s="137"/>
      <c r="BF33" s="138"/>
    </row>
    <row r="34" spans="2:92" x14ac:dyDescent="0.25">
      <c r="B34" s="137"/>
      <c r="C34" s="82"/>
      <c r="D34" s="82"/>
      <c r="E34" s="82"/>
      <c r="F34" s="82"/>
      <c r="G34" s="82"/>
      <c r="H34" s="82"/>
      <c r="I34" s="1831"/>
      <c r="J34" s="1831"/>
      <c r="K34" s="1814" t="s">
        <v>484</v>
      </c>
      <c r="L34" s="1814"/>
      <c r="M34" s="1814"/>
      <c r="N34" s="1814"/>
      <c r="O34" s="1814"/>
      <c r="P34" s="1814"/>
      <c r="Q34" s="1814"/>
      <c r="R34" s="1831" t="s">
        <v>240</v>
      </c>
      <c r="S34" s="1831"/>
      <c r="T34" s="1814" t="s">
        <v>483</v>
      </c>
      <c r="U34" s="1814"/>
      <c r="V34" s="1814"/>
      <c r="W34" s="1814"/>
      <c r="X34" s="1831"/>
      <c r="Y34" s="1831"/>
      <c r="Z34" s="1814" t="s">
        <v>482</v>
      </c>
      <c r="AA34" s="1814"/>
      <c r="AB34" s="1814"/>
      <c r="AF34" t="s">
        <v>707</v>
      </c>
      <c r="AL34" s="1831">
        <f>Welcome!$H$30</f>
        <v>5</v>
      </c>
      <c r="AM34" s="1831"/>
      <c r="AN34" s="1831"/>
      <c r="AO34" t="s">
        <v>706</v>
      </c>
      <c r="BF34" s="138"/>
    </row>
    <row r="35" spans="2:92" x14ac:dyDescent="0.25">
      <c r="B35" s="137"/>
      <c r="BF35" s="138"/>
      <c r="BP35" s="265"/>
      <c r="CN35" s="263"/>
    </row>
    <row r="36" spans="2:92" x14ac:dyDescent="0.25">
      <c r="B36" s="1836" t="s">
        <v>704</v>
      </c>
      <c r="C36" s="1837"/>
      <c r="D36" s="1837"/>
      <c r="E36" s="1837"/>
      <c r="F36" s="1837"/>
      <c r="G36" s="1837"/>
      <c r="H36" s="1837"/>
      <c r="I36" s="1837"/>
      <c r="J36" s="1837"/>
      <c r="K36" s="1837"/>
      <c r="L36" s="1837"/>
      <c r="M36" s="1837"/>
      <c r="N36" s="1837"/>
      <c r="O36" s="1837"/>
      <c r="P36" s="1837"/>
      <c r="Q36" s="1837"/>
      <c r="R36" s="1837"/>
      <c r="T36" s="1846" t="str">
        <f>IFERROR($T$28/('Tracking &amp; Profitability'!$E$7*52*Welcome!$D$18),"Error on A La Carte")</f>
        <v>Error on A La Carte</v>
      </c>
      <c r="U36" s="1846"/>
      <c r="V36" s="1846"/>
      <c r="W36" s="1846"/>
      <c r="X36" s="1846"/>
      <c r="Y36" s="1846"/>
      <c r="Z36" s="1846"/>
      <c r="AA36" s="1846"/>
      <c r="AB36" s="1846"/>
      <c r="AF36" s="1837" t="s">
        <v>479</v>
      </c>
      <c r="AG36" s="1837"/>
      <c r="AH36" s="1837"/>
      <c r="AI36" s="1837"/>
      <c r="AJ36" s="1837"/>
      <c r="AK36" s="1837"/>
      <c r="AL36" s="1837"/>
      <c r="AM36" s="1837"/>
      <c r="AN36" s="1837"/>
      <c r="AO36" s="1837"/>
      <c r="AP36" s="1837"/>
      <c r="AQ36" s="1837"/>
      <c r="AR36" s="1837"/>
      <c r="AS36" s="1837"/>
      <c r="AU36" s="1831" t="e">
        <f>ROUND(((1-(('PIM Model'!$G$15+'PIM Model'!$G$17+'PIM Model'!$G$18)/'PIM Model'!$G$31))*100),0)&amp;"%/"&amp;ROUND((('PIM Model'!$G$15+'PIM Model'!$G$17+'PIM Model'!$G$18)/'PIM Model'!$G$31*100),0)&amp;"%"</f>
        <v>#DIV/0!</v>
      </c>
      <c r="AV36" s="1831"/>
      <c r="AW36" s="1831"/>
      <c r="AX36" s="1831"/>
      <c r="AY36" s="1831"/>
      <c r="AZ36" s="1831"/>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6" t="s">
        <v>702</v>
      </c>
      <c r="C38" s="1837"/>
      <c r="D38" s="1837"/>
      <c r="E38" s="1837"/>
      <c r="F38" s="1837"/>
      <c r="G38" s="1837"/>
      <c r="H38" s="1837"/>
      <c r="I38" s="1837"/>
      <c r="J38" s="1837"/>
      <c r="K38" s="1837"/>
      <c r="L38" s="1837"/>
      <c r="M38" s="1837"/>
      <c r="N38" s="1837"/>
      <c r="O38" s="1837"/>
      <c r="P38" s="1837"/>
      <c r="Q38" s="1837"/>
      <c r="R38" s="1837"/>
      <c r="T38" s="1847" t="str">
        <f>IFERROR('PIM Model'!$H$31/('PIM Model'!$E$6*52*Welcome!$D$18),"Error on A La Carte")</f>
        <v>Error on A La Carte</v>
      </c>
      <c r="U38" s="1847"/>
      <c r="V38" s="1847"/>
      <c r="W38" s="1847"/>
      <c r="X38" s="1847"/>
      <c r="Y38" s="1847"/>
      <c r="Z38" s="1847"/>
      <c r="AA38" s="1847"/>
      <c r="AB38" s="1847"/>
      <c r="AC38" s="266"/>
      <c r="AD38" s="266"/>
      <c r="AF38" s="1745" t="s">
        <v>656</v>
      </c>
      <c r="AG38" s="1745"/>
      <c r="AH38" s="1745"/>
      <c r="AI38" s="1745"/>
      <c r="AJ38" s="1745"/>
      <c r="AK38" s="1745"/>
      <c r="AL38" s="1745"/>
      <c r="AM38" s="1745"/>
      <c r="AN38" s="1745"/>
      <c r="AO38" s="1745"/>
      <c r="AP38" s="1745"/>
      <c r="AQ38" s="1745"/>
      <c r="AR38" s="1745"/>
      <c r="AS38" s="1745"/>
      <c r="AU38" s="1831">
        <f>COUNTIF('PIM Model'!$E$10:$E$30,"Include")</f>
        <v>21</v>
      </c>
      <c r="AV38" s="1831"/>
      <c r="AW38" s="1831"/>
      <c r="AX38" s="1831"/>
      <c r="AY38" s="1831"/>
      <c r="AZ38" s="1831"/>
      <c r="BF38" s="138"/>
    </row>
    <row r="39" spans="2:92" x14ac:dyDescent="0.25">
      <c r="B39" s="137"/>
      <c r="BF39" s="138"/>
    </row>
    <row r="40" spans="2:92" x14ac:dyDescent="0.25">
      <c r="B40" s="1836" t="s">
        <v>700</v>
      </c>
      <c r="C40" s="1837"/>
      <c r="D40" s="1837"/>
      <c r="E40" s="1837"/>
      <c r="F40" s="1837"/>
      <c r="G40" s="1837"/>
      <c r="H40" s="1837"/>
      <c r="I40" s="1837"/>
      <c r="J40" s="1837"/>
      <c r="K40" s="1837"/>
      <c r="L40" s="1837"/>
      <c r="M40" s="1837"/>
      <c r="N40" s="1837"/>
      <c r="O40" s="1837"/>
      <c r="P40" s="1837"/>
      <c r="Q40" s="1837"/>
      <c r="R40" s="1837"/>
      <c r="T40" s="1833">
        <f>IFERROR('PIM Model'!$G$31/'PIM Model'!$H$31,0)</f>
        <v>0</v>
      </c>
      <c r="U40" s="1833"/>
      <c r="V40" s="1833"/>
      <c r="W40" s="1833"/>
      <c r="X40" s="1833"/>
      <c r="Y40" s="1833"/>
      <c r="Z40" s="1833"/>
      <c r="AA40" s="1833"/>
      <c r="AB40" s="1833"/>
      <c r="AF40" s="1745" t="s">
        <v>703</v>
      </c>
      <c r="AG40" s="1745"/>
      <c r="AH40" s="1745"/>
      <c r="AI40" s="1745"/>
      <c r="AJ40" s="1745"/>
      <c r="AK40" s="1745"/>
      <c r="AL40" s="1745"/>
      <c r="AM40" s="1745"/>
      <c r="AN40" s="1745"/>
      <c r="AO40" s="1745"/>
      <c r="AP40" s="1745"/>
      <c r="AQ40" s="1745"/>
      <c r="AR40" s="1745"/>
      <c r="AS40" s="1745"/>
      <c r="AU40" s="1831">
        <f>Welcome!$G$30</f>
        <v>0</v>
      </c>
      <c r="AV40" s="1831"/>
      <c r="AW40" s="1831"/>
      <c r="BC40" s="1814"/>
      <c r="BD40" s="1814"/>
      <c r="BE40" s="1814"/>
      <c r="BF40" s="138"/>
    </row>
    <row r="41" spans="2:92" x14ac:dyDescent="0.25">
      <c r="B41" s="137"/>
      <c r="BF41" s="138"/>
      <c r="BP41" s="263"/>
      <c r="CN41" s="265"/>
    </row>
    <row r="42" spans="2:92" x14ac:dyDescent="0.25">
      <c r="B42" s="1829" t="s">
        <v>698</v>
      </c>
      <c r="C42" s="1745"/>
      <c r="D42" s="1745"/>
      <c r="E42" s="1745"/>
      <c r="F42" s="1745"/>
      <c r="G42" s="1745"/>
      <c r="H42" s="1745"/>
      <c r="I42" s="1745"/>
      <c r="J42" s="1745"/>
      <c r="K42" s="1745"/>
      <c r="L42" s="1745"/>
      <c r="M42" s="1745"/>
      <c r="N42" s="1745"/>
      <c r="O42" s="1745"/>
      <c r="P42" s="1745"/>
      <c r="Q42" s="1745"/>
      <c r="R42" s="1745"/>
      <c r="T42" s="1833" t="s">
        <v>733</v>
      </c>
      <c r="U42" s="1833"/>
      <c r="V42" s="1833"/>
      <c r="W42" s="1833"/>
      <c r="X42" s="1833"/>
      <c r="Y42" s="1833"/>
      <c r="Z42" s="1833"/>
      <c r="AA42" s="1833"/>
      <c r="AB42" s="1833"/>
      <c r="AF42" s="1745" t="s">
        <v>701</v>
      </c>
      <c r="AG42" s="1745"/>
      <c r="AH42" s="1745"/>
      <c r="AI42" s="1745"/>
      <c r="AJ42" s="1745"/>
      <c r="AK42" s="1745"/>
      <c r="AL42" s="1745"/>
      <c r="AM42" s="1745"/>
      <c r="AN42" s="1745"/>
      <c r="AO42" s="1745"/>
      <c r="AP42" s="1745"/>
      <c r="AQ42" s="1745"/>
      <c r="AR42" s="1745"/>
      <c r="AS42" s="1745"/>
      <c r="AU42" s="1831" t="s">
        <v>649</v>
      </c>
      <c r="AV42" s="1831"/>
      <c r="AW42" s="1831"/>
      <c r="BC42" s="1814"/>
      <c r="BD42" s="1814"/>
      <c r="BE42" s="1814"/>
      <c r="BF42" s="138"/>
    </row>
    <row r="43" spans="2:92" x14ac:dyDescent="0.25">
      <c r="B43" s="137"/>
      <c r="BF43" s="138"/>
      <c r="BP43" s="263"/>
      <c r="CN43" s="265"/>
    </row>
    <row r="44" spans="2:92" x14ac:dyDescent="0.25">
      <c r="B44" s="1836" t="s">
        <v>696</v>
      </c>
      <c r="C44" s="1837"/>
      <c r="D44" s="1837"/>
      <c r="E44" s="1837"/>
      <c r="F44" s="1837"/>
      <c r="G44" s="1837"/>
      <c r="H44" s="1837"/>
      <c r="I44" s="1837"/>
      <c r="J44" s="1837"/>
      <c r="K44" s="1837"/>
      <c r="L44" s="1837"/>
      <c r="M44" s="1837"/>
      <c r="N44" s="1837"/>
      <c r="O44" s="1837"/>
      <c r="P44" s="1837"/>
      <c r="Q44" s="1837"/>
      <c r="R44" s="1837"/>
      <c r="T44" s="1839">
        <f>'Tracking &amp; Profitability'!$E$7</f>
        <v>0</v>
      </c>
      <c r="U44" s="1839"/>
      <c r="V44" s="1839"/>
      <c r="W44" s="1839"/>
      <c r="X44" s="1839"/>
      <c r="Y44" s="1839"/>
      <c r="Z44" s="1839"/>
      <c r="AA44" s="1839"/>
      <c r="AB44" s="1839"/>
      <c r="AF44" s="1745" t="s">
        <v>699</v>
      </c>
      <c r="AG44" s="1745"/>
      <c r="AH44" s="1745"/>
      <c r="AI44" s="1745"/>
      <c r="AJ44" s="1745"/>
      <c r="AK44" s="1745"/>
      <c r="AL44" s="1745"/>
      <c r="AM44" s="1745"/>
      <c r="AN44" s="1745"/>
      <c r="AO44" s="1745"/>
      <c r="AP44" s="1745"/>
      <c r="AQ44" s="1745"/>
      <c r="AR44" s="1745"/>
      <c r="AS44" s="1745"/>
      <c r="AU44" s="1831" t="s">
        <v>649</v>
      </c>
      <c r="AV44" s="1831"/>
      <c r="AW44" s="1831"/>
      <c r="BC44" s="1814"/>
      <c r="BD44" s="1814"/>
      <c r="BE44" s="1814"/>
      <c r="BF44" s="138"/>
    </row>
    <row r="45" spans="2:92" x14ac:dyDescent="0.25">
      <c r="B45" s="137"/>
      <c r="BF45" s="138"/>
      <c r="CN45" s="265"/>
    </row>
    <row r="46" spans="2:92" x14ac:dyDescent="0.25">
      <c r="B46" s="1841" t="s">
        <v>657</v>
      </c>
      <c r="C46" s="1842"/>
      <c r="D46" s="1842"/>
      <c r="E46" s="1842"/>
      <c r="F46" s="1842"/>
      <c r="G46" s="1842"/>
      <c r="H46" s="1842"/>
      <c r="I46" s="1842"/>
      <c r="J46" s="1842"/>
      <c r="K46" s="1842"/>
      <c r="L46" s="1842"/>
      <c r="M46" s="1842"/>
      <c r="N46" s="1842"/>
      <c r="O46" s="1842"/>
      <c r="P46" s="1842"/>
      <c r="Q46" s="1842"/>
      <c r="R46" s="1842"/>
      <c r="T46" s="1820">
        <v>150</v>
      </c>
      <c r="U46" s="1820"/>
      <c r="V46" s="1820"/>
      <c r="W46" s="1820"/>
      <c r="X46" s="1820"/>
      <c r="Y46" s="1820"/>
      <c r="Z46" s="1820"/>
      <c r="AA46" s="1820"/>
      <c r="AB46" s="1820"/>
      <c r="AF46" s="1835" t="s">
        <v>697</v>
      </c>
      <c r="AG46" s="1835"/>
      <c r="AH46" s="1835"/>
      <c r="AI46" s="1835"/>
      <c r="AJ46" s="1835"/>
      <c r="AK46" s="1835"/>
      <c r="AL46" s="1835"/>
      <c r="AM46" s="1835"/>
      <c r="AN46" s="1835"/>
      <c r="AO46" s="1835"/>
      <c r="AP46" s="1835"/>
      <c r="AQ46" s="1835"/>
      <c r="AR46" s="1835"/>
      <c r="AS46" s="1835"/>
      <c r="AU46" s="1851">
        <f>'Agreement Worksheet'!$C$13/100</f>
        <v>0.3</v>
      </c>
      <c r="AV46" s="1851"/>
      <c r="AW46" s="1851"/>
      <c r="AX46" s="1851"/>
      <c r="AY46" s="1851"/>
      <c r="AZ46" s="1851"/>
      <c r="BF46" s="138"/>
    </row>
    <row r="47" spans="2:92" x14ac:dyDescent="0.25">
      <c r="B47" s="137"/>
      <c r="BF47" s="138"/>
      <c r="CN47" s="265"/>
    </row>
    <row r="48" spans="2:92" x14ac:dyDescent="0.25">
      <c r="B48" s="1836" t="s">
        <v>480</v>
      </c>
      <c r="C48" s="1837"/>
      <c r="D48" s="1837"/>
      <c r="E48" s="1837"/>
      <c r="F48" s="1837"/>
      <c r="G48" s="1837"/>
      <c r="H48" s="1837"/>
      <c r="I48" s="1837"/>
      <c r="J48" s="1837"/>
      <c r="K48" s="1837"/>
      <c r="L48" s="1837"/>
      <c r="M48" s="1837"/>
      <c r="N48" s="1837"/>
      <c r="O48" s="1837"/>
      <c r="P48" s="1837"/>
      <c r="Q48" s="1837"/>
      <c r="R48" s="1837"/>
      <c r="T48" s="1820">
        <f>$K$10</f>
        <v>0</v>
      </c>
      <c r="U48" s="1820"/>
      <c r="V48" s="1820"/>
      <c r="W48" s="1820"/>
      <c r="X48" s="1820"/>
      <c r="Y48" s="1820"/>
      <c r="Z48" s="1820"/>
      <c r="AA48" s="1820"/>
      <c r="AB48" s="1820"/>
      <c r="AF48" s="1835" t="s">
        <v>695</v>
      </c>
      <c r="AG48" s="1835"/>
      <c r="AH48" s="1835"/>
      <c r="AI48" s="1835"/>
      <c r="AJ48" s="1835"/>
      <c r="AK48" s="1835"/>
      <c r="AL48" s="1835"/>
      <c r="AM48" s="1835"/>
      <c r="AN48" s="1835"/>
      <c r="AO48" s="1835"/>
      <c r="AP48" s="1835"/>
      <c r="AQ48" s="1835"/>
      <c r="AR48" s="1835"/>
      <c r="AS48" s="1835"/>
      <c r="AU48" s="1855">
        <f>'Agreement Worksheet'!$F$13</f>
        <v>2.25</v>
      </c>
      <c r="AV48" s="1856"/>
      <c r="AW48" s="1856"/>
      <c r="AX48" s="1856"/>
      <c r="AY48" s="1856"/>
      <c r="AZ48" s="1856"/>
      <c r="BF48" s="138"/>
    </row>
    <row r="49" spans="2:92" x14ac:dyDescent="0.25">
      <c r="B49" s="137"/>
      <c r="BF49" s="138"/>
      <c r="CN49" s="265"/>
    </row>
    <row r="50" spans="2:92" x14ac:dyDescent="0.25">
      <c r="B50" s="1845" t="s">
        <v>694</v>
      </c>
      <c r="C50" s="1835"/>
      <c r="D50" s="1835"/>
      <c r="E50" s="1835"/>
      <c r="F50" s="1835"/>
      <c r="G50" s="1835"/>
      <c r="H50" s="1835"/>
      <c r="I50" s="1835"/>
      <c r="J50" s="1835"/>
      <c r="K50" s="1835"/>
      <c r="L50" s="1835"/>
      <c r="M50" s="1835"/>
      <c r="N50" s="1835"/>
      <c r="O50" s="1835"/>
      <c r="P50" s="1835"/>
      <c r="Q50" s="1835"/>
      <c r="R50" s="1835"/>
      <c r="T50" s="1843">
        <f>'Agreement Worksheet'!$E$10</f>
        <v>500</v>
      </c>
      <c r="U50" s="1843"/>
      <c r="V50" s="1843"/>
      <c r="W50" s="1843"/>
      <c r="X50" s="1843"/>
      <c r="Y50" s="1843"/>
      <c r="Z50" s="1745" t="s">
        <v>693</v>
      </c>
      <c r="AA50" s="1745"/>
      <c r="AB50" s="1745"/>
      <c r="AC50" s="1843">
        <f>'Agreement Worksheet'!$F$10</f>
        <v>35</v>
      </c>
      <c r="AD50" s="1843"/>
      <c r="AE50" s="1843"/>
      <c r="AF50" s="1843"/>
      <c r="AG50" s="1843"/>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48" t="s">
        <v>677</v>
      </c>
      <c r="C53" s="1849"/>
      <c r="D53" s="1849"/>
      <c r="E53" s="1849"/>
      <c r="F53" s="1849"/>
      <c r="G53" s="1849"/>
      <c r="H53" s="1849"/>
      <c r="I53" s="1849"/>
      <c r="J53" s="1849"/>
      <c r="K53" s="1849"/>
      <c r="L53" s="1849"/>
      <c r="M53" s="1849"/>
      <c r="N53" s="1849"/>
      <c r="O53" s="1849"/>
      <c r="P53" s="1849"/>
      <c r="Q53" s="1849"/>
      <c r="R53" s="1849"/>
      <c r="S53" s="1849"/>
      <c r="T53" s="1849"/>
      <c r="U53" s="1849"/>
      <c r="V53" s="1849"/>
      <c r="W53" s="1849"/>
      <c r="X53" s="1849"/>
      <c r="Y53" s="1849"/>
      <c r="Z53" s="1849"/>
      <c r="AA53" s="1849"/>
      <c r="AB53" s="1849"/>
      <c r="AC53" s="1849"/>
      <c r="AD53" s="1849"/>
      <c r="AE53" s="1849"/>
      <c r="AF53" s="1849"/>
      <c r="AG53" s="1849"/>
      <c r="AH53" s="1849"/>
      <c r="AI53" s="1849"/>
      <c r="AJ53" s="1849"/>
      <c r="AK53" s="1849"/>
      <c r="AL53" s="1849"/>
      <c r="AM53" s="1849"/>
      <c r="AN53" s="1849"/>
      <c r="AO53" s="1849"/>
      <c r="AP53" s="1849"/>
      <c r="AQ53" s="1849"/>
      <c r="AR53" s="1849"/>
      <c r="AS53" s="1849"/>
      <c r="AT53" s="1849"/>
      <c r="AU53" s="1849"/>
      <c r="AV53" s="1849"/>
      <c r="AW53" s="1849"/>
      <c r="AX53" s="1849"/>
      <c r="AY53" s="1849"/>
      <c r="AZ53" s="1849"/>
      <c r="BA53" s="1849"/>
      <c r="BB53" s="1849"/>
      <c r="BC53" s="1849"/>
      <c r="BD53" s="1849"/>
      <c r="BE53" s="1849"/>
      <c r="BF53" s="1850"/>
    </row>
    <row r="54" spans="2:92" x14ac:dyDescent="0.25">
      <c r="B54" s="1852" t="s">
        <v>692</v>
      </c>
      <c r="C54" s="1853"/>
      <c r="D54" s="1853"/>
      <c r="E54" s="1853"/>
      <c r="F54" s="1853"/>
      <c r="G54" s="1853"/>
      <c r="H54" s="1853"/>
      <c r="I54" s="1853"/>
      <c r="J54" s="1853"/>
      <c r="K54" s="1853"/>
      <c r="L54" s="1853"/>
      <c r="M54" s="1853"/>
      <c r="N54" s="1853"/>
      <c r="O54" s="1853"/>
      <c r="P54" s="1853"/>
      <c r="Q54" s="1853"/>
      <c r="R54" s="1853"/>
      <c r="S54" s="1853"/>
      <c r="T54" s="1853"/>
      <c r="U54" s="1853"/>
      <c r="V54" s="1853"/>
      <c r="W54" s="1853"/>
      <c r="X54" s="1853"/>
      <c r="Y54" s="1853"/>
      <c r="Z54" s="1853"/>
      <c r="AA54" s="1853"/>
      <c r="AB54" s="1853"/>
      <c r="AC54" s="1853"/>
      <c r="AD54" s="1853"/>
      <c r="AE54" s="1853"/>
      <c r="AF54" s="1853"/>
      <c r="AG54" s="1853"/>
      <c r="AH54" s="1853"/>
      <c r="AI54" s="1853"/>
      <c r="AJ54" s="1853"/>
      <c r="AK54" s="1853"/>
      <c r="AL54" s="1853"/>
      <c r="AM54" s="1853"/>
      <c r="AN54" s="1853"/>
      <c r="AO54" s="1853"/>
      <c r="AP54" s="1853"/>
      <c r="AQ54" s="1853"/>
      <c r="AR54" s="1853"/>
      <c r="AS54" s="1853"/>
      <c r="AT54" s="1853"/>
      <c r="AU54" s="1853"/>
      <c r="AV54" s="1853"/>
      <c r="AW54" s="1853"/>
      <c r="AX54" s="1853"/>
      <c r="AY54" s="1853"/>
      <c r="AZ54" s="1853"/>
      <c r="BA54" s="1853"/>
      <c r="BB54" s="1853"/>
      <c r="BC54" s="1853"/>
      <c r="BD54" s="1853"/>
      <c r="BE54" s="1853"/>
      <c r="BF54" s="1854"/>
      <c r="BP54" s="263"/>
    </row>
    <row r="55" spans="2:92" x14ac:dyDescent="0.25">
      <c r="B55" s="137"/>
      <c r="AC55" s="268"/>
      <c r="AD55" s="268"/>
      <c r="AE55" s="268"/>
      <c r="AF55" s="268"/>
      <c r="AG55" s="268"/>
      <c r="AH55" s="268"/>
      <c r="AK55" s="1819"/>
      <c r="AL55" s="1819"/>
      <c r="AM55" s="1819"/>
      <c r="AN55" s="1819"/>
      <c r="AO55" s="1694"/>
      <c r="AP55" s="1694"/>
      <c r="AQ55" s="1694"/>
      <c r="AR55" s="134"/>
      <c r="AS55" s="134"/>
      <c r="AT55" s="1694"/>
      <c r="AU55" s="1694"/>
      <c r="AV55" s="1694"/>
      <c r="AW55" s="134"/>
      <c r="AX55" s="134"/>
      <c r="AY55" s="1694"/>
      <c r="AZ55" s="1694"/>
      <c r="BA55" s="1694"/>
      <c r="BB55" s="134"/>
      <c r="BC55" s="134"/>
      <c r="BD55" s="1694"/>
      <c r="BE55" s="1694"/>
      <c r="BF55" s="1838"/>
      <c r="BP55" s="269"/>
    </row>
    <row r="56" spans="2:92" x14ac:dyDescent="0.25">
      <c r="B56" s="137"/>
      <c r="C56" s="1830" t="s">
        <v>103</v>
      </c>
      <c r="D56" s="1830"/>
      <c r="E56" s="1830"/>
      <c r="F56" s="1830"/>
      <c r="G56" s="1830"/>
      <c r="H56" s="1830"/>
      <c r="I56" s="1830"/>
      <c r="J56" s="1830"/>
      <c r="K56" s="1830"/>
      <c r="L56" s="1830"/>
      <c r="M56" s="1830"/>
      <c r="N56" s="1830"/>
      <c r="O56" s="1830"/>
      <c r="P56" s="1830"/>
      <c r="Q56" s="1830"/>
      <c r="R56" s="1830"/>
      <c r="S56" s="1830"/>
      <c r="T56" s="1830"/>
      <c r="U56" s="1830"/>
      <c r="V56" s="1830"/>
      <c r="W56" s="1830"/>
      <c r="X56" s="1830"/>
      <c r="Y56" s="1830"/>
      <c r="Z56" s="1830"/>
      <c r="AC56" s="1831" t="str">
        <f>'PIM Model'!$AD$11</f>
        <v/>
      </c>
      <c r="AD56" s="1831"/>
      <c r="AE56" s="1831" t="str">
        <f>'PIM Model'!$D$11</f>
        <v>%</v>
      </c>
      <c r="AF56" s="1831"/>
      <c r="AG56" s="1831" t="str">
        <f>'PIM Model'!$D$11</f>
        <v>%</v>
      </c>
      <c r="AH56" s="1831"/>
      <c r="AI56" s="1814" t="str">
        <f>'PIM Model'!$D$11</f>
        <v>%</v>
      </c>
      <c r="AJ56" s="1814"/>
      <c r="AK56" s="134"/>
      <c r="AL56" s="134"/>
      <c r="AM56" s="134"/>
      <c r="AN56" s="134"/>
      <c r="AO56" s="1694"/>
      <c r="AP56" s="1694"/>
      <c r="AQ56" s="1694"/>
      <c r="AR56" s="134"/>
      <c r="AS56" s="134"/>
      <c r="AT56" s="1694"/>
      <c r="AU56" s="1694"/>
      <c r="AV56" s="1694"/>
      <c r="AW56" s="134"/>
      <c r="AX56" s="134"/>
      <c r="AY56" s="1694"/>
      <c r="AZ56" s="1694"/>
      <c r="BA56" s="1694"/>
      <c r="BB56" s="134"/>
      <c r="BC56" s="134"/>
      <c r="BD56" s="1694"/>
      <c r="BE56" s="1694"/>
      <c r="BF56" s="1838"/>
      <c r="BP56" s="263"/>
    </row>
    <row r="57" spans="2:92" x14ac:dyDescent="0.25">
      <c r="B57" s="137"/>
      <c r="C57" s="1830" t="s">
        <v>102</v>
      </c>
      <c r="D57" s="1830"/>
      <c r="E57" s="1830"/>
      <c r="F57" s="1830"/>
      <c r="G57" s="1830"/>
      <c r="H57" s="1830"/>
      <c r="I57" s="1830"/>
      <c r="J57" s="1830"/>
      <c r="K57" s="1830"/>
      <c r="L57" s="1830"/>
      <c r="M57" s="1830"/>
      <c r="N57" s="1830"/>
      <c r="O57" s="1830"/>
      <c r="P57" s="1830"/>
      <c r="Q57" s="1830"/>
      <c r="R57" s="1830"/>
      <c r="S57" s="1830"/>
      <c r="T57" s="1830"/>
      <c r="U57" s="1830"/>
      <c r="V57" s="1830"/>
      <c r="W57" s="1830"/>
      <c r="X57" s="1830"/>
      <c r="Y57" s="1830"/>
      <c r="Z57" s="1830"/>
      <c r="AC57" s="1817" t="str">
        <f>'PIM Model'!$AD$13</f>
        <v/>
      </c>
      <c r="AD57" s="1817"/>
      <c r="AE57" s="1817" t="str">
        <f>'PIM Model'!$D$13</f>
        <v>%</v>
      </c>
      <c r="AF57" s="1817"/>
      <c r="AG57" s="1817" t="str">
        <f>'PIM Model'!$D$13</f>
        <v>%</v>
      </c>
      <c r="AH57" s="1817"/>
      <c r="AI57" s="1814" t="str">
        <f>'PIM Model'!$D$13</f>
        <v>%</v>
      </c>
      <c r="AJ57" s="181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0" t="s">
        <v>101</v>
      </c>
      <c r="D58" s="1830"/>
      <c r="E58" s="1830"/>
      <c r="F58" s="1830"/>
      <c r="G58" s="1830"/>
      <c r="H58" s="1830"/>
      <c r="I58" s="1830"/>
      <c r="J58" s="1830"/>
      <c r="K58" s="1830"/>
      <c r="L58" s="1830"/>
      <c r="M58" s="1830"/>
      <c r="N58" s="1830"/>
      <c r="O58" s="1830"/>
      <c r="P58" s="1830"/>
      <c r="Q58" s="1830"/>
      <c r="R58" s="1830"/>
      <c r="S58" s="1830"/>
      <c r="T58" s="1830"/>
      <c r="U58" s="1830"/>
      <c r="V58" s="1830"/>
      <c r="W58" s="1830"/>
      <c r="X58" s="1830"/>
      <c r="Y58" s="1830"/>
      <c r="Z58" s="1830"/>
      <c r="AC58" s="1817" t="str">
        <f>'PIM Model'!$AD$19</f>
        <v/>
      </c>
      <c r="AD58" s="1817"/>
      <c r="AE58" s="1817" t="str">
        <f>'PIM Model'!$D$19</f>
        <v>%</v>
      </c>
      <c r="AF58" s="1817"/>
      <c r="AG58" s="1817" t="str">
        <f>'PIM Model'!$D$19</f>
        <v>%</v>
      </c>
      <c r="AH58" s="1817"/>
      <c r="AI58" s="1814" t="str">
        <f>'PIM Model'!$D$19</f>
        <v>%</v>
      </c>
      <c r="AJ58" s="181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0" t="s">
        <v>100</v>
      </c>
      <c r="D59" s="1830"/>
      <c r="E59" s="1830"/>
      <c r="F59" s="1830"/>
      <c r="G59" s="1830"/>
      <c r="H59" s="1830"/>
      <c r="I59" s="1830"/>
      <c r="J59" s="1830"/>
      <c r="K59" s="1830"/>
      <c r="L59" s="1830"/>
      <c r="M59" s="1830"/>
      <c r="N59" s="1830"/>
      <c r="O59" s="1830"/>
      <c r="P59" s="1830"/>
      <c r="Q59" s="1830"/>
      <c r="R59" s="1830"/>
      <c r="S59" s="1830"/>
      <c r="T59" s="1830"/>
      <c r="U59" s="1830"/>
      <c r="V59" s="1830"/>
      <c r="W59" s="1830"/>
      <c r="X59" s="1830"/>
      <c r="Y59" s="1830"/>
      <c r="Z59" s="1830"/>
      <c r="AC59" s="1817" t="str">
        <f>'PIM Model'!$AD$14</f>
        <v/>
      </c>
      <c r="AD59" s="1817"/>
      <c r="AE59" s="1817" t="str">
        <f>'PIM Model'!$D$14</f>
        <v>%</v>
      </c>
      <c r="AF59" s="1817"/>
      <c r="AG59" s="1817" t="str">
        <f>'PIM Model'!$D$14</f>
        <v>%</v>
      </c>
      <c r="AH59" s="1817"/>
      <c r="AI59" s="1814" t="str">
        <f>'PIM Model'!$D$14</f>
        <v>%</v>
      </c>
      <c r="AJ59" s="181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0" t="s">
        <v>104</v>
      </c>
      <c r="D60" s="1830"/>
      <c r="E60" s="1830"/>
      <c r="F60" s="1830"/>
      <c r="G60" s="1830"/>
      <c r="H60" s="1830"/>
      <c r="I60" s="1830"/>
      <c r="J60" s="1830"/>
      <c r="K60" s="1830"/>
      <c r="L60" s="1830"/>
      <c r="M60" s="1830"/>
      <c r="N60" s="1830"/>
      <c r="O60" s="1830"/>
      <c r="P60" s="1830"/>
      <c r="Q60" s="1830"/>
      <c r="R60" s="1830"/>
      <c r="S60" s="1830"/>
      <c r="T60" s="1830"/>
      <c r="U60" s="1830"/>
      <c r="V60" s="1830"/>
      <c r="W60" s="1830"/>
      <c r="X60" s="1830"/>
      <c r="Y60" s="1830"/>
      <c r="Z60" s="1830"/>
      <c r="AC60" s="1817" t="str">
        <f>'PIM Model'!$AD$15</f>
        <v/>
      </c>
      <c r="AD60" s="1817"/>
      <c r="AE60" s="1817" t="str">
        <f>'PIM Model'!$D$15</f>
        <v>%</v>
      </c>
      <c r="AF60" s="1817"/>
      <c r="AG60" s="1817" t="str">
        <f>'PIM Model'!$D$15</f>
        <v>%</v>
      </c>
      <c r="AH60" s="1817"/>
      <c r="AI60" s="1814" t="str">
        <f>'PIM Model'!$D$15</f>
        <v>%</v>
      </c>
      <c r="AJ60" s="181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0" t="s">
        <v>99</v>
      </c>
      <c r="D61" s="1830"/>
      <c r="E61" s="1830"/>
      <c r="F61" s="1830"/>
      <c r="G61" s="1830"/>
      <c r="H61" s="1830"/>
      <c r="I61" s="1830"/>
      <c r="J61" s="1830"/>
      <c r="K61" s="1830"/>
      <c r="L61" s="1830"/>
      <c r="M61" s="1830"/>
      <c r="N61" s="1830"/>
      <c r="O61" s="1830"/>
      <c r="P61" s="1830"/>
      <c r="Q61" s="1830"/>
      <c r="R61" s="1830"/>
      <c r="S61" s="1830"/>
      <c r="T61" s="1830"/>
      <c r="U61" s="1830"/>
      <c r="V61" s="1830"/>
      <c r="W61" s="1830"/>
      <c r="X61" s="1830"/>
      <c r="Y61" s="1830"/>
      <c r="Z61" s="1830"/>
      <c r="AC61" s="1817" t="str">
        <f>'PIM Model'!$AD$10</f>
        <v/>
      </c>
      <c r="AD61" s="1817"/>
      <c r="AE61" s="1817" t="str">
        <f>'PIM Model'!$D$10</f>
        <v>%</v>
      </c>
      <c r="AF61" s="1817"/>
      <c r="AG61" s="1817" t="str">
        <f>'PIM Model'!$D$10</f>
        <v>%</v>
      </c>
      <c r="AH61" s="1817"/>
      <c r="AI61" s="1814" t="str">
        <f>'PIM Model'!$D$10</f>
        <v>%</v>
      </c>
      <c r="AJ61" s="181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2" t="s">
        <v>98</v>
      </c>
      <c r="D62" s="1652"/>
      <c r="E62" s="1652"/>
      <c r="F62" s="1652"/>
      <c r="G62" s="1652"/>
      <c r="H62" s="1652"/>
      <c r="I62" s="1652"/>
      <c r="J62" s="1652"/>
      <c r="K62" s="1652"/>
      <c r="L62" s="1652"/>
      <c r="M62" s="1652"/>
      <c r="N62" s="1652"/>
      <c r="O62" s="1652"/>
      <c r="P62" s="1652"/>
      <c r="Q62" s="1652"/>
      <c r="R62" s="1652"/>
      <c r="S62" s="1652"/>
      <c r="T62" s="1652"/>
      <c r="U62" s="1652"/>
      <c r="V62" s="1652"/>
      <c r="W62" s="1652"/>
      <c r="X62" s="1652"/>
      <c r="Y62" s="1652"/>
      <c r="Z62" s="1652"/>
      <c r="AC62" s="1817" t="str">
        <f>'PIM Model'!$AD$16</f>
        <v/>
      </c>
      <c r="AD62" s="1817"/>
      <c r="AE62" s="1817" t="str">
        <f>'PIM Model'!$D$16</f>
        <v>%</v>
      </c>
      <c r="AF62" s="1817"/>
      <c r="AG62" s="1817" t="str">
        <f>'PIM Model'!$D$16</f>
        <v>%</v>
      </c>
      <c r="AH62" s="1817"/>
      <c r="AI62" s="1814" t="str">
        <f>'PIM Model'!$D$16</f>
        <v>%</v>
      </c>
      <c r="AJ62" s="181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2" t="s">
        <v>97</v>
      </c>
      <c r="D63" s="1652"/>
      <c r="E63" s="1652"/>
      <c r="F63" s="1652"/>
      <c r="G63" s="1652"/>
      <c r="H63" s="1652"/>
      <c r="I63" s="1652"/>
      <c r="J63" s="1652"/>
      <c r="K63" s="1652"/>
      <c r="L63" s="1652"/>
      <c r="M63" s="1652"/>
      <c r="N63" s="1652"/>
      <c r="O63" s="1652"/>
      <c r="P63" s="1652"/>
      <c r="Q63" s="1652"/>
      <c r="R63" s="1652"/>
      <c r="S63" s="1652"/>
      <c r="T63" s="1652"/>
      <c r="U63" s="1652"/>
      <c r="V63" s="1652"/>
      <c r="W63" s="1652"/>
      <c r="X63" s="1652"/>
      <c r="Y63" s="1652"/>
      <c r="Z63" s="1652"/>
      <c r="AC63" s="1817" t="str">
        <f>'PIM Model'!$AD$20</f>
        <v/>
      </c>
      <c r="AD63" s="1817"/>
      <c r="AE63" s="1817" t="str">
        <f>'PIM Model'!$D$20</f>
        <v>%</v>
      </c>
      <c r="AF63" s="1817"/>
      <c r="AG63" s="1817" t="str">
        <f>'PIM Model'!$D$20</f>
        <v>%</v>
      </c>
      <c r="AH63" s="1817"/>
      <c r="AI63" s="1814" t="str">
        <f>'PIM Model'!$D$20</f>
        <v>%</v>
      </c>
      <c r="AJ63" s="181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2" t="s">
        <v>96</v>
      </c>
      <c r="D64" s="1652"/>
      <c r="E64" s="1652"/>
      <c r="F64" s="1652"/>
      <c r="G64" s="1652"/>
      <c r="H64" s="1652"/>
      <c r="I64" s="1652"/>
      <c r="J64" s="1652"/>
      <c r="K64" s="1652"/>
      <c r="L64" s="1652"/>
      <c r="M64" s="1652"/>
      <c r="N64" s="1652"/>
      <c r="O64" s="1652"/>
      <c r="P64" s="1652"/>
      <c r="Q64" s="1652"/>
      <c r="R64" s="1652"/>
      <c r="S64" s="1652"/>
      <c r="T64" s="1652"/>
      <c r="U64" s="1652"/>
      <c r="V64" s="1652"/>
      <c r="W64" s="1652"/>
      <c r="X64" s="1652"/>
      <c r="Y64" s="1652"/>
      <c r="Z64" s="1652"/>
      <c r="AC64" s="1817" t="str">
        <f>'PIM Model'!$AD$18</f>
        <v/>
      </c>
      <c r="AD64" s="1817"/>
      <c r="AE64" s="1817" t="str">
        <f>'PIM Model'!$D$18</f>
        <v>%</v>
      </c>
      <c r="AF64" s="1817"/>
      <c r="AG64" s="1817" t="str">
        <f>'PIM Model'!$D$18</f>
        <v>%</v>
      </c>
      <c r="AH64" s="1817"/>
      <c r="AI64" s="1814" t="str">
        <f>'PIM Model'!$D$18</f>
        <v>%</v>
      </c>
      <c r="AJ64" s="181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2" t="s">
        <v>95</v>
      </c>
      <c r="D65" s="1652"/>
      <c r="E65" s="1652"/>
      <c r="F65" s="1652"/>
      <c r="G65" s="1652"/>
      <c r="H65" s="1652"/>
      <c r="I65" s="1652"/>
      <c r="J65" s="1652"/>
      <c r="K65" s="1652"/>
      <c r="L65" s="1652"/>
      <c r="M65" s="1652"/>
      <c r="N65" s="1652"/>
      <c r="O65" s="1652"/>
      <c r="P65" s="1652"/>
      <c r="Q65" s="1652"/>
      <c r="R65" s="1652"/>
      <c r="S65" s="1652"/>
      <c r="T65" s="1652"/>
      <c r="U65" s="1652"/>
      <c r="V65" s="1652"/>
      <c r="W65" s="1652"/>
      <c r="X65" s="1652"/>
      <c r="Y65" s="1652"/>
      <c r="Z65" s="1652"/>
      <c r="AC65" s="1817" t="str">
        <f>'PIM Model'!$AD$17</f>
        <v/>
      </c>
      <c r="AD65" s="1817"/>
      <c r="AE65" s="1817" t="str">
        <f>'PIM Model'!$D$17</f>
        <v>%</v>
      </c>
      <c r="AF65" s="1817"/>
      <c r="AG65" s="1817" t="str">
        <f>'PIM Model'!$D$17</f>
        <v>%</v>
      </c>
      <c r="AH65" s="1817"/>
      <c r="AI65" s="1814" t="str">
        <f>'PIM Model'!$D$17</f>
        <v>%</v>
      </c>
      <c r="AJ65" s="181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2" t="s">
        <v>94</v>
      </c>
      <c r="D66" s="1652"/>
      <c r="E66" s="1652"/>
      <c r="F66" s="1652"/>
      <c r="G66" s="1652"/>
      <c r="H66" s="1652"/>
      <c r="I66" s="1652"/>
      <c r="J66" s="1652"/>
      <c r="K66" s="1652"/>
      <c r="L66" s="1652"/>
      <c r="M66" s="1652"/>
      <c r="N66" s="1652"/>
      <c r="O66" s="1652"/>
      <c r="P66" s="1652"/>
      <c r="Q66" s="1652"/>
      <c r="R66" s="1652"/>
      <c r="S66" s="1652"/>
      <c r="T66" s="1652"/>
      <c r="U66" s="1652"/>
      <c r="V66" s="1652"/>
      <c r="W66" s="1652"/>
      <c r="X66" s="1652"/>
      <c r="Y66" s="1652"/>
      <c r="Z66" s="1652"/>
      <c r="AC66" s="1817" t="str">
        <f>'PIM Model'!$AD$27</f>
        <v/>
      </c>
      <c r="AD66" s="1817"/>
      <c r="AE66" s="1817" t="str">
        <f>'PIM Model'!$D$27</f>
        <v>%</v>
      </c>
      <c r="AF66" s="1817"/>
      <c r="AG66" s="1817" t="str">
        <f>'PIM Model'!$D$27</f>
        <v>%</v>
      </c>
      <c r="AH66" s="1817"/>
      <c r="AI66" s="1814" t="str">
        <f>'PIM Model'!$D$27</f>
        <v>%</v>
      </c>
      <c r="AJ66" s="181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4" t="s">
        <v>691</v>
      </c>
      <c r="F67" s="1814"/>
      <c r="G67" s="1814"/>
      <c r="H67" s="1814"/>
      <c r="I67" s="1814"/>
      <c r="J67" s="1814"/>
      <c r="K67" s="1814"/>
      <c r="M67" s="1818" t="str">
        <f>'Pricing Schedule'!$E$21</f>
        <v>T</v>
      </c>
      <c r="N67" s="1818"/>
      <c r="O67" s="1818"/>
      <c r="P67" t="s">
        <v>649</v>
      </c>
      <c r="S67" s="1816"/>
      <c r="T67" s="1816"/>
      <c r="U67" s="1816"/>
      <c r="V67" s="1814" t="s">
        <v>651</v>
      </c>
      <c r="W67" s="181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2" t="s">
        <v>93</v>
      </c>
      <c r="D68" s="1652"/>
      <c r="E68" s="1652"/>
      <c r="F68" s="1652"/>
      <c r="G68" s="1652"/>
      <c r="H68" s="1652"/>
      <c r="I68" s="1652"/>
      <c r="J68" s="1652"/>
      <c r="K68" s="1652"/>
      <c r="L68" s="1652"/>
      <c r="M68" s="1652"/>
      <c r="N68" s="1652"/>
      <c r="O68" s="1652"/>
      <c r="P68" s="1652"/>
      <c r="Q68" s="1652"/>
      <c r="R68" s="1652"/>
      <c r="S68" s="1652"/>
      <c r="T68" s="1652"/>
      <c r="U68" s="1652"/>
      <c r="V68" s="1652"/>
      <c r="W68" s="1652"/>
      <c r="X68" s="1652"/>
      <c r="Y68" s="1652"/>
      <c r="Z68" s="1652"/>
      <c r="AC68" s="1817" t="str">
        <f>'PIM Model'!$AD$21</f>
        <v/>
      </c>
      <c r="AD68" s="1817"/>
      <c r="AE68" s="1817" t="str">
        <f>'PIM Model'!$D$21</f>
        <v>%</v>
      </c>
      <c r="AF68" s="1817"/>
      <c r="AG68" s="1817" t="str">
        <f>'PIM Model'!$D$21</f>
        <v>%</v>
      </c>
      <c r="AH68" s="1817"/>
      <c r="AI68" s="1814" t="str">
        <f>'PIM Model'!$D$21</f>
        <v>%</v>
      </c>
      <c r="AJ68" s="181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2" t="s">
        <v>92</v>
      </c>
      <c r="D69" s="1652"/>
      <c r="E69" s="1652"/>
      <c r="F69" s="1652"/>
      <c r="G69" s="1652"/>
      <c r="H69" s="1652"/>
      <c r="I69" s="1652"/>
      <c r="J69" s="1652"/>
      <c r="K69" s="1652"/>
      <c r="L69" s="1652"/>
      <c r="M69" s="1652"/>
      <c r="N69" s="1652"/>
      <c r="O69" s="1652"/>
      <c r="P69" s="1652"/>
      <c r="Q69" s="1652"/>
      <c r="R69" s="1652"/>
      <c r="S69" s="1652"/>
      <c r="T69" s="1652"/>
      <c r="U69" s="1652"/>
      <c r="V69" s="1652"/>
      <c r="W69" s="1652"/>
      <c r="X69" s="1652"/>
      <c r="Y69" s="1652"/>
      <c r="Z69" s="1652"/>
      <c r="AC69" s="1817" t="str">
        <f>'PIM Model'!$AD$23</f>
        <v/>
      </c>
      <c r="AD69" s="1817"/>
      <c r="AE69" s="1817" t="str">
        <f>'PIM Model'!$D$23</f>
        <v>%</v>
      </c>
      <c r="AF69" s="1817"/>
      <c r="AG69" s="1817" t="str">
        <f>'PIM Model'!$D$23</f>
        <v>%</v>
      </c>
      <c r="AH69" s="1817"/>
      <c r="AI69" s="1814" t="str">
        <f>'PIM Model'!$D$23</f>
        <v>%</v>
      </c>
      <c r="AJ69" s="181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2" t="s">
        <v>91</v>
      </c>
      <c r="D70" s="1652"/>
      <c r="E70" s="1652"/>
      <c r="F70" s="1652"/>
      <c r="G70" s="1652"/>
      <c r="H70" s="1652"/>
      <c r="I70" s="1652"/>
      <c r="J70" s="1652"/>
      <c r="K70" s="1652"/>
      <c r="L70" s="1652"/>
      <c r="M70" s="1652"/>
      <c r="N70" s="1652"/>
      <c r="O70" s="1652"/>
      <c r="P70" s="1652"/>
      <c r="Q70" s="1652"/>
      <c r="R70" s="1652"/>
      <c r="S70" s="1652"/>
      <c r="T70" s="1652"/>
      <c r="U70" s="1652"/>
      <c r="V70" s="1652"/>
      <c r="W70" s="1652"/>
      <c r="X70" s="1652"/>
      <c r="Y70" s="1652"/>
      <c r="Z70" s="1652"/>
      <c r="AC70" s="1817" t="str">
        <f>'PIM Model'!$AD$24</f>
        <v/>
      </c>
      <c r="AD70" s="1817"/>
      <c r="AE70" s="1817" t="str">
        <f>'PIM Model'!$D$24</f>
        <v>%</v>
      </c>
      <c r="AF70" s="1817"/>
      <c r="AG70" s="1817" t="str">
        <f>'PIM Model'!$D$24</f>
        <v>%</v>
      </c>
      <c r="AH70" s="1817"/>
      <c r="AI70" s="1814" t="str">
        <f>'PIM Model'!$D$24</f>
        <v>%</v>
      </c>
      <c r="AJ70" s="1814"/>
      <c r="AK70" s="134"/>
      <c r="AL70" s="134"/>
      <c r="AM70" s="134"/>
      <c r="AN70" s="134"/>
      <c r="AO70" s="1694"/>
      <c r="AP70" s="1694"/>
      <c r="AQ70" s="1694"/>
      <c r="AR70" s="134"/>
      <c r="AS70" s="134"/>
      <c r="AT70" s="1694"/>
      <c r="AU70" s="1694"/>
      <c r="AV70" s="1694"/>
      <c r="AW70" s="134"/>
      <c r="AX70" s="134"/>
      <c r="AY70" s="1694"/>
      <c r="AZ70" s="1694"/>
      <c r="BA70" s="1694"/>
      <c r="BB70" s="134"/>
      <c r="BC70" s="134"/>
      <c r="BD70" s="1694"/>
      <c r="BE70" s="1694"/>
      <c r="BF70" s="1838"/>
    </row>
    <row r="71" spans="2:70" x14ac:dyDescent="0.25">
      <c r="B71" s="137"/>
      <c r="C71" s="1652" t="s">
        <v>90</v>
      </c>
      <c r="D71" s="1652"/>
      <c r="E71" s="1652"/>
      <c r="F71" s="1652"/>
      <c r="G71" s="1652"/>
      <c r="H71" s="1652"/>
      <c r="I71" s="1652"/>
      <c r="J71" s="1652"/>
      <c r="K71" s="1652"/>
      <c r="L71" s="1652"/>
      <c r="M71" s="1652"/>
      <c r="N71" s="1652"/>
      <c r="O71" s="1652"/>
      <c r="P71" s="1652"/>
      <c r="Q71" s="1652"/>
      <c r="R71" s="1652"/>
      <c r="S71" s="1652"/>
      <c r="T71" s="1652"/>
      <c r="U71" s="1652"/>
      <c r="V71" s="1652"/>
      <c r="W71" s="1652"/>
      <c r="X71" s="1652"/>
      <c r="Y71" s="1652"/>
      <c r="Z71" s="1652"/>
      <c r="AC71" s="1817" t="str">
        <f>'PIM Model'!$AD$25</f>
        <v/>
      </c>
      <c r="AD71" s="1817"/>
      <c r="AE71" s="1817" t="str">
        <f>'PIM Model'!$D$25</f>
        <v>%</v>
      </c>
      <c r="AF71" s="1817"/>
      <c r="AG71" s="1817" t="str">
        <f>'PIM Model'!$D$25</f>
        <v>%</v>
      </c>
      <c r="AH71" s="1817"/>
      <c r="AI71" s="1814" t="str">
        <f>'PIM Model'!$D$25</f>
        <v>%</v>
      </c>
      <c r="AJ71" s="1814"/>
      <c r="AK71" s="134"/>
      <c r="AL71" s="134"/>
      <c r="AM71" s="134"/>
      <c r="AN71" s="134"/>
      <c r="AO71" s="1694"/>
      <c r="AP71" s="1694"/>
      <c r="AQ71" s="1694"/>
      <c r="AR71" s="134"/>
      <c r="AS71" s="134"/>
      <c r="AT71" s="1694"/>
      <c r="AU71" s="1694"/>
      <c r="AV71" s="1694"/>
      <c r="AW71" s="134"/>
      <c r="AX71" s="134"/>
      <c r="AY71" s="1694"/>
      <c r="AZ71" s="1694"/>
      <c r="BA71" s="1694"/>
      <c r="BB71" s="134"/>
      <c r="BC71" s="134"/>
      <c r="BD71" s="1694"/>
      <c r="BE71" s="1694"/>
      <c r="BF71" s="1838"/>
    </row>
    <row r="72" spans="2:70" x14ac:dyDescent="0.25">
      <c r="B72" s="137"/>
      <c r="C72" s="1652" t="s">
        <v>89</v>
      </c>
      <c r="D72" s="1652"/>
      <c r="E72" s="1652"/>
      <c r="F72" s="1652"/>
      <c r="G72" s="1652"/>
      <c r="H72" s="1652"/>
      <c r="I72" s="1652"/>
      <c r="J72" s="1652"/>
      <c r="K72" s="1652"/>
      <c r="L72" s="1652"/>
      <c r="M72" s="1652"/>
      <c r="N72" s="1652"/>
      <c r="O72" s="1652"/>
      <c r="P72" s="1652"/>
      <c r="Q72" s="1652"/>
      <c r="R72" s="1652"/>
      <c r="S72" s="1652"/>
      <c r="T72" s="1652"/>
      <c r="U72" s="1652"/>
      <c r="V72" s="1652"/>
      <c r="W72" s="1652"/>
      <c r="X72" s="1652"/>
      <c r="Y72" s="1652"/>
      <c r="Z72" s="1652"/>
      <c r="AC72" s="1817" t="str">
        <f>'PIM Model'!$AD$26</f>
        <v/>
      </c>
      <c r="AD72" s="1817"/>
      <c r="AE72" s="1817" t="str">
        <f>'PIM Model'!$D$26</f>
        <v>%</v>
      </c>
      <c r="AF72" s="1817"/>
      <c r="AG72" s="1817" t="str">
        <f>'PIM Model'!$D$26</f>
        <v>%</v>
      </c>
      <c r="AH72" s="1817"/>
      <c r="AI72" s="1814" t="str">
        <f>'PIM Model'!$D$26</f>
        <v>%</v>
      </c>
      <c r="AJ72" s="1814"/>
      <c r="AK72" s="134"/>
      <c r="AL72" s="134"/>
      <c r="AM72" s="134"/>
      <c r="AN72" s="134"/>
      <c r="AO72" s="1694"/>
      <c r="AP72" s="1694"/>
      <c r="AQ72" s="1694"/>
      <c r="AR72" s="134"/>
      <c r="AS72" s="134"/>
      <c r="AT72" s="1694"/>
      <c r="AU72" s="1694"/>
      <c r="AV72" s="1694"/>
      <c r="AW72" s="134"/>
      <c r="AX72" s="134"/>
      <c r="AY72" s="1694"/>
      <c r="AZ72" s="1694"/>
      <c r="BA72" s="1694"/>
      <c r="BB72" s="134"/>
      <c r="BC72" s="134"/>
      <c r="BD72" s="1694"/>
      <c r="BE72" s="1694"/>
      <c r="BF72" s="1838"/>
    </row>
    <row r="73" spans="2:70" x14ac:dyDescent="0.25">
      <c r="B73" s="137"/>
      <c r="C73" s="1652" t="s">
        <v>88</v>
      </c>
      <c r="D73" s="1652"/>
      <c r="E73" s="1652"/>
      <c r="F73" s="1652"/>
      <c r="G73" s="1652"/>
      <c r="H73" s="1652"/>
      <c r="I73" s="1652"/>
      <c r="J73" s="1652"/>
      <c r="K73" s="1652"/>
      <c r="L73" s="1652"/>
      <c r="M73" s="1652"/>
      <c r="N73" s="1652"/>
      <c r="O73" s="1652"/>
      <c r="P73" s="1652"/>
      <c r="Q73" s="1652"/>
      <c r="R73" s="1652"/>
      <c r="S73" s="1652"/>
      <c r="T73" s="1652"/>
      <c r="U73" s="1652"/>
      <c r="V73" s="1652"/>
      <c r="W73" s="1652"/>
      <c r="X73" s="1652"/>
      <c r="Y73" s="1652"/>
      <c r="Z73" s="1652"/>
      <c r="AC73" s="1817" t="str">
        <f>'PIM Model'!$AD$29</f>
        <v/>
      </c>
      <c r="AD73" s="1817"/>
      <c r="AE73" s="1817" t="str">
        <f>'PIM Model'!$D$29</f>
        <v>%</v>
      </c>
      <c r="AF73" s="1817"/>
      <c r="AG73" s="1817" t="str">
        <f>'PIM Model'!$D$29</f>
        <v>%</v>
      </c>
      <c r="AH73" s="1817"/>
      <c r="AI73" s="1814" t="str">
        <f>'PIM Model'!$D$29</f>
        <v>%</v>
      </c>
      <c r="AJ73" s="1814"/>
      <c r="AK73" s="134"/>
      <c r="AL73" s="134"/>
      <c r="AM73" s="134"/>
      <c r="AN73" s="134"/>
      <c r="AO73" s="1694"/>
      <c r="AP73" s="1694"/>
      <c r="AQ73" s="1694"/>
      <c r="AR73" s="134"/>
      <c r="AS73" s="134"/>
      <c r="AT73" s="1694"/>
      <c r="AU73" s="1694"/>
      <c r="AV73" s="1694"/>
      <c r="AW73" s="134"/>
      <c r="AX73" s="134"/>
      <c r="AY73" s="1694"/>
      <c r="AZ73" s="1694"/>
      <c r="BA73" s="1694"/>
      <c r="BB73" s="134"/>
      <c r="BC73" s="134"/>
      <c r="BD73" s="1694"/>
      <c r="BE73" s="1694"/>
      <c r="BF73" s="1838"/>
    </row>
    <row r="74" spans="2:70" x14ac:dyDescent="0.25">
      <c r="B74" s="137"/>
      <c r="C74" s="1652" t="s">
        <v>87</v>
      </c>
      <c r="D74" s="1652"/>
      <c r="E74" s="1652"/>
      <c r="F74" s="1652"/>
      <c r="G74" s="1652"/>
      <c r="H74" s="1652"/>
      <c r="I74" s="1652"/>
      <c r="J74" s="1652"/>
      <c r="K74" s="1652"/>
      <c r="L74" s="1652"/>
      <c r="M74" s="1652"/>
      <c r="N74" s="1652"/>
      <c r="O74" s="1652"/>
      <c r="P74" s="1652"/>
      <c r="Q74" s="1652"/>
      <c r="R74" s="1652"/>
      <c r="S74" s="1652"/>
      <c r="T74" s="1652"/>
      <c r="U74" s="1652"/>
      <c r="V74" s="1652"/>
      <c r="W74" s="1652"/>
      <c r="X74" s="1652"/>
      <c r="Y74" s="1652"/>
      <c r="Z74" s="1652"/>
      <c r="AC74" s="1817" t="str">
        <f>'PIM Model'!$AD$30</f>
        <v/>
      </c>
      <c r="AD74" s="1817"/>
      <c r="AE74" s="1817" t="str">
        <f>'PIM Model'!$D$30</f>
        <v>%</v>
      </c>
      <c r="AF74" s="1817"/>
      <c r="AG74" s="1817" t="str">
        <f>'PIM Model'!$D$30</f>
        <v>%</v>
      </c>
      <c r="AH74" s="1817"/>
      <c r="AI74" s="1814" t="str">
        <f>'PIM Model'!$D$30</f>
        <v>%</v>
      </c>
      <c r="AJ74" s="1814"/>
      <c r="AK74" s="134"/>
      <c r="AL74" s="134"/>
      <c r="AM74" s="134"/>
      <c r="AN74" s="134"/>
      <c r="AO74" s="1694"/>
      <c r="AP74" s="1694"/>
      <c r="AQ74" s="1694"/>
      <c r="AR74" s="134"/>
      <c r="AS74" s="134"/>
      <c r="AT74" s="1694"/>
      <c r="AU74" s="1694"/>
      <c r="AV74" s="1694"/>
      <c r="AW74" s="134"/>
      <c r="AX74" s="134"/>
      <c r="AY74" s="1694"/>
      <c r="AZ74" s="1694"/>
      <c r="BA74" s="1694"/>
      <c r="BB74" s="134"/>
      <c r="BC74" s="134"/>
      <c r="BD74" s="1694"/>
      <c r="BE74" s="1694"/>
      <c r="BF74" s="1838"/>
    </row>
    <row r="75" spans="2:70" x14ac:dyDescent="0.25">
      <c r="B75" s="137"/>
      <c r="C75" s="1652" t="s">
        <v>86</v>
      </c>
      <c r="D75" s="1652"/>
      <c r="E75" s="1652"/>
      <c r="F75" s="1652"/>
      <c r="G75" s="1652"/>
      <c r="H75" s="1652"/>
      <c r="I75" s="1652"/>
      <c r="J75" s="1652"/>
      <c r="K75" s="1652"/>
      <c r="L75" s="1652"/>
      <c r="M75" s="1652"/>
      <c r="N75" s="1652"/>
      <c r="O75" s="1652"/>
      <c r="P75" s="1652"/>
      <c r="Q75" s="1652"/>
      <c r="R75" s="1652"/>
      <c r="S75" s="1652"/>
      <c r="T75" s="1652"/>
      <c r="U75" s="1652"/>
      <c r="V75" s="1652"/>
      <c r="W75" s="1652"/>
      <c r="X75" s="1652"/>
      <c r="Y75" s="1652"/>
      <c r="Z75" s="1652"/>
      <c r="AC75" s="1817" t="str">
        <f>'PIM Model'!$AD$28</f>
        <v/>
      </c>
      <c r="AD75" s="1817"/>
      <c r="AE75" s="1817" t="str">
        <f>'PIM Model'!$D$28</f>
        <v>%</v>
      </c>
      <c r="AF75" s="1817"/>
      <c r="AG75" s="1817" t="str">
        <f>'PIM Model'!$D$28</f>
        <v>%</v>
      </c>
      <c r="AH75" s="1817"/>
      <c r="AI75" s="1814" t="str">
        <f>'PIM Model'!$D$28</f>
        <v>%</v>
      </c>
      <c r="AJ75" s="1814"/>
      <c r="BF75" s="138"/>
    </row>
    <row r="76" spans="2:70" x14ac:dyDescent="0.25">
      <c r="B76" s="137"/>
      <c r="C76" s="1652" t="s">
        <v>105</v>
      </c>
      <c r="D76" s="1652"/>
      <c r="E76" s="1652"/>
      <c r="F76" s="1652"/>
      <c r="G76" s="1652"/>
      <c r="H76" s="1652"/>
      <c r="I76" s="1652"/>
      <c r="J76" s="1652"/>
      <c r="K76" s="1652"/>
      <c r="L76" s="1652"/>
      <c r="M76" s="1652"/>
      <c r="N76" s="1652"/>
      <c r="O76" s="1652"/>
      <c r="P76" s="1652"/>
      <c r="Q76" s="1652"/>
      <c r="R76" s="1652"/>
      <c r="S76" s="1652"/>
      <c r="T76" s="1652"/>
      <c r="U76" s="1652"/>
      <c r="V76" s="1652"/>
      <c r="W76" s="1652"/>
      <c r="X76" s="1652"/>
      <c r="Y76" s="1652"/>
      <c r="Z76" s="1652"/>
      <c r="AC76" s="1817" t="str">
        <f>'PIM Model'!$AD$22</f>
        <v/>
      </c>
      <c r="AD76" s="1817"/>
      <c r="AE76" s="1817" t="str">
        <f>'PIM Model'!$D$22</f>
        <v>%</v>
      </c>
      <c r="AF76" s="1817"/>
      <c r="AG76" s="1817" t="str">
        <f>'PIM Model'!$D$22</f>
        <v>%</v>
      </c>
      <c r="AH76" s="1817"/>
      <c r="AI76" s="1814" t="str">
        <f>'PIM Model'!$D$22</f>
        <v>%</v>
      </c>
      <c r="AJ76" s="1814"/>
      <c r="BF76" s="138"/>
    </row>
    <row r="77" spans="2:70" x14ac:dyDescent="0.25">
      <c r="B77" s="598"/>
      <c r="C77" s="1844" t="s">
        <v>722</v>
      </c>
      <c r="D77" s="1844"/>
      <c r="E77" s="1844"/>
      <c r="F77" s="1844"/>
      <c r="G77" s="1844"/>
      <c r="H77" s="1844"/>
      <c r="I77" s="1844"/>
      <c r="J77" s="1844"/>
      <c r="K77" s="1844"/>
      <c r="L77" s="1844"/>
      <c r="M77" s="1844"/>
      <c r="N77" s="1844"/>
      <c r="O77" s="1844"/>
      <c r="P77" s="1844"/>
      <c r="Q77" s="1844"/>
      <c r="R77" s="1844"/>
      <c r="S77" s="1844"/>
      <c r="T77" s="1844"/>
      <c r="U77" s="1844"/>
      <c r="V77" s="1844"/>
      <c r="W77" s="1844"/>
      <c r="X77" s="1844"/>
      <c r="Y77" s="1844"/>
      <c r="Z77" s="1844"/>
      <c r="AC77" s="1817" t="str">
        <f>'PIM Model'!$AD$12</f>
        <v/>
      </c>
      <c r="AD77" s="1817"/>
      <c r="AE77" s="1817" t="str">
        <f>'PIM Model'!$D$12</f>
        <v>%</v>
      </c>
      <c r="AF77" s="1817"/>
      <c r="AG77" s="1817" t="str">
        <f>'PIM Model'!$D$12</f>
        <v>%</v>
      </c>
      <c r="AH77" s="1817"/>
      <c r="AI77" s="1814" t="str">
        <f>'PIM Model'!$D$12</f>
        <v>%</v>
      </c>
      <c r="AJ77" s="1814"/>
      <c r="BF77" s="138"/>
    </row>
    <row r="78" spans="2:70" x14ac:dyDescent="0.25">
      <c r="B78" s="137"/>
      <c r="C78" s="1844" t="s">
        <v>723</v>
      </c>
      <c r="D78" s="1844"/>
      <c r="E78" s="1844"/>
      <c r="F78" s="1844"/>
      <c r="G78" s="1844"/>
      <c r="H78" s="1844"/>
      <c r="I78" s="1844"/>
      <c r="J78" s="1844"/>
      <c r="K78" s="1844"/>
      <c r="L78" s="1844"/>
      <c r="M78" s="1844"/>
      <c r="N78" s="1844"/>
      <c r="O78" s="1844"/>
      <c r="P78" s="1844"/>
      <c r="Q78" s="1844"/>
      <c r="R78" s="1844"/>
      <c r="S78" s="1844"/>
      <c r="T78" s="1844"/>
      <c r="U78" s="1844"/>
      <c r="V78" s="1844"/>
      <c r="W78" s="1844"/>
      <c r="X78" s="1844"/>
      <c r="Y78" s="1844"/>
      <c r="Z78" s="1844"/>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4" t="s">
        <v>690</v>
      </c>
      <c r="E81" s="1814"/>
      <c r="F81" s="1814"/>
      <c r="G81" s="1814"/>
      <c r="H81" s="1814"/>
      <c r="I81" s="1814"/>
      <c r="J81" s="1814"/>
      <c r="K81" s="1814"/>
      <c r="L81" s="1814"/>
      <c r="M81" s="1814"/>
      <c r="N81" s="1814"/>
      <c r="O81" s="1814"/>
      <c r="P81" s="1814"/>
      <c r="Q81" s="1814"/>
      <c r="R81" s="1814"/>
      <c r="S81" s="1814"/>
      <c r="T81" s="1814"/>
      <c r="U81" s="1814"/>
      <c r="V81" s="1814"/>
      <c r="W81" s="1814"/>
      <c r="X81" s="1814"/>
      <c r="Y81" s="1814"/>
      <c r="Z81" s="1814"/>
      <c r="AA81" s="1814"/>
      <c r="AB81" s="1814"/>
      <c r="AC81" s="1814"/>
      <c r="AD81" s="1814"/>
      <c r="AE81" s="1814"/>
      <c r="AF81" s="1814"/>
      <c r="AG81" s="1814"/>
      <c r="AH81" s="1814"/>
      <c r="AI81" s="1814"/>
      <c r="AJ81" s="1814"/>
      <c r="AK81" s="1814"/>
      <c r="AL81" s="1814"/>
      <c r="AM81" s="1814"/>
      <c r="AN81" s="1814"/>
      <c r="AO81" s="1814"/>
      <c r="AP81" s="1814"/>
      <c r="AQ81" s="1814"/>
      <c r="AR81" s="1814"/>
      <c r="AS81" s="1814"/>
      <c r="AT81" s="1814"/>
      <c r="AU81" s="1814"/>
      <c r="AV81" s="1814"/>
      <c r="AW81" s="1814"/>
      <c r="AX81" s="1814"/>
      <c r="AY81" s="1814"/>
      <c r="AZ81" s="1814"/>
      <c r="BA81" s="1814"/>
      <c r="BB81" s="1814"/>
      <c r="BC81" s="1814"/>
      <c r="BD81" s="1814"/>
      <c r="BF81" s="138"/>
    </row>
    <row r="82" spans="1:70" x14ac:dyDescent="0.25">
      <c r="B82" s="137"/>
      <c r="D82" s="1818" t="s">
        <v>240</v>
      </c>
      <c r="E82" s="1818"/>
      <c r="F82" s="1814" t="s">
        <v>689</v>
      </c>
      <c r="G82" s="1814"/>
      <c r="H82" s="1814"/>
      <c r="I82" s="1814"/>
      <c r="J82" s="1814"/>
      <c r="K82" s="1814"/>
      <c r="L82" s="1814"/>
      <c r="M82" s="1814"/>
      <c r="N82" s="1814"/>
      <c r="O82" s="1814"/>
      <c r="P82" s="1814"/>
      <c r="Q82" s="1814"/>
      <c r="R82" s="1814"/>
      <c r="S82" s="1814"/>
      <c r="T82" s="1814"/>
      <c r="U82" s="1814"/>
      <c r="V82" s="1814"/>
      <c r="W82" s="1814"/>
      <c r="X82" s="1814"/>
      <c r="Y82" s="1814"/>
      <c r="Z82" s="1814"/>
      <c r="AA82" s="1814"/>
      <c r="AB82" s="1814"/>
      <c r="AC82" s="1814"/>
      <c r="AD82" s="1814"/>
      <c r="AE82" s="1814"/>
      <c r="AF82" s="1814"/>
      <c r="AG82" s="1814"/>
      <c r="AH82" s="1814"/>
      <c r="AI82" s="1814"/>
      <c r="AJ82" s="1814"/>
      <c r="AK82" s="1814"/>
      <c r="AL82" s="1814"/>
      <c r="AM82" s="1814"/>
      <c r="AN82" s="1814"/>
      <c r="AO82" s="1814"/>
      <c r="AP82" s="1814"/>
      <c r="AQ82" s="1814"/>
      <c r="AR82" s="1814"/>
      <c r="AS82" s="1814"/>
      <c r="AT82" s="1814"/>
      <c r="AU82" s="1814"/>
      <c r="AV82" s="1814"/>
      <c r="AW82" s="1814"/>
      <c r="AX82" s="1814"/>
      <c r="AY82" s="1814"/>
      <c r="AZ82" s="1814"/>
      <c r="BA82" s="1814"/>
      <c r="BB82" s="1814"/>
      <c r="BC82" s="1814"/>
      <c r="BD82" s="1814"/>
      <c r="BF82" s="138"/>
    </row>
    <row r="83" spans="1:70" x14ac:dyDescent="0.25">
      <c r="B83" s="137"/>
      <c r="D83" s="1816"/>
      <c r="E83" s="1816"/>
      <c r="F83" s="1814" t="s">
        <v>688</v>
      </c>
      <c r="G83" s="1814"/>
      <c r="H83" s="1814"/>
      <c r="I83" s="1814"/>
      <c r="J83" s="1814"/>
      <c r="K83" s="1814"/>
      <c r="L83" s="1814"/>
      <c r="M83" s="1814"/>
      <c r="N83" s="1814"/>
      <c r="O83" s="1814"/>
      <c r="P83" s="1814"/>
      <c r="Q83" s="1814"/>
      <c r="R83" s="1814"/>
      <c r="S83" s="1814"/>
      <c r="T83" s="1814"/>
      <c r="U83" s="1814"/>
      <c r="V83" s="1814"/>
      <c r="W83" s="1814"/>
      <c r="X83" s="1814"/>
      <c r="Y83" s="1814"/>
      <c r="Z83" s="1814"/>
      <c r="AA83" s="1814"/>
      <c r="AB83" s="1814"/>
      <c r="AC83" s="1814"/>
      <c r="AD83" s="1814"/>
      <c r="AE83" s="1814"/>
      <c r="AF83" s="1814"/>
      <c r="AG83" s="1814"/>
      <c r="AH83" s="1814"/>
      <c r="AI83" s="1814"/>
      <c r="AJ83" s="1814"/>
      <c r="AK83" s="1814"/>
      <c r="AL83" s="1814"/>
      <c r="AM83" s="1814"/>
      <c r="AN83" s="1814"/>
      <c r="AO83" s="1814"/>
      <c r="AP83" s="1814"/>
      <c r="AQ83" s="1814"/>
      <c r="AR83" s="1814"/>
      <c r="AS83" s="1814"/>
      <c r="AT83" s="1814"/>
      <c r="AU83" s="1814"/>
      <c r="AV83" s="1814"/>
      <c r="AW83" s="1814"/>
      <c r="AX83" s="1814"/>
      <c r="AY83" s="1814"/>
      <c r="AZ83" s="1814"/>
      <c r="BA83" s="1814"/>
      <c r="BB83" s="1814"/>
      <c r="BC83" s="1814"/>
      <c r="BD83" s="1814"/>
      <c r="BF83" s="138"/>
    </row>
    <row r="84" spans="1:70" x14ac:dyDescent="0.25">
      <c r="A84" s="270"/>
      <c r="B84" s="137"/>
      <c r="D84" s="1816"/>
      <c r="E84" s="1816"/>
      <c r="F84" s="1814" t="s">
        <v>687</v>
      </c>
      <c r="G84" s="1814"/>
      <c r="H84" s="1814"/>
      <c r="I84" s="1814"/>
      <c r="J84" s="1814"/>
      <c r="K84" s="1814"/>
      <c r="L84" s="1814"/>
      <c r="M84" s="1814"/>
      <c r="N84" s="1814"/>
      <c r="O84" s="1814"/>
      <c r="P84" s="1814"/>
      <c r="Q84" s="1814"/>
      <c r="R84" s="1814"/>
      <c r="S84" s="1814"/>
      <c r="T84" s="1814"/>
      <c r="U84" s="1814"/>
      <c r="V84" s="1814"/>
      <c r="W84" s="1814"/>
      <c r="X84" s="1814"/>
      <c r="Y84" s="1814"/>
      <c r="Z84" s="1814"/>
      <c r="AA84" s="1814"/>
      <c r="AB84" s="1814"/>
      <c r="AC84" s="1814"/>
      <c r="AD84" s="1814"/>
      <c r="AE84" s="1814"/>
      <c r="AF84" s="1814"/>
      <c r="AG84" s="1814"/>
      <c r="AH84" s="1814"/>
      <c r="AI84" s="1814"/>
      <c r="AJ84" s="1814"/>
      <c r="AK84" s="1814"/>
      <c r="AL84" s="1814"/>
      <c r="AM84" s="1814"/>
      <c r="AN84" s="1814"/>
      <c r="AO84" s="1814"/>
      <c r="AP84" s="1814"/>
      <c r="AQ84" s="1814"/>
      <c r="AR84" s="1814"/>
      <c r="AS84" s="1814"/>
      <c r="AT84" s="1814"/>
      <c r="AU84" s="1814"/>
      <c r="AV84" s="1814"/>
      <c r="AW84" s="1814"/>
      <c r="AX84" s="1814"/>
      <c r="AY84" s="1814"/>
      <c r="AZ84" s="1814"/>
      <c r="BA84" s="1814"/>
      <c r="BB84" s="1814"/>
      <c r="BC84" s="1814"/>
      <c r="BD84" s="1814"/>
      <c r="BF84" s="138"/>
    </row>
    <row r="85" spans="1:70" x14ac:dyDescent="0.25">
      <c r="B85" s="137"/>
      <c r="BF85" s="138"/>
    </row>
    <row r="86" spans="1:70" x14ac:dyDescent="0.25">
      <c r="B86" s="137"/>
      <c r="D86" s="1814" t="s">
        <v>686</v>
      </c>
      <c r="E86" s="1814"/>
      <c r="F86" s="1814"/>
      <c r="G86" s="1814"/>
      <c r="H86" s="1814"/>
      <c r="I86" s="1814"/>
      <c r="J86" s="1814"/>
      <c r="K86" s="1814"/>
      <c r="L86" s="1814"/>
      <c r="M86" s="1814"/>
      <c r="N86" s="1814"/>
      <c r="O86" s="1814"/>
      <c r="P86" s="1814"/>
      <c r="Q86" s="1814"/>
      <c r="R86" s="1814"/>
      <c r="S86" s="1814"/>
      <c r="T86" s="1814"/>
      <c r="U86" s="1814"/>
      <c r="V86" s="1814"/>
      <c r="W86" s="1814"/>
      <c r="X86" s="1814"/>
      <c r="Y86" s="1814"/>
      <c r="Z86" s="1814"/>
      <c r="AA86" s="1814"/>
      <c r="AB86" s="1814"/>
      <c r="AC86" s="1814"/>
      <c r="AD86" s="1814"/>
      <c r="AE86" s="1814"/>
      <c r="AF86" s="1814"/>
      <c r="AG86" s="1814"/>
      <c r="AH86" s="1814"/>
      <c r="AI86" s="1814"/>
      <c r="AJ86" s="1814"/>
      <c r="AK86" s="1814"/>
      <c r="AL86" s="1814"/>
      <c r="AM86" s="1814"/>
      <c r="AN86" s="1814"/>
      <c r="AO86" s="1814"/>
      <c r="AP86" s="1814"/>
      <c r="AQ86" s="1814"/>
      <c r="AR86" s="1814"/>
      <c r="AS86" s="1814"/>
      <c r="AT86" s="1814"/>
      <c r="AU86" s="1814"/>
      <c r="AV86" s="1814"/>
      <c r="AW86" s="1814"/>
      <c r="AX86" s="1814"/>
      <c r="AY86" s="1814"/>
      <c r="AZ86" s="1814"/>
      <c r="BA86" s="1814"/>
      <c r="BB86" s="1814"/>
      <c r="BC86" s="1814"/>
      <c r="BD86" s="1814"/>
      <c r="BF86" s="138"/>
    </row>
    <row r="87" spans="1:70" x14ac:dyDescent="0.25">
      <c r="B87" s="137"/>
      <c r="D87" s="1818" t="s">
        <v>240</v>
      </c>
      <c r="E87" s="1818"/>
      <c r="F87" s="1814" t="s">
        <v>685</v>
      </c>
      <c r="G87" s="1814"/>
      <c r="H87" s="1814"/>
      <c r="I87" s="1814"/>
      <c r="J87" s="1814"/>
      <c r="K87" s="1814"/>
      <c r="L87" s="1814"/>
      <c r="M87" s="1814"/>
      <c r="N87" s="1814"/>
      <c r="O87" s="1814"/>
      <c r="P87" s="1814"/>
      <c r="Q87" s="1814"/>
      <c r="R87" s="1814"/>
      <c r="S87" s="1814"/>
      <c r="T87" s="1814"/>
      <c r="U87" s="1814"/>
      <c r="V87" s="1814"/>
      <c r="W87" s="1814"/>
      <c r="X87" s="1814"/>
      <c r="Y87" s="1814"/>
      <c r="Z87" s="1814"/>
      <c r="AA87" s="1814"/>
      <c r="AB87" s="1814"/>
      <c r="AC87" s="1814"/>
      <c r="AD87" s="1814"/>
      <c r="AE87" s="1814"/>
      <c r="AF87" s="1814"/>
      <c r="AG87" s="1814"/>
      <c r="AH87" s="1814"/>
      <c r="AI87" s="1814"/>
      <c r="AJ87" s="1814"/>
      <c r="AK87" s="1814"/>
      <c r="AL87" s="1814"/>
      <c r="AM87" s="1814"/>
      <c r="AN87" s="1814"/>
      <c r="AO87" s="1814"/>
      <c r="AP87" s="1814"/>
      <c r="AQ87" s="1814"/>
      <c r="AR87" s="1814"/>
      <c r="AS87" s="1814"/>
      <c r="AT87" s="1814"/>
      <c r="AU87" s="1814"/>
      <c r="AV87" s="1814"/>
      <c r="AW87" s="1814"/>
      <c r="AX87" s="1814"/>
      <c r="AY87" s="1814"/>
      <c r="AZ87" s="1814"/>
      <c r="BA87" s="1814"/>
      <c r="BB87" s="1814"/>
      <c r="BC87" s="1814"/>
      <c r="BD87" s="1814"/>
      <c r="BF87" s="138"/>
    </row>
    <row r="88" spans="1:70" x14ac:dyDescent="0.25">
      <c r="B88" s="137"/>
      <c r="D88" s="1816"/>
      <c r="E88" s="1816"/>
      <c r="F88" s="1814" t="s">
        <v>684</v>
      </c>
      <c r="G88" s="1814"/>
      <c r="H88" s="1814"/>
      <c r="I88" s="1814"/>
      <c r="J88" s="1814"/>
      <c r="K88" s="1814"/>
      <c r="L88" s="1814"/>
      <c r="M88" s="1814"/>
      <c r="N88" s="1814"/>
      <c r="O88" s="1814"/>
      <c r="P88" s="1814"/>
      <c r="Q88" s="1814"/>
      <c r="R88" s="1814"/>
      <c r="S88" s="1814"/>
      <c r="T88" s="1814"/>
      <c r="U88" s="1814"/>
      <c r="V88" s="1814"/>
      <c r="W88" s="1814"/>
      <c r="X88" s="1814"/>
      <c r="Y88" s="1814"/>
      <c r="Z88" s="1814"/>
      <c r="AA88" s="1814"/>
      <c r="AB88" s="1814"/>
      <c r="AC88" s="1814"/>
      <c r="AD88" s="1814"/>
      <c r="AE88" s="1814"/>
      <c r="AF88" s="1814"/>
      <c r="AG88" s="1814"/>
      <c r="AH88" s="1814"/>
      <c r="AI88" s="1814"/>
      <c r="AJ88" s="1814"/>
      <c r="AK88" s="1814"/>
      <c r="AL88" s="1814"/>
      <c r="AM88" s="1814"/>
      <c r="AN88" s="1814"/>
      <c r="AO88" s="1814"/>
      <c r="AP88" s="1814"/>
      <c r="AQ88" s="1814"/>
      <c r="AR88" s="1814"/>
      <c r="AS88" s="1814"/>
      <c r="AT88" s="1814"/>
      <c r="AU88" s="1814"/>
      <c r="AV88" s="1814"/>
      <c r="AW88" s="1814"/>
      <c r="AX88" s="1814"/>
      <c r="AY88" s="1814"/>
      <c r="AZ88" s="1814"/>
      <c r="BA88" s="1814"/>
      <c r="BB88" s="1814"/>
      <c r="BC88" s="1814"/>
      <c r="BD88" s="181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2" t="s">
        <v>965</v>
      </c>
      <c r="C92" s="1773"/>
      <c r="D92" s="1773"/>
      <c r="E92" s="1773"/>
      <c r="F92" s="1773"/>
      <c r="G92" s="1773"/>
      <c r="H92" s="1773"/>
      <c r="I92" s="1773"/>
      <c r="J92" s="1773"/>
      <c r="K92" s="1773"/>
      <c r="L92" s="1773"/>
      <c r="M92" s="1773"/>
      <c r="N92" s="1773"/>
      <c r="O92" s="1773"/>
      <c r="P92" s="1773"/>
      <c r="Q92" s="1773"/>
      <c r="R92" s="1773"/>
      <c r="S92" s="1773"/>
      <c r="T92" s="1773"/>
      <c r="U92" s="1773"/>
      <c r="V92" s="1773"/>
      <c r="W92" s="1773"/>
      <c r="X92" s="1773"/>
      <c r="Y92" s="1773"/>
      <c r="Z92" s="1773"/>
      <c r="AA92" s="1773"/>
      <c r="AB92" s="1773"/>
      <c r="AC92" s="1773"/>
      <c r="AD92" s="1773"/>
      <c r="AE92" s="1773"/>
      <c r="AF92" s="1773"/>
      <c r="AG92" s="1773"/>
      <c r="AH92" s="1773"/>
      <c r="AI92" s="1773"/>
      <c r="AJ92" s="1773"/>
      <c r="AK92" s="1773"/>
      <c r="AL92" s="1773"/>
      <c r="AM92" s="1773"/>
      <c r="AN92" s="1773"/>
      <c r="AO92" s="1773"/>
      <c r="AP92" s="1773"/>
      <c r="AQ92" s="1773"/>
      <c r="AR92" s="1773"/>
      <c r="AS92" s="1773"/>
      <c r="AT92" s="1773"/>
      <c r="AU92" s="1773"/>
      <c r="AV92" s="1773"/>
      <c r="AW92" s="1773"/>
      <c r="AX92" s="1773"/>
      <c r="AY92" s="1773"/>
      <c r="AZ92" s="1773"/>
      <c r="BA92" s="1773"/>
      <c r="BB92" s="1773"/>
      <c r="BC92" s="1773"/>
      <c r="BD92" s="1773"/>
      <c r="BE92" s="1773"/>
      <c r="BF92" s="1774"/>
    </row>
    <row r="93" spans="1:70" ht="15.75" thickBot="1" x14ac:dyDescent="0.3">
      <c r="B93" s="137"/>
      <c r="BF93" s="138"/>
      <c r="BR93" s="263"/>
    </row>
    <row r="94" spans="1:70" ht="15.75" thickBot="1" x14ac:dyDescent="0.3">
      <c r="B94" s="137"/>
      <c r="D94" s="1809" t="s">
        <v>726</v>
      </c>
      <c r="E94" s="1779"/>
      <c r="F94" s="1779"/>
      <c r="G94" s="1779"/>
      <c r="H94" s="1779"/>
      <c r="I94" s="1779"/>
      <c r="J94" s="1779"/>
      <c r="K94" s="1778" t="s">
        <v>727</v>
      </c>
      <c r="L94" s="1779"/>
      <c r="M94" s="1779"/>
      <c r="N94" s="1779"/>
      <c r="O94" s="1779"/>
      <c r="P94" s="1779"/>
      <c r="Q94" s="1779"/>
      <c r="R94" s="1779"/>
      <c r="S94" s="1779"/>
      <c r="T94" s="1779"/>
      <c r="U94" s="1778" t="s">
        <v>770</v>
      </c>
      <c r="V94" s="1779"/>
      <c r="W94" s="1779"/>
      <c r="X94" s="1779"/>
      <c r="Y94" s="1779"/>
      <c r="Z94" s="1779"/>
      <c r="AA94" s="1779"/>
      <c r="AB94" s="1779"/>
      <c r="AC94" s="1779"/>
      <c r="AD94" s="1779"/>
      <c r="AE94" s="1779"/>
      <c r="AF94" s="1779"/>
      <c r="AG94" s="1779"/>
      <c r="AH94" s="1779"/>
      <c r="AI94" s="1779"/>
      <c r="AJ94" s="1778" t="s">
        <v>771</v>
      </c>
      <c r="AK94" s="1779"/>
      <c r="AL94" s="1779"/>
      <c r="AM94" s="1779"/>
      <c r="AN94" s="1779"/>
      <c r="AO94" s="1779"/>
      <c r="AP94" s="1779"/>
      <c r="AQ94" s="1779"/>
      <c r="AR94" s="1779"/>
      <c r="AS94" s="1779"/>
      <c r="AT94" s="1780"/>
      <c r="AU94" s="1778" t="s">
        <v>772</v>
      </c>
      <c r="AV94" s="1779"/>
      <c r="AW94" s="1779"/>
      <c r="AX94" s="1780"/>
      <c r="AY94" s="1778" t="s">
        <v>816</v>
      </c>
      <c r="AZ94" s="1779"/>
      <c r="BA94" s="1779"/>
      <c r="BB94" s="1779"/>
      <c r="BC94" s="1790"/>
      <c r="BF94" s="138"/>
    </row>
    <row r="95" spans="1:70" x14ac:dyDescent="0.25">
      <c r="B95" s="137"/>
      <c r="C95" s="556">
        <v>1</v>
      </c>
      <c r="D95" s="1808">
        <f>'Customer Inputs'!$B$6</f>
        <v>0</v>
      </c>
      <c r="E95" s="1808"/>
      <c r="F95" s="1808"/>
      <c r="G95" s="1808"/>
      <c r="H95" s="1808"/>
      <c r="I95" s="1808"/>
      <c r="J95" s="1808"/>
      <c r="K95" s="1795" t="str">
        <f>IFERROR(IFERROR('Multi-Customer'!$BB$39,VLOOKUP($D95,'Required Info to Submit'!$E$23:$J$32,2,FALSE)),"")</f>
        <v/>
      </c>
      <c r="L95" s="1795"/>
      <c r="M95" s="1795"/>
      <c r="N95" s="1795"/>
      <c r="O95" s="1795"/>
      <c r="P95" s="1795"/>
      <c r="Q95" s="1795"/>
      <c r="R95" s="1795"/>
      <c r="S95" s="1795"/>
      <c r="T95" s="1795"/>
      <c r="U95" s="1795" t="str">
        <f>IFERROR(IFERROR('Multi-Customer'!$BB$41&amp;" "&amp;'Multi-Customer'!$BB$42,VLOOKUP($D95,'Required Info to Submit'!$E$23:$J$32,3,FALSE)),"")</f>
        <v/>
      </c>
      <c r="V95" s="1795"/>
      <c r="W95" s="1795"/>
      <c r="X95" s="1795"/>
      <c r="Y95" s="1795"/>
      <c r="Z95" s="1795"/>
      <c r="AA95" s="1795"/>
      <c r="AB95" s="1795"/>
      <c r="AC95" s="1795"/>
      <c r="AD95" s="1795"/>
      <c r="AE95" s="1795"/>
      <c r="AF95" s="1795"/>
      <c r="AG95" s="1795"/>
      <c r="AH95" s="1795"/>
      <c r="AI95" s="1795"/>
      <c r="AJ95" s="1802" t="str">
        <f>IFERROR(IFERROR('Multi-Customer'!$BB$43,VLOOKUP($D95,'Required Info to Submit'!$E$23:$J$32,4,FALSE)),"")</f>
        <v/>
      </c>
      <c r="AK95" s="1803"/>
      <c r="AL95" s="1803"/>
      <c r="AM95" s="1803"/>
      <c r="AN95" s="1803"/>
      <c r="AO95" s="1803"/>
      <c r="AP95" s="1803"/>
      <c r="AQ95" s="1803"/>
      <c r="AR95" s="1803"/>
      <c r="AS95" s="1803"/>
      <c r="AT95" s="1804"/>
      <c r="AU95" s="1775" t="str">
        <f>IFERROR(IFERROR('Multi-Customer'!$BB$44,VLOOKUP($D95,'Required Info to Submit'!$E$23:$J$32,5,FALSE)),"")</f>
        <v/>
      </c>
      <c r="AV95" s="1776"/>
      <c r="AW95" s="1776"/>
      <c r="AX95" s="1777"/>
      <c r="AY95" s="1787" t="str">
        <f>IFERROR(IFERROR('Multi-Customer'!$BB$45,VLOOKUP($D95,'Required Info to Submit'!$E$23:$J$32,6,FALSE)),"")</f>
        <v/>
      </c>
      <c r="AZ95" s="1788"/>
      <c r="BA95" s="1788"/>
      <c r="BB95" s="1788"/>
      <c r="BC95" s="1789"/>
      <c r="BF95" s="138"/>
    </row>
    <row r="96" spans="1:70" x14ac:dyDescent="0.25">
      <c r="B96" s="137"/>
      <c r="C96" s="557">
        <v>2</v>
      </c>
      <c r="D96" s="1807">
        <f>'Customer Inputs'!$B$7</f>
        <v>0</v>
      </c>
      <c r="E96" s="1807"/>
      <c r="F96" s="1807"/>
      <c r="G96" s="1807"/>
      <c r="H96" s="1807"/>
      <c r="I96" s="1807"/>
      <c r="J96" s="1807"/>
      <c r="K96" s="1794" t="str">
        <f>IFERROR(IFERROR('Multi-Customer'!$BY$39,VLOOKUP($D96,'Required Info to Submit'!$E$23:$J$32,2,FALSE)),"")</f>
        <v/>
      </c>
      <c r="L96" s="1794"/>
      <c r="M96" s="1794"/>
      <c r="N96" s="1794"/>
      <c r="O96" s="1794"/>
      <c r="P96" s="1794"/>
      <c r="Q96" s="1794"/>
      <c r="R96" s="1794"/>
      <c r="S96" s="1794"/>
      <c r="T96" s="1794"/>
      <c r="U96" s="1794" t="str">
        <f>IFERROR(IFERROR('Multi-Customer'!$BY$41&amp;" "&amp;'Multi-Customer'!$BY$42,VLOOKUP($D96,'Required Info to Submit'!$E$23:$J$32,3,FALSE)),"")</f>
        <v/>
      </c>
      <c r="V96" s="1794"/>
      <c r="W96" s="1794"/>
      <c r="X96" s="1794"/>
      <c r="Y96" s="1794"/>
      <c r="Z96" s="1794"/>
      <c r="AA96" s="1794"/>
      <c r="AB96" s="1794"/>
      <c r="AC96" s="1794"/>
      <c r="AD96" s="1794"/>
      <c r="AE96" s="1794"/>
      <c r="AF96" s="1794"/>
      <c r="AG96" s="1794"/>
      <c r="AH96" s="1794"/>
      <c r="AI96" s="1794"/>
      <c r="AJ96" s="1799" t="str">
        <f>IFERROR(IFERROR('Multi-Customer'!$BY$43,VLOOKUP($D96,'Required Info to Submit'!$E$23:$J$32,4,FALSE)),"")</f>
        <v/>
      </c>
      <c r="AK96" s="1800"/>
      <c r="AL96" s="1800"/>
      <c r="AM96" s="1800"/>
      <c r="AN96" s="1800"/>
      <c r="AO96" s="1800"/>
      <c r="AP96" s="1800"/>
      <c r="AQ96" s="1800"/>
      <c r="AR96" s="1800"/>
      <c r="AS96" s="1800"/>
      <c r="AT96" s="1801"/>
      <c r="AU96" s="1742" t="str">
        <f>IFERROR(IFERROR('Multi-Customer'!$BY$44,VLOOKUP($D96,'Required Info to Submit'!$E$23:$J$32,5,FALSE)),"")</f>
        <v/>
      </c>
      <c r="AV96" s="1743"/>
      <c r="AW96" s="1743"/>
      <c r="AX96" s="1744"/>
      <c r="AY96" s="1784" t="str">
        <f>IFERROR(IFERROR('Multi-Customer'!$BY$45,VLOOKUP($D96,'Required Info to Submit'!$E$23:$J$32,6,FALSE)),"")</f>
        <v/>
      </c>
      <c r="AZ96" s="1785"/>
      <c r="BA96" s="1785"/>
      <c r="BB96" s="1785"/>
      <c r="BC96" s="1786"/>
      <c r="BF96" s="138"/>
    </row>
    <row r="97" spans="2:58" x14ac:dyDescent="0.25">
      <c r="B97" s="137"/>
      <c r="C97" s="557">
        <v>3</v>
      </c>
      <c r="D97" s="1807">
        <f>'Customer Inputs'!$B$8</f>
        <v>0</v>
      </c>
      <c r="E97" s="1807"/>
      <c r="F97" s="1807"/>
      <c r="G97" s="1807"/>
      <c r="H97" s="1807"/>
      <c r="I97" s="1807"/>
      <c r="J97" s="1807"/>
      <c r="K97" s="1794" t="str">
        <f>IFERROR(IFERROR('Multi-Customer'!$CV$39,VLOOKUP($D97,'Required Info to Submit'!$E$23:$J$32,2,FALSE)),"")</f>
        <v/>
      </c>
      <c r="L97" s="1794"/>
      <c r="M97" s="1794"/>
      <c r="N97" s="1794"/>
      <c r="O97" s="1794"/>
      <c r="P97" s="1794"/>
      <c r="Q97" s="1794"/>
      <c r="R97" s="1794"/>
      <c r="S97" s="1794"/>
      <c r="T97" s="1794"/>
      <c r="U97" s="1794" t="str">
        <f>IFERROR(IFERROR('Multi-Customer'!$CV$41&amp;" "&amp;'Multi-Customer'!$CV$42,VLOOKUP($D97,'Required Info to Submit'!$E$23:$J$32,3,FALSE)),"")</f>
        <v/>
      </c>
      <c r="V97" s="1794"/>
      <c r="W97" s="1794"/>
      <c r="X97" s="1794"/>
      <c r="Y97" s="1794"/>
      <c r="Z97" s="1794"/>
      <c r="AA97" s="1794"/>
      <c r="AB97" s="1794"/>
      <c r="AC97" s="1794"/>
      <c r="AD97" s="1794"/>
      <c r="AE97" s="1794"/>
      <c r="AF97" s="1794"/>
      <c r="AG97" s="1794"/>
      <c r="AH97" s="1794"/>
      <c r="AI97" s="1794"/>
      <c r="AJ97" s="1799" t="str">
        <f>IFERROR(IFERROR('Multi-Customer'!$CV$43,VLOOKUP($D97,'Required Info to Submit'!$E$23:$J$32,4,FALSE)),"")</f>
        <v/>
      </c>
      <c r="AK97" s="1800"/>
      <c r="AL97" s="1800"/>
      <c r="AM97" s="1800"/>
      <c r="AN97" s="1800"/>
      <c r="AO97" s="1800"/>
      <c r="AP97" s="1800"/>
      <c r="AQ97" s="1800"/>
      <c r="AR97" s="1800"/>
      <c r="AS97" s="1800"/>
      <c r="AT97" s="1801"/>
      <c r="AU97" s="1742" t="str">
        <f>IFERROR(IFERROR('Multi-Customer'!$CV$44,VLOOKUP($D97,'Required Info to Submit'!$E$23:$J$32,5,FALSE)),"")</f>
        <v/>
      </c>
      <c r="AV97" s="1743"/>
      <c r="AW97" s="1743"/>
      <c r="AX97" s="1744"/>
      <c r="AY97" s="1784" t="str">
        <f>IFERROR(IFERROR('Multi-Customer'!$CV$45,VLOOKUP($D97,'Required Info to Submit'!$E$23:$J$32,6,FALSE)),"")</f>
        <v/>
      </c>
      <c r="AZ97" s="1785"/>
      <c r="BA97" s="1785"/>
      <c r="BB97" s="1785"/>
      <c r="BC97" s="1786"/>
      <c r="BF97" s="138"/>
    </row>
    <row r="98" spans="2:58" x14ac:dyDescent="0.25">
      <c r="B98" s="137"/>
      <c r="C98" s="557">
        <v>4</v>
      </c>
      <c r="D98" s="1807">
        <f>'Customer Inputs'!$B$9</f>
        <v>0</v>
      </c>
      <c r="E98" s="1807"/>
      <c r="F98" s="1807"/>
      <c r="G98" s="1807"/>
      <c r="H98" s="1807"/>
      <c r="I98" s="1807"/>
      <c r="J98" s="1807"/>
      <c r="K98" s="1794" t="str">
        <f>IFERROR(IFERROR('Multi-Customer'!$DS$39,VLOOKUP($D98,'Required Info to Submit'!$E$23:$J$32,2,FALSE)),"")</f>
        <v/>
      </c>
      <c r="L98" s="1794"/>
      <c r="M98" s="1794"/>
      <c r="N98" s="1794"/>
      <c r="O98" s="1794"/>
      <c r="P98" s="1794"/>
      <c r="Q98" s="1794"/>
      <c r="R98" s="1794"/>
      <c r="S98" s="1794"/>
      <c r="T98" s="1794"/>
      <c r="U98" s="1794" t="str">
        <f>IFERROR(IFERROR('Multi-Customer'!$DS$41&amp;" "&amp;'Multi-Customer'!$DS$42,VLOOKUP($D98,'Required Info to Submit'!$E$23:$J$32,3,FALSE)),"")</f>
        <v/>
      </c>
      <c r="V98" s="1794"/>
      <c r="W98" s="1794"/>
      <c r="X98" s="1794"/>
      <c r="Y98" s="1794"/>
      <c r="Z98" s="1794"/>
      <c r="AA98" s="1794"/>
      <c r="AB98" s="1794"/>
      <c r="AC98" s="1794"/>
      <c r="AD98" s="1794"/>
      <c r="AE98" s="1794"/>
      <c r="AF98" s="1794"/>
      <c r="AG98" s="1794"/>
      <c r="AH98" s="1794"/>
      <c r="AI98" s="1794"/>
      <c r="AJ98" s="1799" t="str">
        <f>IFERROR(IFERROR('Multi-Customer'!$DS$43,VLOOKUP($D98,'Required Info to Submit'!$E$23:$J$32,4,FALSE)),"")</f>
        <v/>
      </c>
      <c r="AK98" s="1800"/>
      <c r="AL98" s="1800"/>
      <c r="AM98" s="1800"/>
      <c r="AN98" s="1800"/>
      <c r="AO98" s="1800"/>
      <c r="AP98" s="1800"/>
      <c r="AQ98" s="1800"/>
      <c r="AR98" s="1800"/>
      <c r="AS98" s="1800"/>
      <c r="AT98" s="1801"/>
      <c r="AU98" s="1742" t="str">
        <f>IFERROR(IFERROR('Multi-Customer'!$DS$44,VLOOKUP($D98,'Required Info to Submit'!$E$23:$J$32,5,FALSE)),"")</f>
        <v/>
      </c>
      <c r="AV98" s="1743"/>
      <c r="AW98" s="1743"/>
      <c r="AX98" s="1744"/>
      <c r="AY98" s="1784" t="str">
        <f>IFERROR(IFERROR('Multi-Customer'!$DS$45,VLOOKUP($D98,'Required Info to Submit'!$E$23:$J$32,6,FALSE)),"")</f>
        <v/>
      </c>
      <c r="AZ98" s="1785"/>
      <c r="BA98" s="1785"/>
      <c r="BB98" s="1785"/>
      <c r="BC98" s="1786"/>
      <c r="BF98" s="138"/>
    </row>
    <row r="99" spans="2:58" x14ac:dyDescent="0.25">
      <c r="B99" s="137"/>
      <c r="C99" s="557">
        <v>5</v>
      </c>
      <c r="D99" s="1807">
        <f>'Customer Inputs'!$B$10</f>
        <v>0</v>
      </c>
      <c r="E99" s="1807"/>
      <c r="F99" s="1807"/>
      <c r="G99" s="1807"/>
      <c r="H99" s="1807"/>
      <c r="I99" s="1807"/>
      <c r="J99" s="1807"/>
      <c r="K99" s="1794" t="str">
        <f>IFERROR(IFERROR('Multi-Customer'!$EP$39,VLOOKUP($D99,'Required Info to Submit'!$E$23:$J$32,2,FALSE)),"")</f>
        <v/>
      </c>
      <c r="L99" s="1794"/>
      <c r="M99" s="1794"/>
      <c r="N99" s="1794"/>
      <c r="O99" s="1794"/>
      <c r="P99" s="1794"/>
      <c r="Q99" s="1794"/>
      <c r="R99" s="1794"/>
      <c r="S99" s="1794"/>
      <c r="T99" s="1794"/>
      <c r="U99" s="1794" t="str">
        <f>IFERROR(IFERROR('Multi-Customer'!$EP$41&amp;" "&amp;'Multi-Customer'!$EP$42,VLOOKUP($D99,'Required Info to Submit'!$E$23:$J$32,3,FALSE)),"")</f>
        <v/>
      </c>
      <c r="V99" s="1794"/>
      <c r="W99" s="1794"/>
      <c r="X99" s="1794"/>
      <c r="Y99" s="1794"/>
      <c r="Z99" s="1794"/>
      <c r="AA99" s="1794"/>
      <c r="AB99" s="1794"/>
      <c r="AC99" s="1794"/>
      <c r="AD99" s="1794"/>
      <c r="AE99" s="1794"/>
      <c r="AF99" s="1794"/>
      <c r="AG99" s="1794"/>
      <c r="AH99" s="1794"/>
      <c r="AI99" s="1794"/>
      <c r="AJ99" s="1799" t="str">
        <f>IFERROR(IFERROR('Multi-Customer'!$EP$43,VLOOKUP($D99,'Required Info to Submit'!$E$23:$J$32,4,FALSE)),"")</f>
        <v/>
      </c>
      <c r="AK99" s="1800"/>
      <c r="AL99" s="1800"/>
      <c r="AM99" s="1800"/>
      <c r="AN99" s="1800"/>
      <c r="AO99" s="1800"/>
      <c r="AP99" s="1800"/>
      <c r="AQ99" s="1800"/>
      <c r="AR99" s="1800"/>
      <c r="AS99" s="1800"/>
      <c r="AT99" s="1801"/>
      <c r="AU99" s="1742" t="str">
        <f>IFERROR(IFERROR('Multi-Customer'!$EP$44,VLOOKUP($D99,'Required Info to Submit'!$E$23:$J$32,5,FALSE)),"")</f>
        <v/>
      </c>
      <c r="AV99" s="1743"/>
      <c r="AW99" s="1743"/>
      <c r="AX99" s="1744"/>
      <c r="AY99" s="1784" t="str">
        <f>IFERROR(IFERROR('Multi-Customer'!$EP$45,VLOOKUP($D99,'Required Info to Submit'!$E$23:$J$32,6,FALSE)),"")</f>
        <v/>
      </c>
      <c r="AZ99" s="1785"/>
      <c r="BA99" s="1785"/>
      <c r="BB99" s="1785"/>
      <c r="BC99" s="1786"/>
      <c r="BF99" s="138"/>
    </row>
    <row r="100" spans="2:58" x14ac:dyDescent="0.25">
      <c r="B100" s="137"/>
      <c r="C100" s="557">
        <v>6</v>
      </c>
      <c r="D100" s="1807">
        <f>'Customer Inputs'!$B$11</f>
        <v>0</v>
      </c>
      <c r="E100" s="1807"/>
      <c r="F100" s="1807"/>
      <c r="G100" s="1807"/>
      <c r="H100" s="1807"/>
      <c r="I100" s="1807"/>
      <c r="J100" s="1807"/>
      <c r="K100" s="1794" t="str">
        <f>IFERROR(IFERROR('Multi-Customer'!$FM$39,VLOOKUP($D100,'Required Info to Submit'!$E$23:$J$32,2,FALSE)),"")</f>
        <v/>
      </c>
      <c r="L100" s="1794"/>
      <c r="M100" s="1794"/>
      <c r="N100" s="1794"/>
      <c r="O100" s="1794"/>
      <c r="P100" s="1794"/>
      <c r="Q100" s="1794"/>
      <c r="R100" s="1794"/>
      <c r="S100" s="1794"/>
      <c r="T100" s="1794"/>
      <c r="U100" s="1794" t="str">
        <f>IFERROR(IFERROR('Multi-Customer'!$FM$41&amp;" "&amp;'Multi-Customer'!$FM$42,VLOOKUP($D100,'Required Info to Submit'!$E$23:$J$32,3,FALSE)),"")</f>
        <v/>
      </c>
      <c r="V100" s="1794"/>
      <c r="W100" s="1794"/>
      <c r="X100" s="1794"/>
      <c r="Y100" s="1794"/>
      <c r="Z100" s="1794"/>
      <c r="AA100" s="1794"/>
      <c r="AB100" s="1794"/>
      <c r="AC100" s="1794"/>
      <c r="AD100" s="1794"/>
      <c r="AE100" s="1794"/>
      <c r="AF100" s="1794"/>
      <c r="AG100" s="1794"/>
      <c r="AH100" s="1794"/>
      <c r="AI100" s="1794"/>
      <c r="AJ100" s="1799" t="str">
        <f>IFERROR(IFERROR('Multi-Customer'!$FM$43,VLOOKUP($D100,'Required Info to Submit'!$E$23:$J$32,4,FALSE)),"")</f>
        <v/>
      </c>
      <c r="AK100" s="1800"/>
      <c r="AL100" s="1800"/>
      <c r="AM100" s="1800"/>
      <c r="AN100" s="1800"/>
      <c r="AO100" s="1800"/>
      <c r="AP100" s="1800"/>
      <c r="AQ100" s="1800"/>
      <c r="AR100" s="1800"/>
      <c r="AS100" s="1800"/>
      <c r="AT100" s="1801"/>
      <c r="AU100" s="1742" t="str">
        <f>IFERROR(IFERROR('Multi-Customer'!$FM$44,VLOOKUP($D100,'Required Info to Submit'!$E$23:$J$32,5,FALSE)),"")</f>
        <v/>
      </c>
      <c r="AV100" s="1743"/>
      <c r="AW100" s="1743"/>
      <c r="AX100" s="1744"/>
      <c r="AY100" s="1784" t="str">
        <f>IFERROR(IFERROR('Multi-Customer'!$FM$45,VLOOKUP($D100,'Required Info to Submit'!$E$23:$J$32,6,FALSE)),"")</f>
        <v/>
      </c>
      <c r="AZ100" s="1785"/>
      <c r="BA100" s="1785"/>
      <c r="BB100" s="1785"/>
      <c r="BC100" s="1786"/>
      <c r="BF100" s="138"/>
    </row>
    <row r="101" spans="2:58" x14ac:dyDescent="0.25">
      <c r="B101" s="137"/>
      <c r="C101" s="557">
        <v>7</v>
      </c>
      <c r="D101" s="1807">
        <f>'Customer Inputs'!$B$12</f>
        <v>0</v>
      </c>
      <c r="E101" s="1807"/>
      <c r="F101" s="1807"/>
      <c r="G101" s="1807"/>
      <c r="H101" s="1807"/>
      <c r="I101" s="1807"/>
      <c r="J101" s="1807"/>
      <c r="K101" s="1794" t="str">
        <f>IFERROR(IFERROR('Multi-Customer'!$GJ$39,VLOOKUP($D101,'Required Info to Submit'!$E$23:$J$32,2,FALSE)),"")</f>
        <v/>
      </c>
      <c r="L101" s="1794"/>
      <c r="M101" s="1794"/>
      <c r="N101" s="1794"/>
      <c r="O101" s="1794"/>
      <c r="P101" s="1794"/>
      <c r="Q101" s="1794"/>
      <c r="R101" s="1794"/>
      <c r="S101" s="1794"/>
      <c r="T101" s="1794"/>
      <c r="U101" s="1794" t="str">
        <f>IFERROR(IFERROR('Multi-Customer'!$GJ$41&amp;" "&amp;'Multi-Customer'!$GJ$42,VLOOKUP($D101,'Required Info to Submit'!$E$23:$J$32,3,FALSE)),"")</f>
        <v/>
      </c>
      <c r="V101" s="1794"/>
      <c r="W101" s="1794"/>
      <c r="X101" s="1794"/>
      <c r="Y101" s="1794"/>
      <c r="Z101" s="1794"/>
      <c r="AA101" s="1794"/>
      <c r="AB101" s="1794"/>
      <c r="AC101" s="1794"/>
      <c r="AD101" s="1794"/>
      <c r="AE101" s="1794"/>
      <c r="AF101" s="1794"/>
      <c r="AG101" s="1794"/>
      <c r="AH101" s="1794"/>
      <c r="AI101" s="1794"/>
      <c r="AJ101" s="1799" t="str">
        <f>IFERROR(IFERROR('Multi-Customer'!$GJ$43,VLOOKUP($D101,'Required Info to Submit'!$E$23:$J$32,4,FALSE)),"")</f>
        <v/>
      </c>
      <c r="AK101" s="1800"/>
      <c r="AL101" s="1800"/>
      <c r="AM101" s="1800"/>
      <c r="AN101" s="1800"/>
      <c r="AO101" s="1800"/>
      <c r="AP101" s="1800"/>
      <c r="AQ101" s="1800"/>
      <c r="AR101" s="1800"/>
      <c r="AS101" s="1800"/>
      <c r="AT101" s="1801"/>
      <c r="AU101" s="1742" t="str">
        <f>IFERROR(IFERROR('Multi-Customer'!$GJ$44,VLOOKUP($D101,'Required Info to Submit'!$E$23:$J$32,5,FALSE)),"")</f>
        <v/>
      </c>
      <c r="AV101" s="1743"/>
      <c r="AW101" s="1743"/>
      <c r="AX101" s="1744"/>
      <c r="AY101" s="1784" t="str">
        <f>IFERROR(IFERROR('Multi-Customer'!$GJ$45,VLOOKUP($D101,'Required Info to Submit'!$E$23:$J$32,6,FALSE)),"")</f>
        <v/>
      </c>
      <c r="AZ101" s="1785"/>
      <c r="BA101" s="1785"/>
      <c r="BB101" s="1785"/>
      <c r="BC101" s="1786"/>
      <c r="BF101" s="138"/>
    </row>
    <row r="102" spans="2:58" x14ac:dyDescent="0.25">
      <c r="B102" s="137"/>
      <c r="C102" s="557">
        <v>8</v>
      </c>
      <c r="D102" s="1807">
        <f>'Customer Inputs'!$B$13</f>
        <v>0</v>
      </c>
      <c r="E102" s="1807"/>
      <c r="F102" s="1807"/>
      <c r="G102" s="1807"/>
      <c r="H102" s="1807"/>
      <c r="I102" s="1807"/>
      <c r="J102" s="1807"/>
      <c r="K102" s="1794" t="str">
        <f>IFERROR(IFERROR('Multi-Customer'!$HG$39,VLOOKUP($D102,'Required Info to Submit'!$E$23:$J$32,2,FALSE)),"")</f>
        <v/>
      </c>
      <c r="L102" s="1794"/>
      <c r="M102" s="1794"/>
      <c r="N102" s="1794"/>
      <c r="O102" s="1794"/>
      <c r="P102" s="1794"/>
      <c r="Q102" s="1794"/>
      <c r="R102" s="1794"/>
      <c r="S102" s="1794"/>
      <c r="T102" s="1794"/>
      <c r="U102" s="1794" t="str">
        <f>IFERROR(IFERROR('Multi-Customer'!$HG$41&amp;" "&amp;'Multi-Customer'!$HG$42,VLOOKUP($D102,'Required Info to Submit'!$E$23:$J$32,3,FALSE)),"")</f>
        <v/>
      </c>
      <c r="V102" s="1794"/>
      <c r="W102" s="1794"/>
      <c r="X102" s="1794"/>
      <c r="Y102" s="1794"/>
      <c r="Z102" s="1794"/>
      <c r="AA102" s="1794"/>
      <c r="AB102" s="1794"/>
      <c r="AC102" s="1794"/>
      <c r="AD102" s="1794"/>
      <c r="AE102" s="1794"/>
      <c r="AF102" s="1794"/>
      <c r="AG102" s="1794"/>
      <c r="AH102" s="1794"/>
      <c r="AI102" s="1794"/>
      <c r="AJ102" s="1799" t="str">
        <f>IFERROR(IFERROR('Multi-Customer'!$HG$43,VLOOKUP($D102,'Required Info to Submit'!$E$23:$J$32,4,FALSE)),"")</f>
        <v/>
      </c>
      <c r="AK102" s="1800"/>
      <c r="AL102" s="1800"/>
      <c r="AM102" s="1800"/>
      <c r="AN102" s="1800"/>
      <c r="AO102" s="1800"/>
      <c r="AP102" s="1800"/>
      <c r="AQ102" s="1800"/>
      <c r="AR102" s="1800"/>
      <c r="AS102" s="1800"/>
      <c r="AT102" s="1801"/>
      <c r="AU102" s="1742" t="str">
        <f>IFERROR(IFERROR('Multi-Customer'!$HG$44,VLOOKUP($D102,'Required Info to Submit'!$E$23:$J$32,5,FALSE)),"")</f>
        <v/>
      </c>
      <c r="AV102" s="1743"/>
      <c r="AW102" s="1743"/>
      <c r="AX102" s="1744"/>
      <c r="AY102" s="1784" t="str">
        <f>IFERROR(IFERROR('Multi-Customer'!$HG$45,VLOOKUP($D102,'Required Info to Submit'!$E$23:$J$32,6,FALSE)),"")</f>
        <v/>
      </c>
      <c r="AZ102" s="1785"/>
      <c r="BA102" s="1785"/>
      <c r="BB102" s="1785"/>
      <c r="BC102" s="1786"/>
      <c r="BF102" s="138"/>
    </row>
    <row r="103" spans="2:58" x14ac:dyDescent="0.25">
      <c r="B103" s="137"/>
      <c r="C103" s="557">
        <v>9</v>
      </c>
      <c r="D103" s="1807">
        <f>'Customer Inputs'!$B$14</f>
        <v>0</v>
      </c>
      <c r="E103" s="1807"/>
      <c r="F103" s="1807"/>
      <c r="G103" s="1807"/>
      <c r="H103" s="1807"/>
      <c r="I103" s="1807"/>
      <c r="J103" s="1807"/>
      <c r="K103" s="1794" t="str">
        <f>IFERROR(IFERROR('Multi-Customer'!$ID$39,VLOOKUP($D103,'Required Info to Submit'!$E$23:$J$32,2,FALSE)),"")</f>
        <v/>
      </c>
      <c r="L103" s="1794"/>
      <c r="M103" s="1794"/>
      <c r="N103" s="1794"/>
      <c r="O103" s="1794"/>
      <c r="P103" s="1794"/>
      <c r="Q103" s="1794"/>
      <c r="R103" s="1794"/>
      <c r="S103" s="1794"/>
      <c r="T103" s="1794"/>
      <c r="U103" s="1794" t="str">
        <f>IFERROR(IFERROR('Multi-Customer'!$ID$41&amp;" "&amp;'Multi-Customer'!$ID$42,VLOOKUP($D103,'Required Info to Submit'!$E$23:$J$32,3,FALSE)),"")</f>
        <v/>
      </c>
      <c r="V103" s="1794"/>
      <c r="W103" s="1794"/>
      <c r="X103" s="1794"/>
      <c r="Y103" s="1794"/>
      <c r="Z103" s="1794"/>
      <c r="AA103" s="1794"/>
      <c r="AB103" s="1794"/>
      <c r="AC103" s="1794"/>
      <c r="AD103" s="1794"/>
      <c r="AE103" s="1794"/>
      <c r="AF103" s="1794"/>
      <c r="AG103" s="1794"/>
      <c r="AH103" s="1794"/>
      <c r="AI103" s="1794"/>
      <c r="AJ103" s="1799" t="str">
        <f>IFERROR(IFERROR('Multi-Customer'!$ID$43,VLOOKUP($D103,'Required Info to Submit'!$E$23:$J$32,4,FALSE)),"")</f>
        <v/>
      </c>
      <c r="AK103" s="1800"/>
      <c r="AL103" s="1800"/>
      <c r="AM103" s="1800"/>
      <c r="AN103" s="1800"/>
      <c r="AO103" s="1800"/>
      <c r="AP103" s="1800"/>
      <c r="AQ103" s="1800"/>
      <c r="AR103" s="1800"/>
      <c r="AS103" s="1800"/>
      <c r="AT103" s="1801"/>
      <c r="AU103" s="1742" t="str">
        <f>IFERROR(IFERROR('Multi-Customer'!$ID$44,VLOOKUP($D103,'Required Info to Submit'!$E$23:$J$32,5,FALSE)),"")</f>
        <v/>
      </c>
      <c r="AV103" s="1743"/>
      <c r="AW103" s="1743"/>
      <c r="AX103" s="1744"/>
      <c r="AY103" s="1784" t="str">
        <f>IFERROR(IFERROR('Multi-Customer'!$ID$45,VLOOKUP($D103,'Required Info to Submit'!$E$23:$J$32,6,FALSE)),"")</f>
        <v/>
      </c>
      <c r="AZ103" s="1785"/>
      <c r="BA103" s="1785"/>
      <c r="BB103" s="1785"/>
      <c r="BC103" s="1786"/>
      <c r="BF103" s="138"/>
    </row>
    <row r="104" spans="2:58" ht="15.75" thickBot="1" x14ac:dyDescent="0.3">
      <c r="B104" s="137"/>
      <c r="C104" s="558">
        <v>10</v>
      </c>
      <c r="D104" s="1806">
        <f>'Customer Inputs'!$B$15</f>
        <v>0</v>
      </c>
      <c r="E104" s="1806"/>
      <c r="F104" s="1806"/>
      <c r="G104" s="1806"/>
      <c r="H104" s="1806"/>
      <c r="I104" s="1806"/>
      <c r="J104" s="1806"/>
      <c r="K104" s="1805" t="str">
        <f>IFERROR(IFERROR('Multi-Customer'!$JA$39,VLOOKUP($D104,'Required Info to Submit'!$E$23:$J$32,2,FALSE)),"")</f>
        <v/>
      </c>
      <c r="L104" s="1805"/>
      <c r="M104" s="1805"/>
      <c r="N104" s="1805"/>
      <c r="O104" s="1805"/>
      <c r="P104" s="1805"/>
      <c r="Q104" s="1805"/>
      <c r="R104" s="1805"/>
      <c r="S104" s="1805"/>
      <c r="T104" s="1805"/>
      <c r="U104" s="1805" t="str">
        <f>IFERROR(IFERROR('Multi-Customer'!$JA$41&amp;" "&amp;'Multi-Customer'!$JA$42,VLOOKUP($D104,'Required Info to Submit'!$E$23:$J$32,3,FALSE)),"")</f>
        <v/>
      </c>
      <c r="V104" s="1805"/>
      <c r="W104" s="1805"/>
      <c r="X104" s="1805"/>
      <c r="Y104" s="1805"/>
      <c r="Z104" s="1805"/>
      <c r="AA104" s="1805"/>
      <c r="AB104" s="1805"/>
      <c r="AC104" s="1805"/>
      <c r="AD104" s="1805"/>
      <c r="AE104" s="1805"/>
      <c r="AF104" s="1805"/>
      <c r="AG104" s="1805"/>
      <c r="AH104" s="1805"/>
      <c r="AI104" s="1805"/>
      <c r="AJ104" s="1796" t="str">
        <f>IFERROR(IFERROR('Multi-Customer'!$JA$43,VLOOKUP($D104,'Required Info to Submit'!$E$23:$J$32,4,FALSE)),"")</f>
        <v/>
      </c>
      <c r="AK104" s="1797"/>
      <c r="AL104" s="1797"/>
      <c r="AM104" s="1797"/>
      <c r="AN104" s="1797"/>
      <c r="AO104" s="1797"/>
      <c r="AP104" s="1797"/>
      <c r="AQ104" s="1797"/>
      <c r="AR104" s="1797"/>
      <c r="AS104" s="1797"/>
      <c r="AT104" s="1798"/>
      <c r="AU104" s="1791" t="str">
        <f>IFERROR(IFERROR('Multi-Customer'!$JA$44,VLOOKUP($D104,'Required Info to Submit'!$E$23:$J$32,5,FALSE)),"")</f>
        <v/>
      </c>
      <c r="AV104" s="1792"/>
      <c r="AW104" s="1792"/>
      <c r="AX104" s="1793"/>
      <c r="AY104" s="1781" t="str">
        <f>IFERROR(IFERROR('Multi-Customer'!$JA$45,VLOOKUP($D104,'Required Info to Submit'!$E$23:$J$32,6,FALSE)),"")</f>
        <v/>
      </c>
      <c r="AZ104" s="1782"/>
      <c r="BA104" s="1782"/>
      <c r="BB104" s="1782"/>
      <c r="BC104" s="1783"/>
      <c r="BF104" s="138"/>
    </row>
    <row r="105" spans="2:58" x14ac:dyDescent="0.25">
      <c r="B105" s="137"/>
      <c r="BF105" s="138"/>
    </row>
    <row r="106" spans="2:58" x14ac:dyDescent="0.25">
      <c r="B106" s="137"/>
      <c r="BF106" s="138"/>
    </row>
    <row r="107" spans="2:58" ht="18.75" x14ac:dyDescent="0.3">
      <c r="B107" s="1772" t="s">
        <v>973</v>
      </c>
      <c r="C107" s="1773"/>
      <c r="D107" s="1773"/>
      <c r="E107" s="1773"/>
      <c r="F107" s="1773"/>
      <c r="G107" s="1773"/>
      <c r="H107" s="1773"/>
      <c r="I107" s="1773"/>
      <c r="J107" s="1773"/>
      <c r="K107" s="1773"/>
      <c r="L107" s="1773"/>
      <c r="M107" s="1773"/>
      <c r="N107" s="1773"/>
      <c r="O107" s="1773"/>
      <c r="P107" s="1773"/>
      <c r="Q107" s="1773"/>
      <c r="R107" s="1773"/>
      <c r="S107" s="1773"/>
      <c r="T107" s="1773"/>
      <c r="U107" s="1773"/>
      <c r="V107" s="1773"/>
      <c r="W107" s="1773"/>
      <c r="X107" s="1773"/>
      <c r="Y107" s="1773"/>
      <c r="Z107" s="1773"/>
      <c r="AA107" s="1773"/>
      <c r="AB107" s="1773"/>
      <c r="AC107" s="1773"/>
      <c r="AD107" s="1773"/>
      <c r="AE107" s="1773"/>
      <c r="AF107" s="1773"/>
      <c r="AG107" s="1773"/>
      <c r="AH107" s="1773"/>
      <c r="AI107" s="1773"/>
      <c r="AJ107" s="1773"/>
      <c r="AK107" s="1773"/>
      <c r="AL107" s="1773"/>
      <c r="AM107" s="1773"/>
      <c r="AN107" s="1773"/>
      <c r="AO107" s="1773"/>
      <c r="AP107" s="1773"/>
      <c r="AQ107" s="1773"/>
      <c r="AR107" s="1773"/>
      <c r="AS107" s="1773"/>
      <c r="AT107" s="1773"/>
      <c r="AU107" s="1773"/>
      <c r="AV107" s="1773"/>
      <c r="AW107" s="1773"/>
      <c r="AX107" s="1773"/>
      <c r="AY107" s="1773"/>
      <c r="AZ107" s="1773"/>
      <c r="BA107" s="1773"/>
      <c r="BB107" s="1773"/>
      <c r="BC107" s="1773"/>
      <c r="BD107" s="1773"/>
      <c r="BE107" s="1773"/>
      <c r="BF107" s="1774"/>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1" t="s">
        <v>974</v>
      </c>
      <c r="V109" s="1862"/>
      <c r="W109" s="1862"/>
      <c r="X109" s="1862"/>
      <c r="Y109" s="1862"/>
      <c r="Z109" s="1862" t="s">
        <v>967</v>
      </c>
      <c r="AA109" s="1862"/>
      <c r="AB109" s="1862"/>
      <c r="AC109" s="1862"/>
      <c r="AD109" s="1862"/>
      <c r="AE109" s="1862"/>
      <c r="AF109" s="1862" t="s">
        <v>968</v>
      </c>
      <c r="AG109" s="1862"/>
      <c r="AH109" s="1862"/>
      <c r="AI109" s="1862"/>
      <c r="AJ109" s="1862"/>
      <c r="AK109" s="1862"/>
      <c r="AL109" s="1862"/>
      <c r="AM109" s="1862" t="s">
        <v>971</v>
      </c>
      <c r="AN109" s="1862"/>
      <c r="AO109" s="1862"/>
      <c r="AP109" s="1862"/>
      <c r="AQ109" s="1862"/>
      <c r="AR109" s="1862"/>
      <c r="AS109" s="1888"/>
      <c r="AT109" s="242"/>
      <c r="AU109" s="242"/>
      <c r="AV109" s="242"/>
      <c r="AW109" s="242"/>
      <c r="AX109" s="242"/>
      <c r="AY109" s="242"/>
      <c r="AZ109" s="242"/>
      <c r="BA109" s="242"/>
      <c r="BB109" s="242"/>
      <c r="BC109" s="242"/>
      <c r="BD109" s="242"/>
      <c r="BE109" s="242"/>
      <c r="BF109" s="560"/>
    </row>
    <row r="110" spans="2:58" x14ac:dyDescent="0.25">
      <c r="B110" s="137"/>
      <c r="D110" s="1857" t="s">
        <v>99</v>
      </c>
      <c r="E110" s="1795"/>
      <c r="F110" s="1795"/>
      <c r="G110" s="1795"/>
      <c r="H110" s="1795"/>
      <c r="I110" s="1795"/>
      <c r="J110" s="1795"/>
      <c r="K110" s="1795"/>
      <c r="L110" s="1795"/>
      <c r="M110" s="1795"/>
      <c r="N110" s="1795"/>
      <c r="O110" s="1795"/>
      <c r="P110" s="1795"/>
      <c r="Q110" s="1795"/>
      <c r="R110" s="1795"/>
      <c r="S110" s="1795"/>
      <c r="T110" s="1858"/>
      <c r="U110" s="1866" t="str">
        <f>IF('PIM Model'!$B$10=0,"",'PIM Model'!$B$10)</f>
        <v/>
      </c>
      <c r="V110" s="1863"/>
      <c r="W110" s="1863"/>
      <c r="X110" s="1863"/>
      <c r="Y110" s="1863"/>
      <c r="Z110" s="1863" t="str">
        <f>'PIM Model'!$AF$10</f>
        <v/>
      </c>
      <c r="AA110" s="1863"/>
      <c r="AB110" s="1863"/>
      <c r="AC110" s="1863"/>
      <c r="AD110" s="1863"/>
      <c r="AE110" s="1863"/>
      <c r="AF110" s="1875" t="str">
        <f>'PIM Model'!$AG$10</f>
        <v/>
      </c>
      <c r="AG110" s="1876"/>
      <c r="AH110" s="1876"/>
      <c r="AI110" s="1876"/>
      <c r="AJ110" s="1876"/>
      <c r="AK110" s="1876"/>
      <c r="AL110" s="1877"/>
      <c r="AM110" s="1875" t="str">
        <f>'PIM Model'!$AH$10</f>
        <v/>
      </c>
      <c r="AN110" s="1876"/>
      <c r="AO110" s="1876"/>
      <c r="AP110" s="1876"/>
      <c r="AQ110" s="1876"/>
      <c r="AR110" s="1876"/>
      <c r="AS110" s="1889"/>
      <c r="BF110" s="138"/>
    </row>
    <row r="111" spans="2:58" x14ac:dyDescent="0.25">
      <c r="B111" s="137"/>
      <c r="D111" s="1859" t="s">
        <v>103</v>
      </c>
      <c r="E111" s="1794"/>
      <c r="F111" s="1794"/>
      <c r="G111" s="1794"/>
      <c r="H111" s="1794"/>
      <c r="I111" s="1794"/>
      <c r="J111" s="1794"/>
      <c r="K111" s="1794"/>
      <c r="L111" s="1794"/>
      <c r="M111" s="1794"/>
      <c r="N111" s="1794"/>
      <c r="O111" s="1794"/>
      <c r="P111" s="1794"/>
      <c r="Q111" s="1794"/>
      <c r="R111" s="1794"/>
      <c r="S111" s="1794"/>
      <c r="T111" s="1860"/>
      <c r="U111" s="1867" t="str">
        <f>IF('PIM Model'!$B$11=0,"",'PIM Model'!$B$11)</f>
        <v/>
      </c>
      <c r="V111" s="1741"/>
      <c r="W111" s="1741"/>
      <c r="X111" s="1741"/>
      <c r="Y111" s="1741"/>
      <c r="Z111" s="1741" t="str">
        <f>'PIM Model'!$AF$11</f>
        <v/>
      </c>
      <c r="AA111" s="1741"/>
      <c r="AB111" s="1741"/>
      <c r="AC111" s="1741"/>
      <c r="AD111" s="1741"/>
      <c r="AE111" s="1741"/>
      <c r="AF111" s="1784" t="str">
        <f>'PIM Model'!$AG$11</f>
        <v/>
      </c>
      <c r="AG111" s="1785"/>
      <c r="AH111" s="1785"/>
      <c r="AI111" s="1785"/>
      <c r="AJ111" s="1785"/>
      <c r="AK111" s="1785"/>
      <c r="AL111" s="1871"/>
      <c r="AM111" s="1784" t="str">
        <f>'PIM Model'!$AH$11</f>
        <v/>
      </c>
      <c r="AN111" s="1785"/>
      <c r="AO111" s="1785"/>
      <c r="AP111" s="1785"/>
      <c r="AQ111" s="1785"/>
      <c r="AR111" s="1785"/>
      <c r="AS111" s="1786"/>
      <c r="BF111" s="138"/>
    </row>
    <row r="112" spans="2:58" x14ac:dyDescent="0.25">
      <c r="B112" s="137"/>
      <c r="D112" s="1859" t="s">
        <v>1306</v>
      </c>
      <c r="E112" s="1794"/>
      <c r="F112" s="1794"/>
      <c r="G112" s="1794"/>
      <c r="H112" s="1794"/>
      <c r="I112" s="1794"/>
      <c r="J112" s="1794"/>
      <c r="K112" s="1794"/>
      <c r="L112" s="1794"/>
      <c r="M112" s="1794"/>
      <c r="N112" s="1794"/>
      <c r="O112" s="1794"/>
      <c r="P112" s="1794"/>
      <c r="Q112" s="1794"/>
      <c r="R112" s="1794"/>
      <c r="S112" s="1794"/>
      <c r="T112" s="1860"/>
      <c r="U112" s="1867" t="str">
        <f>IF('PIM Model'!$B$12=0,"",'PIM Model'!$B$12)</f>
        <v/>
      </c>
      <c r="V112" s="1741"/>
      <c r="W112" s="1741"/>
      <c r="X112" s="1741"/>
      <c r="Y112" s="1741"/>
      <c r="Z112" s="1741" t="str">
        <f>'PIM Model'!$AF$12</f>
        <v/>
      </c>
      <c r="AA112" s="1741"/>
      <c r="AB112" s="1741"/>
      <c r="AC112" s="1741"/>
      <c r="AD112" s="1741"/>
      <c r="AE112" s="1741"/>
      <c r="AF112" s="1784" t="str">
        <f>'PIM Model'!$AG$12</f>
        <v/>
      </c>
      <c r="AG112" s="1785"/>
      <c r="AH112" s="1785"/>
      <c r="AI112" s="1785"/>
      <c r="AJ112" s="1785"/>
      <c r="AK112" s="1785"/>
      <c r="AL112" s="1871"/>
      <c r="AM112" s="1784" t="str">
        <f>'PIM Model'!$AH$12</f>
        <v/>
      </c>
      <c r="AN112" s="1785"/>
      <c r="AO112" s="1785"/>
      <c r="AP112" s="1785"/>
      <c r="AQ112" s="1785"/>
      <c r="AR112" s="1785"/>
      <c r="AS112" s="1786"/>
      <c r="BF112" s="138"/>
    </row>
    <row r="113" spans="2:58" x14ac:dyDescent="0.25">
      <c r="B113" s="137"/>
      <c r="D113" s="1859" t="s">
        <v>102</v>
      </c>
      <c r="E113" s="1794"/>
      <c r="F113" s="1794"/>
      <c r="G113" s="1794"/>
      <c r="H113" s="1794"/>
      <c r="I113" s="1794"/>
      <c r="J113" s="1794"/>
      <c r="K113" s="1794"/>
      <c r="L113" s="1794"/>
      <c r="M113" s="1794"/>
      <c r="N113" s="1794"/>
      <c r="O113" s="1794"/>
      <c r="P113" s="1794"/>
      <c r="Q113" s="1794"/>
      <c r="R113" s="1794"/>
      <c r="S113" s="1794"/>
      <c r="T113" s="1860"/>
      <c r="U113" s="1867" t="str">
        <f>IF('PIM Model'!$B$13=0,"",'PIM Model'!$B$13)</f>
        <v/>
      </c>
      <c r="V113" s="1741"/>
      <c r="W113" s="1741"/>
      <c r="X113" s="1741"/>
      <c r="Y113" s="1741"/>
      <c r="Z113" s="1741" t="str">
        <f>'PIM Model'!$AF$13</f>
        <v/>
      </c>
      <c r="AA113" s="1741"/>
      <c r="AB113" s="1741"/>
      <c r="AC113" s="1741"/>
      <c r="AD113" s="1741"/>
      <c r="AE113" s="1741"/>
      <c r="AF113" s="1784" t="str">
        <f>'PIM Model'!$AG$13</f>
        <v/>
      </c>
      <c r="AG113" s="1785"/>
      <c r="AH113" s="1785"/>
      <c r="AI113" s="1785"/>
      <c r="AJ113" s="1785"/>
      <c r="AK113" s="1785"/>
      <c r="AL113" s="1871"/>
      <c r="AM113" s="1784" t="str">
        <f>'PIM Model'!$AH$13</f>
        <v/>
      </c>
      <c r="AN113" s="1785"/>
      <c r="AO113" s="1785"/>
      <c r="AP113" s="1785"/>
      <c r="AQ113" s="1785"/>
      <c r="AR113" s="1785"/>
      <c r="AS113" s="1786"/>
      <c r="BF113" s="138"/>
    </row>
    <row r="114" spans="2:58" x14ac:dyDescent="0.25">
      <c r="B114" s="137"/>
      <c r="D114" s="1859" t="s">
        <v>100</v>
      </c>
      <c r="E114" s="1794"/>
      <c r="F114" s="1794"/>
      <c r="G114" s="1794"/>
      <c r="H114" s="1794"/>
      <c r="I114" s="1794"/>
      <c r="J114" s="1794"/>
      <c r="K114" s="1794"/>
      <c r="L114" s="1794"/>
      <c r="M114" s="1794"/>
      <c r="N114" s="1794"/>
      <c r="O114" s="1794"/>
      <c r="P114" s="1794"/>
      <c r="Q114" s="1794"/>
      <c r="R114" s="1794"/>
      <c r="S114" s="1794"/>
      <c r="T114" s="1860"/>
      <c r="U114" s="1867" t="str">
        <f>IF('PIM Model'!$B$14=0,"",'PIM Model'!$B$14)</f>
        <v/>
      </c>
      <c r="V114" s="1741"/>
      <c r="W114" s="1741"/>
      <c r="X114" s="1741"/>
      <c r="Y114" s="1741"/>
      <c r="Z114" s="1741" t="str">
        <f>'PIM Model'!$AF$14</f>
        <v/>
      </c>
      <c r="AA114" s="1741"/>
      <c r="AB114" s="1741"/>
      <c r="AC114" s="1741"/>
      <c r="AD114" s="1741"/>
      <c r="AE114" s="1741"/>
      <c r="AF114" s="1784" t="str">
        <f>'PIM Model'!$AG$14</f>
        <v/>
      </c>
      <c r="AG114" s="1785"/>
      <c r="AH114" s="1785"/>
      <c r="AI114" s="1785"/>
      <c r="AJ114" s="1785"/>
      <c r="AK114" s="1785"/>
      <c r="AL114" s="1871"/>
      <c r="AM114" s="1784" t="str">
        <f>'PIM Model'!$AH$14</f>
        <v/>
      </c>
      <c r="AN114" s="1785"/>
      <c r="AO114" s="1785"/>
      <c r="AP114" s="1785"/>
      <c r="AQ114" s="1785"/>
      <c r="AR114" s="1785"/>
      <c r="AS114" s="1786"/>
      <c r="BF114" s="138"/>
    </row>
    <row r="115" spans="2:58" x14ac:dyDescent="0.25">
      <c r="B115" s="137"/>
      <c r="D115" s="1859" t="s">
        <v>104</v>
      </c>
      <c r="E115" s="1794"/>
      <c r="F115" s="1794"/>
      <c r="G115" s="1794"/>
      <c r="H115" s="1794"/>
      <c r="I115" s="1794"/>
      <c r="J115" s="1794"/>
      <c r="K115" s="1794"/>
      <c r="L115" s="1794"/>
      <c r="M115" s="1794"/>
      <c r="N115" s="1794"/>
      <c r="O115" s="1794"/>
      <c r="P115" s="1794"/>
      <c r="Q115" s="1794"/>
      <c r="R115" s="1794"/>
      <c r="S115" s="1794"/>
      <c r="T115" s="1860"/>
      <c r="U115" s="1867" t="str">
        <f>IF('PIM Model'!$B$15=0,"",'PIM Model'!$B$15)</f>
        <v/>
      </c>
      <c r="V115" s="1741"/>
      <c r="W115" s="1741"/>
      <c r="X115" s="1741"/>
      <c r="Y115" s="1741"/>
      <c r="Z115" s="1741" t="str">
        <f>'PIM Model'!$AF$15</f>
        <v/>
      </c>
      <c r="AA115" s="1741"/>
      <c r="AB115" s="1741"/>
      <c r="AC115" s="1741"/>
      <c r="AD115" s="1741"/>
      <c r="AE115" s="1741"/>
      <c r="AF115" s="1784" t="str">
        <f>'PIM Model'!$AG$15</f>
        <v/>
      </c>
      <c r="AG115" s="1785"/>
      <c r="AH115" s="1785"/>
      <c r="AI115" s="1785"/>
      <c r="AJ115" s="1785"/>
      <c r="AK115" s="1785"/>
      <c r="AL115" s="1871"/>
      <c r="AM115" s="1784" t="str">
        <f>'PIM Model'!$AH$15</f>
        <v/>
      </c>
      <c r="AN115" s="1785"/>
      <c r="AO115" s="1785"/>
      <c r="AP115" s="1785"/>
      <c r="AQ115" s="1785"/>
      <c r="AR115" s="1785"/>
      <c r="AS115" s="1786"/>
      <c r="BF115" s="138"/>
    </row>
    <row r="116" spans="2:58" x14ac:dyDescent="0.25">
      <c r="B116" s="137"/>
      <c r="D116" s="1859" t="s">
        <v>98</v>
      </c>
      <c r="E116" s="1794"/>
      <c r="F116" s="1794"/>
      <c r="G116" s="1794"/>
      <c r="H116" s="1794"/>
      <c r="I116" s="1794"/>
      <c r="J116" s="1794"/>
      <c r="K116" s="1794"/>
      <c r="L116" s="1794"/>
      <c r="M116" s="1794"/>
      <c r="N116" s="1794"/>
      <c r="O116" s="1794"/>
      <c r="P116" s="1794"/>
      <c r="Q116" s="1794"/>
      <c r="R116" s="1794"/>
      <c r="S116" s="1794"/>
      <c r="T116" s="1860"/>
      <c r="U116" s="1867" t="str">
        <f>IF('PIM Model'!$B$16=0,"",'PIM Model'!$B$16)</f>
        <v/>
      </c>
      <c r="V116" s="1741"/>
      <c r="W116" s="1741"/>
      <c r="X116" s="1741"/>
      <c r="Y116" s="1741"/>
      <c r="Z116" s="1741" t="str">
        <f>'PIM Model'!$AF$16</f>
        <v/>
      </c>
      <c r="AA116" s="1741"/>
      <c r="AB116" s="1741"/>
      <c r="AC116" s="1741"/>
      <c r="AD116" s="1741"/>
      <c r="AE116" s="1741"/>
      <c r="AF116" s="1784" t="str">
        <f>'PIM Model'!$AG$16</f>
        <v/>
      </c>
      <c r="AG116" s="1785"/>
      <c r="AH116" s="1785"/>
      <c r="AI116" s="1785"/>
      <c r="AJ116" s="1785"/>
      <c r="AK116" s="1785"/>
      <c r="AL116" s="1871"/>
      <c r="AM116" s="1784" t="str">
        <f>'PIM Model'!$AH$16</f>
        <v/>
      </c>
      <c r="AN116" s="1785"/>
      <c r="AO116" s="1785"/>
      <c r="AP116" s="1785"/>
      <c r="AQ116" s="1785"/>
      <c r="AR116" s="1785"/>
      <c r="AS116" s="1786"/>
      <c r="BF116" s="138"/>
    </row>
    <row r="117" spans="2:58" x14ac:dyDescent="0.25">
      <c r="B117" s="137"/>
      <c r="D117" s="1859" t="s">
        <v>95</v>
      </c>
      <c r="E117" s="1794"/>
      <c r="F117" s="1794"/>
      <c r="G117" s="1794"/>
      <c r="H117" s="1794"/>
      <c r="I117" s="1794"/>
      <c r="J117" s="1794"/>
      <c r="K117" s="1794"/>
      <c r="L117" s="1794"/>
      <c r="M117" s="1794"/>
      <c r="N117" s="1794"/>
      <c r="O117" s="1794"/>
      <c r="P117" s="1794"/>
      <c r="Q117" s="1794"/>
      <c r="R117" s="1794"/>
      <c r="S117" s="1794"/>
      <c r="T117" s="1860"/>
      <c r="U117" s="1867" t="str">
        <f>IF('PIM Model'!$B$17=0,"",'PIM Model'!$B$17)</f>
        <v/>
      </c>
      <c r="V117" s="1741"/>
      <c r="W117" s="1741"/>
      <c r="X117" s="1741"/>
      <c r="Y117" s="1741"/>
      <c r="Z117" s="1741" t="str">
        <f>'PIM Model'!$AF$17</f>
        <v/>
      </c>
      <c r="AA117" s="1741"/>
      <c r="AB117" s="1741"/>
      <c r="AC117" s="1741"/>
      <c r="AD117" s="1741"/>
      <c r="AE117" s="1741"/>
      <c r="AF117" s="1784" t="str">
        <f>'PIM Model'!$AG$17</f>
        <v/>
      </c>
      <c r="AG117" s="1785"/>
      <c r="AH117" s="1785"/>
      <c r="AI117" s="1785"/>
      <c r="AJ117" s="1785"/>
      <c r="AK117" s="1785"/>
      <c r="AL117" s="1871"/>
      <c r="AM117" s="1784" t="str">
        <f>'PIM Model'!$AH$17</f>
        <v/>
      </c>
      <c r="AN117" s="1785"/>
      <c r="AO117" s="1785"/>
      <c r="AP117" s="1785"/>
      <c r="AQ117" s="1785"/>
      <c r="AR117" s="1785"/>
      <c r="AS117" s="1786"/>
      <c r="BF117" s="138"/>
    </row>
    <row r="118" spans="2:58" x14ac:dyDescent="0.25">
      <c r="B118" s="137"/>
      <c r="D118" s="1859" t="s">
        <v>96</v>
      </c>
      <c r="E118" s="1794"/>
      <c r="F118" s="1794"/>
      <c r="G118" s="1794"/>
      <c r="H118" s="1794"/>
      <c r="I118" s="1794"/>
      <c r="J118" s="1794"/>
      <c r="K118" s="1794"/>
      <c r="L118" s="1794"/>
      <c r="M118" s="1794"/>
      <c r="N118" s="1794"/>
      <c r="O118" s="1794"/>
      <c r="P118" s="1794"/>
      <c r="Q118" s="1794"/>
      <c r="R118" s="1794"/>
      <c r="S118" s="1794"/>
      <c r="T118" s="1860"/>
      <c r="U118" s="1867" t="str">
        <f>IF('PIM Model'!$B$18=0,"",'PIM Model'!$B$18)</f>
        <v/>
      </c>
      <c r="V118" s="1741"/>
      <c r="W118" s="1741"/>
      <c r="X118" s="1741"/>
      <c r="Y118" s="1741"/>
      <c r="Z118" s="1741" t="str">
        <f>'PIM Model'!$AF$18</f>
        <v/>
      </c>
      <c r="AA118" s="1741"/>
      <c r="AB118" s="1741"/>
      <c r="AC118" s="1741"/>
      <c r="AD118" s="1741"/>
      <c r="AE118" s="1741"/>
      <c r="AF118" s="1784" t="str">
        <f>'PIM Model'!$AG$18</f>
        <v/>
      </c>
      <c r="AG118" s="1785"/>
      <c r="AH118" s="1785"/>
      <c r="AI118" s="1785"/>
      <c r="AJ118" s="1785"/>
      <c r="AK118" s="1785"/>
      <c r="AL118" s="1871"/>
      <c r="AM118" s="1784" t="str">
        <f>'PIM Model'!$AH$18</f>
        <v/>
      </c>
      <c r="AN118" s="1785"/>
      <c r="AO118" s="1785"/>
      <c r="AP118" s="1785"/>
      <c r="AQ118" s="1785"/>
      <c r="AR118" s="1785"/>
      <c r="AS118" s="1786"/>
      <c r="BF118" s="138"/>
    </row>
    <row r="119" spans="2:58" x14ac:dyDescent="0.25">
      <c r="B119" s="137"/>
      <c r="D119" s="1859" t="s">
        <v>101</v>
      </c>
      <c r="E119" s="1794"/>
      <c r="F119" s="1794"/>
      <c r="G119" s="1794"/>
      <c r="H119" s="1794"/>
      <c r="I119" s="1794"/>
      <c r="J119" s="1794"/>
      <c r="K119" s="1794"/>
      <c r="L119" s="1794"/>
      <c r="M119" s="1794"/>
      <c r="N119" s="1794"/>
      <c r="O119" s="1794"/>
      <c r="P119" s="1794"/>
      <c r="Q119" s="1794"/>
      <c r="R119" s="1794"/>
      <c r="S119" s="1794"/>
      <c r="T119" s="1860"/>
      <c r="U119" s="1867" t="str">
        <f>IF('PIM Model'!$B$19=0,"",'PIM Model'!$B$19)</f>
        <v/>
      </c>
      <c r="V119" s="1741"/>
      <c r="W119" s="1741"/>
      <c r="X119" s="1741"/>
      <c r="Y119" s="1741"/>
      <c r="Z119" s="1741" t="str">
        <f>'PIM Model'!$AF$19</f>
        <v/>
      </c>
      <c r="AA119" s="1741"/>
      <c r="AB119" s="1741"/>
      <c r="AC119" s="1741"/>
      <c r="AD119" s="1741"/>
      <c r="AE119" s="1741"/>
      <c r="AF119" s="1784" t="str">
        <f>'PIM Model'!$AG$19</f>
        <v/>
      </c>
      <c r="AG119" s="1785"/>
      <c r="AH119" s="1785"/>
      <c r="AI119" s="1785"/>
      <c r="AJ119" s="1785"/>
      <c r="AK119" s="1785"/>
      <c r="AL119" s="1871"/>
      <c r="AM119" s="1784" t="str">
        <f>'PIM Model'!$AH$19</f>
        <v/>
      </c>
      <c r="AN119" s="1785"/>
      <c r="AO119" s="1785"/>
      <c r="AP119" s="1785"/>
      <c r="AQ119" s="1785"/>
      <c r="AR119" s="1785"/>
      <c r="AS119" s="1786"/>
      <c r="BF119" s="138"/>
    </row>
    <row r="120" spans="2:58" x14ac:dyDescent="0.25">
      <c r="B120" s="137"/>
      <c r="D120" s="1859" t="s">
        <v>97</v>
      </c>
      <c r="E120" s="1794"/>
      <c r="F120" s="1794"/>
      <c r="G120" s="1794"/>
      <c r="H120" s="1794"/>
      <c r="I120" s="1794"/>
      <c r="J120" s="1794"/>
      <c r="K120" s="1794"/>
      <c r="L120" s="1794"/>
      <c r="M120" s="1794"/>
      <c r="N120" s="1794"/>
      <c r="O120" s="1794"/>
      <c r="P120" s="1794"/>
      <c r="Q120" s="1794"/>
      <c r="R120" s="1794"/>
      <c r="S120" s="1794"/>
      <c r="T120" s="1860"/>
      <c r="U120" s="1867" t="str">
        <f>IF('PIM Model'!$B$20=0,"",'PIM Model'!$B$20)</f>
        <v/>
      </c>
      <c r="V120" s="1741"/>
      <c r="W120" s="1741"/>
      <c r="X120" s="1741"/>
      <c r="Y120" s="1741"/>
      <c r="Z120" s="1741" t="str">
        <f>'PIM Model'!$AF$20</f>
        <v/>
      </c>
      <c r="AA120" s="1741"/>
      <c r="AB120" s="1741"/>
      <c r="AC120" s="1741"/>
      <c r="AD120" s="1741"/>
      <c r="AE120" s="1741"/>
      <c r="AF120" s="1784" t="str">
        <f>'PIM Model'!$AG$20</f>
        <v/>
      </c>
      <c r="AG120" s="1785"/>
      <c r="AH120" s="1785"/>
      <c r="AI120" s="1785"/>
      <c r="AJ120" s="1785"/>
      <c r="AK120" s="1785"/>
      <c r="AL120" s="1871"/>
      <c r="AM120" s="1784" t="str">
        <f>'PIM Model'!$AH$20</f>
        <v/>
      </c>
      <c r="AN120" s="1785"/>
      <c r="AO120" s="1785"/>
      <c r="AP120" s="1785"/>
      <c r="AQ120" s="1785"/>
      <c r="AR120" s="1785"/>
      <c r="AS120" s="1786"/>
      <c r="BF120" s="138"/>
    </row>
    <row r="121" spans="2:58" x14ac:dyDescent="0.25">
      <c r="B121" s="137"/>
      <c r="D121" s="1859" t="s">
        <v>93</v>
      </c>
      <c r="E121" s="1794"/>
      <c r="F121" s="1794"/>
      <c r="G121" s="1794"/>
      <c r="H121" s="1794"/>
      <c r="I121" s="1794"/>
      <c r="J121" s="1794"/>
      <c r="K121" s="1794"/>
      <c r="L121" s="1794"/>
      <c r="M121" s="1794"/>
      <c r="N121" s="1794"/>
      <c r="O121" s="1794"/>
      <c r="P121" s="1794"/>
      <c r="Q121" s="1794"/>
      <c r="R121" s="1794"/>
      <c r="S121" s="1794"/>
      <c r="T121" s="1860"/>
      <c r="U121" s="1867" t="str">
        <f>IF('PIM Model'!$B$21=0,"",'PIM Model'!$B$21)</f>
        <v/>
      </c>
      <c r="V121" s="1741"/>
      <c r="W121" s="1741"/>
      <c r="X121" s="1741"/>
      <c r="Y121" s="1741"/>
      <c r="Z121" s="1741" t="str">
        <f>'PIM Model'!$AF$21</f>
        <v/>
      </c>
      <c r="AA121" s="1741"/>
      <c r="AB121" s="1741"/>
      <c r="AC121" s="1741"/>
      <c r="AD121" s="1741"/>
      <c r="AE121" s="1741"/>
      <c r="AF121" s="1784" t="str">
        <f>'PIM Model'!$AG$21</f>
        <v/>
      </c>
      <c r="AG121" s="1785"/>
      <c r="AH121" s="1785"/>
      <c r="AI121" s="1785"/>
      <c r="AJ121" s="1785"/>
      <c r="AK121" s="1785"/>
      <c r="AL121" s="1871"/>
      <c r="AM121" s="1784" t="str">
        <f>'PIM Model'!$AH$21</f>
        <v/>
      </c>
      <c r="AN121" s="1785"/>
      <c r="AO121" s="1785"/>
      <c r="AP121" s="1785"/>
      <c r="AQ121" s="1785"/>
      <c r="AR121" s="1785"/>
      <c r="AS121" s="1786"/>
      <c r="BF121" s="138"/>
    </row>
    <row r="122" spans="2:58" x14ac:dyDescent="0.25">
      <c r="B122" s="137"/>
      <c r="D122" s="1859" t="s">
        <v>105</v>
      </c>
      <c r="E122" s="1794"/>
      <c r="F122" s="1794"/>
      <c r="G122" s="1794"/>
      <c r="H122" s="1794"/>
      <c r="I122" s="1794"/>
      <c r="J122" s="1794"/>
      <c r="K122" s="1794"/>
      <c r="L122" s="1794"/>
      <c r="M122" s="1794"/>
      <c r="N122" s="1794"/>
      <c r="O122" s="1794"/>
      <c r="P122" s="1794"/>
      <c r="Q122" s="1794"/>
      <c r="R122" s="1794"/>
      <c r="S122" s="1794"/>
      <c r="T122" s="1860"/>
      <c r="U122" s="1867" t="str">
        <f>IF('PIM Model'!$B$22=0,"",'PIM Model'!$B$22)</f>
        <v/>
      </c>
      <c r="V122" s="1741"/>
      <c r="W122" s="1741"/>
      <c r="X122" s="1741"/>
      <c r="Y122" s="1741"/>
      <c r="Z122" s="1741" t="str">
        <f>'PIM Model'!$AF$22</f>
        <v/>
      </c>
      <c r="AA122" s="1741"/>
      <c r="AB122" s="1741"/>
      <c r="AC122" s="1741"/>
      <c r="AD122" s="1741"/>
      <c r="AE122" s="1741"/>
      <c r="AF122" s="1784" t="str">
        <f>'PIM Model'!$AG$22</f>
        <v/>
      </c>
      <c r="AG122" s="1785"/>
      <c r="AH122" s="1785"/>
      <c r="AI122" s="1785"/>
      <c r="AJ122" s="1785"/>
      <c r="AK122" s="1785"/>
      <c r="AL122" s="1871"/>
      <c r="AM122" s="1784" t="str">
        <f>'PIM Model'!$AH$22</f>
        <v/>
      </c>
      <c r="AN122" s="1785"/>
      <c r="AO122" s="1785"/>
      <c r="AP122" s="1785"/>
      <c r="AQ122" s="1785"/>
      <c r="AR122" s="1785"/>
      <c r="AS122" s="1786"/>
      <c r="BF122" s="138"/>
    </row>
    <row r="123" spans="2:58" x14ac:dyDescent="0.25">
      <c r="B123" s="137"/>
      <c r="D123" s="1859" t="s">
        <v>92</v>
      </c>
      <c r="E123" s="1794"/>
      <c r="F123" s="1794"/>
      <c r="G123" s="1794"/>
      <c r="H123" s="1794"/>
      <c r="I123" s="1794"/>
      <c r="J123" s="1794"/>
      <c r="K123" s="1794"/>
      <c r="L123" s="1794"/>
      <c r="M123" s="1794"/>
      <c r="N123" s="1794"/>
      <c r="O123" s="1794"/>
      <c r="P123" s="1794"/>
      <c r="Q123" s="1794"/>
      <c r="R123" s="1794"/>
      <c r="S123" s="1794"/>
      <c r="T123" s="1860"/>
      <c r="U123" s="1867" t="str">
        <f>IF('PIM Model'!$B$23=0,"",'PIM Model'!$B$23)</f>
        <v/>
      </c>
      <c r="V123" s="1741"/>
      <c r="W123" s="1741"/>
      <c r="X123" s="1741"/>
      <c r="Y123" s="1741"/>
      <c r="Z123" s="1741" t="str">
        <f>'PIM Model'!$AF$23</f>
        <v/>
      </c>
      <c r="AA123" s="1741"/>
      <c r="AB123" s="1741"/>
      <c r="AC123" s="1741"/>
      <c r="AD123" s="1741"/>
      <c r="AE123" s="1741"/>
      <c r="AF123" s="1784" t="str">
        <f>'PIM Model'!$AG$23</f>
        <v/>
      </c>
      <c r="AG123" s="1785"/>
      <c r="AH123" s="1785"/>
      <c r="AI123" s="1785"/>
      <c r="AJ123" s="1785"/>
      <c r="AK123" s="1785"/>
      <c r="AL123" s="1871"/>
      <c r="AM123" s="1784" t="str">
        <f>'PIM Model'!$AH$23</f>
        <v/>
      </c>
      <c r="AN123" s="1785"/>
      <c r="AO123" s="1785"/>
      <c r="AP123" s="1785"/>
      <c r="AQ123" s="1785"/>
      <c r="AR123" s="1785"/>
      <c r="AS123" s="1786"/>
      <c r="BF123" s="138"/>
    </row>
    <row r="124" spans="2:58" x14ac:dyDescent="0.25">
      <c r="B124" s="137"/>
      <c r="D124" s="1859" t="s">
        <v>91</v>
      </c>
      <c r="E124" s="1794"/>
      <c r="F124" s="1794"/>
      <c r="G124" s="1794"/>
      <c r="H124" s="1794"/>
      <c r="I124" s="1794"/>
      <c r="J124" s="1794"/>
      <c r="K124" s="1794"/>
      <c r="L124" s="1794"/>
      <c r="M124" s="1794"/>
      <c r="N124" s="1794"/>
      <c r="O124" s="1794"/>
      <c r="P124" s="1794"/>
      <c r="Q124" s="1794"/>
      <c r="R124" s="1794"/>
      <c r="S124" s="1794"/>
      <c r="T124" s="1860"/>
      <c r="U124" s="1867" t="str">
        <f>IF('PIM Model'!$B$24=0,"",'PIM Model'!$B$24)</f>
        <v/>
      </c>
      <c r="V124" s="1741"/>
      <c r="W124" s="1741"/>
      <c r="X124" s="1741"/>
      <c r="Y124" s="1741"/>
      <c r="Z124" s="1741" t="str">
        <f>'PIM Model'!$AF$24</f>
        <v/>
      </c>
      <c r="AA124" s="1741"/>
      <c r="AB124" s="1741"/>
      <c r="AC124" s="1741"/>
      <c r="AD124" s="1741"/>
      <c r="AE124" s="1741"/>
      <c r="AF124" s="1784" t="str">
        <f>'PIM Model'!$AG$24</f>
        <v/>
      </c>
      <c r="AG124" s="1785"/>
      <c r="AH124" s="1785"/>
      <c r="AI124" s="1785"/>
      <c r="AJ124" s="1785"/>
      <c r="AK124" s="1785"/>
      <c r="AL124" s="1871"/>
      <c r="AM124" s="1784" t="str">
        <f>'PIM Model'!$AH$24</f>
        <v/>
      </c>
      <c r="AN124" s="1785"/>
      <c r="AO124" s="1785"/>
      <c r="AP124" s="1785"/>
      <c r="AQ124" s="1785"/>
      <c r="AR124" s="1785"/>
      <c r="AS124" s="1786"/>
      <c r="BF124" s="138"/>
    </row>
    <row r="125" spans="2:58" x14ac:dyDescent="0.25">
      <c r="B125" s="137"/>
      <c r="D125" s="1859" t="s">
        <v>90</v>
      </c>
      <c r="E125" s="1794"/>
      <c r="F125" s="1794"/>
      <c r="G125" s="1794"/>
      <c r="H125" s="1794"/>
      <c r="I125" s="1794"/>
      <c r="J125" s="1794"/>
      <c r="K125" s="1794"/>
      <c r="L125" s="1794"/>
      <c r="M125" s="1794"/>
      <c r="N125" s="1794"/>
      <c r="O125" s="1794"/>
      <c r="P125" s="1794"/>
      <c r="Q125" s="1794"/>
      <c r="R125" s="1794"/>
      <c r="S125" s="1794"/>
      <c r="T125" s="1860"/>
      <c r="U125" s="1867" t="str">
        <f>IF('PIM Model'!$B$25=0,"",'PIM Model'!$B$25)</f>
        <v/>
      </c>
      <c r="V125" s="1741"/>
      <c r="W125" s="1741"/>
      <c r="X125" s="1741"/>
      <c r="Y125" s="1741"/>
      <c r="Z125" s="1741" t="str">
        <f>'PIM Model'!$AF$25</f>
        <v/>
      </c>
      <c r="AA125" s="1741"/>
      <c r="AB125" s="1741"/>
      <c r="AC125" s="1741"/>
      <c r="AD125" s="1741"/>
      <c r="AE125" s="1741"/>
      <c r="AF125" s="1784" t="str">
        <f>'PIM Model'!$AG$25</f>
        <v/>
      </c>
      <c r="AG125" s="1785"/>
      <c r="AH125" s="1785"/>
      <c r="AI125" s="1785"/>
      <c r="AJ125" s="1785"/>
      <c r="AK125" s="1785"/>
      <c r="AL125" s="1871"/>
      <c r="AM125" s="1784" t="str">
        <f>'PIM Model'!$AH$25</f>
        <v/>
      </c>
      <c r="AN125" s="1785"/>
      <c r="AO125" s="1785"/>
      <c r="AP125" s="1785"/>
      <c r="AQ125" s="1785"/>
      <c r="AR125" s="1785"/>
      <c r="AS125" s="1786"/>
      <c r="BF125" s="138"/>
    </row>
    <row r="126" spans="2:58" x14ac:dyDescent="0.25">
      <c r="B126" s="137"/>
      <c r="D126" s="1859" t="s">
        <v>89</v>
      </c>
      <c r="E126" s="1794"/>
      <c r="F126" s="1794"/>
      <c r="G126" s="1794"/>
      <c r="H126" s="1794"/>
      <c r="I126" s="1794"/>
      <c r="J126" s="1794"/>
      <c r="K126" s="1794"/>
      <c r="L126" s="1794"/>
      <c r="M126" s="1794"/>
      <c r="N126" s="1794"/>
      <c r="O126" s="1794"/>
      <c r="P126" s="1794"/>
      <c r="Q126" s="1794"/>
      <c r="R126" s="1794"/>
      <c r="S126" s="1794"/>
      <c r="T126" s="1860"/>
      <c r="U126" s="1867" t="str">
        <f>IF('PIM Model'!$B$26=0,"",'PIM Model'!$B$26)</f>
        <v/>
      </c>
      <c r="V126" s="1741"/>
      <c r="W126" s="1741"/>
      <c r="X126" s="1741"/>
      <c r="Y126" s="1741"/>
      <c r="Z126" s="1741" t="str">
        <f>'PIM Model'!$AF$26</f>
        <v/>
      </c>
      <c r="AA126" s="1741"/>
      <c r="AB126" s="1741"/>
      <c r="AC126" s="1741"/>
      <c r="AD126" s="1741"/>
      <c r="AE126" s="1741"/>
      <c r="AF126" s="1784" t="str">
        <f>'PIM Model'!$AG$26</f>
        <v/>
      </c>
      <c r="AG126" s="1785"/>
      <c r="AH126" s="1785"/>
      <c r="AI126" s="1785"/>
      <c r="AJ126" s="1785"/>
      <c r="AK126" s="1785"/>
      <c r="AL126" s="1871"/>
      <c r="AM126" s="1784" t="str">
        <f>'PIM Model'!$AH$26</f>
        <v/>
      </c>
      <c r="AN126" s="1785"/>
      <c r="AO126" s="1785"/>
      <c r="AP126" s="1785"/>
      <c r="AQ126" s="1785"/>
      <c r="AR126" s="1785"/>
      <c r="AS126" s="1786"/>
      <c r="BF126" s="138"/>
    </row>
    <row r="127" spans="2:58" x14ac:dyDescent="0.25">
      <c r="B127" s="137"/>
      <c r="D127" s="1859" t="s">
        <v>94</v>
      </c>
      <c r="E127" s="1794"/>
      <c r="F127" s="1794"/>
      <c r="G127" s="1794"/>
      <c r="H127" s="1794"/>
      <c r="I127" s="1794"/>
      <c r="J127" s="1794"/>
      <c r="K127" s="1794"/>
      <c r="L127" s="1794"/>
      <c r="M127" s="1794"/>
      <c r="N127" s="1794"/>
      <c r="O127" s="1794"/>
      <c r="P127" s="1794"/>
      <c r="Q127" s="1794"/>
      <c r="R127" s="1794"/>
      <c r="S127" s="1794"/>
      <c r="T127" s="1860"/>
      <c r="U127" s="1867" t="str">
        <f>IF('PIM Model'!$B$27=0,"",'PIM Model'!$B$27)</f>
        <v/>
      </c>
      <c r="V127" s="1741"/>
      <c r="W127" s="1741"/>
      <c r="X127" s="1741"/>
      <c r="Y127" s="1741"/>
      <c r="Z127" s="1741" t="str">
        <f>'PIM Model'!$AF$27</f>
        <v/>
      </c>
      <c r="AA127" s="1741"/>
      <c r="AB127" s="1741"/>
      <c r="AC127" s="1741"/>
      <c r="AD127" s="1741"/>
      <c r="AE127" s="1741"/>
      <c r="AF127" s="1784" t="str">
        <f>'PIM Model'!$AG$27</f>
        <v/>
      </c>
      <c r="AG127" s="1785"/>
      <c r="AH127" s="1785"/>
      <c r="AI127" s="1785"/>
      <c r="AJ127" s="1785"/>
      <c r="AK127" s="1785"/>
      <c r="AL127" s="1871"/>
      <c r="AM127" s="1784" t="str">
        <f>'PIM Model'!$AH$27</f>
        <v/>
      </c>
      <c r="AN127" s="1785"/>
      <c r="AO127" s="1785"/>
      <c r="AP127" s="1785"/>
      <c r="AQ127" s="1785"/>
      <c r="AR127" s="1785"/>
      <c r="AS127" s="1786"/>
      <c r="BF127" s="138"/>
    </row>
    <row r="128" spans="2:58" x14ac:dyDescent="0.25">
      <c r="B128" s="137"/>
      <c r="D128" s="1859" t="s">
        <v>86</v>
      </c>
      <c r="E128" s="1794"/>
      <c r="F128" s="1794"/>
      <c r="G128" s="1794"/>
      <c r="H128" s="1794"/>
      <c r="I128" s="1794"/>
      <c r="J128" s="1794"/>
      <c r="K128" s="1794"/>
      <c r="L128" s="1794"/>
      <c r="M128" s="1794"/>
      <c r="N128" s="1794"/>
      <c r="O128" s="1794"/>
      <c r="P128" s="1794"/>
      <c r="Q128" s="1794"/>
      <c r="R128" s="1794"/>
      <c r="S128" s="1794"/>
      <c r="T128" s="1860"/>
      <c r="U128" s="1867" t="str">
        <f>IF('PIM Model'!$B$28=0,"",'PIM Model'!$B$28)</f>
        <v/>
      </c>
      <c r="V128" s="1741"/>
      <c r="W128" s="1741"/>
      <c r="X128" s="1741"/>
      <c r="Y128" s="1741"/>
      <c r="Z128" s="1741" t="str">
        <f>'PIM Model'!$AF$28</f>
        <v/>
      </c>
      <c r="AA128" s="1741"/>
      <c r="AB128" s="1741"/>
      <c r="AC128" s="1741"/>
      <c r="AD128" s="1741"/>
      <c r="AE128" s="1741"/>
      <c r="AF128" s="1784" t="str">
        <f>'PIM Model'!$AG$28</f>
        <v/>
      </c>
      <c r="AG128" s="1785"/>
      <c r="AH128" s="1785"/>
      <c r="AI128" s="1785"/>
      <c r="AJ128" s="1785"/>
      <c r="AK128" s="1785"/>
      <c r="AL128" s="1871"/>
      <c r="AM128" s="1784" t="str">
        <f>'PIM Model'!$AH$28</f>
        <v/>
      </c>
      <c r="AN128" s="1785"/>
      <c r="AO128" s="1785"/>
      <c r="AP128" s="1785"/>
      <c r="AQ128" s="1785"/>
      <c r="AR128" s="1785"/>
      <c r="AS128" s="1786"/>
      <c r="BF128" s="138"/>
    </row>
    <row r="129" spans="2:58" x14ac:dyDescent="0.25">
      <c r="B129" s="137"/>
      <c r="D129" s="1859" t="s">
        <v>88</v>
      </c>
      <c r="E129" s="1794"/>
      <c r="F129" s="1794"/>
      <c r="G129" s="1794"/>
      <c r="H129" s="1794"/>
      <c r="I129" s="1794"/>
      <c r="J129" s="1794"/>
      <c r="K129" s="1794"/>
      <c r="L129" s="1794"/>
      <c r="M129" s="1794"/>
      <c r="N129" s="1794"/>
      <c r="O129" s="1794"/>
      <c r="P129" s="1794"/>
      <c r="Q129" s="1794"/>
      <c r="R129" s="1794"/>
      <c r="S129" s="1794"/>
      <c r="T129" s="1860"/>
      <c r="U129" s="1867" t="str">
        <f>IF('PIM Model'!$B$29=0,"",'PIM Model'!$B$29)</f>
        <v/>
      </c>
      <c r="V129" s="1741"/>
      <c r="W129" s="1741"/>
      <c r="X129" s="1741"/>
      <c r="Y129" s="1741"/>
      <c r="Z129" s="1741" t="str">
        <f>'PIM Model'!$AF$29</f>
        <v/>
      </c>
      <c r="AA129" s="1741"/>
      <c r="AB129" s="1741"/>
      <c r="AC129" s="1741"/>
      <c r="AD129" s="1741"/>
      <c r="AE129" s="1741"/>
      <c r="AF129" s="1784" t="str">
        <f>'PIM Model'!$AG$29</f>
        <v/>
      </c>
      <c r="AG129" s="1785"/>
      <c r="AH129" s="1785"/>
      <c r="AI129" s="1785"/>
      <c r="AJ129" s="1785"/>
      <c r="AK129" s="1785"/>
      <c r="AL129" s="1871"/>
      <c r="AM129" s="1784" t="str">
        <f>'PIM Model'!$AH$29</f>
        <v/>
      </c>
      <c r="AN129" s="1785"/>
      <c r="AO129" s="1785"/>
      <c r="AP129" s="1785"/>
      <c r="AQ129" s="1785"/>
      <c r="AR129" s="1785"/>
      <c r="AS129" s="1786"/>
      <c r="BF129" s="138"/>
    </row>
    <row r="130" spans="2:58" ht="15.75" thickBot="1" x14ac:dyDescent="0.3">
      <c r="B130" s="137"/>
      <c r="D130" s="1868" t="s">
        <v>87</v>
      </c>
      <c r="E130" s="1869"/>
      <c r="F130" s="1869"/>
      <c r="G130" s="1869"/>
      <c r="H130" s="1869"/>
      <c r="I130" s="1869"/>
      <c r="J130" s="1869"/>
      <c r="K130" s="1869"/>
      <c r="L130" s="1869"/>
      <c r="M130" s="1869"/>
      <c r="N130" s="1869"/>
      <c r="O130" s="1869"/>
      <c r="P130" s="1869"/>
      <c r="Q130" s="1869"/>
      <c r="R130" s="1869"/>
      <c r="S130" s="1869"/>
      <c r="T130" s="1870"/>
      <c r="U130" s="1864" t="str">
        <f>IF('PIM Model'!$B$30=0,"",'PIM Model'!$B$30)</f>
        <v/>
      </c>
      <c r="V130" s="1865"/>
      <c r="W130" s="1865"/>
      <c r="X130" s="1865"/>
      <c r="Y130" s="1865"/>
      <c r="Z130" s="1865" t="str">
        <f>'PIM Model'!$AF$30</f>
        <v/>
      </c>
      <c r="AA130" s="1865"/>
      <c r="AB130" s="1865"/>
      <c r="AC130" s="1865"/>
      <c r="AD130" s="1865"/>
      <c r="AE130" s="1865"/>
      <c r="AF130" s="1872" t="str">
        <f>'PIM Model'!$AG$30</f>
        <v/>
      </c>
      <c r="AG130" s="1873"/>
      <c r="AH130" s="1873"/>
      <c r="AI130" s="1873"/>
      <c r="AJ130" s="1873"/>
      <c r="AK130" s="1873"/>
      <c r="AL130" s="1887"/>
      <c r="AM130" s="1872" t="str">
        <f>'PIM Model'!$AH$30</f>
        <v/>
      </c>
      <c r="AN130" s="1873"/>
      <c r="AO130" s="1873"/>
      <c r="AP130" s="1873"/>
      <c r="AQ130" s="1873"/>
      <c r="AR130" s="1873"/>
      <c r="AS130" s="1874"/>
      <c r="BF130" s="138"/>
    </row>
    <row r="131" spans="2:58" ht="16.5" thickTop="1" thickBot="1" x14ac:dyDescent="0.3">
      <c r="B131" s="137"/>
      <c r="D131" s="1878" t="s">
        <v>972</v>
      </c>
      <c r="E131" s="1879"/>
      <c r="F131" s="1879"/>
      <c r="G131" s="1879"/>
      <c r="H131" s="1879"/>
      <c r="I131" s="1879"/>
      <c r="J131" s="1879"/>
      <c r="K131" s="1879"/>
      <c r="L131" s="1879"/>
      <c r="M131" s="1879"/>
      <c r="N131" s="1879"/>
      <c r="O131" s="1879"/>
      <c r="P131" s="1879"/>
      <c r="Q131" s="1879"/>
      <c r="R131" s="1879"/>
      <c r="S131" s="1879"/>
      <c r="T131" s="1880"/>
      <c r="U131" s="1881">
        <f>COUNT($U$110:$Y$130)</f>
        <v>0</v>
      </c>
      <c r="V131" s="1882"/>
      <c r="W131" s="1882"/>
      <c r="X131" s="1882"/>
      <c r="Y131" s="1882"/>
      <c r="Z131" s="1879">
        <f>COUNTIF($Z$110:$AE$130,"ABOVE")+COUNTIF($Z$110:$AE$130,"BELOW")</f>
        <v>0</v>
      </c>
      <c r="AA131" s="1879"/>
      <c r="AB131" s="1879"/>
      <c r="AC131" s="1879"/>
      <c r="AD131" s="1879"/>
      <c r="AE131" s="1879"/>
      <c r="AF131" s="1883"/>
      <c r="AG131" s="1884"/>
      <c r="AH131" s="1884"/>
      <c r="AI131" s="1884"/>
      <c r="AJ131" s="1884"/>
      <c r="AK131" s="1884"/>
      <c r="AL131" s="1885"/>
      <c r="AM131" s="1883"/>
      <c r="AN131" s="1884"/>
      <c r="AO131" s="1884"/>
      <c r="AP131" s="1884"/>
      <c r="AQ131" s="1884"/>
      <c r="AR131" s="1884"/>
      <c r="AS131" s="188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2" t="s">
        <v>996</v>
      </c>
      <c r="C2" s="1893"/>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0" t="s">
        <v>825</v>
      </c>
      <c r="C6" s="1891"/>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0" t="s">
        <v>826</v>
      </c>
      <c r="C13" s="1891"/>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2086</v>
      </c>
      <c r="D1203" s="1110" t="s">
        <v>1837</v>
      </c>
      <c r="E1203" s="1031" t="s">
        <v>1508</v>
      </c>
    </row>
    <row r="1204" spans="1:5" x14ac:dyDescent="0.25">
      <c r="A1204" s="1031">
        <v>1203</v>
      </c>
      <c r="B1204" s="1031" t="s">
        <v>1533</v>
      </c>
      <c r="C1204" s="1110" t="s">
        <v>2086</v>
      </c>
      <c r="D1204" s="1110" t="s">
        <v>1426</v>
      </c>
      <c r="E1204" s="1031" t="s">
        <v>1722</v>
      </c>
    </row>
    <row r="1205" spans="1:5" x14ac:dyDescent="0.25">
      <c r="A1205" s="1031">
        <v>1204</v>
      </c>
      <c r="B1205" s="1031" t="s">
        <v>1533</v>
      </c>
      <c r="C1205" s="1110" t="s">
        <v>2086</v>
      </c>
      <c r="D1205" s="1110" t="s">
        <v>1426</v>
      </c>
      <c r="E1205" s="1031" t="s">
        <v>1398</v>
      </c>
    </row>
    <row r="1206" spans="1:5" x14ac:dyDescent="0.25">
      <c r="A1206" s="1031">
        <v>1205</v>
      </c>
      <c r="B1206" s="1031" t="s">
        <v>1533</v>
      </c>
      <c r="C1206" s="1110" t="s">
        <v>2086</v>
      </c>
      <c r="D1206" s="1110" t="s">
        <v>1837</v>
      </c>
      <c r="E1206" s="1031" t="s">
        <v>1396</v>
      </c>
    </row>
    <row r="1207" spans="1:5" x14ac:dyDescent="0.25">
      <c r="A1207" s="1031">
        <v>1206</v>
      </c>
      <c r="B1207" s="1031" t="s">
        <v>1533</v>
      </c>
      <c r="C1207" s="1110" t="s">
        <v>2086</v>
      </c>
      <c r="D1207" s="1110" t="s">
        <v>1426</v>
      </c>
      <c r="E1207" s="1031" t="s">
        <v>1397</v>
      </c>
    </row>
    <row r="1208" spans="1:5" ht="30" x14ac:dyDescent="0.25">
      <c r="A1208" s="1031">
        <v>1207</v>
      </c>
      <c r="B1208" s="1031" t="s">
        <v>1533</v>
      </c>
      <c r="C1208" s="1110" t="s">
        <v>2086</v>
      </c>
      <c r="D1208" s="1110" t="s">
        <v>1561</v>
      </c>
      <c r="E1208" s="1031" t="s">
        <v>1400</v>
      </c>
    </row>
    <row r="1209" spans="1:5" ht="30" x14ac:dyDescent="0.25">
      <c r="A1209" s="1031">
        <v>1208</v>
      </c>
      <c r="B1209" s="1031" t="s">
        <v>1533</v>
      </c>
      <c r="C1209" s="1110" t="s">
        <v>2086</v>
      </c>
      <c r="D1209" s="1110" t="s">
        <v>1561</v>
      </c>
      <c r="E1209" s="1031" t="s">
        <v>1401</v>
      </c>
    </row>
    <row r="1210" spans="1:5" x14ac:dyDescent="0.25">
      <c r="A1210" s="1031">
        <v>1211</v>
      </c>
      <c r="B1210" s="1031" t="s">
        <v>1533</v>
      </c>
      <c r="C1210" s="1110" t="s">
        <v>2086</v>
      </c>
      <c r="D1210" s="1110" t="s">
        <v>1837</v>
      </c>
      <c r="E1210" s="1031" t="s">
        <v>1411</v>
      </c>
    </row>
    <row r="1211" spans="1:5" x14ac:dyDescent="0.25">
      <c r="A1211" s="1031">
        <v>1212</v>
      </c>
      <c r="B1211" s="1031" t="s">
        <v>1533</v>
      </c>
      <c r="C1211" s="1110" t="s">
        <v>2086</v>
      </c>
      <c r="D1211" s="1110" t="s">
        <v>1837</v>
      </c>
      <c r="E1211" s="1031" t="s">
        <v>2074</v>
      </c>
    </row>
    <row r="1212" spans="1:5" x14ac:dyDescent="0.25">
      <c r="A1212" s="1031">
        <v>1214</v>
      </c>
      <c r="B1212" s="1031" t="s">
        <v>1533</v>
      </c>
      <c r="C1212" s="1110" t="s">
        <v>2086</v>
      </c>
      <c r="D1212" s="1110" t="s">
        <v>1837</v>
      </c>
      <c r="E1212" s="1031" t="s">
        <v>2075</v>
      </c>
    </row>
    <row r="1213" spans="1:5" x14ac:dyDescent="0.25">
      <c r="A1213" s="1031">
        <v>1215</v>
      </c>
      <c r="B1213" s="1031" t="s">
        <v>1533</v>
      </c>
      <c r="C1213" s="1110" t="s">
        <v>2086</v>
      </c>
      <c r="D1213" s="1110" t="s">
        <v>1837</v>
      </c>
      <c r="E1213" s="1031" t="s">
        <v>1412</v>
      </c>
    </row>
    <row r="1214" spans="1:5" x14ac:dyDescent="0.25">
      <c r="A1214" s="1031">
        <v>1216</v>
      </c>
      <c r="B1214" s="1031" t="s">
        <v>1533</v>
      </c>
      <c r="C1214" s="1110" t="s">
        <v>2087</v>
      </c>
      <c r="D1214" s="1110" t="s">
        <v>1426</v>
      </c>
      <c r="E1214" s="1031" t="s">
        <v>1508</v>
      </c>
    </row>
    <row r="1215" spans="1:5" x14ac:dyDescent="0.25">
      <c r="A1215" s="1031">
        <v>1217</v>
      </c>
      <c r="B1215" s="1031" t="s">
        <v>1533</v>
      </c>
      <c r="C1215" s="1110" t="s">
        <v>2087</v>
      </c>
      <c r="D1215" s="1110" t="s">
        <v>1426</v>
      </c>
      <c r="E1215" s="1031" t="s">
        <v>1722</v>
      </c>
    </row>
    <row r="1216" spans="1:5" x14ac:dyDescent="0.25">
      <c r="A1216" s="1031">
        <v>1218</v>
      </c>
      <c r="B1216" s="1031" t="s">
        <v>1533</v>
      </c>
      <c r="C1216" s="1110" t="s">
        <v>2087</v>
      </c>
      <c r="D1216" s="1110" t="s">
        <v>1426</v>
      </c>
      <c r="E1216" s="1031" t="s">
        <v>1398</v>
      </c>
    </row>
    <row r="1217" spans="1:5" x14ac:dyDescent="0.25">
      <c r="A1217" s="1031">
        <v>1219</v>
      </c>
      <c r="B1217" s="1031" t="s">
        <v>1533</v>
      </c>
      <c r="C1217" s="1110" t="s">
        <v>2087</v>
      </c>
      <c r="D1217" s="1110" t="s">
        <v>1837</v>
      </c>
      <c r="E1217" s="1031" t="s">
        <v>1396</v>
      </c>
    </row>
    <row r="1218" spans="1:5" x14ac:dyDescent="0.25">
      <c r="A1218" s="1031">
        <v>1220</v>
      </c>
      <c r="B1218" s="1031" t="s">
        <v>1533</v>
      </c>
      <c r="C1218" s="1110" t="s">
        <v>2087</v>
      </c>
      <c r="D1218" s="1110" t="s">
        <v>1426</v>
      </c>
      <c r="E1218" s="1031" t="s">
        <v>1397</v>
      </c>
    </row>
    <row r="1219" spans="1:5" ht="30" x14ac:dyDescent="0.25">
      <c r="A1219" s="1031">
        <v>1221</v>
      </c>
      <c r="B1219" s="1031" t="s">
        <v>1533</v>
      </c>
      <c r="C1219" s="1110" t="s">
        <v>2087</v>
      </c>
      <c r="D1219" s="1110" t="s">
        <v>1561</v>
      </c>
      <c r="E1219" s="1031" t="s">
        <v>1400</v>
      </c>
    </row>
    <row r="1220" spans="1:5" ht="30" x14ac:dyDescent="0.25">
      <c r="A1220" s="1031">
        <v>1222</v>
      </c>
      <c r="B1220" s="1031" t="s">
        <v>1533</v>
      </c>
      <c r="C1220" s="1110" t="s">
        <v>2087</v>
      </c>
      <c r="D1220" s="1110" t="s">
        <v>1561</v>
      </c>
      <c r="E1220" s="1031" t="s">
        <v>1401</v>
      </c>
    </row>
    <row r="1221" spans="1:5" x14ac:dyDescent="0.25">
      <c r="A1221" s="1031">
        <v>1225</v>
      </c>
      <c r="B1221" s="1031" t="s">
        <v>1533</v>
      </c>
      <c r="C1221" s="1110" t="s">
        <v>2087</v>
      </c>
      <c r="D1221" s="1110" t="s">
        <v>1837</v>
      </c>
      <c r="E1221" s="1031" t="s">
        <v>1411</v>
      </c>
    </row>
    <row r="1222" spans="1:5" x14ac:dyDescent="0.25">
      <c r="A1222" s="1031">
        <v>1226</v>
      </c>
      <c r="B1222" s="1031" t="s">
        <v>1533</v>
      </c>
      <c r="C1222" s="1110" t="s">
        <v>2087</v>
      </c>
      <c r="D1222" s="1110" t="s">
        <v>1837</v>
      </c>
      <c r="E1222" s="1031" t="s">
        <v>2074</v>
      </c>
    </row>
    <row r="1223" spans="1:5" x14ac:dyDescent="0.25">
      <c r="A1223" s="1031">
        <v>1228</v>
      </c>
      <c r="B1223" s="1031" t="s">
        <v>1533</v>
      </c>
      <c r="C1223" s="1110" t="s">
        <v>2087</v>
      </c>
      <c r="D1223" s="1110" t="s">
        <v>1837</v>
      </c>
      <c r="E1223" s="1031" t="s">
        <v>2075</v>
      </c>
    </row>
    <row r="1224" spans="1:5" x14ac:dyDescent="0.25">
      <c r="A1224" s="1031">
        <v>1229</v>
      </c>
      <c r="B1224" s="1031" t="s">
        <v>1533</v>
      </c>
      <c r="C1224" s="1110" t="s">
        <v>2087</v>
      </c>
      <c r="D1224" s="1110" t="s">
        <v>1837</v>
      </c>
      <c r="E1224" s="1031" t="s">
        <v>1412</v>
      </c>
    </row>
    <row r="1225" spans="1:5" x14ac:dyDescent="0.25">
      <c r="A1225" s="1031">
        <v>1230</v>
      </c>
      <c r="B1225" s="1031" t="s">
        <v>1533</v>
      </c>
      <c r="C1225" s="1110" t="s">
        <v>2088</v>
      </c>
      <c r="D1225" s="1110" t="s">
        <v>1426</v>
      </c>
      <c r="E1225" s="1031" t="s">
        <v>1508</v>
      </c>
    </row>
    <row r="1226" spans="1:5" x14ac:dyDescent="0.25">
      <c r="A1226" s="1031">
        <v>1231</v>
      </c>
      <c r="B1226" s="1031" t="s">
        <v>1533</v>
      </c>
      <c r="C1226" s="1110" t="s">
        <v>2088</v>
      </c>
      <c r="D1226" s="1110" t="s">
        <v>1426</v>
      </c>
      <c r="E1226" s="1031" t="s">
        <v>1722</v>
      </c>
    </row>
    <row r="1227" spans="1:5" x14ac:dyDescent="0.25">
      <c r="A1227" s="1031">
        <v>1232</v>
      </c>
      <c r="B1227" s="1031" t="s">
        <v>1533</v>
      </c>
      <c r="C1227" s="1110" t="s">
        <v>2088</v>
      </c>
      <c r="D1227" s="1110" t="s">
        <v>1426</v>
      </c>
      <c r="E1227" s="1031" t="s">
        <v>1398</v>
      </c>
    </row>
    <row r="1228" spans="1:5" x14ac:dyDescent="0.25">
      <c r="A1228" s="1031">
        <v>1233</v>
      </c>
      <c r="B1228" s="1031" t="s">
        <v>1533</v>
      </c>
      <c r="C1228" s="1110" t="s">
        <v>2088</v>
      </c>
      <c r="D1228" s="1110" t="s">
        <v>1837</v>
      </c>
      <c r="E1228" s="1031" t="s">
        <v>1396</v>
      </c>
    </row>
    <row r="1229" spans="1:5" x14ac:dyDescent="0.25">
      <c r="A1229" s="1031">
        <v>1234</v>
      </c>
      <c r="B1229" s="1031" t="s">
        <v>1533</v>
      </c>
      <c r="C1229" s="1110" t="s">
        <v>2088</v>
      </c>
      <c r="D1229" s="1110" t="s">
        <v>1426</v>
      </c>
      <c r="E1229" s="1031" t="s">
        <v>1397</v>
      </c>
    </row>
    <row r="1230" spans="1:5" ht="30" x14ac:dyDescent="0.25">
      <c r="A1230" s="1031">
        <v>1235</v>
      </c>
      <c r="B1230" s="1031" t="s">
        <v>1533</v>
      </c>
      <c r="C1230" s="1110" t="s">
        <v>2088</v>
      </c>
      <c r="D1230" s="1110" t="s">
        <v>1561</v>
      </c>
      <c r="E1230" s="1031" t="s">
        <v>1400</v>
      </c>
    </row>
    <row r="1231" spans="1:5" ht="30" x14ac:dyDescent="0.25">
      <c r="A1231" s="1031">
        <v>1236</v>
      </c>
      <c r="B1231" s="1031" t="s">
        <v>1533</v>
      </c>
      <c r="C1231" s="1110" t="s">
        <v>2088</v>
      </c>
      <c r="D1231" s="1110" t="s">
        <v>1561</v>
      </c>
      <c r="E1231" s="1031" t="s">
        <v>1401</v>
      </c>
    </row>
    <row r="1232" spans="1:5" x14ac:dyDescent="0.25">
      <c r="A1232" s="1031">
        <v>1239</v>
      </c>
      <c r="B1232" s="1031" t="s">
        <v>1533</v>
      </c>
      <c r="C1232" s="1110" t="s">
        <v>2088</v>
      </c>
      <c r="D1232" s="1110" t="s">
        <v>1837</v>
      </c>
      <c r="E1232" s="1031" t="s">
        <v>1411</v>
      </c>
    </row>
    <row r="1233" spans="1:5" x14ac:dyDescent="0.25">
      <c r="A1233" s="1031">
        <v>1240</v>
      </c>
      <c r="B1233" s="1031" t="s">
        <v>1533</v>
      </c>
      <c r="C1233" s="1110" t="s">
        <v>2088</v>
      </c>
      <c r="D1233" s="1110" t="s">
        <v>1837</v>
      </c>
      <c r="E1233" s="1031" t="s">
        <v>2074</v>
      </c>
    </row>
    <row r="1234" spans="1:5" x14ac:dyDescent="0.25">
      <c r="A1234" s="1031">
        <v>1242</v>
      </c>
      <c r="B1234" s="1031" t="s">
        <v>1533</v>
      </c>
      <c r="C1234" s="1110" t="s">
        <v>2088</v>
      </c>
      <c r="D1234" s="1110" t="s">
        <v>1837</v>
      </c>
      <c r="E1234" s="1031" t="s">
        <v>2075</v>
      </c>
    </row>
    <row r="1235" spans="1:5" x14ac:dyDescent="0.25">
      <c r="A1235" s="1031">
        <v>1243</v>
      </c>
      <c r="B1235" s="1031" t="s">
        <v>1533</v>
      </c>
      <c r="C1235" s="1110" t="s">
        <v>2088</v>
      </c>
      <c r="D1235" s="1110" t="s">
        <v>1837</v>
      </c>
      <c r="E1235" s="1031" t="s">
        <v>1412</v>
      </c>
    </row>
    <row r="1236" spans="1:5" x14ac:dyDescent="0.25">
      <c r="A1236" s="1031">
        <v>1244</v>
      </c>
      <c r="B1236" s="1031" t="s">
        <v>1533</v>
      </c>
      <c r="C1236" s="1110" t="s">
        <v>2089</v>
      </c>
      <c r="D1236" s="1110" t="s">
        <v>1426</v>
      </c>
      <c r="E1236" s="1031" t="s">
        <v>1508</v>
      </c>
    </row>
    <row r="1237" spans="1:5" x14ac:dyDescent="0.25">
      <c r="A1237" s="1031">
        <v>1245</v>
      </c>
      <c r="B1237" s="1031" t="s">
        <v>1533</v>
      </c>
      <c r="C1237" s="1110" t="s">
        <v>2089</v>
      </c>
      <c r="D1237" s="1110" t="s">
        <v>1426</v>
      </c>
      <c r="E1237" s="1031" t="s">
        <v>1722</v>
      </c>
    </row>
    <row r="1238" spans="1:5" x14ac:dyDescent="0.25">
      <c r="A1238" s="1031">
        <v>1246</v>
      </c>
      <c r="B1238" s="1031" t="s">
        <v>1533</v>
      </c>
      <c r="C1238" s="1110" t="s">
        <v>2089</v>
      </c>
      <c r="D1238" s="1110" t="s">
        <v>1426</v>
      </c>
      <c r="E1238" s="1031" t="s">
        <v>1398</v>
      </c>
    </row>
    <row r="1239" spans="1:5" x14ac:dyDescent="0.25">
      <c r="A1239" s="1031">
        <v>1247</v>
      </c>
      <c r="B1239" s="1031" t="s">
        <v>1533</v>
      </c>
      <c r="C1239" s="1110" t="s">
        <v>2089</v>
      </c>
      <c r="D1239" s="1110" t="s">
        <v>1837</v>
      </c>
      <c r="E1239" s="1031" t="s">
        <v>1396</v>
      </c>
    </row>
    <row r="1240" spans="1:5" x14ac:dyDescent="0.25">
      <c r="A1240" s="1031">
        <v>1248</v>
      </c>
      <c r="B1240" s="1031" t="s">
        <v>1533</v>
      </c>
      <c r="C1240" s="1110" t="s">
        <v>2089</v>
      </c>
      <c r="D1240" s="1110" t="s">
        <v>1426</v>
      </c>
      <c r="E1240" s="1031" t="s">
        <v>1397</v>
      </c>
    </row>
    <row r="1241" spans="1:5" ht="30" x14ac:dyDescent="0.25">
      <c r="A1241" s="1031">
        <v>1249</v>
      </c>
      <c r="B1241" s="1031" t="s">
        <v>1533</v>
      </c>
      <c r="C1241" s="1110" t="s">
        <v>2089</v>
      </c>
      <c r="D1241" s="1110" t="s">
        <v>1561</v>
      </c>
      <c r="E1241" s="1031" t="s">
        <v>1400</v>
      </c>
    </row>
    <row r="1242" spans="1:5" ht="30" x14ac:dyDescent="0.25">
      <c r="A1242" s="1031">
        <v>1250</v>
      </c>
      <c r="B1242" s="1031" t="s">
        <v>1533</v>
      </c>
      <c r="C1242" s="1110" t="s">
        <v>2089</v>
      </c>
      <c r="D1242" s="1110" t="s">
        <v>1561</v>
      </c>
      <c r="E1242" s="1031" t="s">
        <v>1401</v>
      </c>
    </row>
    <row r="1243" spans="1:5" x14ac:dyDescent="0.25">
      <c r="A1243" s="1031">
        <v>1253</v>
      </c>
      <c r="B1243" s="1031" t="s">
        <v>1533</v>
      </c>
      <c r="C1243" s="1110" t="s">
        <v>2089</v>
      </c>
      <c r="D1243" s="1110" t="s">
        <v>1837</v>
      </c>
      <c r="E1243" s="1031" t="s">
        <v>1411</v>
      </c>
    </row>
    <row r="1244" spans="1:5" x14ac:dyDescent="0.25">
      <c r="A1244" s="1031">
        <v>1254</v>
      </c>
      <c r="B1244" s="1031" t="s">
        <v>1533</v>
      </c>
      <c r="C1244" s="1110" t="s">
        <v>2089</v>
      </c>
      <c r="D1244" s="1110" t="s">
        <v>1837</v>
      </c>
      <c r="E1244" s="1031" t="s">
        <v>2074</v>
      </c>
    </row>
    <row r="1245" spans="1:5" x14ac:dyDescent="0.25">
      <c r="A1245" s="1031">
        <v>1256</v>
      </c>
      <c r="B1245" s="1031" t="s">
        <v>1533</v>
      </c>
      <c r="C1245" s="1110" t="s">
        <v>2089</v>
      </c>
      <c r="D1245" s="1110" t="s">
        <v>1837</v>
      </c>
      <c r="E1245" s="1031" t="s">
        <v>2075</v>
      </c>
    </row>
    <row r="1246" spans="1:5" x14ac:dyDescent="0.25">
      <c r="A1246" s="1031">
        <v>1257</v>
      </c>
      <c r="B1246" s="1031" t="s">
        <v>1533</v>
      </c>
      <c r="C1246" s="1110" t="s">
        <v>2089</v>
      </c>
      <c r="D1246" s="1110" t="s">
        <v>1837</v>
      </c>
      <c r="E1246" s="1031" t="s">
        <v>1412</v>
      </c>
    </row>
    <row r="1247" spans="1:5" x14ac:dyDescent="0.25">
      <c r="A1247" s="1031">
        <v>1258</v>
      </c>
      <c r="B1247" s="1031" t="s">
        <v>1533</v>
      </c>
      <c r="C1247" s="1110" t="s">
        <v>2090</v>
      </c>
      <c r="D1247" s="1110" t="s">
        <v>1426</v>
      </c>
      <c r="E1247" s="1031" t="s">
        <v>1508</v>
      </c>
    </row>
    <row r="1248" spans="1:5" x14ac:dyDescent="0.25">
      <c r="A1248" s="1031">
        <v>1259</v>
      </c>
      <c r="B1248" s="1031" t="s">
        <v>1533</v>
      </c>
      <c r="C1248" s="1110" t="s">
        <v>2090</v>
      </c>
      <c r="D1248" s="1110" t="s">
        <v>1426</v>
      </c>
      <c r="E1248" s="1031" t="s">
        <v>1722</v>
      </c>
    </row>
    <row r="1249" spans="1:5" x14ac:dyDescent="0.25">
      <c r="A1249" s="1031">
        <v>1260</v>
      </c>
      <c r="B1249" s="1031" t="s">
        <v>1533</v>
      </c>
      <c r="C1249" s="1110" t="s">
        <v>2090</v>
      </c>
      <c r="D1249" s="1110" t="s">
        <v>1426</v>
      </c>
      <c r="E1249" s="1031" t="s">
        <v>1398</v>
      </c>
    </row>
    <row r="1250" spans="1:5" x14ac:dyDescent="0.25">
      <c r="A1250" s="1031">
        <v>1261</v>
      </c>
      <c r="B1250" s="1031" t="s">
        <v>1533</v>
      </c>
      <c r="C1250" s="1110" t="s">
        <v>2090</v>
      </c>
      <c r="D1250" s="1110" t="s">
        <v>1837</v>
      </c>
      <c r="E1250" s="1031" t="s">
        <v>1396</v>
      </c>
    </row>
    <row r="1251" spans="1:5" x14ac:dyDescent="0.25">
      <c r="A1251" s="1031">
        <v>1262</v>
      </c>
      <c r="B1251" s="1031" t="s">
        <v>1533</v>
      </c>
      <c r="C1251" s="1110" t="s">
        <v>2090</v>
      </c>
      <c r="D1251" s="1110" t="s">
        <v>1426</v>
      </c>
      <c r="E1251" s="1031" t="s">
        <v>1397</v>
      </c>
    </row>
    <row r="1252" spans="1:5" ht="30" x14ac:dyDescent="0.25">
      <c r="A1252" s="1031">
        <v>1263</v>
      </c>
      <c r="B1252" s="1031" t="s">
        <v>1533</v>
      </c>
      <c r="C1252" s="1110" t="s">
        <v>2090</v>
      </c>
      <c r="D1252" s="1110" t="s">
        <v>1561</v>
      </c>
      <c r="E1252" s="1031" t="s">
        <v>1400</v>
      </c>
    </row>
    <row r="1253" spans="1:5" ht="30" x14ac:dyDescent="0.25">
      <c r="A1253" s="1031">
        <v>1264</v>
      </c>
      <c r="B1253" s="1031" t="s">
        <v>1533</v>
      </c>
      <c r="C1253" s="1110" t="s">
        <v>2090</v>
      </c>
      <c r="D1253" s="1110" t="s">
        <v>1561</v>
      </c>
      <c r="E1253" s="1031" t="s">
        <v>1401</v>
      </c>
    </row>
    <row r="1254" spans="1:5" x14ac:dyDescent="0.25">
      <c r="A1254" s="1031">
        <v>1267</v>
      </c>
      <c r="B1254" s="1031" t="s">
        <v>1533</v>
      </c>
      <c r="C1254" s="1110" t="s">
        <v>2090</v>
      </c>
      <c r="D1254" s="1110" t="s">
        <v>1837</v>
      </c>
      <c r="E1254" s="1031" t="s">
        <v>1411</v>
      </c>
    </row>
    <row r="1255" spans="1:5" x14ac:dyDescent="0.25">
      <c r="A1255" s="1031">
        <v>1268</v>
      </c>
      <c r="B1255" s="1031" t="s">
        <v>1533</v>
      </c>
      <c r="C1255" s="1110" t="s">
        <v>2090</v>
      </c>
      <c r="D1255" s="1110" t="s">
        <v>1837</v>
      </c>
      <c r="E1255" s="1031" t="s">
        <v>2074</v>
      </c>
    </row>
    <row r="1256" spans="1:5" x14ac:dyDescent="0.25">
      <c r="A1256" s="1031">
        <v>1270</v>
      </c>
      <c r="B1256" s="1031" t="s">
        <v>1533</v>
      </c>
      <c r="C1256" s="1110" t="s">
        <v>2090</v>
      </c>
      <c r="D1256" s="1110" t="s">
        <v>1837</v>
      </c>
      <c r="E1256" s="1031" t="s">
        <v>2075</v>
      </c>
    </row>
    <row r="1257" spans="1:5" x14ac:dyDescent="0.25">
      <c r="A1257" s="1031">
        <v>1271</v>
      </c>
      <c r="B1257" s="1031" t="s">
        <v>1533</v>
      </c>
      <c r="C1257" s="1110" t="s">
        <v>2090</v>
      </c>
      <c r="D1257" s="1110" t="s">
        <v>1837</v>
      </c>
      <c r="E1257" s="1031" t="s">
        <v>1412</v>
      </c>
    </row>
    <row r="1258" spans="1:5" x14ac:dyDescent="0.25">
      <c r="A1258" s="1031">
        <v>1272</v>
      </c>
      <c r="B1258" s="1031" t="s">
        <v>1533</v>
      </c>
      <c r="C1258" s="1110" t="s">
        <v>2091</v>
      </c>
      <c r="D1258" s="1110" t="s">
        <v>1426</v>
      </c>
      <c r="E1258" s="1031" t="s">
        <v>1508</v>
      </c>
    </row>
    <row r="1259" spans="1:5" x14ac:dyDescent="0.25">
      <c r="A1259" s="1031">
        <v>1273</v>
      </c>
      <c r="B1259" s="1031" t="s">
        <v>1533</v>
      </c>
      <c r="C1259" s="1110" t="s">
        <v>2091</v>
      </c>
      <c r="D1259" s="1110" t="s">
        <v>1426</v>
      </c>
      <c r="E1259" s="1031" t="s">
        <v>1722</v>
      </c>
    </row>
    <row r="1260" spans="1:5" x14ac:dyDescent="0.25">
      <c r="A1260" s="1031">
        <v>1274</v>
      </c>
      <c r="B1260" s="1031" t="s">
        <v>1533</v>
      </c>
      <c r="C1260" s="1110" t="s">
        <v>2091</v>
      </c>
      <c r="D1260" s="1110" t="s">
        <v>1426</v>
      </c>
      <c r="E1260" s="1031" t="s">
        <v>1398</v>
      </c>
    </row>
    <row r="1261" spans="1:5" x14ac:dyDescent="0.25">
      <c r="A1261" s="1031">
        <v>1275</v>
      </c>
      <c r="B1261" s="1031" t="s">
        <v>1533</v>
      </c>
      <c r="C1261" s="1110" t="s">
        <v>2091</v>
      </c>
      <c r="D1261" s="1110" t="s">
        <v>1837</v>
      </c>
      <c r="E1261" s="1031" t="s">
        <v>1396</v>
      </c>
    </row>
    <row r="1262" spans="1:5" x14ac:dyDescent="0.25">
      <c r="A1262" s="1031">
        <v>1276</v>
      </c>
      <c r="B1262" s="1031" t="s">
        <v>1533</v>
      </c>
      <c r="C1262" s="1110" t="s">
        <v>2091</v>
      </c>
      <c r="D1262" s="1110" t="s">
        <v>1426</v>
      </c>
      <c r="E1262" s="1031" t="s">
        <v>1397</v>
      </c>
    </row>
    <row r="1263" spans="1:5" ht="30" x14ac:dyDescent="0.25">
      <c r="A1263" s="1031">
        <v>1277</v>
      </c>
      <c r="B1263" s="1031" t="s">
        <v>1533</v>
      </c>
      <c r="C1263" s="1110" t="s">
        <v>2091</v>
      </c>
      <c r="D1263" s="1110" t="s">
        <v>1561</v>
      </c>
      <c r="E1263" s="1031" t="s">
        <v>1400</v>
      </c>
    </row>
    <row r="1264" spans="1:5" ht="30" x14ac:dyDescent="0.25">
      <c r="A1264" s="1031">
        <v>1278</v>
      </c>
      <c r="B1264" s="1031" t="s">
        <v>1533</v>
      </c>
      <c r="C1264" s="1110" t="s">
        <v>2091</v>
      </c>
      <c r="D1264" s="1110" t="s">
        <v>1561</v>
      </c>
      <c r="E1264" s="1031" t="s">
        <v>1401</v>
      </c>
    </row>
    <row r="1265" spans="1:5" x14ac:dyDescent="0.25">
      <c r="A1265" s="1031">
        <v>1281</v>
      </c>
      <c r="B1265" s="1031" t="s">
        <v>1533</v>
      </c>
      <c r="C1265" s="1110" t="s">
        <v>2091</v>
      </c>
      <c r="D1265" s="1110" t="s">
        <v>1837</v>
      </c>
      <c r="E1265" s="1031" t="s">
        <v>1411</v>
      </c>
    </row>
    <row r="1266" spans="1:5" x14ac:dyDescent="0.25">
      <c r="A1266" s="1031">
        <v>1282</v>
      </c>
      <c r="B1266" s="1031" t="s">
        <v>1533</v>
      </c>
      <c r="C1266" s="1110" t="s">
        <v>2091</v>
      </c>
      <c r="D1266" s="1110" t="s">
        <v>1837</v>
      </c>
      <c r="E1266" s="1031" t="s">
        <v>2074</v>
      </c>
    </row>
    <row r="1267" spans="1:5" x14ac:dyDescent="0.25">
      <c r="A1267" s="1031">
        <v>1284</v>
      </c>
      <c r="B1267" s="1031" t="s">
        <v>1533</v>
      </c>
      <c r="C1267" s="1110" t="s">
        <v>2091</v>
      </c>
      <c r="D1267" s="1110" t="s">
        <v>1837</v>
      </c>
      <c r="E1267" s="1031" t="s">
        <v>2075</v>
      </c>
    </row>
    <row r="1268" spans="1:5" x14ac:dyDescent="0.25">
      <c r="A1268" s="1031">
        <v>1285</v>
      </c>
      <c r="B1268" s="1031" t="s">
        <v>1533</v>
      </c>
      <c r="C1268" s="1110" t="s">
        <v>2091</v>
      </c>
      <c r="D1268" s="1110" t="s">
        <v>1837</v>
      </c>
      <c r="E1268" s="1031" t="s">
        <v>1412</v>
      </c>
    </row>
    <row r="1269" spans="1:5" x14ac:dyDescent="0.25">
      <c r="A1269" s="1031">
        <v>1286</v>
      </c>
      <c r="B1269" s="1031" t="s">
        <v>1533</v>
      </c>
      <c r="C1269" s="1110" t="s">
        <v>2092</v>
      </c>
      <c r="D1269" s="1110" t="s">
        <v>1426</v>
      </c>
      <c r="E1269" s="1031" t="s">
        <v>1508</v>
      </c>
    </row>
    <row r="1270" spans="1:5" x14ac:dyDescent="0.25">
      <c r="A1270" s="1031">
        <v>1287</v>
      </c>
      <c r="B1270" s="1031" t="s">
        <v>1533</v>
      </c>
      <c r="C1270" s="1110" t="s">
        <v>2092</v>
      </c>
      <c r="D1270" s="1110" t="s">
        <v>1426</v>
      </c>
      <c r="E1270" s="1031" t="s">
        <v>1722</v>
      </c>
    </row>
    <row r="1271" spans="1:5" x14ac:dyDescent="0.25">
      <c r="A1271" s="1031">
        <v>1288</v>
      </c>
      <c r="B1271" s="1031" t="s">
        <v>1533</v>
      </c>
      <c r="C1271" s="1110" t="s">
        <v>2092</v>
      </c>
      <c r="D1271" s="1110" t="s">
        <v>1426</v>
      </c>
      <c r="E1271" s="1031" t="s">
        <v>1398</v>
      </c>
    </row>
    <row r="1272" spans="1:5" x14ac:dyDescent="0.25">
      <c r="A1272" s="1031">
        <v>1289</v>
      </c>
      <c r="B1272" s="1031" t="s">
        <v>1533</v>
      </c>
      <c r="C1272" s="1110" t="s">
        <v>2092</v>
      </c>
      <c r="D1272" s="1110" t="s">
        <v>1837</v>
      </c>
      <c r="E1272" s="1031" t="s">
        <v>1396</v>
      </c>
    </row>
    <row r="1273" spans="1:5" x14ac:dyDescent="0.25">
      <c r="A1273" s="1031">
        <v>1290</v>
      </c>
      <c r="B1273" s="1031" t="s">
        <v>1533</v>
      </c>
      <c r="C1273" s="1110" t="s">
        <v>2092</v>
      </c>
      <c r="D1273" s="1110" t="s">
        <v>1426</v>
      </c>
      <c r="E1273" s="1031" t="s">
        <v>1397</v>
      </c>
    </row>
    <row r="1274" spans="1:5" ht="30" x14ac:dyDescent="0.25">
      <c r="A1274" s="1031">
        <v>1291</v>
      </c>
      <c r="B1274" s="1031" t="s">
        <v>1533</v>
      </c>
      <c r="C1274" s="1110" t="s">
        <v>2092</v>
      </c>
      <c r="D1274" s="1110" t="s">
        <v>1561</v>
      </c>
      <c r="E1274" s="1031" t="s">
        <v>1400</v>
      </c>
    </row>
    <row r="1275" spans="1:5" ht="30" x14ac:dyDescent="0.25">
      <c r="A1275" s="1031">
        <v>1292</v>
      </c>
      <c r="B1275" s="1031" t="s">
        <v>1533</v>
      </c>
      <c r="C1275" s="1110" t="s">
        <v>2092</v>
      </c>
      <c r="D1275" s="1110" t="s">
        <v>1561</v>
      </c>
      <c r="E1275" s="1031" t="s">
        <v>1401</v>
      </c>
    </row>
    <row r="1276" spans="1:5" x14ac:dyDescent="0.25">
      <c r="A1276" s="1031">
        <v>1295</v>
      </c>
      <c r="B1276" s="1031" t="s">
        <v>1533</v>
      </c>
      <c r="C1276" s="1110" t="s">
        <v>2092</v>
      </c>
      <c r="D1276" s="1110" t="s">
        <v>1837</v>
      </c>
      <c r="E1276" s="1031" t="s">
        <v>1411</v>
      </c>
    </row>
    <row r="1277" spans="1:5" x14ac:dyDescent="0.25">
      <c r="A1277" s="1031">
        <v>1296</v>
      </c>
      <c r="B1277" s="1031" t="s">
        <v>1533</v>
      </c>
      <c r="C1277" s="1110" t="s">
        <v>2092</v>
      </c>
      <c r="D1277" s="1110" t="s">
        <v>1837</v>
      </c>
      <c r="E1277" s="1031" t="s">
        <v>2074</v>
      </c>
    </row>
    <row r="1278" spans="1:5" x14ac:dyDescent="0.25">
      <c r="A1278" s="1031">
        <v>1298</v>
      </c>
      <c r="B1278" s="1031" t="s">
        <v>1533</v>
      </c>
      <c r="C1278" s="1110" t="s">
        <v>2092</v>
      </c>
      <c r="D1278" s="1110" t="s">
        <v>1837</v>
      </c>
      <c r="E1278" s="1031" t="s">
        <v>2075</v>
      </c>
    </row>
    <row r="1279" spans="1:5" x14ac:dyDescent="0.25">
      <c r="A1279" s="1031">
        <v>1299</v>
      </c>
      <c r="B1279" s="1031" t="s">
        <v>1533</v>
      </c>
      <c r="C1279" s="1110" t="s">
        <v>2092</v>
      </c>
      <c r="D1279" s="1110" t="s">
        <v>1837</v>
      </c>
      <c r="E1279" s="1031" t="s">
        <v>1412</v>
      </c>
    </row>
    <row r="1280" spans="1:5" x14ac:dyDescent="0.25">
      <c r="A1280" s="1031">
        <v>1300</v>
      </c>
      <c r="B1280" s="1031" t="s">
        <v>1533</v>
      </c>
      <c r="C1280" s="1110" t="s">
        <v>2093</v>
      </c>
      <c r="D1280" s="1110" t="s">
        <v>1426</v>
      </c>
      <c r="E1280" s="1031" t="s">
        <v>1508</v>
      </c>
    </row>
    <row r="1281" spans="1:5" x14ac:dyDescent="0.25">
      <c r="A1281" s="1031">
        <v>1301</v>
      </c>
      <c r="B1281" s="1031" t="s">
        <v>1533</v>
      </c>
      <c r="C1281" s="1110" t="s">
        <v>2093</v>
      </c>
      <c r="D1281" s="1110" t="s">
        <v>1426</v>
      </c>
      <c r="E1281" s="1031" t="s">
        <v>1722</v>
      </c>
    </row>
    <row r="1282" spans="1:5" x14ac:dyDescent="0.25">
      <c r="A1282" s="1031">
        <v>1302</v>
      </c>
      <c r="B1282" s="1031" t="s">
        <v>1533</v>
      </c>
      <c r="C1282" s="1110" t="s">
        <v>2093</v>
      </c>
      <c r="D1282" s="1110" t="s">
        <v>1426</v>
      </c>
      <c r="E1282" s="1031" t="s">
        <v>1398</v>
      </c>
    </row>
    <row r="1283" spans="1:5" x14ac:dyDescent="0.25">
      <c r="A1283" s="1031">
        <v>1303</v>
      </c>
      <c r="B1283" s="1031" t="s">
        <v>1533</v>
      </c>
      <c r="C1283" s="1110" t="s">
        <v>2093</v>
      </c>
      <c r="D1283" s="1110" t="s">
        <v>1837</v>
      </c>
      <c r="E1283" s="1031" t="s">
        <v>1396</v>
      </c>
    </row>
    <row r="1284" spans="1:5" x14ac:dyDescent="0.25">
      <c r="A1284" s="1031">
        <v>1304</v>
      </c>
      <c r="B1284" s="1031" t="s">
        <v>1533</v>
      </c>
      <c r="C1284" s="1110" t="s">
        <v>2093</v>
      </c>
      <c r="D1284" s="1110" t="s">
        <v>1426</v>
      </c>
      <c r="E1284" s="1031" t="s">
        <v>1397</v>
      </c>
    </row>
    <row r="1285" spans="1:5" ht="30" x14ac:dyDescent="0.25">
      <c r="A1285" s="1031">
        <v>1305</v>
      </c>
      <c r="B1285" s="1031" t="s">
        <v>1533</v>
      </c>
      <c r="C1285" s="1110" t="s">
        <v>2093</v>
      </c>
      <c r="D1285" s="1110" t="s">
        <v>1561</v>
      </c>
      <c r="E1285" s="1031" t="s">
        <v>1400</v>
      </c>
    </row>
    <row r="1286" spans="1:5" ht="30" x14ac:dyDescent="0.25">
      <c r="A1286" s="1031">
        <v>1306</v>
      </c>
      <c r="B1286" s="1031" t="s">
        <v>1533</v>
      </c>
      <c r="C1286" s="1110" t="s">
        <v>2093</v>
      </c>
      <c r="D1286" s="1110" t="s">
        <v>1561</v>
      </c>
      <c r="E1286" s="1031" t="s">
        <v>1401</v>
      </c>
    </row>
    <row r="1287" spans="1:5" x14ac:dyDescent="0.25">
      <c r="A1287" s="1031">
        <v>1309</v>
      </c>
      <c r="B1287" s="1031" t="s">
        <v>1533</v>
      </c>
      <c r="C1287" s="1110" t="s">
        <v>2093</v>
      </c>
      <c r="D1287" s="1110" t="s">
        <v>1837</v>
      </c>
      <c r="E1287" s="1031" t="s">
        <v>1411</v>
      </c>
    </row>
    <row r="1288" spans="1:5" x14ac:dyDescent="0.25">
      <c r="A1288" s="1031">
        <v>1310</v>
      </c>
      <c r="B1288" s="1031" t="s">
        <v>1533</v>
      </c>
      <c r="C1288" s="1110" t="s">
        <v>2093</v>
      </c>
      <c r="D1288" s="1110" t="s">
        <v>1837</v>
      </c>
      <c r="E1288" s="1031" t="s">
        <v>2074</v>
      </c>
    </row>
    <row r="1289" spans="1:5" x14ac:dyDescent="0.25">
      <c r="A1289" s="1031">
        <v>1312</v>
      </c>
      <c r="B1289" s="1031" t="s">
        <v>1533</v>
      </c>
      <c r="C1289" s="1110" t="s">
        <v>2093</v>
      </c>
      <c r="D1289" s="1110" t="s">
        <v>1837</v>
      </c>
      <c r="E1289" s="1031" t="s">
        <v>2075</v>
      </c>
    </row>
    <row r="1290" spans="1:5" x14ac:dyDescent="0.25">
      <c r="A1290" s="1031">
        <v>1313</v>
      </c>
      <c r="B1290" s="1031" t="s">
        <v>1533</v>
      </c>
      <c r="C1290" s="1110" t="s">
        <v>2093</v>
      </c>
      <c r="D1290" s="1110" t="s">
        <v>1837</v>
      </c>
      <c r="E1290" s="1031" t="s">
        <v>1412</v>
      </c>
    </row>
    <row r="1291" spans="1:5" x14ac:dyDescent="0.25">
      <c r="A1291" s="1031">
        <v>1314</v>
      </c>
      <c r="B1291" s="1031" t="s">
        <v>1533</v>
      </c>
      <c r="C1291" s="1110" t="s">
        <v>2094</v>
      </c>
      <c r="D1291" s="1110" t="s">
        <v>1426</v>
      </c>
      <c r="E1291" s="1031" t="s">
        <v>1508</v>
      </c>
    </row>
    <row r="1292" spans="1:5" x14ac:dyDescent="0.25">
      <c r="A1292" s="1031">
        <v>1315</v>
      </c>
      <c r="B1292" s="1031" t="s">
        <v>1533</v>
      </c>
      <c r="C1292" s="1110" t="s">
        <v>2094</v>
      </c>
      <c r="D1292" s="1110" t="s">
        <v>1426</v>
      </c>
      <c r="E1292" s="1031" t="s">
        <v>1722</v>
      </c>
    </row>
    <row r="1293" spans="1:5" x14ac:dyDescent="0.25">
      <c r="A1293" s="1031">
        <v>1316</v>
      </c>
      <c r="B1293" s="1031" t="s">
        <v>1533</v>
      </c>
      <c r="C1293" s="1110" t="s">
        <v>2094</v>
      </c>
      <c r="D1293" s="1110" t="s">
        <v>1426</v>
      </c>
      <c r="E1293" s="1031" t="s">
        <v>1398</v>
      </c>
    </row>
    <row r="1294" spans="1:5" x14ac:dyDescent="0.25">
      <c r="A1294" s="1031">
        <v>1317</v>
      </c>
      <c r="B1294" s="1031" t="s">
        <v>1533</v>
      </c>
      <c r="C1294" s="1110" t="s">
        <v>2094</v>
      </c>
      <c r="D1294" s="1110" t="s">
        <v>1837</v>
      </c>
      <c r="E1294" s="1031" t="s">
        <v>1396</v>
      </c>
    </row>
    <row r="1295" spans="1:5" x14ac:dyDescent="0.25">
      <c r="A1295" s="1031">
        <v>1318</v>
      </c>
      <c r="B1295" s="1031" t="s">
        <v>1533</v>
      </c>
      <c r="C1295" s="1110" t="s">
        <v>2094</v>
      </c>
      <c r="D1295" s="1110" t="s">
        <v>1426</v>
      </c>
      <c r="E1295" s="1031" t="s">
        <v>1397</v>
      </c>
    </row>
    <row r="1296" spans="1:5" ht="30" x14ac:dyDescent="0.25">
      <c r="A1296" s="1031">
        <v>1319</v>
      </c>
      <c r="B1296" s="1031" t="s">
        <v>1533</v>
      </c>
      <c r="C1296" s="1110" t="s">
        <v>2094</v>
      </c>
      <c r="D1296" s="1110" t="s">
        <v>1561</v>
      </c>
      <c r="E1296" s="1031" t="s">
        <v>1400</v>
      </c>
    </row>
    <row r="1297" spans="1:5" ht="30" x14ac:dyDescent="0.25">
      <c r="A1297" s="1031">
        <v>1320</v>
      </c>
      <c r="B1297" s="1031" t="s">
        <v>1533</v>
      </c>
      <c r="C1297" s="1110" t="s">
        <v>2094</v>
      </c>
      <c r="D1297" s="1110" t="s">
        <v>1561</v>
      </c>
      <c r="E1297" s="1031" t="s">
        <v>1401</v>
      </c>
    </row>
    <row r="1298" spans="1:5" x14ac:dyDescent="0.25">
      <c r="A1298" s="1031">
        <v>1323</v>
      </c>
      <c r="B1298" s="1031" t="s">
        <v>1533</v>
      </c>
      <c r="C1298" s="1110" t="s">
        <v>2094</v>
      </c>
      <c r="D1298" s="1110" t="s">
        <v>1837</v>
      </c>
      <c r="E1298" s="1031" t="s">
        <v>1411</v>
      </c>
    </row>
    <row r="1299" spans="1:5" x14ac:dyDescent="0.25">
      <c r="A1299" s="1031">
        <v>1324</v>
      </c>
      <c r="B1299" s="1031" t="s">
        <v>1533</v>
      </c>
      <c r="C1299" s="1110" t="s">
        <v>2094</v>
      </c>
      <c r="D1299" s="1110" t="s">
        <v>1837</v>
      </c>
      <c r="E1299" s="1031" t="s">
        <v>2074</v>
      </c>
    </row>
    <row r="1300" spans="1:5" x14ac:dyDescent="0.25">
      <c r="A1300" s="1031">
        <v>1326</v>
      </c>
      <c r="B1300" s="1031" t="s">
        <v>1533</v>
      </c>
      <c r="C1300" s="1110" t="s">
        <v>2094</v>
      </c>
      <c r="D1300" s="1110" t="s">
        <v>1837</v>
      </c>
      <c r="E1300" s="1031" t="s">
        <v>2075</v>
      </c>
    </row>
    <row r="1301" spans="1:5" x14ac:dyDescent="0.25">
      <c r="A1301" s="1031">
        <v>1327</v>
      </c>
      <c r="B1301" s="1031" t="s">
        <v>1533</v>
      </c>
      <c r="C1301" s="1110" t="s">
        <v>2094</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2122</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8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4" t="s">
        <v>1356</v>
      </c>
      <c r="B1" s="1894"/>
      <c r="C1" s="1894"/>
      <c r="D1" s="1894"/>
      <c r="E1" s="1894"/>
      <c r="F1" s="1894" t="s">
        <v>1357</v>
      </c>
      <c r="G1" s="1894"/>
      <c r="H1" s="1894"/>
      <c r="I1" s="1894" t="s">
        <v>1358</v>
      </c>
      <c r="J1" s="1894"/>
      <c r="K1" s="1894"/>
      <c r="L1" s="1894" t="s">
        <v>1359</v>
      </c>
      <c r="M1" s="1895"/>
      <c r="N1" s="1894"/>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5"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2128</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2128</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2128</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2128</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2128</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2121</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1">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1">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1">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1">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1">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1">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1">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1">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1">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1">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1">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1">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1">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1">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1">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1">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1">
        <v>538</v>
      </c>
      <c r="N555" s="1472"/>
      <c r="O555" s="1469">
        <f>'Configurable Tab'!H4</f>
        <v>17</v>
      </c>
      <c r="P555" s="1469"/>
      <c r="Q555" s="1515"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1">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1">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1">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1">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1">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1">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1">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1">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1">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1">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1">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1">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1">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1">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1">
        <v>553</v>
      </c>
      <c r="N570" s="1472"/>
      <c r="O570" s="1469">
        <f>'Configurable Tab'!H5</f>
        <v>31</v>
      </c>
      <c r="P570" s="1469"/>
      <c r="Q570" s="1515"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1">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1">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1">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1">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1">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1">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1">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1">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1">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1">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1">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1">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1">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1">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1">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1">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1">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1">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1">
        <v>572</v>
      </c>
      <c r="N589" s="1472"/>
      <c r="O589" s="1469">
        <f>'Configurable Tab'!H6</f>
        <v>45</v>
      </c>
      <c r="P589" s="1469"/>
      <c r="Q589" s="1515"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1">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1">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1">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1">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1">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1">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1">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1">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1">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1">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1">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1">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1">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1">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1">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1">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1">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1">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1">
        <v>591</v>
      </c>
      <c r="N608" s="1472"/>
      <c r="O608" s="1469">
        <f>'Configurable Tab'!H7</f>
        <v>59</v>
      </c>
      <c r="P608" s="1469"/>
      <c r="Q608" s="1515"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1">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1">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1">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1">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1">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1">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1">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1">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1">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1">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1">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1">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1">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1">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1">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1">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1">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1">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1">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1">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1">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1">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1">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1">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1">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1">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1">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1">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1">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1">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1">
        <v>622</v>
      </c>
      <c r="N639" s="1472"/>
      <c r="O639" s="1469">
        <f>'Configurable Tab'!H8</f>
        <v>75</v>
      </c>
      <c r="P639" s="1469"/>
      <c r="Q639" s="1515"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1">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1">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1">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1">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1">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1">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1">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1">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1">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1">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1">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1">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1">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1">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1">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1">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1">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1">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1">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1">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1">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1">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1">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1">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1">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1">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1">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1">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1">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1">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1">
        <v>653</v>
      </c>
      <c r="N670" s="1472"/>
      <c r="O670" s="1469">
        <f>'Configurable Tab'!H9</f>
        <v>91</v>
      </c>
      <c r="P670" s="1469"/>
      <c r="Q670" s="1515"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1">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1">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1">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1">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1">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1">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1">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1">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1">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1">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1">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1">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1">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1">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1">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1">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1">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1">
        <v>671</v>
      </c>
      <c r="N688" s="1472"/>
      <c r="O688" s="1469">
        <f>'Configurable Tab'!H10</f>
        <v>105</v>
      </c>
      <c r="P688" s="1469"/>
      <c r="Q688" s="1515"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1">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1">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1">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1">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1">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1">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1">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1">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1">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1">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1">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1">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1">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1">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1">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1">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1">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1">
        <v>689</v>
      </c>
      <c r="N706" s="1472"/>
      <c r="O706" s="1469">
        <f>'Configurable Tab'!H11</f>
        <v>119</v>
      </c>
      <c r="P706" s="1469"/>
      <c r="Q706" s="1515"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1">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1">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1">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1">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1">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1">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1">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1">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1">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1">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1">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1">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1">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1">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1">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1">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1">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1">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1">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1">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1">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1">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1">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1">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1">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1">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1">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1">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1">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1">
        <v>719</v>
      </c>
      <c r="N736" s="1472"/>
      <c r="O736" s="1469">
        <f>'Configurable Tab'!H12</f>
        <v>135</v>
      </c>
      <c r="P736" s="1469"/>
      <c r="Q736" s="1515"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1">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1">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1">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1">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1">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1">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1">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1">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1">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1">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1">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1">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1">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1">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1">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1">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1">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1">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1">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1">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1">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1">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1">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1">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1">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1">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1">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1">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1">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1">
        <v>749</v>
      </c>
      <c r="N766" s="1472"/>
      <c r="O766" s="1469">
        <f>'Configurable Tab'!H13</f>
        <v>151</v>
      </c>
      <c r="P766" s="1469"/>
      <c r="Q766" s="1515"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1">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1">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1">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1">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1">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1">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1">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1">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1">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1">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1">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1">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1">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1">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1">
        <v>764</v>
      </c>
      <c r="N781" s="1472"/>
      <c r="O781" s="1469">
        <f>'Configurable Tab'!H14</f>
        <v>165</v>
      </c>
      <c r="P781" s="1469"/>
      <c r="Q781" s="1515"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1">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1">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1">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1">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1">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1">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1">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1">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1">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1">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1">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1">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1">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1">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1">
        <v>779</v>
      </c>
      <c r="N796" s="1472"/>
      <c r="O796" s="1469">
        <f>'Configurable Tab'!H15</f>
        <v>179</v>
      </c>
      <c r="P796" s="1469"/>
      <c r="Q796" s="1515"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1">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1">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1">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1">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1">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1">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1">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1">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1">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1">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1">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1">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1">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1">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1">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1">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1">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1">
        <v>797</v>
      </c>
      <c r="N814" s="1472"/>
      <c r="O814" s="1469">
        <f>'Configurable Tab'!H16</f>
        <v>193</v>
      </c>
      <c r="P814" s="1469"/>
      <c r="Q814" s="1515"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1">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1">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1">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1">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1">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1">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1">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1">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1">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1">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1">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1">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1">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1">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1">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1">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1">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1">
        <v>815</v>
      </c>
      <c r="N832" s="1472"/>
      <c r="O832" s="1469">
        <f>'Configurable Tab'!H17</f>
        <v>207</v>
      </c>
      <c r="P832" s="1469"/>
      <c r="Q832" s="1515"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1">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1">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1">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1">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1">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1">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1">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1">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1">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1">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1">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1">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1">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1">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1">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1">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1">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1">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1">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1">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1">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1">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1">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1">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1">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1">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1">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1">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1">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1">
        <v>845</v>
      </c>
      <c r="N862" s="1472"/>
      <c r="O862" s="1469">
        <f>'Configurable Tab'!H18</f>
        <v>223</v>
      </c>
      <c r="P862" s="1469"/>
      <c r="Q862" s="1515"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1">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1">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1">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1">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1">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1">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1">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1">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1">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1">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1">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1">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1">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1">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1">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1">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1">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1">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1">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1">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1">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1">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1">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1">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1">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1">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1">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1">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1">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1">
        <v>875</v>
      </c>
      <c r="N892" s="1472"/>
      <c r="O892" s="1469">
        <f>'Configurable Tab'!H19</f>
        <v>239</v>
      </c>
      <c r="P892" s="1469"/>
      <c r="Q892" s="1515"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1">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1">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1">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1">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1">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1">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1">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1">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1">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1">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1">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1">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1">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1">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1">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1">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1">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1">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1">
        <v>894</v>
      </c>
      <c r="N911" s="1472"/>
      <c r="O911" s="1469">
        <f>'Configurable Tab'!H20</f>
        <v>253</v>
      </c>
      <c r="P911" s="1469"/>
      <c r="Q911" s="1515"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1">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1">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1">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1">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1">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1">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1">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1">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1">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1">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1">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1">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1">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1">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1">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1">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1">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1">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1">
        <v>913</v>
      </c>
      <c r="N930" s="1472"/>
      <c r="O930" s="1469">
        <f>'Configurable Tab'!H21</f>
        <v>267</v>
      </c>
      <c r="P930" s="1469"/>
      <c r="Q930" s="1515"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1">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1">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1">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1">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1">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1">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1">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1">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1">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1">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1">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1">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1">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1">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1">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1">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1">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1">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1">
        <v>932</v>
      </c>
      <c r="N949" s="1472"/>
      <c r="O949" s="1469">
        <f>'Configurable Tab'!H22</f>
        <v>281</v>
      </c>
      <c r="P949" s="1469"/>
      <c r="Q949" s="1515"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1">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1">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1">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1">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1">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1">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1">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1">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1">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1">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1">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1">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1">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1">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1">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1">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1">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1">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1">
        <v>951</v>
      </c>
      <c r="N968" s="1472"/>
      <c r="O968" s="1469">
        <f>'Configurable Tab'!H23</f>
        <v>295</v>
      </c>
      <c r="P968" s="1469"/>
      <c r="Q968" s="1515"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1">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1">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1">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1">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1">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1">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1">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1">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1">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1">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1">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1">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1">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1">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1">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1">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1">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1">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1">
        <v>970</v>
      </c>
      <c r="N987" s="1472"/>
      <c r="O987" s="1469">
        <f>'Configurable Tab'!H24</f>
        <v>309</v>
      </c>
      <c r="P987" s="1469"/>
      <c r="Q987" s="1515"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1">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1">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1">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1">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1">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1">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1">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1">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1">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1">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1">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1">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1">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1">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1">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1">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1">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1">
        <v>988</v>
      </c>
      <c r="N1005" s="1472"/>
      <c r="O1005" s="1469">
        <f>'Configurable Tab'!H25</f>
        <v>323</v>
      </c>
      <c r="P1005" s="1469"/>
      <c r="Q1005" s="1515"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1">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1">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1">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1">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1">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1">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1">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1">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18" t="str">
        <f>IF(T1014&lt;&gt;"","S","")</f>
        <v/>
      </c>
      <c r="H1014" s="1472" t="s">
        <v>2059</v>
      </c>
      <c r="I1014" s="1420" t="str">
        <f t="shared" si="155"/>
        <v/>
      </c>
      <c r="J1014" s="1472" t="str">
        <f t="shared" si="165"/>
        <v/>
      </c>
      <c r="K1014" s="1472" t="str">
        <f t="shared" si="156"/>
        <v/>
      </c>
      <c r="L1014" s="905" t="s">
        <v>1411</v>
      </c>
      <c r="M1014" s="1491">
        <v>997</v>
      </c>
      <c r="N1014" s="1472"/>
      <c r="O1014" s="1469"/>
      <c r="P1014" s="1469"/>
      <c r="Q1014" s="1469"/>
      <c r="R1014" s="1472" t="s">
        <v>483</v>
      </c>
      <c r="S1014" s="1469"/>
      <c r="T1014" s="1518"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1">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1">
        <v>999</v>
      </c>
      <c r="N1016" s="1472"/>
      <c r="O1016" s="1469">
        <f>'Configurable Tab'!H26</f>
        <v>337</v>
      </c>
      <c r="P1016" s="1469"/>
      <c r="Q1016" s="1515"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1">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1">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1">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1">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1">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1">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1">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1">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18" t="s">
        <v>1411</v>
      </c>
      <c r="G1025" s="1518" t="str">
        <f>IF(T1025&lt;&gt;"","S","")</f>
        <v/>
      </c>
      <c r="H1025" s="1518" t="s">
        <v>2059</v>
      </c>
      <c r="I1025" s="1420" t="str">
        <f t="shared" si="155"/>
        <v/>
      </c>
      <c r="J1025" s="1472" t="str">
        <f t="shared" si="167"/>
        <v/>
      </c>
      <c r="K1025" s="1472" t="str">
        <f t="shared" si="156"/>
        <v/>
      </c>
      <c r="L1025" s="905" t="s">
        <v>1411</v>
      </c>
      <c r="M1025" s="1491">
        <v>1008</v>
      </c>
      <c r="N1025" s="1472"/>
      <c r="O1025" s="1469"/>
      <c r="P1025" s="1469"/>
      <c r="Q1025" s="1469"/>
      <c r="R1025" s="1472" t="s">
        <v>483</v>
      </c>
      <c r="S1025" s="1469"/>
      <c r="T1025" s="1518"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1">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1">
        <v>1010</v>
      </c>
      <c r="N1027" s="1472"/>
      <c r="O1027" s="1469">
        <f>'Configurable Tab'!H27</f>
        <v>351</v>
      </c>
      <c r="P1027" s="1469"/>
      <c r="Q1027" s="1515"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1">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1">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1">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1">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1">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1">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1">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1">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18" t="s">
        <v>1411</v>
      </c>
      <c r="G1036" s="1518" t="str">
        <f>IF(T1036&lt;&gt;"","S","")</f>
        <v/>
      </c>
      <c r="H1036" s="1518" t="s">
        <v>2059</v>
      </c>
      <c r="I1036" s="1420" t="str">
        <f t="shared" si="171"/>
        <v/>
      </c>
      <c r="J1036" s="1472" t="str">
        <f t="shared" si="169"/>
        <v/>
      </c>
      <c r="K1036" s="1472" t="str">
        <f t="shared" si="172"/>
        <v/>
      </c>
      <c r="L1036" s="905" t="s">
        <v>1411</v>
      </c>
      <c r="M1036" s="1491">
        <v>1019</v>
      </c>
      <c r="N1036" s="1472"/>
      <c r="O1036" s="1469"/>
      <c r="P1036" s="1469"/>
      <c r="Q1036" s="1469"/>
      <c r="R1036" s="1472" t="s">
        <v>483</v>
      </c>
      <c r="S1036" s="1469"/>
      <c r="T1036" s="1518"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1">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1">
        <v>1021</v>
      </c>
      <c r="N1038" s="1472"/>
      <c r="O1038" s="1469">
        <f>'Configurable Tab'!H28</f>
        <v>365</v>
      </c>
      <c r="P1038" s="1469"/>
      <c r="Q1038" s="1515"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1">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1">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1">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1">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1">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1">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1">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1">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1">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1">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1">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1">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1">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1">
        <v>1035</v>
      </c>
      <c r="N1052" s="1472"/>
      <c r="O1052" s="1469">
        <f>'Configurable Tab'!H29</f>
        <v>379</v>
      </c>
      <c r="P1052" s="1469"/>
      <c r="Q1052" s="1515"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1">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1">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1">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1">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1">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1">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1">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18" t="s">
        <v>1411</v>
      </c>
      <c r="G1060" s="1518" t="str">
        <f>IF(T1060&lt;&gt;"","S","")</f>
        <v/>
      </c>
      <c r="H1060" s="1518" t="s">
        <v>2059</v>
      </c>
      <c r="I1060" s="1420" t="str">
        <f t="shared" si="171"/>
        <v/>
      </c>
      <c r="J1060" s="1472" t="str">
        <f t="shared" si="179"/>
        <v/>
      </c>
      <c r="K1060" s="1472" t="str">
        <f t="shared" si="172"/>
        <v/>
      </c>
      <c r="L1060" s="905" t="s">
        <v>1411</v>
      </c>
      <c r="M1060" s="1491">
        <v>1043</v>
      </c>
      <c r="N1060" s="1472"/>
      <c r="O1060" s="1469"/>
      <c r="P1060" s="1469"/>
      <c r="Q1060" s="1469"/>
      <c r="R1060" s="1472" t="s">
        <v>1717</v>
      </c>
      <c r="S1060" s="1469"/>
      <c r="T1060" s="1518"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1">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1">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1">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1">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1">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1">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1">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1">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1">
        <v>1052</v>
      </c>
      <c r="N1069" s="1472"/>
      <c r="O1069" s="1469">
        <f>'Configurable Tab'!H30</f>
        <v>393</v>
      </c>
      <c r="P1069" s="1469"/>
      <c r="Q1069" s="1515"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1">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1">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1">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1">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1">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1">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1">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18" t="s">
        <v>1411</v>
      </c>
      <c r="G1077" s="1518" t="str">
        <f>IF(T1077&lt;&gt;"","S","")</f>
        <v/>
      </c>
      <c r="H1077" s="1518" t="s">
        <v>2059</v>
      </c>
      <c r="I1077" s="1420" t="str">
        <f t="shared" si="171"/>
        <v/>
      </c>
      <c r="J1077" s="1472" t="str">
        <f t="shared" si="182"/>
        <v/>
      </c>
      <c r="K1077" s="1472" t="str">
        <f t="shared" si="172"/>
        <v/>
      </c>
      <c r="L1077" s="905" t="s">
        <v>1411</v>
      </c>
      <c r="M1077" s="1491">
        <v>1060</v>
      </c>
      <c r="N1077" s="1472"/>
      <c r="O1077" s="1469"/>
      <c r="P1077" s="1469"/>
      <c r="Q1077" s="1469"/>
      <c r="R1077" s="1472" t="s">
        <v>1717</v>
      </c>
      <c r="S1077" s="1469"/>
      <c r="T1077" s="1518"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1">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1">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1">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1">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1">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1">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1">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1">
        <v>1068</v>
      </c>
      <c r="N1085" s="1472"/>
      <c r="O1085" s="1469">
        <f>'Configurable Tab'!H31</f>
        <v>407</v>
      </c>
      <c r="P1085" s="1469"/>
      <c r="Q1085" s="1515"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1">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1">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1">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1">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1">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1">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1">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18" t="s">
        <v>1411</v>
      </c>
      <c r="G1093" s="1518" t="str">
        <f>IF(T1093&lt;&gt;"","S","")</f>
        <v/>
      </c>
      <c r="H1093" s="1518" t="s">
        <v>2059</v>
      </c>
      <c r="I1093" s="1420" t="str">
        <f t="shared" si="187"/>
        <v/>
      </c>
      <c r="J1093" s="1472" t="str">
        <f t="shared" si="185"/>
        <v/>
      </c>
      <c r="K1093" s="1472" t="str">
        <f t="shared" si="188"/>
        <v/>
      </c>
      <c r="L1093" s="905" t="s">
        <v>1411</v>
      </c>
      <c r="M1093" s="1491">
        <v>1076</v>
      </c>
      <c r="N1093" s="1472"/>
      <c r="O1093" s="1469"/>
      <c r="P1093" s="1469"/>
      <c r="Q1093" s="1469"/>
      <c r="R1093" s="1472" t="s">
        <v>1107</v>
      </c>
      <c r="S1093" s="1469"/>
      <c r="T1093" s="1518"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1">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1">
        <v>1078</v>
      </c>
      <c r="N1095" s="1472"/>
      <c r="O1095" s="1469">
        <f>'Configurable Tab'!H32</f>
        <v>421</v>
      </c>
      <c r="P1095" s="1469"/>
      <c r="Q1095" s="1515"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1">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18" t="str">
        <f>IF(M1097&lt;&gt;"",IF($Q$1095="Yes",Q$1&amp;M1097,""))</f>
        <v/>
      </c>
      <c r="K1097" s="1472" t="str">
        <f t="shared" si="188"/>
        <v/>
      </c>
      <c r="L1097" s="905" t="s">
        <v>1396</v>
      </c>
      <c r="M1097" s="1491">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18" t="str">
        <f>IF(M1098&lt;&gt;"",IF($Q$1095="Yes",Q$1&amp;M1098,""))</f>
        <v/>
      </c>
      <c r="K1098" s="1472" t="str">
        <f t="shared" si="188"/>
        <v/>
      </c>
      <c r="L1098" s="905" t="s">
        <v>1397</v>
      </c>
      <c r="M1098" s="1491">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1">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1">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18" t="str">
        <f>IF(M1101&lt;&gt;"",IF($Q$1095="Yes",Q$1&amp;M1101,""))</f>
        <v/>
      </c>
      <c r="K1101" s="1472" t="str">
        <f t="shared" si="188"/>
        <v/>
      </c>
      <c r="L1101" s="905" t="s">
        <v>1512</v>
      </c>
      <c r="M1101" s="1491">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18" t="str">
        <f>IF(M1102&lt;&gt;"",IF($Q$1095="Yes",Q$1&amp;M1102,""))</f>
        <v/>
      </c>
      <c r="K1102" s="1472" t="str">
        <f t="shared" si="188"/>
        <v/>
      </c>
      <c r="L1102" s="905" t="s">
        <v>1509</v>
      </c>
      <c r="M1102" s="1491">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18" t="s">
        <v>1411</v>
      </c>
      <c r="G1103" s="1518" t="str">
        <f>IF(T1103&lt;&gt;"","S","")</f>
        <v/>
      </c>
      <c r="H1103" s="1518" t="s">
        <v>2059</v>
      </c>
      <c r="I1103" s="1420" t="str">
        <f t="shared" si="187"/>
        <v/>
      </c>
      <c r="J1103" s="1518" t="str">
        <f>IF(M1103&lt;&gt;"",IF($Q$1095="Yes",Q$1&amp;M1103,""))</f>
        <v/>
      </c>
      <c r="K1103" s="1472" t="str">
        <f t="shared" si="188"/>
        <v/>
      </c>
      <c r="L1103" s="905" t="s">
        <v>1411</v>
      </c>
      <c r="M1103" s="1491">
        <v>1086</v>
      </c>
      <c r="N1103" s="1472"/>
      <c r="O1103" s="1469"/>
      <c r="P1103" s="1469"/>
      <c r="Q1103" s="1469"/>
      <c r="R1103" s="1472" t="s">
        <v>1107</v>
      </c>
      <c r="S1103" s="1469"/>
      <c r="T1103" s="1518"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1">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1">
        <v>1088</v>
      </c>
      <c r="N1105" s="1472"/>
      <c r="O1105" s="1469">
        <f>'Configurable Tab'!H33</f>
        <v>435</v>
      </c>
      <c r="P1105" s="1469"/>
      <c r="Q1105" s="1515"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1">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1">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1">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1">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1">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1">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1">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1">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1">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1">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1">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19" t="s">
        <v>1411</v>
      </c>
      <c r="G1117" s="1519" t="str">
        <f>IF(T1117&lt;&gt;"","S","")</f>
        <v/>
      </c>
      <c r="H1117" s="1519" t="s">
        <v>2059</v>
      </c>
      <c r="I1117" s="1420" t="str">
        <f t="shared" si="187"/>
        <v/>
      </c>
      <c r="J1117" s="1472" t="str">
        <f t="shared" si="190"/>
        <v/>
      </c>
      <c r="K1117" s="1472" t="str">
        <f t="shared" si="188"/>
        <v/>
      </c>
      <c r="L1117" s="905" t="s">
        <v>1411</v>
      </c>
      <c r="M1117" s="1491">
        <v>1100</v>
      </c>
      <c r="N1117" s="1472"/>
      <c r="O1117" s="1469"/>
      <c r="P1117" s="1469"/>
      <c r="Q1117" s="1469"/>
      <c r="R1117" s="1472" t="s">
        <v>1107</v>
      </c>
      <c r="S1117" s="1469"/>
      <c r="T1117" s="1518"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1">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1">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1">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1">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1">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1">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1">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1">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1">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1">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1">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1">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1">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1">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1">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1">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1">
        <v>1117</v>
      </c>
      <c r="N1134" s="1472"/>
      <c r="O1134" s="1469">
        <f>'Configurable Tab'!H34</f>
        <v>449</v>
      </c>
      <c r="P1134" s="1469"/>
      <c r="Q1134" s="1515"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1">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1">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1">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1">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1">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1">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1">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1">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1">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1">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1">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19" t="s">
        <v>1411</v>
      </c>
      <c r="G1146" s="1519" t="str">
        <f>IF(T1146&lt;&gt;"","S","")</f>
        <v/>
      </c>
      <c r="H1146" s="1519" t="s">
        <v>2059</v>
      </c>
      <c r="I1146" s="1420" t="str">
        <f t="shared" si="187"/>
        <v/>
      </c>
      <c r="J1146" s="1472" t="str">
        <f t="shared" si="195"/>
        <v/>
      </c>
      <c r="K1146" s="1472" t="str">
        <f t="shared" si="188"/>
        <v/>
      </c>
      <c r="L1146" s="905" t="s">
        <v>1411</v>
      </c>
      <c r="M1146" s="1491">
        <v>1129</v>
      </c>
      <c r="N1146" s="1472"/>
      <c r="O1146" s="1469"/>
      <c r="P1146" s="1469"/>
      <c r="Q1146" s="1469"/>
      <c r="R1146" s="1472" t="s">
        <v>1107</v>
      </c>
      <c r="S1146" s="1423"/>
      <c r="T1146" s="1518"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1">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1">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1">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1">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1">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1">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1">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1">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1">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1">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1">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1">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1">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1">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1">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1">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1">
        <v>1146</v>
      </c>
      <c r="N1163" s="1472"/>
      <c r="O1163" s="1469">
        <f>'Configurable Tab'!H35</f>
        <v>463</v>
      </c>
      <c r="P1163" s="1469"/>
      <c r="Q1163" s="1515"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1">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1">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1">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1">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1">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1">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1">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19" t="s">
        <v>1411</v>
      </c>
      <c r="G1171" s="1519" t="str">
        <f>IF(T1171&lt;&gt;"","S","")</f>
        <v/>
      </c>
      <c r="H1171" s="1519" t="s">
        <v>2059</v>
      </c>
      <c r="I1171" s="1420" t="str">
        <f t="shared" si="200"/>
        <v/>
      </c>
      <c r="J1171" s="1472" t="str">
        <f t="shared" si="202"/>
        <v/>
      </c>
      <c r="K1171" s="1472" t="str">
        <f t="shared" si="201"/>
        <v/>
      </c>
      <c r="L1171" s="905" t="s">
        <v>1411</v>
      </c>
      <c r="M1171" s="1491">
        <v>1154</v>
      </c>
      <c r="N1171" s="1472"/>
      <c r="O1171" s="1469"/>
      <c r="P1171" s="1469"/>
      <c r="Q1171" s="1469"/>
      <c r="R1171" s="1472" t="s">
        <v>1107</v>
      </c>
      <c r="S1171" s="1469"/>
      <c r="T1171" s="1518"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1">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1">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1">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1">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1">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1">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1">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1">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1">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1">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1">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1">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1">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1">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1">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1">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1">
        <v>1171</v>
      </c>
      <c r="N1188" s="1472"/>
      <c r="O1188" s="1469">
        <f>'Configurable Tab'!H36</f>
        <v>477</v>
      </c>
      <c r="P1188" s="1469"/>
      <c r="Q1188" s="1515"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1">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1">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1">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1">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1">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1">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1">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19" t="s">
        <v>1411</v>
      </c>
      <c r="G1196" s="1519" t="str">
        <f>IF(T1196&lt;&gt;"","S","")</f>
        <v/>
      </c>
      <c r="H1196" s="1519" t="s">
        <v>2059</v>
      </c>
      <c r="I1196" s="1420" t="str">
        <f t="shared" si="200"/>
        <v/>
      </c>
      <c r="J1196" s="1472" t="str">
        <f t="shared" si="205"/>
        <v/>
      </c>
      <c r="K1196" s="1472" t="str">
        <f t="shared" si="201"/>
        <v/>
      </c>
      <c r="L1196" s="905" t="s">
        <v>1411</v>
      </c>
      <c r="M1196" s="1491">
        <v>1179</v>
      </c>
      <c r="N1196" s="1472"/>
      <c r="O1196" s="1469"/>
      <c r="P1196" s="1469"/>
      <c r="Q1196" s="1469"/>
      <c r="R1196" s="1472" t="s">
        <v>1107</v>
      </c>
      <c r="S1196" s="1469"/>
      <c r="T1196" s="1518"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1">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1">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1">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1">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1">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1">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1">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1">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1">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1">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1">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1">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1">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1">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1">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1">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1">
        <v>1196</v>
      </c>
      <c r="N1213" s="1472"/>
      <c r="O1213" s="1469">
        <f>'Configurable Tab'!H37</f>
        <v>491</v>
      </c>
      <c r="P1213" s="1469"/>
      <c r="Q1213" s="1515"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1">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1">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1">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1">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1">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1">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2123</v>
      </c>
      <c r="J1283" s="1472" t="str">
        <f>IFERROR(Q$1&amp;M1283,"")</f>
        <v>F1302</v>
      </c>
      <c r="K1283" s="1472" t="str">
        <f t="shared" si="210"/>
        <v>Incentives</v>
      </c>
      <c r="L1283" s="1472" t="s">
        <v>1830</v>
      </c>
      <c r="M1283" s="1472">
        <v>1302</v>
      </c>
      <c r="N1283" s="1472"/>
      <c r="O1283" s="1469"/>
      <c r="P1283" s="1469"/>
      <c r="Q1283" s="1469"/>
      <c r="R1283" s="1472" t="s">
        <v>1165</v>
      </c>
      <c r="S1283" s="1469"/>
      <c r="T1283" s="1469"/>
      <c r="U1283" s="1469"/>
      <c r="V1283" s="1469"/>
      <c r="W1283" s="1469"/>
      <c r="X1283" s="1469"/>
      <c r="Y1283" s="1469"/>
      <c r="Z1283" s="1469"/>
    </row>
    <row r="1284" spans="1:26" x14ac:dyDescent="0.25">
      <c r="A1284" s="52" t="s">
        <v>2104</v>
      </c>
      <c r="B1284" s="867" t="str">
        <f>IFERROR(_xlfn.CONCAT("D",MATCH(A1284,Incentives!D$1:D$60,0)),"")</f>
        <v>D6</v>
      </c>
      <c r="C1284" s="867" t="str">
        <f>IFERROR(_xlfn.CONCAT("E",MATCH(A1284,Incentives!D$1:D$60,0)),"")</f>
        <v>E6</v>
      </c>
      <c r="D1284" s="52" t="s">
        <v>1365</v>
      </c>
      <c r="E1284" s="867" t="s">
        <v>1804</v>
      </c>
      <c r="F1284" s="52" t="s">
        <v>2127</v>
      </c>
      <c r="G1284" s="52" t="s">
        <v>1881</v>
      </c>
      <c r="H1284" s="52" t="s">
        <v>1845</v>
      </c>
      <c r="I1284" s="1472" t="s">
        <v>2104</v>
      </c>
      <c r="J1284" s="1472" t="str">
        <f>IFERROR(Q$1&amp;M1284,"")</f>
        <v>F1303</v>
      </c>
      <c r="K1284" s="1472" t="str">
        <f t="shared" ref="K1284:K1348" si="216">IF(J1284&lt;&gt;"",E1284,"")</f>
        <v>Incentives</v>
      </c>
      <c r="L1284" s="1472" t="s">
        <v>2122</v>
      </c>
      <c r="M1284" s="1472">
        <v>1303</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1845</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2125</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1"/>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1"/>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1"/>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1"/>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1"/>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1"/>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1"/>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1"/>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1"/>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1"/>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1"/>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1"/>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1"/>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1"/>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1"/>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1"/>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1"/>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1"/>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1"/>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1"/>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1"/>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1"/>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1"/>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1"/>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1"/>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1"/>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1"/>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1"/>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1"/>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1"/>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1"/>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1"/>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1"/>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1"/>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1"/>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1"/>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1">
        <v>1304</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1"/>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1"/>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1"/>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1"/>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1"/>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1"/>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1"/>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1"/>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1"/>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1"/>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1"/>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1"/>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1"/>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1"/>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1"/>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1"/>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1"/>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1"/>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1"/>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1"/>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1"/>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1"/>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1"/>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1"/>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1"/>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1"/>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1"/>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1"/>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1"/>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1"/>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1"/>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1"/>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1"/>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1"/>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1"/>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1"/>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1"/>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1"/>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1"/>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1"/>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1"/>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1"/>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1"/>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1"/>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1"/>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1"/>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1"/>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1"/>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1"/>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1"/>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1"/>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1"/>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1"/>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1"/>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1"/>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1"/>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1"/>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1"/>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1"/>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1">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1">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1">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1">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1">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1">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1">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1">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1">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1"/>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1"/>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1"/>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1"/>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1"/>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1"/>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1"/>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1">
        <v>1305</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1"/>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1"/>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1"/>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1"/>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1">
        <v>1306</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1"/>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1"/>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1"/>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1">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1">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1">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1">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1">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1">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1">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1">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1">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1">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1">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1"/>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1"/>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1"/>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1"/>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1"/>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1"/>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1"/>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1"/>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1"/>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1"/>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1"/>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1"/>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1"/>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1"/>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1"/>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1"/>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1"/>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1"/>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1"/>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1"/>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1"/>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1"/>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1"/>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1"/>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1"/>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1"/>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1"/>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1"/>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1"/>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1"/>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1"/>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1"/>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1">
        <v>522</v>
      </c>
      <c r="N1954" s="1472"/>
      <c r="O1954" s="1469">
        <f>'Configurable Tab'!H1416</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1">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1">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1">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1">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1">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1">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1">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1">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1">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1">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1">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1">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1">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1">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1">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1">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1">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1">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1">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1">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1">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1">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1">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1">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1">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1">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1">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1">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1">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1">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1">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1">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1">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2128</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2"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18" t="str">
        <f>IF(T1990&lt;&gt;"","A","")</f>
        <v/>
      </c>
      <c r="H1990" s="1518" t="s">
        <v>2059</v>
      </c>
      <c r="I1990" s="905"/>
      <c r="J1990" s="905"/>
      <c r="K1990" s="905"/>
      <c r="L1990" s="905" t="s">
        <v>1508</v>
      </c>
      <c r="M1990" s="1496">
        <v>1203</v>
      </c>
      <c r="N1990" s="905"/>
      <c r="O1990" s="1512" t="s">
        <v>728</v>
      </c>
      <c r="R1990" s="1514" t="s">
        <v>2112</v>
      </c>
      <c r="T1990" s="1518" t="str">
        <f>IF(Q$1991="Yes",36,"")</f>
        <v/>
      </c>
    </row>
    <row r="1991" spans="1:26" s="1512"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18"/>
      <c r="H1991" s="1518"/>
      <c r="I1991" s="905"/>
      <c r="J1991" s="905"/>
      <c r="K1991" s="905"/>
      <c r="L1991" s="905" t="s">
        <v>1722</v>
      </c>
      <c r="M1991" s="1496">
        <v>1204</v>
      </c>
      <c r="N1991" s="905"/>
      <c r="O1991" s="1512">
        <v>503</v>
      </c>
      <c r="Q1991" s="1512" t="s">
        <v>651</v>
      </c>
      <c r="R1991" s="1514" t="s">
        <v>2112</v>
      </c>
      <c r="T1991" s="1518" t="str">
        <f t="shared" ref="T1991:T2000" si="324">IF(Q$1991="Yes",36,"")</f>
        <v/>
      </c>
    </row>
    <row r="1992" spans="1:26" s="1512"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18" t="str">
        <f>IF(T1992&lt;&gt;"","B","")</f>
        <v/>
      </c>
      <c r="H1992" s="1518" t="s">
        <v>2059</v>
      </c>
      <c r="I1992" s="905"/>
      <c r="J1992" s="905"/>
      <c r="K1992" s="905"/>
      <c r="L1992" s="905" t="s">
        <v>1398</v>
      </c>
      <c r="M1992" s="1496">
        <v>1205</v>
      </c>
      <c r="N1992" s="905"/>
      <c r="O1992" s="1512" t="s">
        <v>729</v>
      </c>
      <c r="R1992" s="1514" t="s">
        <v>2112</v>
      </c>
      <c r="T1992" s="1518" t="str">
        <f t="shared" si="324"/>
        <v/>
      </c>
    </row>
    <row r="1993" spans="1:26" s="1512"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18" t="str">
        <f>IF(T1993&lt;&gt;"","I","")</f>
        <v/>
      </c>
      <c r="H1993" s="1518" t="s">
        <v>2059</v>
      </c>
      <c r="I1993" s="905"/>
      <c r="J1993" s="905"/>
      <c r="K1993" s="905"/>
      <c r="L1993" s="905" t="s">
        <v>1396</v>
      </c>
      <c r="M1993" s="1496">
        <v>1206</v>
      </c>
      <c r="N1993" s="905"/>
      <c r="O1993" s="1512">
        <v>516</v>
      </c>
      <c r="R1993" s="1514" t="s">
        <v>2112</v>
      </c>
      <c r="T1993" s="1518" t="str">
        <f t="shared" si="324"/>
        <v/>
      </c>
    </row>
    <row r="1994" spans="1:26" s="1512"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18" t="str">
        <f>IF(T1994&lt;&gt;"",IF(Q1993="Credit Memo","J",IF(Q1993="Check","K","")),"")</f>
        <v/>
      </c>
      <c r="H1994" s="1518" t="s">
        <v>2059</v>
      </c>
      <c r="I1994" s="905"/>
      <c r="J1994" s="905"/>
      <c r="K1994" s="905"/>
      <c r="L1994" s="905" t="s">
        <v>1397</v>
      </c>
      <c r="M1994" s="1496">
        <v>1207</v>
      </c>
      <c r="N1994" s="905"/>
      <c r="O1994" s="1512" t="s">
        <v>2095</v>
      </c>
      <c r="R1994" s="1514" t="s">
        <v>2112</v>
      </c>
      <c r="T1994" s="1518" t="str">
        <f t="shared" si="324"/>
        <v/>
      </c>
    </row>
    <row r="1995" spans="1:26" s="1512"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18" t="str">
        <f>IF(T1995&lt;&gt;"","C","")</f>
        <v/>
      </c>
      <c r="H1995" s="1518" t="s">
        <v>2059</v>
      </c>
      <c r="I1995" s="905"/>
      <c r="J1995" s="905"/>
      <c r="K1995" s="905"/>
      <c r="L1995" s="905" t="s">
        <v>1400</v>
      </c>
      <c r="M1995" s="1496">
        <v>1208</v>
      </c>
      <c r="N1995" s="905"/>
      <c r="R1995" s="1514" t="s">
        <v>2112</v>
      </c>
      <c r="T1995" s="1518" t="str">
        <f t="shared" si="324"/>
        <v/>
      </c>
    </row>
    <row r="1996" spans="1:26" s="1512"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18" t="str">
        <f>IF(T1996&lt;&gt;"","D","")</f>
        <v/>
      </c>
      <c r="H1996" s="1518" t="s">
        <v>2059</v>
      </c>
      <c r="I1996" s="905"/>
      <c r="J1996" s="905"/>
      <c r="K1996" s="905"/>
      <c r="L1996" s="905" t="s">
        <v>1401</v>
      </c>
      <c r="M1996" s="1496">
        <v>1209</v>
      </c>
      <c r="N1996" s="905"/>
      <c r="R1996" s="1514" t="s">
        <v>2112</v>
      </c>
      <c r="T1996" s="1518" t="str">
        <f t="shared" si="324"/>
        <v/>
      </c>
    </row>
    <row r="1997" spans="1:26" s="1512"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19" t="s">
        <v>1411</v>
      </c>
      <c r="G1997" s="1519" t="str">
        <f>IF(T1997&lt;&gt;"","S","")</f>
        <v/>
      </c>
      <c r="H1997" s="1519" t="s">
        <v>2059</v>
      </c>
      <c r="I1997" s="905"/>
      <c r="J1997" s="905"/>
      <c r="K1997" s="905"/>
      <c r="L1997" s="905" t="s">
        <v>1411</v>
      </c>
      <c r="M1997" s="1496">
        <v>1210</v>
      </c>
      <c r="N1997" s="905"/>
      <c r="R1997" s="1514" t="s">
        <v>2112</v>
      </c>
      <c r="T1997" s="1518" t="str">
        <f t="shared" si="324"/>
        <v/>
      </c>
    </row>
    <row r="1998" spans="1:26" s="1512"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18" t="str">
        <f>IF(T1998&lt;&gt;"","AQ","")</f>
        <v/>
      </c>
      <c r="H1998" s="1518" t="s">
        <v>2059</v>
      </c>
      <c r="I1998" s="905"/>
      <c r="J1998" s="905"/>
      <c r="K1998" s="905"/>
      <c r="L1998" s="905" t="s">
        <v>2074</v>
      </c>
      <c r="M1998" s="1496">
        <v>1211</v>
      </c>
      <c r="N1998" s="905"/>
      <c r="R1998" s="1514" t="s">
        <v>2112</v>
      </c>
      <c r="T1998" s="1518" t="str">
        <f t="shared" si="324"/>
        <v/>
      </c>
    </row>
    <row r="1999" spans="1:26" s="1512"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2124</v>
      </c>
      <c r="G1999" s="1518" t="str">
        <f>IF(T1999&lt;&gt;"","AA","")</f>
        <v/>
      </c>
      <c r="H1999" s="1518" t="s">
        <v>2059</v>
      </c>
      <c r="I1999" s="905"/>
      <c r="J1999" s="905"/>
      <c r="K1999" s="905"/>
      <c r="L1999" s="905" t="s">
        <v>2075</v>
      </c>
      <c r="M1999" s="1496">
        <v>1212</v>
      </c>
      <c r="N1999" s="905"/>
      <c r="R1999" s="1514" t="s">
        <v>2112</v>
      </c>
      <c r="T1999" s="1518" t="str">
        <f t="shared" si="324"/>
        <v/>
      </c>
    </row>
    <row r="2000" spans="1:26" s="1512"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18" t="str">
        <f>IF(T2000&lt;&gt;"","H","")</f>
        <v/>
      </c>
      <c r="H2000" s="1518" t="s">
        <v>2059</v>
      </c>
      <c r="I2000" s="905"/>
      <c r="J2000" s="905"/>
      <c r="K2000" s="905"/>
      <c r="L2000" s="905" t="s">
        <v>1412</v>
      </c>
      <c r="M2000" s="1496">
        <v>1213</v>
      </c>
      <c r="N2000" s="905"/>
      <c r="R2000" s="1514" t="s">
        <v>2112</v>
      </c>
      <c r="T2000" s="1518" t="str">
        <f t="shared" si="324"/>
        <v/>
      </c>
    </row>
    <row r="2001" spans="1:20" s="1512"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18" t="str">
        <f>IF(T2001&lt;&gt;"","A","")</f>
        <v/>
      </c>
      <c r="H2001" s="1518" t="s">
        <v>2059</v>
      </c>
      <c r="I2001" s="905"/>
      <c r="J2001" s="905"/>
      <c r="K2001" s="905"/>
      <c r="L2001" s="905" t="s">
        <v>1508</v>
      </c>
      <c r="M2001" s="1496">
        <v>1214</v>
      </c>
      <c r="N2001" s="905"/>
      <c r="O2001" s="1512" t="s">
        <v>728</v>
      </c>
      <c r="R2001" s="1514" t="s">
        <v>2113</v>
      </c>
      <c r="T2001" s="1518" t="str">
        <f>IF(Q$2002="Yes",37,"")</f>
        <v/>
      </c>
    </row>
    <row r="2002" spans="1:20" s="1512"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18"/>
      <c r="H2002" s="1518"/>
      <c r="I2002" s="905"/>
      <c r="J2002" s="905"/>
      <c r="K2002" s="905"/>
      <c r="L2002" s="905" t="s">
        <v>1722</v>
      </c>
      <c r="M2002" s="1496">
        <v>1215</v>
      </c>
      <c r="N2002" s="905"/>
      <c r="O2002" s="1512">
        <v>517</v>
      </c>
      <c r="Q2002" s="1515" t="s">
        <v>651</v>
      </c>
      <c r="R2002" s="1514" t="s">
        <v>2113</v>
      </c>
      <c r="T2002" s="1518" t="str">
        <f t="shared" ref="T2002:T2011" si="325">IF(Q$2002="Yes",37,"")</f>
        <v/>
      </c>
    </row>
    <row r="2003" spans="1:20" s="1512"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18" t="str">
        <f>IF(T2003&lt;&gt;"","B","")</f>
        <v/>
      </c>
      <c r="H2003" s="1518" t="s">
        <v>2059</v>
      </c>
      <c r="I2003" s="905"/>
      <c r="J2003" s="905"/>
      <c r="K2003" s="905"/>
      <c r="L2003" s="905" t="s">
        <v>1398</v>
      </c>
      <c r="M2003" s="1496">
        <v>1216</v>
      </c>
      <c r="N2003" s="905"/>
      <c r="O2003" s="1512" t="s">
        <v>729</v>
      </c>
      <c r="R2003" s="1514" t="s">
        <v>2113</v>
      </c>
      <c r="T2003" s="1518" t="str">
        <f t="shared" si="325"/>
        <v/>
      </c>
    </row>
    <row r="2004" spans="1:20" s="1512"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18" t="str">
        <f>IF(T2004&lt;&gt;"","I","")</f>
        <v/>
      </c>
      <c r="H2004" s="1518" t="s">
        <v>2059</v>
      </c>
      <c r="I2004" s="905"/>
      <c r="J2004" s="905"/>
      <c r="K2004" s="905"/>
      <c r="L2004" s="905" t="s">
        <v>1396</v>
      </c>
      <c r="M2004" s="1496">
        <v>1217</v>
      </c>
      <c r="N2004" s="905"/>
      <c r="O2004" s="1512">
        <v>530</v>
      </c>
      <c r="R2004" s="1514" t="s">
        <v>2113</v>
      </c>
      <c r="T2004" s="1518" t="str">
        <f t="shared" si="325"/>
        <v/>
      </c>
    </row>
    <row r="2005" spans="1:20" s="1512"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18" t="str">
        <f>IF(T2005&lt;&gt;"",IF(Q2004="Credit Memo","J",IF(Q2004="Check","K","")),"")</f>
        <v/>
      </c>
      <c r="H2005" s="1518" t="s">
        <v>2059</v>
      </c>
      <c r="I2005" s="905"/>
      <c r="J2005" s="905"/>
      <c r="K2005" s="905"/>
      <c r="L2005" s="905" t="s">
        <v>1397</v>
      </c>
      <c r="M2005" s="1496">
        <v>1218</v>
      </c>
      <c r="N2005" s="905"/>
      <c r="O2005" s="1512" t="s">
        <v>2096</v>
      </c>
      <c r="R2005" s="1514" t="s">
        <v>2113</v>
      </c>
      <c r="T2005" s="1518" t="str">
        <f t="shared" si="325"/>
        <v/>
      </c>
    </row>
    <row r="2006" spans="1:20" s="1512"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18" t="str">
        <f>IF(T2006&lt;&gt;"","C","")</f>
        <v/>
      </c>
      <c r="H2006" s="1518" t="s">
        <v>2059</v>
      </c>
      <c r="I2006" s="905"/>
      <c r="J2006" s="905"/>
      <c r="K2006" s="905"/>
      <c r="L2006" s="905" t="s">
        <v>1400</v>
      </c>
      <c r="M2006" s="1496">
        <v>1219</v>
      </c>
      <c r="N2006" s="905"/>
      <c r="R2006" s="1514" t="s">
        <v>2113</v>
      </c>
      <c r="T2006" s="1518" t="str">
        <f t="shared" si="325"/>
        <v/>
      </c>
    </row>
    <row r="2007" spans="1:20" s="1512"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18" t="str">
        <f>IF(T2007&lt;&gt;"","D","")</f>
        <v/>
      </c>
      <c r="H2007" s="1518" t="s">
        <v>2059</v>
      </c>
      <c r="I2007" s="905"/>
      <c r="J2007" s="905"/>
      <c r="K2007" s="905"/>
      <c r="L2007" s="905" t="s">
        <v>1401</v>
      </c>
      <c r="M2007" s="1496">
        <v>1220</v>
      </c>
      <c r="N2007" s="905"/>
      <c r="R2007" s="1514" t="s">
        <v>2113</v>
      </c>
      <c r="T2007" s="1518" t="str">
        <f t="shared" si="325"/>
        <v/>
      </c>
    </row>
    <row r="2008" spans="1:20" s="1512"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18" t="s">
        <v>1411</v>
      </c>
      <c r="G2008" s="1518" t="str">
        <f t="shared" ref="G2008:G2052" si="326">IF(T2008&lt;&gt;"","S","")</f>
        <v/>
      </c>
      <c r="H2008" s="1518" t="s">
        <v>2059</v>
      </c>
      <c r="I2008" s="905"/>
      <c r="J2008" s="905"/>
      <c r="K2008" s="905"/>
      <c r="L2008" s="905" t="s">
        <v>1411</v>
      </c>
      <c r="M2008" s="1496">
        <v>1221</v>
      </c>
      <c r="N2008" s="905"/>
      <c r="R2008" s="1514" t="s">
        <v>2113</v>
      </c>
      <c r="T2008" s="1518" t="str">
        <f t="shared" si="325"/>
        <v/>
      </c>
    </row>
    <row r="2009" spans="1:20" s="1512"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18" t="str">
        <f>IF(T2009&lt;&gt;"","AQ","")</f>
        <v/>
      </c>
      <c r="H2009" s="1518" t="s">
        <v>2059</v>
      </c>
      <c r="I2009" s="905"/>
      <c r="J2009" s="905"/>
      <c r="K2009" s="905"/>
      <c r="L2009" s="905" t="s">
        <v>2074</v>
      </c>
      <c r="M2009" s="1496">
        <v>1222</v>
      </c>
      <c r="N2009" s="905"/>
      <c r="R2009" s="1514" t="s">
        <v>2113</v>
      </c>
      <c r="T2009" s="1518" t="str">
        <f t="shared" si="325"/>
        <v/>
      </c>
    </row>
    <row r="2010" spans="1:20" s="1512"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2124</v>
      </c>
      <c r="G2010" s="1518" t="str">
        <f>IF(T2010&lt;&gt;"","AA","")</f>
        <v/>
      </c>
      <c r="H2010" s="1518" t="s">
        <v>2059</v>
      </c>
      <c r="I2010" s="905"/>
      <c r="J2010" s="905"/>
      <c r="K2010" s="905"/>
      <c r="L2010" s="905" t="s">
        <v>2075</v>
      </c>
      <c r="M2010" s="1496">
        <v>1223</v>
      </c>
      <c r="N2010" s="905"/>
      <c r="R2010" s="1514" t="s">
        <v>2113</v>
      </c>
      <c r="T2010" s="1518" t="str">
        <f t="shared" si="325"/>
        <v/>
      </c>
    </row>
    <row r="2011" spans="1:20" s="1512"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18" t="str">
        <f>IF(T2011&lt;&gt;"","H","")</f>
        <v/>
      </c>
      <c r="H2011" s="1518" t="s">
        <v>2059</v>
      </c>
      <c r="I2011" s="905"/>
      <c r="J2011" s="905"/>
      <c r="K2011" s="905"/>
      <c r="L2011" s="905" t="s">
        <v>1412</v>
      </c>
      <c r="M2011" s="1496">
        <v>1224</v>
      </c>
      <c r="N2011" s="905"/>
      <c r="R2011" s="1514" t="s">
        <v>2113</v>
      </c>
      <c r="T2011" s="1518" t="str">
        <f t="shared" si="325"/>
        <v/>
      </c>
    </row>
    <row r="2012" spans="1:20" s="1512"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18" t="str">
        <f>IF(T2012&lt;&gt;"","A","")</f>
        <v/>
      </c>
      <c r="H2012" s="1518" t="s">
        <v>2059</v>
      </c>
      <c r="I2012" s="905"/>
      <c r="J2012" s="905"/>
      <c r="K2012" s="905"/>
      <c r="L2012" s="905" t="s">
        <v>1508</v>
      </c>
      <c r="M2012" s="1496">
        <v>1225</v>
      </c>
      <c r="N2012" s="905"/>
      <c r="O2012" s="1512" t="s">
        <v>728</v>
      </c>
      <c r="R2012" s="1514" t="s">
        <v>2114</v>
      </c>
      <c r="T2012" s="1518" t="str">
        <f>IF(Q$2013="Yes",38,"")</f>
        <v/>
      </c>
    </row>
    <row r="2013" spans="1:20" s="1512"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18"/>
      <c r="H2013" s="1518"/>
      <c r="I2013" s="905"/>
      <c r="J2013" s="905"/>
      <c r="K2013" s="905"/>
      <c r="L2013" s="905" t="s">
        <v>1722</v>
      </c>
      <c r="M2013" s="1496">
        <v>1226</v>
      </c>
      <c r="N2013" s="905"/>
      <c r="O2013" s="1512">
        <v>531</v>
      </c>
      <c r="Q2013" s="1515" t="s">
        <v>651</v>
      </c>
      <c r="R2013" s="1514" t="s">
        <v>2114</v>
      </c>
      <c r="T2013" s="1518" t="str">
        <f t="shared" ref="T2013:T2022" si="327">IF(Q$2013="Yes",38,"")</f>
        <v/>
      </c>
    </row>
    <row r="2014" spans="1:20" s="1512"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18" t="str">
        <f>IF(T2014&lt;&gt;"","B","")</f>
        <v/>
      </c>
      <c r="H2014" s="1518" t="s">
        <v>2059</v>
      </c>
      <c r="I2014" s="905"/>
      <c r="J2014" s="905"/>
      <c r="K2014" s="905"/>
      <c r="L2014" s="905" t="s">
        <v>1398</v>
      </c>
      <c r="M2014" s="1496">
        <v>1227</v>
      </c>
      <c r="N2014" s="905"/>
      <c r="O2014" s="1512" t="s">
        <v>729</v>
      </c>
      <c r="R2014" s="1514" t="s">
        <v>2114</v>
      </c>
      <c r="T2014" s="1518" t="str">
        <f t="shared" si="327"/>
        <v/>
      </c>
    </row>
    <row r="2015" spans="1:20" s="1512"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18" t="str">
        <f>IF(T2015&lt;&gt;"","I","")</f>
        <v/>
      </c>
      <c r="H2015" s="1518" t="s">
        <v>2059</v>
      </c>
      <c r="I2015" s="905"/>
      <c r="J2015" s="905"/>
      <c r="K2015" s="905"/>
      <c r="L2015" s="905" t="s">
        <v>1396</v>
      </c>
      <c r="M2015" s="1496">
        <v>1228</v>
      </c>
      <c r="N2015" s="905"/>
      <c r="O2015" s="1512">
        <v>544</v>
      </c>
      <c r="R2015" s="1514" t="s">
        <v>2114</v>
      </c>
      <c r="T2015" s="1518" t="str">
        <f t="shared" si="327"/>
        <v/>
      </c>
    </row>
    <row r="2016" spans="1:20" s="1512"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18" t="str">
        <f>IF(T2016&lt;&gt;"",IF(Q2015="Credit Memo","J",IF(Q2015="Check","K","")),"")</f>
        <v/>
      </c>
      <c r="H2016" s="1518" t="s">
        <v>2059</v>
      </c>
      <c r="I2016" s="905"/>
      <c r="J2016" s="905"/>
      <c r="K2016" s="905"/>
      <c r="L2016" s="905" t="s">
        <v>1397</v>
      </c>
      <c r="M2016" s="1496">
        <v>1229</v>
      </c>
      <c r="N2016" s="905"/>
      <c r="O2016" s="1512" t="s">
        <v>2097</v>
      </c>
      <c r="R2016" s="1514" t="s">
        <v>2114</v>
      </c>
      <c r="T2016" s="1518" t="str">
        <f t="shared" si="327"/>
        <v/>
      </c>
    </row>
    <row r="2017" spans="1:20" s="1512"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18" t="str">
        <f>IF(T2017&lt;&gt;"","C","")</f>
        <v/>
      </c>
      <c r="H2017" s="1518" t="s">
        <v>2059</v>
      </c>
      <c r="I2017" s="905"/>
      <c r="J2017" s="905"/>
      <c r="K2017" s="905"/>
      <c r="L2017" s="905" t="s">
        <v>1400</v>
      </c>
      <c r="M2017" s="1496">
        <v>1230</v>
      </c>
      <c r="N2017" s="905"/>
      <c r="R2017" s="1514" t="s">
        <v>2114</v>
      </c>
      <c r="T2017" s="1518" t="str">
        <f t="shared" si="327"/>
        <v/>
      </c>
    </row>
    <row r="2018" spans="1:20" s="1512"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18" t="str">
        <f>IF(T2018&lt;&gt;"","D","")</f>
        <v/>
      </c>
      <c r="H2018" s="1518" t="s">
        <v>2059</v>
      </c>
      <c r="I2018" s="905"/>
      <c r="J2018" s="905"/>
      <c r="K2018" s="905"/>
      <c r="L2018" s="905" t="s">
        <v>1401</v>
      </c>
      <c r="M2018" s="1496">
        <v>1231</v>
      </c>
      <c r="N2018" s="905"/>
      <c r="R2018" s="1514" t="s">
        <v>2114</v>
      </c>
      <c r="T2018" s="1518" t="str">
        <f t="shared" si="327"/>
        <v/>
      </c>
    </row>
    <row r="2019" spans="1:20" s="1512"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18" t="s">
        <v>1411</v>
      </c>
      <c r="G2019" s="1518" t="str">
        <f t="shared" si="326"/>
        <v/>
      </c>
      <c r="H2019" s="1518" t="s">
        <v>2059</v>
      </c>
      <c r="I2019" s="905"/>
      <c r="J2019" s="905"/>
      <c r="K2019" s="905"/>
      <c r="L2019" s="905" t="s">
        <v>1411</v>
      </c>
      <c r="M2019" s="1496">
        <v>1232</v>
      </c>
      <c r="N2019" s="905"/>
      <c r="R2019" s="1514" t="s">
        <v>2114</v>
      </c>
      <c r="T2019" s="1518" t="str">
        <f t="shared" si="327"/>
        <v/>
      </c>
    </row>
    <row r="2020" spans="1:20" s="1512"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18" t="str">
        <f>IF(T2020&lt;&gt;"","AQ","")</f>
        <v/>
      </c>
      <c r="H2020" s="1518" t="s">
        <v>2059</v>
      </c>
      <c r="I2020" s="905"/>
      <c r="J2020" s="905"/>
      <c r="K2020" s="905"/>
      <c r="L2020" s="905" t="s">
        <v>2074</v>
      </c>
      <c r="M2020" s="1496">
        <v>1233</v>
      </c>
      <c r="N2020" s="905"/>
      <c r="R2020" s="1514" t="s">
        <v>2114</v>
      </c>
      <c r="T2020" s="1518" t="str">
        <f t="shared" si="327"/>
        <v/>
      </c>
    </row>
    <row r="2021" spans="1:20" s="1512"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2124</v>
      </c>
      <c r="G2021" s="1518" t="str">
        <f>IF(T2021&lt;&gt;"","AA","")</f>
        <v/>
      </c>
      <c r="H2021" s="1518" t="s">
        <v>2059</v>
      </c>
      <c r="I2021" s="905"/>
      <c r="J2021" s="905"/>
      <c r="K2021" s="905"/>
      <c r="L2021" s="905" t="s">
        <v>2075</v>
      </c>
      <c r="M2021" s="1496">
        <v>1234</v>
      </c>
      <c r="N2021" s="905"/>
      <c r="R2021" s="1514" t="s">
        <v>2114</v>
      </c>
      <c r="T2021" s="1518" t="str">
        <f t="shared" si="327"/>
        <v/>
      </c>
    </row>
    <row r="2022" spans="1:20" s="1512"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18" t="str">
        <f>IF(T2022&lt;&gt;"","H","")</f>
        <v/>
      </c>
      <c r="H2022" s="1518" t="s">
        <v>2059</v>
      </c>
      <c r="I2022" s="905"/>
      <c r="J2022" s="905"/>
      <c r="K2022" s="905"/>
      <c r="L2022" s="905" t="s">
        <v>1412</v>
      </c>
      <c r="M2022" s="1496">
        <v>1235</v>
      </c>
      <c r="N2022" s="905"/>
      <c r="R2022" s="1514" t="s">
        <v>2114</v>
      </c>
      <c r="T2022" s="1518" t="str">
        <f t="shared" si="327"/>
        <v/>
      </c>
    </row>
    <row r="2023" spans="1:20" s="1512"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18" t="str">
        <f>IF(T2023&lt;&gt;"","A","")</f>
        <v/>
      </c>
      <c r="H2023" s="1518" t="s">
        <v>2059</v>
      </c>
      <c r="I2023" s="905"/>
      <c r="J2023" s="905"/>
      <c r="K2023" s="905"/>
      <c r="L2023" s="905" t="s">
        <v>1508</v>
      </c>
      <c r="M2023" s="1496">
        <v>1236</v>
      </c>
      <c r="N2023" s="905"/>
      <c r="O2023" s="1512" t="s">
        <v>728</v>
      </c>
      <c r="R2023" s="1514" t="s">
        <v>2115</v>
      </c>
      <c r="T2023" s="1518" t="str">
        <f>IF(Q$2024="Yes",39,"")</f>
        <v/>
      </c>
    </row>
    <row r="2024" spans="1:20" s="1512"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18"/>
      <c r="H2024" s="1518"/>
      <c r="I2024" s="905"/>
      <c r="J2024" s="905"/>
      <c r="K2024" s="905"/>
      <c r="L2024" s="905" t="s">
        <v>1722</v>
      </c>
      <c r="M2024" s="1496">
        <v>1237</v>
      </c>
      <c r="N2024" s="905"/>
      <c r="O2024" s="1512">
        <v>545</v>
      </c>
      <c r="Q2024" s="1515" t="s">
        <v>651</v>
      </c>
      <c r="R2024" s="1514" t="s">
        <v>2115</v>
      </c>
      <c r="T2024" s="1518" t="str">
        <f t="shared" ref="T2024:T2033" si="328">IF(Q$2024="Yes",39,"")</f>
        <v/>
      </c>
    </row>
    <row r="2025" spans="1:20" s="1512"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18" t="str">
        <f>IF(T2025&lt;&gt;"","B","")</f>
        <v/>
      </c>
      <c r="H2025" s="1518" t="s">
        <v>2059</v>
      </c>
      <c r="I2025" s="905"/>
      <c r="J2025" s="905"/>
      <c r="K2025" s="905"/>
      <c r="L2025" s="905" t="s">
        <v>1398</v>
      </c>
      <c r="M2025" s="1496">
        <v>1238</v>
      </c>
      <c r="N2025" s="905"/>
      <c r="O2025" s="1512" t="s">
        <v>729</v>
      </c>
      <c r="R2025" s="1514" t="s">
        <v>2115</v>
      </c>
      <c r="T2025" s="1518" t="str">
        <f t="shared" si="328"/>
        <v/>
      </c>
    </row>
    <row r="2026" spans="1:20" s="1512"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18" t="str">
        <f>IF(T2026&lt;&gt;"","I","")</f>
        <v/>
      </c>
      <c r="H2026" s="1518" t="s">
        <v>2059</v>
      </c>
      <c r="I2026" s="905"/>
      <c r="J2026" s="905"/>
      <c r="K2026" s="905"/>
      <c r="L2026" s="905" t="s">
        <v>1396</v>
      </c>
      <c r="M2026" s="1496">
        <v>1239</v>
      </c>
      <c r="N2026" s="905"/>
      <c r="O2026" s="1512">
        <v>558</v>
      </c>
      <c r="R2026" s="1514" t="s">
        <v>2115</v>
      </c>
      <c r="T2026" s="1518" t="str">
        <f t="shared" si="328"/>
        <v/>
      </c>
    </row>
    <row r="2027" spans="1:20" s="1512"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18" t="str">
        <f>IF(T2027&lt;&gt;"",IF(Q2026="Credit Memo","J",IF(Q2026="Check","K","")),"")</f>
        <v/>
      </c>
      <c r="H2027" s="1518" t="s">
        <v>2059</v>
      </c>
      <c r="I2027" s="905"/>
      <c r="J2027" s="905"/>
      <c r="K2027" s="905"/>
      <c r="L2027" s="905" t="s">
        <v>1397</v>
      </c>
      <c r="M2027" s="1496">
        <v>1240</v>
      </c>
      <c r="N2027" s="905"/>
      <c r="O2027" s="1512" t="s">
        <v>2098</v>
      </c>
      <c r="R2027" s="1514" t="s">
        <v>2115</v>
      </c>
      <c r="T2027" s="1518" t="str">
        <f t="shared" si="328"/>
        <v/>
      </c>
    </row>
    <row r="2028" spans="1:20" s="1512"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18" t="str">
        <f>IF(T2028&lt;&gt;"","C","")</f>
        <v/>
      </c>
      <c r="H2028" s="1518" t="s">
        <v>2059</v>
      </c>
      <c r="I2028" s="905"/>
      <c r="J2028" s="905"/>
      <c r="K2028" s="905"/>
      <c r="L2028" s="905" t="s">
        <v>1400</v>
      </c>
      <c r="M2028" s="1496">
        <v>1241</v>
      </c>
      <c r="N2028" s="905"/>
      <c r="R2028" s="1514" t="s">
        <v>2115</v>
      </c>
      <c r="T2028" s="1518" t="str">
        <f t="shared" si="328"/>
        <v/>
      </c>
    </row>
    <row r="2029" spans="1:20" s="1512"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18" t="str">
        <f>IF(T2029&lt;&gt;"","D","")</f>
        <v/>
      </c>
      <c r="H2029" s="1518" t="s">
        <v>2059</v>
      </c>
      <c r="I2029" s="905"/>
      <c r="J2029" s="905"/>
      <c r="K2029" s="905"/>
      <c r="L2029" s="905" t="s">
        <v>1401</v>
      </c>
      <c r="M2029" s="1496">
        <v>1242</v>
      </c>
      <c r="N2029" s="905"/>
      <c r="R2029" s="1514" t="s">
        <v>2115</v>
      </c>
      <c r="T2029" s="1518" t="str">
        <f t="shared" si="328"/>
        <v/>
      </c>
    </row>
    <row r="2030" spans="1:20" s="1512"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18" t="s">
        <v>1411</v>
      </c>
      <c r="G2030" s="1518" t="str">
        <f t="shared" si="326"/>
        <v/>
      </c>
      <c r="H2030" s="1518" t="s">
        <v>2059</v>
      </c>
      <c r="I2030" s="905"/>
      <c r="J2030" s="905"/>
      <c r="K2030" s="905"/>
      <c r="L2030" s="905" t="s">
        <v>1411</v>
      </c>
      <c r="M2030" s="1496">
        <v>1243</v>
      </c>
      <c r="N2030" s="905"/>
      <c r="R2030" s="1514" t="s">
        <v>2115</v>
      </c>
      <c r="T2030" s="1518" t="str">
        <f t="shared" si="328"/>
        <v/>
      </c>
    </row>
    <row r="2031" spans="1:20" s="1512"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18" t="str">
        <f>IF(T2031&lt;&gt;"","AQ","")</f>
        <v/>
      </c>
      <c r="H2031" s="1518" t="s">
        <v>2059</v>
      </c>
      <c r="I2031" s="905"/>
      <c r="J2031" s="905"/>
      <c r="K2031" s="905"/>
      <c r="L2031" s="905" t="s">
        <v>2074</v>
      </c>
      <c r="M2031" s="1496">
        <v>1244</v>
      </c>
      <c r="N2031" s="905"/>
      <c r="R2031" s="1514" t="s">
        <v>2115</v>
      </c>
      <c r="T2031" s="1518" t="str">
        <f t="shared" si="328"/>
        <v/>
      </c>
    </row>
    <row r="2032" spans="1:20" s="1512"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2124</v>
      </c>
      <c r="G2032" s="1518" t="str">
        <f>IF(T2032&lt;&gt;"","AA","")</f>
        <v/>
      </c>
      <c r="H2032" s="1518" t="s">
        <v>2059</v>
      </c>
      <c r="I2032" s="905"/>
      <c r="J2032" s="905"/>
      <c r="K2032" s="905"/>
      <c r="L2032" s="905" t="s">
        <v>2075</v>
      </c>
      <c r="M2032" s="1496">
        <v>1245</v>
      </c>
      <c r="N2032" s="905"/>
      <c r="R2032" s="1514" t="s">
        <v>2115</v>
      </c>
      <c r="T2032" s="1518" t="str">
        <f t="shared" si="328"/>
        <v/>
      </c>
    </row>
    <row r="2033" spans="1:20" s="1512"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18" t="str">
        <f>IF(T2033&lt;&gt;"","H","")</f>
        <v/>
      </c>
      <c r="H2033" s="1518" t="s">
        <v>2059</v>
      </c>
      <c r="I2033" s="905"/>
      <c r="J2033" s="905"/>
      <c r="K2033" s="905"/>
      <c r="L2033" s="905" t="s">
        <v>1412</v>
      </c>
      <c r="M2033" s="1496">
        <v>1246</v>
      </c>
      <c r="N2033" s="905"/>
      <c r="R2033" s="1514" t="s">
        <v>2115</v>
      </c>
      <c r="T2033" s="1518" t="str">
        <f t="shared" si="328"/>
        <v/>
      </c>
    </row>
    <row r="2034" spans="1:20" s="1512"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18" t="str">
        <f>IF(T2034&lt;&gt;"","A","")</f>
        <v/>
      </c>
      <c r="H2034" s="1518" t="s">
        <v>2059</v>
      </c>
      <c r="I2034" s="905"/>
      <c r="J2034" s="905"/>
      <c r="K2034" s="905"/>
      <c r="L2034" s="905" t="s">
        <v>1508</v>
      </c>
      <c r="M2034" s="1496">
        <v>1247</v>
      </c>
      <c r="N2034" s="905"/>
      <c r="O2034" s="1512" t="s">
        <v>728</v>
      </c>
      <c r="R2034" s="1514" t="s">
        <v>2116</v>
      </c>
      <c r="T2034" s="1518" t="str">
        <f>IF(Q$2035="Yes",40,"")</f>
        <v/>
      </c>
    </row>
    <row r="2035" spans="1:20" s="1512"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18"/>
      <c r="H2035" s="1518"/>
      <c r="I2035" s="905"/>
      <c r="J2035" s="905"/>
      <c r="K2035" s="905"/>
      <c r="L2035" s="905" t="s">
        <v>1722</v>
      </c>
      <c r="M2035" s="1496">
        <v>1248</v>
      </c>
      <c r="N2035" s="905"/>
      <c r="O2035" s="1512">
        <v>559</v>
      </c>
      <c r="Q2035" s="1515" t="s">
        <v>651</v>
      </c>
      <c r="R2035" s="1514" t="s">
        <v>2116</v>
      </c>
      <c r="T2035" s="1518" t="str">
        <f t="shared" ref="T2035:T2044" si="329">IF(Q$2035="Yes",40,"")</f>
        <v/>
      </c>
    </row>
    <row r="2036" spans="1:20" s="1512"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18" t="str">
        <f>IF(T2036&lt;&gt;"","B","")</f>
        <v/>
      </c>
      <c r="H2036" s="1518" t="s">
        <v>2059</v>
      </c>
      <c r="I2036" s="905"/>
      <c r="J2036" s="905"/>
      <c r="K2036" s="905"/>
      <c r="L2036" s="905" t="s">
        <v>1398</v>
      </c>
      <c r="M2036" s="1496">
        <v>1249</v>
      </c>
      <c r="N2036" s="905"/>
      <c r="O2036" s="1512" t="s">
        <v>729</v>
      </c>
      <c r="R2036" s="1514" t="s">
        <v>2116</v>
      </c>
      <c r="T2036" s="1518" t="str">
        <f t="shared" si="329"/>
        <v/>
      </c>
    </row>
    <row r="2037" spans="1:20" s="1512"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18" t="str">
        <f>IF(T2037&lt;&gt;"","I","")</f>
        <v/>
      </c>
      <c r="H2037" s="1518" t="s">
        <v>2059</v>
      </c>
      <c r="I2037" s="905"/>
      <c r="J2037" s="905"/>
      <c r="K2037" s="905"/>
      <c r="L2037" s="905" t="s">
        <v>1396</v>
      </c>
      <c r="M2037" s="1496">
        <v>1250</v>
      </c>
      <c r="N2037" s="905"/>
      <c r="O2037" s="1512">
        <v>572</v>
      </c>
      <c r="R2037" s="1514" t="s">
        <v>2116</v>
      </c>
      <c r="T2037" s="1518" t="str">
        <f t="shared" si="329"/>
        <v/>
      </c>
    </row>
    <row r="2038" spans="1:20" s="1512"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18" t="str">
        <f>IF(T2038&lt;&gt;"",IF(Q2037="Credit Memo","J",IF(Q2037="Check","K","")),"")</f>
        <v/>
      </c>
      <c r="H2038" s="1518" t="s">
        <v>2059</v>
      </c>
      <c r="I2038" s="905"/>
      <c r="J2038" s="905"/>
      <c r="K2038" s="905"/>
      <c r="L2038" s="905" t="s">
        <v>1397</v>
      </c>
      <c r="M2038" s="1496">
        <v>1251</v>
      </c>
      <c r="N2038" s="905"/>
      <c r="O2038" s="1512" t="s">
        <v>2099</v>
      </c>
      <c r="R2038" s="1514" t="s">
        <v>2116</v>
      </c>
      <c r="T2038" s="1518" t="str">
        <f t="shared" si="329"/>
        <v/>
      </c>
    </row>
    <row r="2039" spans="1:20" s="1512"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18" t="str">
        <f>IF(T2039&lt;&gt;"","C","")</f>
        <v/>
      </c>
      <c r="H2039" s="1518" t="s">
        <v>2059</v>
      </c>
      <c r="I2039" s="905"/>
      <c r="J2039" s="905"/>
      <c r="K2039" s="905"/>
      <c r="L2039" s="905" t="s">
        <v>1400</v>
      </c>
      <c r="M2039" s="1496">
        <v>1252</v>
      </c>
      <c r="N2039" s="905"/>
      <c r="R2039" s="1514" t="s">
        <v>2116</v>
      </c>
      <c r="T2039" s="1518" t="str">
        <f t="shared" si="329"/>
        <v/>
      </c>
    </row>
    <row r="2040" spans="1:20" s="1512"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18" t="str">
        <f>IF(T2040&lt;&gt;"","D","")</f>
        <v/>
      </c>
      <c r="H2040" s="1518" t="s">
        <v>2059</v>
      </c>
      <c r="I2040" s="905"/>
      <c r="J2040" s="905"/>
      <c r="K2040" s="905"/>
      <c r="L2040" s="905" t="s">
        <v>1401</v>
      </c>
      <c r="M2040" s="1496">
        <v>1253</v>
      </c>
      <c r="N2040" s="905"/>
      <c r="R2040" s="1514" t="s">
        <v>2116</v>
      </c>
      <c r="T2040" s="1518" t="str">
        <f t="shared" si="329"/>
        <v/>
      </c>
    </row>
    <row r="2041" spans="1:20" s="1512"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18" t="s">
        <v>1411</v>
      </c>
      <c r="G2041" s="1518" t="str">
        <f t="shared" si="326"/>
        <v/>
      </c>
      <c r="H2041" s="1518" t="s">
        <v>2059</v>
      </c>
      <c r="I2041" s="905"/>
      <c r="J2041" s="905"/>
      <c r="K2041" s="905"/>
      <c r="L2041" s="905" t="s">
        <v>1411</v>
      </c>
      <c r="M2041" s="1496">
        <v>1254</v>
      </c>
      <c r="N2041" s="905"/>
      <c r="R2041" s="1514" t="s">
        <v>2116</v>
      </c>
      <c r="T2041" s="1518" t="str">
        <f t="shared" si="329"/>
        <v/>
      </c>
    </row>
    <row r="2042" spans="1:20" s="1512"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18" t="str">
        <f>IF(T2042&lt;&gt;"","AQ","")</f>
        <v/>
      </c>
      <c r="H2042" s="1518" t="s">
        <v>2059</v>
      </c>
      <c r="I2042" s="905"/>
      <c r="J2042" s="905"/>
      <c r="K2042" s="905"/>
      <c r="L2042" s="905" t="s">
        <v>2074</v>
      </c>
      <c r="M2042" s="1496">
        <v>1255</v>
      </c>
      <c r="N2042" s="905"/>
      <c r="R2042" s="1514" t="s">
        <v>2116</v>
      </c>
      <c r="T2042" s="1518" t="str">
        <f t="shared" si="329"/>
        <v/>
      </c>
    </row>
    <row r="2043" spans="1:20" s="1512"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2124</v>
      </c>
      <c r="G2043" s="1518" t="str">
        <f>IF(T2043&lt;&gt;"","AA","")</f>
        <v/>
      </c>
      <c r="H2043" s="1518" t="s">
        <v>2059</v>
      </c>
      <c r="I2043" s="905"/>
      <c r="J2043" s="905"/>
      <c r="K2043" s="905"/>
      <c r="L2043" s="905" t="s">
        <v>2075</v>
      </c>
      <c r="M2043" s="1496">
        <v>1256</v>
      </c>
      <c r="N2043" s="905"/>
      <c r="R2043" s="1514" t="s">
        <v>2116</v>
      </c>
      <c r="T2043" s="1518" t="str">
        <f t="shared" si="329"/>
        <v/>
      </c>
    </row>
    <row r="2044" spans="1:20" s="1512"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18" t="str">
        <f>IF(T2044&lt;&gt;"","H","")</f>
        <v/>
      </c>
      <c r="H2044" s="1518" t="s">
        <v>2059</v>
      </c>
      <c r="I2044" s="905"/>
      <c r="J2044" s="905"/>
      <c r="K2044" s="905"/>
      <c r="L2044" s="905" t="s">
        <v>1412</v>
      </c>
      <c r="M2044" s="1496">
        <v>1257</v>
      </c>
      <c r="N2044" s="905"/>
      <c r="R2044" s="1514" t="s">
        <v>2116</v>
      </c>
      <c r="T2044" s="1518" t="str">
        <f t="shared" si="329"/>
        <v/>
      </c>
    </row>
    <row r="2045" spans="1:20" s="1512"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18" t="str">
        <f>IF(T2045&lt;&gt;"","A","")</f>
        <v/>
      </c>
      <c r="H2045" s="1518" t="s">
        <v>2059</v>
      </c>
      <c r="I2045" s="905"/>
      <c r="J2045" s="905"/>
      <c r="K2045" s="905"/>
      <c r="L2045" s="905" t="s">
        <v>1508</v>
      </c>
      <c r="M2045" s="1496">
        <v>1258</v>
      </c>
      <c r="N2045" s="905"/>
      <c r="O2045" s="1512" t="s">
        <v>728</v>
      </c>
      <c r="R2045" s="1514" t="s">
        <v>2117</v>
      </c>
      <c r="T2045" s="1518" t="str">
        <f>IF(Q$2046="Yes",41,"")</f>
        <v/>
      </c>
    </row>
    <row r="2046" spans="1:20" s="1512"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18"/>
      <c r="H2046" s="1518"/>
      <c r="I2046" s="905"/>
      <c r="J2046" s="905"/>
      <c r="K2046" s="905"/>
      <c r="L2046" s="905" t="s">
        <v>1722</v>
      </c>
      <c r="M2046" s="1496">
        <v>1259</v>
      </c>
      <c r="N2046" s="905"/>
      <c r="O2046" s="1512">
        <v>573</v>
      </c>
      <c r="Q2046" s="1515" t="s">
        <v>651</v>
      </c>
      <c r="R2046" s="1514" t="s">
        <v>2117</v>
      </c>
      <c r="T2046" s="1518" t="str">
        <f t="shared" ref="T2046:T2055" si="330">IF(Q$2046="Yes",41,"")</f>
        <v/>
      </c>
    </row>
    <row r="2047" spans="1:20" s="1512"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18" t="str">
        <f>IF(T2047&lt;&gt;"","B","")</f>
        <v/>
      </c>
      <c r="H2047" s="1518" t="s">
        <v>2059</v>
      </c>
      <c r="I2047" s="905"/>
      <c r="J2047" s="905"/>
      <c r="K2047" s="905"/>
      <c r="L2047" s="905" t="s">
        <v>1398</v>
      </c>
      <c r="M2047" s="1496">
        <v>1260</v>
      </c>
      <c r="N2047" s="905"/>
      <c r="O2047" s="1512" t="s">
        <v>729</v>
      </c>
      <c r="R2047" s="1514" t="s">
        <v>2117</v>
      </c>
      <c r="T2047" s="1518" t="str">
        <f t="shared" si="330"/>
        <v/>
      </c>
    </row>
    <row r="2048" spans="1:20" s="1512"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18" t="str">
        <f>IF(T2048&lt;&gt;"","I","")</f>
        <v/>
      </c>
      <c r="H2048" s="1518" t="s">
        <v>2059</v>
      </c>
      <c r="I2048" s="905"/>
      <c r="J2048" s="905"/>
      <c r="K2048" s="905"/>
      <c r="L2048" s="905" t="s">
        <v>1396</v>
      </c>
      <c r="M2048" s="1496">
        <v>1261</v>
      </c>
      <c r="N2048" s="905"/>
      <c r="O2048" s="1512">
        <v>586</v>
      </c>
      <c r="R2048" s="1514" t="s">
        <v>2117</v>
      </c>
      <c r="T2048" s="1518" t="str">
        <f t="shared" si="330"/>
        <v/>
      </c>
    </row>
    <row r="2049" spans="1:20" s="1512"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18" t="str">
        <f>IF(T2049&lt;&gt;"",IF(Q2048="Credit Memo","J",IF(Q2048="Check","K","")),"")</f>
        <v/>
      </c>
      <c r="H2049" s="1518" t="s">
        <v>2059</v>
      </c>
      <c r="I2049" s="905"/>
      <c r="J2049" s="905"/>
      <c r="K2049" s="905"/>
      <c r="L2049" s="905" t="s">
        <v>1397</v>
      </c>
      <c r="M2049" s="1496">
        <v>1262</v>
      </c>
      <c r="N2049" s="905"/>
      <c r="O2049" s="1512" t="s">
        <v>2100</v>
      </c>
      <c r="R2049" s="1514" t="s">
        <v>2117</v>
      </c>
      <c r="T2049" s="1518" t="str">
        <f t="shared" si="330"/>
        <v/>
      </c>
    </row>
    <row r="2050" spans="1:20" s="1512"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18" t="str">
        <f>IF(T2050&lt;&gt;"","C","")</f>
        <v/>
      </c>
      <c r="H2050" s="1518" t="s">
        <v>2059</v>
      </c>
      <c r="I2050" s="905"/>
      <c r="J2050" s="905"/>
      <c r="K2050" s="905"/>
      <c r="L2050" s="905" t="s">
        <v>1400</v>
      </c>
      <c r="M2050" s="1496">
        <v>1263</v>
      </c>
      <c r="N2050" s="905"/>
      <c r="R2050" s="1514" t="s">
        <v>2117</v>
      </c>
      <c r="T2050" s="1518" t="str">
        <f t="shared" si="330"/>
        <v/>
      </c>
    </row>
    <row r="2051" spans="1:20" s="1512"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18" t="str">
        <f>IF(T2051&lt;&gt;"","D","")</f>
        <v/>
      </c>
      <c r="H2051" s="1518" t="s">
        <v>2059</v>
      </c>
      <c r="I2051" s="905"/>
      <c r="J2051" s="905"/>
      <c r="K2051" s="905"/>
      <c r="L2051" s="905" t="s">
        <v>1401</v>
      </c>
      <c r="M2051" s="1496">
        <v>1264</v>
      </c>
      <c r="N2051" s="905"/>
      <c r="R2051" s="1514" t="s">
        <v>2117</v>
      </c>
      <c r="T2051" s="1518" t="str">
        <f t="shared" si="330"/>
        <v/>
      </c>
    </row>
    <row r="2052" spans="1:20" s="1512"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18" t="s">
        <v>1411</v>
      </c>
      <c r="G2052" s="1518" t="str">
        <f t="shared" si="326"/>
        <v/>
      </c>
      <c r="H2052" s="1518" t="s">
        <v>2059</v>
      </c>
      <c r="I2052" s="905"/>
      <c r="J2052" s="905"/>
      <c r="K2052" s="905"/>
      <c r="L2052" s="905" t="s">
        <v>1411</v>
      </c>
      <c r="M2052" s="1496">
        <v>1265</v>
      </c>
      <c r="N2052" s="905"/>
      <c r="R2052" s="1514" t="s">
        <v>2117</v>
      </c>
      <c r="T2052" s="1518" t="str">
        <f t="shared" si="330"/>
        <v/>
      </c>
    </row>
    <row r="2053" spans="1:20" s="1512"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18" t="str">
        <f>IF(T2053&lt;&gt;"","AQ","")</f>
        <v/>
      </c>
      <c r="H2053" s="1518" t="s">
        <v>2059</v>
      </c>
      <c r="I2053" s="905"/>
      <c r="J2053" s="905"/>
      <c r="K2053" s="905"/>
      <c r="L2053" s="905" t="s">
        <v>2074</v>
      </c>
      <c r="M2053" s="1496">
        <v>1266</v>
      </c>
      <c r="N2053" s="905"/>
      <c r="R2053" s="1514" t="s">
        <v>2117</v>
      </c>
      <c r="T2053" s="1518" t="str">
        <f t="shared" si="330"/>
        <v/>
      </c>
    </row>
    <row r="2054" spans="1:20" s="1512"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2124</v>
      </c>
      <c r="G2054" s="1518" t="str">
        <f>IF(T2054&lt;&gt;"","AA","")</f>
        <v/>
      </c>
      <c r="H2054" s="1518" t="s">
        <v>2059</v>
      </c>
      <c r="I2054" s="905"/>
      <c r="J2054" s="905"/>
      <c r="K2054" s="905"/>
      <c r="L2054" s="905" t="s">
        <v>2075</v>
      </c>
      <c r="M2054" s="1496">
        <v>1267</v>
      </c>
      <c r="N2054" s="905"/>
      <c r="R2054" s="1514" t="s">
        <v>2117</v>
      </c>
      <c r="T2054" s="1518" t="str">
        <f t="shared" si="330"/>
        <v/>
      </c>
    </row>
    <row r="2055" spans="1:20" s="1512"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18" t="str">
        <f>IF(T2055&lt;&gt;"","H","")</f>
        <v/>
      </c>
      <c r="H2055" s="1518" t="s">
        <v>2059</v>
      </c>
      <c r="I2055" s="905"/>
      <c r="J2055" s="905"/>
      <c r="K2055" s="905"/>
      <c r="L2055" s="905" t="s">
        <v>1412</v>
      </c>
      <c r="M2055" s="1496">
        <v>1268</v>
      </c>
      <c r="N2055" s="905"/>
      <c r="R2055" s="1514" t="s">
        <v>2117</v>
      </c>
      <c r="T2055" s="1518" t="str">
        <f t="shared" si="330"/>
        <v/>
      </c>
    </row>
    <row r="2056" spans="1:20" s="1512"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18" t="str">
        <f>IF(T2056&lt;&gt;"","A","")</f>
        <v/>
      </c>
      <c r="H2056" s="1518" t="s">
        <v>2059</v>
      </c>
      <c r="I2056" s="905"/>
      <c r="J2056" s="905"/>
      <c r="K2056" s="905"/>
      <c r="L2056" s="905" t="s">
        <v>1508</v>
      </c>
      <c r="M2056" s="1496">
        <v>1269</v>
      </c>
      <c r="N2056" s="905"/>
      <c r="O2056" s="1512" t="s">
        <v>728</v>
      </c>
      <c r="R2056" s="1514" t="s">
        <v>2118</v>
      </c>
      <c r="T2056" s="1518" t="str">
        <f>IF(Q$2057="Yes",42,"")</f>
        <v/>
      </c>
    </row>
    <row r="2057" spans="1:20" s="1512"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18"/>
      <c r="H2057" s="1518"/>
      <c r="I2057" s="905"/>
      <c r="J2057" s="905"/>
      <c r="K2057" s="905"/>
      <c r="L2057" s="905" t="s">
        <v>1722</v>
      </c>
      <c r="M2057" s="1496">
        <v>1270</v>
      </c>
      <c r="N2057" s="905"/>
      <c r="O2057" s="1512">
        <v>587</v>
      </c>
      <c r="Q2057" s="1515" t="s">
        <v>651</v>
      </c>
      <c r="R2057" s="1514" t="s">
        <v>2118</v>
      </c>
      <c r="T2057" s="1518" t="str">
        <f t="shared" ref="T2057:T2066" si="331">IF(Q$2057="Yes",42,"")</f>
        <v/>
      </c>
    </row>
    <row r="2058" spans="1:20" s="1512"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18" t="str">
        <f>IF(T2058&lt;&gt;"","B","")</f>
        <v/>
      </c>
      <c r="H2058" s="1518" t="s">
        <v>2059</v>
      </c>
      <c r="I2058" s="905"/>
      <c r="J2058" s="905"/>
      <c r="K2058" s="905"/>
      <c r="L2058" s="905" t="s">
        <v>1398</v>
      </c>
      <c r="M2058" s="1496">
        <v>1271</v>
      </c>
      <c r="N2058" s="905"/>
      <c r="O2058" s="1512" t="s">
        <v>729</v>
      </c>
      <c r="R2058" s="1514" t="s">
        <v>2118</v>
      </c>
      <c r="T2058" s="1518" t="str">
        <f t="shared" si="331"/>
        <v/>
      </c>
    </row>
    <row r="2059" spans="1:20" s="1512"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18" t="str">
        <f>IF(T2059&lt;&gt;"","I","")</f>
        <v/>
      </c>
      <c r="H2059" s="1518" t="s">
        <v>2059</v>
      </c>
      <c r="I2059" s="905"/>
      <c r="J2059" s="905"/>
      <c r="K2059" s="905"/>
      <c r="L2059" s="905" t="s">
        <v>1396</v>
      </c>
      <c r="M2059" s="1496">
        <v>1272</v>
      </c>
      <c r="N2059" s="905"/>
      <c r="O2059" s="1512">
        <v>614</v>
      </c>
      <c r="R2059" s="1514" t="s">
        <v>2118</v>
      </c>
      <c r="T2059" s="1518" t="str">
        <f t="shared" si="331"/>
        <v/>
      </c>
    </row>
    <row r="2060" spans="1:20" s="1512"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18" t="str">
        <f>IF(T2060&lt;&gt;"",IF(Q2059="Credit Memo","J",IF(Q2059="Check","K","")),"")</f>
        <v/>
      </c>
      <c r="H2060" s="1518" t="s">
        <v>2059</v>
      </c>
      <c r="I2060" s="905"/>
      <c r="J2060" s="905"/>
      <c r="K2060" s="905"/>
      <c r="L2060" s="905" t="s">
        <v>1397</v>
      </c>
      <c r="M2060" s="1496">
        <v>1273</v>
      </c>
      <c r="N2060" s="905"/>
      <c r="O2060" s="1512" t="s">
        <v>2101</v>
      </c>
      <c r="R2060" s="1514" t="s">
        <v>2118</v>
      </c>
      <c r="T2060" s="1518" t="str">
        <f t="shared" si="331"/>
        <v/>
      </c>
    </row>
    <row r="2061" spans="1:20" s="1512"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18" t="str">
        <f>IF(T2061&lt;&gt;"","C","")</f>
        <v/>
      </c>
      <c r="H2061" s="1518" t="s">
        <v>2059</v>
      </c>
      <c r="I2061" s="905"/>
      <c r="J2061" s="905"/>
      <c r="K2061" s="905"/>
      <c r="L2061" s="905" t="s">
        <v>1400</v>
      </c>
      <c r="M2061" s="1496">
        <v>1274</v>
      </c>
      <c r="N2061" s="905"/>
      <c r="R2061" s="1514" t="s">
        <v>2118</v>
      </c>
      <c r="T2061" s="1518" t="str">
        <f t="shared" si="331"/>
        <v/>
      </c>
    </row>
    <row r="2062" spans="1:20" s="1512"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18" t="str">
        <f>IF(T2062&lt;&gt;"","D","")</f>
        <v/>
      </c>
      <c r="H2062" s="1518" t="s">
        <v>2059</v>
      </c>
      <c r="I2062" s="905"/>
      <c r="J2062" s="905"/>
      <c r="K2062" s="905"/>
      <c r="L2062" s="905" t="s">
        <v>1401</v>
      </c>
      <c r="M2062" s="1496">
        <v>1275</v>
      </c>
      <c r="N2062" s="905"/>
      <c r="R2062" s="1514" t="s">
        <v>2118</v>
      </c>
      <c r="T2062" s="1518" t="str">
        <f t="shared" si="331"/>
        <v/>
      </c>
    </row>
    <row r="2063" spans="1:20" s="1512"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18" t="s">
        <v>1411</v>
      </c>
      <c r="G2063" s="1518" t="str">
        <f t="shared" ref="G2063:G2085" si="332">IF(T2063&lt;&gt;"","S","")</f>
        <v/>
      </c>
      <c r="H2063" s="1518" t="s">
        <v>2059</v>
      </c>
      <c r="I2063" s="905"/>
      <c r="J2063" s="905"/>
      <c r="K2063" s="905"/>
      <c r="L2063" s="905" t="s">
        <v>1411</v>
      </c>
      <c r="M2063" s="1496">
        <v>1276</v>
      </c>
      <c r="N2063" s="905"/>
      <c r="R2063" s="1514" t="s">
        <v>2118</v>
      </c>
      <c r="T2063" s="1518" t="str">
        <f t="shared" si="331"/>
        <v/>
      </c>
    </row>
    <row r="2064" spans="1:20" s="1512"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18" t="str">
        <f>IF(T2064&lt;&gt;"","AQ","")</f>
        <v/>
      </c>
      <c r="H2064" s="1518" t="s">
        <v>2059</v>
      </c>
      <c r="I2064" s="905"/>
      <c r="J2064" s="905"/>
      <c r="K2064" s="905"/>
      <c r="L2064" s="905" t="s">
        <v>2074</v>
      </c>
      <c r="M2064" s="1496">
        <v>1277</v>
      </c>
      <c r="N2064" s="905"/>
      <c r="R2064" s="1514" t="s">
        <v>2118</v>
      </c>
      <c r="T2064" s="1518" t="str">
        <f t="shared" si="331"/>
        <v/>
      </c>
    </row>
    <row r="2065" spans="1:20" s="1512"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2124</v>
      </c>
      <c r="G2065" s="1518" t="str">
        <f>IF(T2065&lt;&gt;"","AA","")</f>
        <v/>
      </c>
      <c r="H2065" s="1518" t="s">
        <v>2059</v>
      </c>
      <c r="I2065" s="905"/>
      <c r="J2065" s="905"/>
      <c r="K2065" s="905"/>
      <c r="L2065" s="905" t="s">
        <v>2075</v>
      </c>
      <c r="M2065" s="1496">
        <v>1278</v>
      </c>
      <c r="N2065" s="905"/>
      <c r="R2065" s="1514" t="s">
        <v>2118</v>
      </c>
      <c r="T2065" s="1518" t="str">
        <f t="shared" si="331"/>
        <v/>
      </c>
    </row>
    <row r="2066" spans="1:20" s="1512"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18" t="str">
        <f>IF(T2066&lt;&gt;"","H","")</f>
        <v/>
      </c>
      <c r="H2066" s="1518" t="s">
        <v>2059</v>
      </c>
      <c r="I2066" s="905"/>
      <c r="J2066" s="905"/>
      <c r="K2066" s="905"/>
      <c r="L2066" s="905" t="s">
        <v>1412</v>
      </c>
      <c r="M2066" s="1496">
        <v>1279</v>
      </c>
      <c r="N2066" s="905"/>
      <c r="R2066" s="1514" t="s">
        <v>2118</v>
      </c>
      <c r="T2066" s="1518" t="str">
        <f t="shared" si="331"/>
        <v/>
      </c>
    </row>
    <row r="2067" spans="1:20" s="1512"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18" t="str">
        <f>IF(T2067&lt;&gt;"","A","")</f>
        <v/>
      </c>
      <c r="H2067" s="1518" t="s">
        <v>2059</v>
      </c>
      <c r="I2067" s="905"/>
      <c r="J2067" s="905"/>
      <c r="K2067" s="905"/>
      <c r="L2067" s="905" t="s">
        <v>1508</v>
      </c>
      <c r="M2067" s="1496">
        <v>1280</v>
      </c>
      <c r="N2067" s="905"/>
      <c r="O2067" s="1512" t="s">
        <v>728</v>
      </c>
      <c r="R2067" s="1514" t="s">
        <v>2119</v>
      </c>
      <c r="T2067" s="1518" t="str">
        <f>IF(Q$2068="Yes",43,"")</f>
        <v/>
      </c>
    </row>
    <row r="2068" spans="1:20" s="1512"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18"/>
      <c r="H2068" s="1518"/>
      <c r="I2068" s="905"/>
      <c r="J2068" s="905"/>
      <c r="K2068" s="905"/>
      <c r="L2068" s="905" t="s">
        <v>1722</v>
      </c>
      <c r="M2068" s="1496">
        <v>1281</v>
      </c>
      <c r="N2068" s="905"/>
      <c r="O2068" s="1512">
        <v>601</v>
      </c>
      <c r="Q2068" s="1515" t="s">
        <v>651</v>
      </c>
      <c r="R2068" s="1514" t="s">
        <v>2119</v>
      </c>
      <c r="T2068" s="1518" t="str">
        <f t="shared" ref="T2068:T2077" si="333">IF(Q$2068="Yes",43,"")</f>
        <v/>
      </c>
    </row>
    <row r="2069" spans="1:20" s="1512"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18" t="str">
        <f>IF(T2069&lt;&gt;"","B","")</f>
        <v/>
      </c>
      <c r="H2069" s="1518" t="s">
        <v>2059</v>
      </c>
      <c r="I2069" s="905"/>
      <c r="J2069" s="905"/>
      <c r="K2069" s="905"/>
      <c r="L2069" s="905" t="s">
        <v>1398</v>
      </c>
      <c r="M2069" s="1496">
        <v>1282</v>
      </c>
      <c r="N2069" s="905"/>
      <c r="O2069" s="1512" t="s">
        <v>729</v>
      </c>
      <c r="R2069" s="1514" t="s">
        <v>2119</v>
      </c>
      <c r="T2069" s="1518" t="str">
        <f t="shared" si="333"/>
        <v/>
      </c>
    </row>
    <row r="2070" spans="1:20" s="1512"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18" t="str">
        <f>IF(T2070&lt;&gt;"","I","")</f>
        <v/>
      </c>
      <c r="H2070" s="1518" t="s">
        <v>2059</v>
      </c>
      <c r="I2070" s="905"/>
      <c r="J2070" s="905"/>
      <c r="K2070" s="905"/>
      <c r="L2070" s="905" t="s">
        <v>1396</v>
      </c>
      <c r="M2070" s="1496">
        <v>1283</v>
      </c>
      <c r="N2070" s="905"/>
      <c r="O2070" s="1512">
        <v>614</v>
      </c>
      <c r="R2070" s="1514" t="s">
        <v>2119</v>
      </c>
      <c r="T2070" s="1518" t="str">
        <f t="shared" si="333"/>
        <v/>
      </c>
    </row>
    <row r="2071" spans="1:20" s="1512"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18" t="str">
        <f>IF(T2071&lt;&gt;"",IF(Q2070="Credit Memo","J",IF(Q2070="Check","K","")),"")</f>
        <v/>
      </c>
      <c r="H2071" s="1518" t="s">
        <v>2059</v>
      </c>
      <c r="I2071" s="905"/>
      <c r="J2071" s="905"/>
      <c r="K2071" s="905"/>
      <c r="L2071" s="905" t="s">
        <v>1397</v>
      </c>
      <c r="M2071" s="1496">
        <v>1284</v>
      </c>
      <c r="N2071" s="905"/>
      <c r="O2071" s="1512" t="s">
        <v>2102</v>
      </c>
      <c r="R2071" s="1514" t="s">
        <v>2119</v>
      </c>
      <c r="T2071" s="1518" t="str">
        <f t="shared" si="333"/>
        <v/>
      </c>
    </row>
    <row r="2072" spans="1:20" s="1512"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18" t="str">
        <f>IF(T2072&lt;&gt;"","C","")</f>
        <v/>
      </c>
      <c r="H2072" s="1518" t="s">
        <v>2059</v>
      </c>
      <c r="I2072" s="905"/>
      <c r="J2072" s="905"/>
      <c r="K2072" s="905"/>
      <c r="L2072" s="905" t="s">
        <v>1400</v>
      </c>
      <c r="M2072" s="1496">
        <v>1285</v>
      </c>
      <c r="N2072" s="905"/>
      <c r="R2072" s="1514" t="s">
        <v>2119</v>
      </c>
      <c r="T2072" s="1518" t="str">
        <f t="shared" si="333"/>
        <v/>
      </c>
    </row>
    <row r="2073" spans="1:20" s="1512"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18" t="str">
        <f>IF(T2073&lt;&gt;"","D","")</f>
        <v/>
      </c>
      <c r="H2073" s="1518" t="s">
        <v>2059</v>
      </c>
      <c r="I2073" s="905"/>
      <c r="J2073" s="905"/>
      <c r="K2073" s="905"/>
      <c r="L2073" s="905" t="s">
        <v>1401</v>
      </c>
      <c r="M2073" s="1496">
        <v>1286</v>
      </c>
      <c r="N2073" s="905"/>
      <c r="R2073" s="1514" t="s">
        <v>2119</v>
      </c>
      <c r="T2073" s="1518" t="str">
        <f t="shared" si="333"/>
        <v/>
      </c>
    </row>
    <row r="2074" spans="1:20" s="1512"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18" t="s">
        <v>1411</v>
      </c>
      <c r="G2074" s="1518" t="str">
        <f t="shared" si="332"/>
        <v/>
      </c>
      <c r="H2074" s="1518" t="s">
        <v>2059</v>
      </c>
      <c r="I2074" s="905"/>
      <c r="J2074" s="905"/>
      <c r="K2074" s="905"/>
      <c r="L2074" s="905" t="s">
        <v>1411</v>
      </c>
      <c r="M2074" s="1496">
        <v>1287</v>
      </c>
      <c r="N2074" s="905"/>
      <c r="R2074" s="1514" t="s">
        <v>2119</v>
      </c>
      <c r="T2074" s="1518" t="str">
        <f t="shared" si="333"/>
        <v/>
      </c>
    </row>
    <row r="2075" spans="1:20" s="1512"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18" t="str">
        <f>IF(T2075&lt;&gt;"","AQ","")</f>
        <v/>
      </c>
      <c r="H2075" s="1518" t="s">
        <v>2059</v>
      </c>
      <c r="I2075" s="905"/>
      <c r="J2075" s="905"/>
      <c r="K2075" s="905"/>
      <c r="L2075" s="905" t="s">
        <v>2074</v>
      </c>
      <c r="M2075" s="1496">
        <v>1288</v>
      </c>
      <c r="N2075" s="905"/>
      <c r="R2075" s="1514" t="s">
        <v>2119</v>
      </c>
      <c r="T2075" s="1518" t="str">
        <f t="shared" si="333"/>
        <v/>
      </c>
    </row>
    <row r="2076" spans="1:20" s="1512"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2124</v>
      </c>
      <c r="G2076" s="1518" t="str">
        <f>IF(T2076&lt;&gt;"","AA","")</f>
        <v/>
      </c>
      <c r="H2076" s="1518" t="s">
        <v>2059</v>
      </c>
      <c r="I2076" s="905"/>
      <c r="J2076" s="905"/>
      <c r="K2076" s="905"/>
      <c r="L2076" s="905" t="s">
        <v>2075</v>
      </c>
      <c r="M2076" s="1496">
        <v>1289</v>
      </c>
      <c r="N2076" s="905"/>
      <c r="R2076" s="1514" t="s">
        <v>2119</v>
      </c>
      <c r="T2076" s="1518" t="str">
        <f t="shared" si="333"/>
        <v/>
      </c>
    </row>
    <row r="2077" spans="1:20" s="1512"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18" t="str">
        <f>IF(T2077&lt;&gt;"","H","")</f>
        <v/>
      </c>
      <c r="H2077" s="1518" t="s">
        <v>2059</v>
      </c>
      <c r="I2077" s="905"/>
      <c r="J2077" s="905"/>
      <c r="K2077" s="905"/>
      <c r="L2077" s="905" t="s">
        <v>1412</v>
      </c>
      <c r="M2077" s="1496">
        <v>1290</v>
      </c>
      <c r="N2077" s="905"/>
      <c r="R2077" s="1514" t="s">
        <v>2119</v>
      </c>
      <c r="T2077" s="1518" t="str">
        <f t="shared" si="333"/>
        <v/>
      </c>
    </row>
    <row r="2078" spans="1:20" s="1512"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18" t="str">
        <f>IF(T2078&lt;&gt;"","A","")</f>
        <v/>
      </c>
      <c r="H2078" s="1518" t="s">
        <v>2059</v>
      </c>
      <c r="I2078" s="905"/>
      <c r="J2078" s="905"/>
      <c r="K2078" s="905"/>
      <c r="L2078" s="905" t="s">
        <v>1508</v>
      </c>
      <c r="M2078" s="1496">
        <v>1291</v>
      </c>
      <c r="N2078" s="905"/>
      <c r="O2078" s="1512" t="s">
        <v>728</v>
      </c>
      <c r="R2078" s="1514" t="s">
        <v>2120</v>
      </c>
      <c r="T2078" s="1518" t="str">
        <f>IF(Q$2079="Yes",44,"")</f>
        <v/>
      </c>
    </row>
    <row r="2079" spans="1:20" s="1512"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18"/>
      <c r="H2079" s="1518"/>
      <c r="I2079" s="905"/>
      <c r="J2079" s="905"/>
      <c r="K2079" s="905"/>
      <c r="L2079" s="905" t="s">
        <v>1722</v>
      </c>
      <c r="M2079" s="1496">
        <v>1292</v>
      </c>
      <c r="N2079" s="905"/>
      <c r="O2079" s="1512">
        <v>615</v>
      </c>
      <c r="Q2079" s="1515" t="s">
        <v>651</v>
      </c>
      <c r="R2079" s="1514" t="s">
        <v>2120</v>
      </c>
      <c r="T2079" s="1518" t="str">
        <f t="shared" ref="T2079:T2088" si="334">IF(Q$2079="Yes",44,"")</f>
        <v/>
      </c>
    </row>
    <row r="2080" spans="1:20" s="1512"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18" t="str">
        <f>IF(T2080&lt;&gt;"","B","")</f>
        <v/>
      </c>
      <c r="H2080" s="1518" t="s">
        <v>2059</v>
      </c>
      <c r="I2080" s="905"/>
      <c r="J2080" s="905"/>
      <c r="K2080" s="905"/>
      <c r="L2080" s="905" t="s">
        <v>1398</v>
      </c>
      <c r="M2080" s="1496">
        <v>1293</v>
      </c>
      <c r="N2080" s="905"/>
      <c r="O2080" s="1512" t="s">
        <v>729</v>
      </c>
      <c r="R2080" s="1514" t="s">
        <v>2120</v>
      </c>
      <c r="T2080" s="1518" t="str">
        <f t="shared" si="334"/>
        <v/>
      </c>
    </row>
    <row r="2081" spans="1:20" s="1512"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18" t="str">
        <f>IF(T2081&lt;&gt;"","I","")</f>
        <v/>
      </c>
      <c r="H2081" s="1518" t="s">
        <v>2059</v>
      </c>
      <c r="I2081" s="905"/>
      <c r="J2081" s="905"/>
      <c r="K2081" s="905"/>
      <c r="L2081" s="905" t="s">
        <v>1396</v>
      </c>
      <c r="M2081" s="1496">
        <v>1294</v>
      </c>
      <c r="N2081" s="905"/>
      <c r="O2081" s="1512">
        <v>628</v>
      </c>
      <c r="R2081" s="1514" t="s">
        <v>2120</v>
      </c>
      <c r="T2081" s="1518" t="str">
        <f t="shared" si="334"/>
        <v/>
      </c>
    </row>
    <row r="2082" spans="1:20" s="1512"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18" t="str">
        <f>IF(T2082&lt;&gt;"",IF(Q2081="Credit Memo","J",IF(Q2081="Check","K","")),"")</f>
        <v/>
      </c>
      <c r="H2082" s="1518" t="s">
        <v>2059</v>
      </c>
      <c r="I2082" s="905"/>
      <c r="J2082" s="905"/>
      <c r="K2082" s="905"/>
      <c r="L2082" s="905" t="s">
        <v>1397</v>
      </c>
      <c r="M2082" s="1496">
        <v>1295</v>
      </c>
      <c r="N2082" s="905"/>
      <c r="O2082" s="1512" t="s">
        <v>2103</v>
      </c>
      <c r="R2082" s="1514" t="s">
        <v>2120</v>
      </c>
      <c r="T2082" s="1518" t="str">
        <f t="shared" si="334"/>
        <v/>
      </c>
    </row>
    <row r="2083" spans="1:20" s="1512"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18" t="str">
        <f>IF(T2083&lt;&gt;"","C","")</f>
        <v/>
      </c>
      <c r="H2083" s="1518" t="s">
        <v>2059</v>
      </c>
      <c r="I2083" s="905"/>
      <c r="J2083" s="905"/>
      <c r="K2083" s="905"/>
      <c r="L2083" s="905" t="s">
        <v>1400</v>
      </c>
      <c r="M2083" s="1496">
        <v>1296</v>
      </c>
      <c r="N2083" s="905"/>
      <c r="R2083" s="1514" t="s">
        <v>2120</v>
      </c>
      <c r="T2083" s="1518" t="str">
        <f t="shared" si="334"/>
        <v/>
      </c>
    </row>
    <row r="2084" spans="1:20" s="1512"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18" t="str">
        <f>IF(T2084&lt;&gt;"","D","")</f>
        <v/>
      </c>
      <c r="H2084" s="1518" t="s">
        <v>2059</v>
      </c>
      <c r="I2084" s="905"/>
      <c r="J2084" s="905"/>
      <c r="K2084" s="905"/>
      <c r="L2084" s="905" t="s">
        <v>1401</v>
      </c>
      <c r="M2084" s="1496">
        <v>1297</v>
      </c>
      <c r="N2084" s="905"/>
      <c r="R2084" s="1514" t="s">
        <v>2120</v>
      </c>
      <c r="T2084" s="1518" t="str">
        <f t="shared" si="334"/>
        <v/>
      </c>
    </row>
    <row r="2085" spans="1:20" s="1512"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18" t="s">
        <v>1411</v>
      </c>
      <c r="G2085" s="1518" t="str">
        <f t="shared" si="332"/>
        <v/>
      </c>
      <c r="H2085" s="1518" t="s">
        <v>2059</v>
      </c>
      <c r="I2085" s="905"/>
      <c r="J2085" s="905"/>
      <c r="K2085" s="905"/>
      <c r="L2085" s="905" t="s">
        <v>1411</v>
      </c>
      <c r="M2085" s="1496">
        <v>1298</v>
      </c>
      <c r="N2085" s="905"/>
      <c r="R2085" s="1514" t="s">
        <v>2120</v>
      </c>
      <c r="T2085" s="1518" t="str">
        <f t="shared" si="334"/>
        <v/>
      </c>
    </row>
    <row r="2086" spans="1:20" s="1512"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18" t="str">
        <f>IF(T2086&lt;&gt;"","AQ","")</f>
        <v/>
      </c>
      <c r="H2086" s="1518" t="s">
        <v>2059</v>
      </c>
      <c r="I2086" s="905"/>
      <c r="J2086" s="905"/>
      <c r="K2086" s="905"/>
      <c r="L2086" s="905" t="s">
        <v>2074</v>
      </c>
      <c r="M2086" s="1496">
        <v>1299</v>
      </c>
      <c r="N2086" s="905"/>
      <c r="R2086" s="1514" t="s">
        <v>2120</v>
      </c>
      <c r="T2086" s="1518" t="str">
        <f t="shared" si="334"/>
        <v/>
      </c>
    </row>
    <row r="2087" spans="1:20" s="1512"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2124</v>
      </c>
      <c r="G2087" s="1518" t="str">
        <f>IF(T2087&lt;&gt;"","AA","")</f>
        <v/>
      </c>
      <c r="H2087" s="1518" t="s">
        <v>2059</v>
      </c>
      <c r="I2087" s="905"/>
      <c r="J2087" s="905"/>
      <c r="K2087" s="905"/>
      <c r="L2087" s="905" t="s">
        <v>2075</v>
      </c>
      <c r="M2087" s="1496">
        <v>1300</v>
      </c>
      <c r="N2087" s="905"/>
      <c r="R2087" s="1514" t="s">
        <v>2120</v>
      </c>
      <c r="T2087" s="1518" t="str">
        <f t="shared" si="334"/>
        <v/>
      </c>
    </row>
    <row r="2088" spans="1:20" s="1512"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18" t="str">
        <f>IF(T2088&lt;&gt;"","H","")</f>
        <v/>
      </c>
      <c r="H2088" s="1518" t="s">
        <v>2059</v>
      </c>
      <c r="I2088" s="905"/>
      <c r="J2088" s="905"/>
      <c r="K2088" s="905"/>
      <c r="L2088" s="905" t="s">
        <v>1412</v>
      </c>
      <c r="M2088" s="1496">
        <v>1301</v>
      </c>
      <c r="N2088" s="905"/>
      <c r="R2088" s="1514" t="s">
        <v>2120</v>
      </c>
      <c r="T2088" s="1518" t="str">
        <f t="shared" si="334"/>
        <v/>
      </c>
    </row>
    <row r="2089" spans="1:20" s="1512" customFormat="1" x14ac:dyDescent="0.25">
      <c r="A2089" s="927" t="s">
        <v>1722</v>
      </c>
      <c r="B2089" s="1420" t="str">
        <f>IFERROR(_xlfn.CONCAT("D",('Configurable Tab'!$C$23+1)),"")</f>
        <v>D226</v>
      </c>
      <c r="C2089" s="1420" t="str">
        <f>IFERROR(_xlfn.CONCAT("E",('Configurable Tab'!$C$23+1)),"")</f>
        <v>E226</v>
      </c>
      <c r="D2089" s="905" t="s">
        <v>1365</v>
      </c>
      <c r="E2089" s="905" t="s">
        <v>1804</v>
      </c>
      <c r="F2089" s="1514"/>
      <c r="G2089" s="1514"/>
      <c r="H2089" s="1514"/>
      <c r="I2089" s="1420" t="str">
        <f t="shared" ref="I2089:I2152" si="335">IF(J2089&lt;&gt;"",A2089,"")</f>
        <v>Offer This Incentive?</v>
      </c>
      <c r="J2089" s="1514" t="str">
        <f t="shared" ref="J2089:J2098" si="336">IFERROR(Q$1&amp;M1991,"")</f>
        <v>F1204</v>
      </c>
      <c r="K2089" s="1514" t="str">
        <f t="shared" ref="K2089:K2152" si="337">IF(J2089&lt;&gt;"",E2089,"")</f>
        <v>Incentives</v>
      </c>
      <c r="M2089" s="1513"/>
      <c r="Q2089" s="1420" t="str">
        <f>IFERROR(_xlfn.CONCAT("C",('Configurable Tab'!$C23+1)),"")</f>
        <v>C226</v>
      </c>
      <c r="R2089" s="1514" t="s">
        <v>2112</v>
      </c>
    </row>
    <row r="2090" spans="1:20" s="1512" customFormat="1" x14ac:dyDescent="0.25">
      <c r="A2090" s="927" t="s">
        <v>1398</v>
      </c>
      <c r="B2090" s="1420" t="str">
        <f>IFERROR(_xlfn.CONCAT("D",('Configurable Tab'!$C$23+2)),"")</f>
        <v>D227</v>
      </c>
      <c r="C2090" s="1420" t="str">
        <f>IFERROR(_xlfn.CONCAT("E",('Configurable Tab'!$C$23+2)),"")</f>
        <v>E227</v>
      </c>
      <c r="D2090" s="905" t="s">
        <v>1365</v>
      </c>
      <c r="E2090" s="905" t="s">
        <v>1804</v>
      </c>
      <c r="F2090" s="1514"/>
      <c r="G2090" s="1514"/>
      <c r="H2090" s="1514"/>
      <c r="I2090" s="1420" t="str">
        <f t="shared" si="335"/>
        <v>Incentive Type</v>
      </c>
      <c r="J2090" s="1514" t="str">
        <f t="shared" si="336"/>
        <v>F1205</v>
      </c>
      <c r="K2090" s="1514" t="str">
        <f t="shared" si="337"/>
        <v>Incentives</v>
      </c>
      <c r="M2090" s="1513"/>
      <c r="R2090" s="1514" t="s">
        <v>2112</v>
      </c>
    </row>
    <row r="2091" spans="1:20" s="1512" customFormat="1" x14ac:dyDescent="0.25">
      <c r="A2091" s="927" t="s">
        <v>1396</v>
      </c>
      <c r="B2091" s="1420" t="str">
        <f>IFERROR(_xlfn.CONCAT("I",('Configurable Tab'!$C$23+1)),"")</f>
        <v>I226</v>
      </c>
      <c r="C2091" s="1420" t="str">
        <f>IFERROR(_xlfn.CONCAT("I",('Configurable Tab'!$C$23+2)),"")</f>
        <v>I227</v>
      </c>
      <c r="D2091" s="905" t="s">
        <v>1365</v>
      </c>
      <c r="E2091" s="905" t="s">
        <v>1804</v>
      </c>
      <c r="F2091" s="1514"/>
      <c r="G2091" s="1514"/>
      <c r="H2091" s="1514"/>
      <c r="I2091" s="1420" t="str">
        <f t="shared" si="335"/>
        <v>Payment Method</v>
      </c>
      <c r="J2091" s="1514" t="str">
        <f t="shared" si="336"/>
        <v>F1206</v>
      </c>
      <c r="K2091" s="1514" t="str">
        <f t="shared" si="337"/>
        <v>Incentives</v>
      </c>
      <c r="M2091" s="1513"/>
      <c r="R2091" s="1514" t="s">
        <v>2112</v>
      </c>
    </row>
    <row r="2092" spans="1:20" s="1512" customFormat="1" x14ac:dyDescent="0.25">
      <c r="A2092" s="927" t="s">
        <v>1397</v>
      </c>
      <c r="B2092" s="1420" t="str">
        <f>IFERROR(_xlfn.CONCAT("M",('Configurable Tab'!$C$23+1)),"")</f>
        <v>M226</v>
      </c>
      <c r="C2092" s="1420" t="str">
        <f>IFERROR(_xlfn.CONCAT("M",('Configurable Tab'!$C$23+2)),"")</f>
        <v>M227</v>
      </c>
      <c r="D2092" s="905" t="s">
        <v>1365</v>
      </c>
      <c r="E2092" s="905" t="s">
        <v>1804</v>
      </c>
      <c r="F2092" s="1514"/>
      <c r="G2092" s="1514"/>
      <c r="H2092" s="1514"/>
      <c r="I2092" s="1420" t="str">
        <f t="shared" si="335"/>
        <v>AP/AR Vendor Number</v>
      </c>
      <c r="J2092" s="1514" t="str">
        <f t="shared" si="336"/>
        <v>F1207</v>
      </c>
      <c r="K2092" s="1514" t="str">
        <f t="shared" si="337"/>
        <v>Incentives</v>
      </c>
      <c r="M2092" s="1513"/>
      <c r="R2092" s="1514" t="s">
        <v>2112</v>
      </c>
    </row>
    <row r="2093" spans="1:20" s="1512" customFormat="1" x14ac:dyDescent="0.25">
      <c r="A2093" s="927" t="s">
        <v>1400</v>
      </c>
      <c r="B2093" s="1420" t="str">
        <f>IFERROR(_xlfn.CONCAT("D",('Configurable Tab'!$C$23+4)),"")</f>
        <v>D229</v>
      </c>
      <c r="C2093" s="1420" t="str">
        <f>IFERROR(_xlfn.CONCAT("E",('Configurable Tab'!$C$23+4)),"")</f>
        <v>E229</v>
      </c>
      <c r="D2093" s="905" t="s">
        <v>1365</v>
      </c>
      <c r="E2093" s="905" t="s">
        <v>1804</v>
      </c>
      <c r="F2093" s="1514"/>
      <c r="G2093" s="1514"/>
      <c r="H2093" s="1514"/>
      <c r="I2093" s="1420" t="str">
        <f t="shared" si="335"/>
        <v>Incentive Effective Date</v>
      </c>
      <c r="J2093" s="1514" t="str">
        <f t="shared" si="336"/>
        <v>F1208</v>
      </c>
      <c r="K2093" s="1514" t="str">
        <f t="shared" si="337"/>
        <v>Incentives</v>
      </c>
      <c r="M2093" s="1513"/>
      <c r="R2093" s="1514" t="s">
        <v>2112</v>
      </c>
    </row>
    <row r="2094" spans="1:20" s="1512" customFormat="1" x14ac:dyDescent="0.25">
      <c r="A2094" s="927" t="s">
        <v>1401</v>
      </c>
      <c r="B2094" s="1420" t="str">
        <f>IFERROR(_xlfn.CONCAT("D",('Configurable Tab'!$C$23+5)),"")</f>
        <v>D230</v>
      </c>
      <c r="C2094" s="1420" t="str">
        <f>IFERROR(_xlfn.CONCAT("E",('Configurable Tab'!$C$23+5)),"")</f>
        <v>E230</v>
      </c>
      <c r="D2094" s="905" t="s">
        <v>1365</v>
      </c>
      <c r="E2094" s="905" t="s">
        <v>1804</v>
      </c>
      <c r="F2094" s="1514"/>
      <c r="G2094" s="1514"/>
      <c r="H2094" s="1514"/>
      <c r="I2094" s="1420" t="str">
        <f t="shared" si="335"/>
        <v>Incentive Expiration Date</v>
      </c>
      <c r="J2094" s="1514" t="str">
        <f t="shared" si="336"/>
        <v>F1209</v>
      </c>
      <c r="K2094" s="1514" t="str">
        <f t="shared" si="337"/>
        <v>Incentives</v>
      </c>
      <c r="M2094" s="1513"/>
      <c r="R2094" s="1514" t="s">
        <v>2112</v>
      </c>
    </row>
    <row r="2095" spans="1:20" s="1512" customFormat="1" x14ac:dyDescent="0.25">
      <c r="A2095" s="927" t="s">
        <v>1411</v>
      </c>
      <c r="B2095" s="1420" t="str">
        <f>IFERROR(_xlfn.CONCAT("G",('Configurable Tab'!$C$23+7)),"")</f>
        <v>G232</v>
      </c>
      <c r="C2095" s="1420" t="str">
        <f>IFERROR(_xlfn.CONCAT("G",('Configurable Tab'!$C$23+8)),"")</f>
        <v>G233</v>
      </c>
      <c r="D2095" s="905" t="s">
        <v>1365</v>
      </c>
      <c r="E2095" s="905" t="s">
        <v>1804</v>
      </c>
      <c r="F2095" s="1514"/>
      <c r="G2095" s="1514"/>
      <c r="H2095" s="1514"/>
      <c r="I2095" s="1420" t="str">
        <f t="shared" si="335"/>
        <v>FF Payment Amount</v>
      </c>
      <c r="J2095" s="1514" t="str">
        <f t="shared" si="336"/>
        <v>F1210</v>
      </c>
      <c r="K2095" s="1514" t="str">
        <f t="shared" si="337"/>
        <v>Incentives</v>
      </c>
      <c r="M2095" s="1513"/>
      <c r="R2095" s="1514" t="s">
        <v>2112</v>
      </c>
    </row>
    <row r="2096" spans="1:20" s="1512" customFormat="1" x14ac:dyDescent="0.25">
      <c r="A2096" s="927" t="s">
        <v>2074</v>
      </c>
      <c r="B2096" s="1420" t="str">
        <f>IFERROR(_xlfn.CONCAT("G",('Configurable Tab'!$C$23+7)),"")</f>
        <v>G232</v>
      </c>
      <c r="C2096" s="1420" t="str">
        <f>IFERROR(_xlfn.CONCAT("G",('Configurable Tab'!$C$23+8)),"")</f>
        <v>G233</v>
      </c>
      <c r="D2096" s="905" t="s">
        <v>1365</v>
      </c>
      <c r="E2096" s="905" t="s">
        <v>1804</v>
      </c>
      <c r="F2096" s="1514"/>
      <c r="G2096" s="1514"/>
      <c r="H2096" s="1514"/>
      <c r="I2096" s="1420" t="str">
        <f t="shared" si="335"/>
        <v>New Customer Location Customer Number</v>
      </c>
      <c r="J2096" s="1514" t="str">
        <f t="shared" si="336"/>
        <v>F1211</v>
      </c>
      <c r="K2096" s="1514" t="str">
        <f t="shared" si="337"/>
        <v>Incentives</v>
      </c>
      <c r="M2096" s="1513"/>
      <c r="R2096" s="1514" t="s">
        <v>2112</v>
      </c>
    </row>
    <row r="2097" spans="1:18" s="1512" customFormat="1" x14ac:dyDescent="0.25">
      <c r="A2097" s="927" t="s">
        <v>2075</v>
      </c>
      <c r="B2097" s="1420" t="str">
        <f>IFERROR(_xlfn.CONCAT("K",('Configurable Tab'!$C$23+7)),"")</f>
        <v>K232</v>
      </c>
      <c r="C2097" s="1420" t="str">
        <f>IFERROR(_xlfn.CONCAT("K",('Configurable Tab'!$C$23+8)),"")</f>
        <v>K233</v>
      </c>
      <c r="D2097" s="905" t="s">
        <v>1365</v>
      </c>
      <c r="E2097" s="905" t="s">
        <v>1804</v>
      </c>
      <c r="F2097" s="1514"/>
      <c r="G2097" s="1514"/>
      <c r="H2097" s="1514"/>
      <c r="I2097" s="1420" t="str">
        <f t="shared" si="335"/>
        <v>New Customer Annual Purchase Commitment</v>
      </c>
      <c r="J2097" s="1514" t="str">
        <f t="shared" si="336"/>
        <v>F1212</v>
      </c>
      <c r="K2097" s="1514" t="str">
        <f t="shared" si="337"/>
        <v>Incentives</v>
      </c>
      <c r="M2097" s="1513"/>
      <c r="R2097" s="1514" t="s">
        <v>2112</v>
      </c>
    </row>
    <row r="2098" spans="1:18" s="1512" customFormat="1" x14ac:dyDescent="0.25">
      <c r="A2098" s="927" t="s">
        <v>1412</v>
      </c>
      <c r="B2098" s="1420" t="str">
        <f>IFERROR(_xlfn.CONCAT("K",('Configurable Tab'!$C$23+1)),"")</f>
        <v>K226</v>
      </c>
      <c r="C2098" s="1420" t="str">
        <f>IFERROR(_xlfn.CONCAT("K",('Configurable Tab'!$C$23+2)),"")</f>
        <v>K227</v>
      </c>
      <c r="D2098" s="905" t="s">
        <v>1365</v>
      </c>
      <c r="E2098" s="905" t="s">
        <v>1804</v>
      </c>
      <c r="F2098" s="1514"/>
      <c r="G2098" s="1514"/>
      <c r="H2098" s="1514"/>
      <c r="I2098" s="1420" t="str">
        <f t="shared" si="335"/>
        <v>Paid To</v>
      </c>
      <c r="J2098" s="1514" t="str">
        <f t="shared" si="336"/>
        <v>F1213</v>
      </c>
      <c r="K2098" s="1514" t="str">
        <f t="shared" si="337"/>
        <v>Incentives</v>
      </c>
      <c r="M2098" s="1513"/>
      <c r="R2098" s="1514" t="s">
        <v>2112</v>
      </c>
    </row>
    <row r="2099" spans="1:18" s="1512" customFormat="1" x14ac:dyDescent="0.25">
      <c r="A2099" s="930" t="s">
        <v>1722</v>
      </c>
      <c r="B2099" s="1420" t="str">
        <f>IFERROR(_xlfn.CONCAT("D",('Configurable Tab'!$C$24+1)),"")</f>
        <v>D237</v>
      </c>
      <c r="C2099" s="1420" t="str">
        <f>IFERROR(_xlfn.CONCAT("E",('Configurable Tab'!$C$24+1)),"")</f>
        <v>E237</v>
      </c>
      <c r="D2099" s="905" t="s">
        <v>1365</v>
      </c>
      <c r="E2099" s="905" t="s">
        <v>1804</v>
      </c>
      <c r="F2099" s="1514"/>
      <c r="G2099" s="1514"/>
      <c r="H2099" s="1514"/>
      <c r="I2099" s="1420" t="str">
        <f t="shared" si="335"/>
        <v>Offer This Incentive?</v>
      </c>
      <c r="J2099" s="1514" t="str">
        <f t="shared" ref="J2099:J2108" si="338">IFERROR(Q$1&amp;M2002,"")</f>
        <v>F1215</v>
      </c>
      <c r="K2099" s="1514" t="str">
        <f t="shared" si="337"/>
        <v>Incentives</v>
      </c>
      <c r="M2099" s="1513"/>
      <c r="Q2099" s="1420" t="str">
        <f>IFERROR(_xlfn.CONCAT("C",('Configurable Tab'!$C24+1)),"")</f>
        <v>C237</v>
      </c>
      <c r="R2099" s="1514" t="s">
        <v>2113</v>
      </c>
    </row>
    <row r="2100" spans="1:18" s="1512" customFormat="1" x14ac:dyDescent="0.25">
      <c r="A2100" s="930" t="s">
        <v>1398</v>
      </c>
      <c r="B2100" s="1420" t="str">
        <f>IFERROR(_xlfn.CONCAT("D",('Configurable Tab'!$C$24+2)),"")</f>
        <v>D238</v>
      </c>
      <c r="C2100" s="1420" t="str">
        <f>IFERROR(_xlfn.CONCAT("E",('Configurable Tab'!$C$24+2)),"")</f>
        <v>E238</v>
      </c>
      <c r="D2100" s="905" t="s">
        <v>1365</v>
      </c>
      <c r="E2100" s="905" t="s">
        <v>1804</v>
      </c>
      <c r="F2100" s="1514"/>
      <c r="G2100" s="1514"/>
      <c r="H2100" s="1514"/>
      <c r="I2100" s="1420" t="str">
        <f t="shared" si="335"/>
        <v>Incentive Type</v>
      </c>
      <c r="J2100" s="1514" t="str">
        <f t="shared" si="338"/>
        <v>F1216</v>
      </c>
      <c r="K2100" s="1514" t="str">
        <f t="shared" si="337"/>
        <v>Incentives</v>
      </c>
      <c r="M2100" s="1513"/>
      <c r="R2100" s="1514" t="s">
        <v>2113</v>
      </c>
    </row>
    <row r="2101" spans="1:18" s="1512" customFormat="1" x14ac:dyDescent="0.25">
      <c r="A2101" s="930" t="s">
        <v>1396</v>
      </c>
      <c r="B2101" s="1420" t="str">
        <f>IFERROR(_xlfn.CONCAT("I",('Configurable Tab'!$C$24+1)),"")</f>
        <v>I237</v>
      </c>
      <c r="C2101" s="1420" t="str">
        <f>IFERROR(_xlfn.CONCAT("I",('Configurable Tab'!$C$24+2)),"")</f>
        <v>I238</v>
      </c>
      <c r="D2101" s="905" t="s">
        <v>1365</v>
      </c>
      <c r="E2101" s="905" t="s">
        <v>1804</v>
      </c>
      <c r="F2101" s="1514"/>
      <c r="G2101" s="1514"/>
      <c r="H2101" s="1514"/>
      <c r="I2101" s="1420" t="str">
        <f t="shared" si="335"/>
        <v>Payment Method</v>
      </c>
      <c r="J2101" s="1514" t="str">
        <f t="shared" si="338"/>
        <v>F1217</v>
      </c>
      <c r="K2101" s="1514" t="str">
        <f t="shared" si="337"/>
        <v>Incentives</v>
      </c>
      <c r="M2101" s="1513"/>
      <c r="R2101" s="1514" t="s">
        <v>2113</v>
      </c>
    </row>
    <row r="2102" spans="1:18" s="1512" customFormat="1" x14ac:dyDescent="0.25">
      <c r="A2102" s="930" t="s">
        <v>1397</v>
      </c>
      <c r="B2102" s="1420" t="str">
        <f>IFERROR(_xlfn.CONCAT("M",('Configurable Tab'!$C$24+1)),"")</f>
        <v>M237</v>
      </c>
      <c r="C2102" s="1420" t="str">
        <f>IFERROR(_xlfn.CONCAT("M",('Configurable Tab'!$C$24+2)),"")</f>
        <v>M238</v>
      </c>
      <c r="D2102" s="905" t="s">
        <v>1365</v>
      </c>
      <c r="E2102" s="905" t="s">
        <v>1804</v>
      </c>
      <c r="F2102" s="1514"/>
      <c r="G2102" s="1514"/>
      <c r="H2102" s="1514"/>
      <c r="I2102" s="1420" t="str">
        <f t="shared" si="335"/>
        <v>AP/AR Vendor Number</v>
      </c>
      <c r="J2102" s="1514" t="str">
        <f t="shared" si="338"/>
        <v>F1218</v>
      </c>
      <c r="K2102" s="1514" t="str">
        <f t="shared" si="337"/>
        <v>Incentives</v>
      </c>
      <c r="M2102" s="1513"/>
      <c r="R2102" s="1514" t="s">
        <v>2113</v>
      </c>
    </row>
    <row r="2103" spans="1:18" s="1512" customFormat="1" x14ac:dyDescent="0.25">
      <c r="A2103" s="930" t="s">
        <v>1400</v>
      </c>
      <c r="B2103" s="1420" t="str">
        <f>IFERROR(_xlfn.CONCAT("D",('Configurable Tab'!$C$24+4)),"")</f>
        <v>D240</v>
      </c>
      <c r="C2103" s="1420" t="str">
        <f>IFERROR(_xlfn.CONCAT("E",('Configurable Tab'!$C$24+4)),"")</f>
        <v>E240</v>
      </c>
      <c r="D2103" s="905" t="s">
        <v>1365</v>
      </c>
      <c r="E2103" s="905" t="s">
        <v>1804</v>
      </c>
      <c r="F2103" s="1514"/>
      <c r="G2103" s="1514"/>
      <c r="H2103" s="1514"/>
      <c r="I2103" s="1420" t="str">
        <f t="shared" si="335"/>
        <v>Incentive Effective Date</v>
      </c>
      <c r="J2103" s="1514" t="str">
        <f t="shared" si="338"/>
        <v>F1219</v>
      </c>
      <c r="K2103" s="1514" t="str">
        <f t="shared" si="337"/>
        <v>Incentives</v>
      </c>
      <c r="M2103" s="1513"/>
      <c r="R2103" s="1514" t="s">
        <v>2113</v>
      </c>
    </row>
    <row r="2104" spans="1:18" s="1512" customFormat="1" x14ac:dyDescent="0.25">
      <c r="A2104" s="930" t="s">
        <v>1401</v>
      </c>
      <c r="B2104" s="1420" t="str">
        <f>IFERROR(_xlfn.CONCAT("D",('Configurable Tab'!$C$24+5)),"")</f>
        <v>D241</v>
      </c>
      <c r="C2104" s="1420" t="str">
        <f>IFERROR(_xlfn.CONCAT("E",('Configurable Tab'!$C$24+5)),"")</f>
        <v>E241</v>
      </c>
      <c r="D2104" s="905" t="s">
        <v>1365</v>
      </c>
      <c r="E2104" s="905" t="s">
        <v>1804</v>
      </c>
      <c r="F2104" s="1514"/>
      <c r="G2104" s="1514"/>
      <c r="H2104" s="1514"/>
      <c r="I2104" s="1420" t="str">
        <f t="shared" si="335"/>
        <v>Incentive Expiration Date</v>
      </c>
      <c r="J2104" s="1514" t="str">
        <f t="shared" si="338"/>
        <v>F1220</v>
      </c>
      <c r="K2104" s="1514" t="str">
        <f t="shared" si="337"/>
        <v>Incentives</v>
      </c>
      <c r="M2104" s="1513"/>
      <c r="R2104" s="1514" t="s">
        <v>2113</v>
      </c>
    </row>
    <row r="2105" spans="1:18" s="1512" customFormat="1" x14ac:dyDescent="0.25">
      <c r="A2105" s="930" t="s">
        <v>1411</v>
      </c>
      <c r="B2105" s="1420" t="str">
        <f>IFERROR(_xlfn.CONCAT("G",('Configurable Tab'!$C$24+7)),"")</f>
        <v>G243</v>
      </c>
      <c r="C2105" s="1420" t="str">
        <f>IFERROR(_xlfn.CONCAT("G",('Configurable Tab'!$C$24+8)),"")</f>
        <v>G244</v>
      </c>
      <c r="D2105" s="905" t="s">
        <v>1365</v>
      </c>
      <c r="E2105" s="905" t="s">
        <v>1804</v>
      </c>
      <c r="F2105" s="1514"/>
      <c r="G2105" s="1514"/>
      <c r="H2105" s="1514"/>
      <c r="I2105" s="1420" t="str">
        <f t="shared" si="335"/>
        <v>FF Payment Amount</v>
      </c>
      <c r="J2105" s="1514" t="str">
        <f t="shared" si="338"/>
        <v>F1221</v>
      </c>
      <c r="K2105" s="1514" t="str">
        <f t="shared" si="337"/>
        <v>Incentives</v>
      </c>
      <c r="M2105" s="1513"/>
      <c r="R2105" s="1514" t="s">
        <v>2113</v>
      </c>
    </row>
    <row r="2106" spans="1:18" s="1512" customFormat="1" x14ac:dyDescent="0.25">
      <c r="A2106" s="930" t="s">
        <v>2074</v>
      </c>
      <c r="B2106" s="1420" t="str">
        <f>IFERROR(_xlfn.CONCAT("G",('Configurable Tab'!$C$24+7)),"")</f>
        <v>G243</v>
      </c>
      <c r="C2106" s="1420" t="str">
        <f>IFERROR(_xlfn.CONCAT("G",('Configurable Tab'!$C$24+8)),"")</f>
        <v>G244</v>
      </c>
      <c r="D2106" s="905" t="s">
        <v>1365</v>
      </c>
      <c r="E2106" s="905" t="s">
        <v>1804</v>
      </c>
      <c r="F2106" s="1514"/>
      <c r="G2106" s="1514"/>
      <c r="H2106" s="1514"/>
      <c r="I2106" s="1420" t="str">
        <f t="shared" si="335"/>
        <v>New Customer Location Customer Number</v>
      </c>
      <c r="J2106" s="1514" t="str">
        <f t="shared" si="338"/>
        <v>F1222</v>
      </c>
      <c r="K2106" s="1514" t="str">
        <f t="shared" si="337"/>
        <v>Incentives</v>
      </c>
      <c r="M2106" s="1513"/>
      <c r="R2106" s="1514" t="s">
        <v>2113</v>
      </c>
    </row>
    <row r="2107" spans="1:18" s="1512" customFormat="1" x14ac:dyDescent="0.25">
      <c r="A2107" s="930" t="s">
        <v>2075</v>
      </c>
      <c r="B2107" s="1420" t="str">
        <f>IFERROR(_xlfn.CONCAT("K",('Configurable Tab'!$C$24+7)),"")</f>
        <v>K243</v>
      </c>
      <c r="C2107" s="1420" t="str">
        <f>IFERROR(_xlfn.CONCAT("K",('Configurable Tab'!$C$24+8)),"")</f>
        <v>K244</v>
      </c>
      <c r="D2107" s="905" t="s">
        <v>1365</v>
      </c>
      <c r="E2107" s="905" t="s">
        <v>1804</v>
      </c>
      <c r="F2107" s="1514"/>
      <c r="G2107" s="1514"/>
      <c r="H2107" s="1514"/>
      <c r="I2107" s="1420" t="str">
        <f t="shared" si="335"/>
        <v>New Customer Annual Purchase Commitment</v>
      </c>
      <c r="J2107" s="1514" t="str">
        <f t="shared" si="338"/>
        <v>F1223</v>
      </c>
      <c r="K2107" s="1514" t="str">
        <f t="shared" si="337"/>
        <v>Incentives</v>
      </c>
      <c r="M2107" s="1513"/>
      <c r="R2107" s="1514" t="s">
        <v>2113</v>
      </c>
    </row>
    <row r="2108" spans="1:18" s="1512" customFormat="1" x14ac:dyDescent="0.25">
      <c r="A2108" s="930" t="s">
        <v>1412</v>
      </c>
      <c r="B2108" s="1420" t="str">
        <f>IFERROR(_xlfn.CONCAT("K",('Configurable Tab'!$C$24+1)),"")</f>
        <v>K237</v>
      </c>
      <c r="C2108" s="1420" t="str">
        <f>IFERROR(_xlfn.CONCAT("K",('Configurable Tab'!$C$24+2)),"")</f>
        <v>K238</v>
      </c>
      <c r="D2108" s="905" t="s">
        <v>1365</v>
      </c>
      <c r="E2108" s="905" t="s">
        <v>1804</v>
      </c>
      <c r="F2108" s="1514"/>
      <c r="G2108" s="1514"/>
      <c r="H2108" s="1514"/>
      <c r="I2108" s="1420" t="str">
        <f t="shared" si="335"/>
        <v>Paid To</v>
      </c>
      <c r="J2108" s="1514" t="str">
        <f t="shared" si="338"/>
        <v>F1224</v>
      </c>
      <c r="K2108" s="1514" t="str">
        <f t="shared" si="337"/>
        <v>Incentives</v>
      </c>
      <c r="M2108" s="1513"/>
      <c r="R2108" s="1514" t="s">
        <v>2113</v>
      </c>
    </row>
    <row r="2109" spans="1:18" s="1512" customFormat="1" x14ac:dyDescent="0.25">
      <c r="A2109" s="927" t="s">
        <v>1722</v>
      </c>
      <c r="B2109" s="1420" t="str">
        <f>IFERROR(_xlfn.CONCAT("D",('Configurable Tab'!$C$25+1)),"")</f>
        <v>D248</v>
      </c>
      <c r="C2109" s="1420" t="str">
        <f>IFERROR(_xlfn.CONCAT("E",('Configurable Tab'!$C$25+1)),"")</f>
        <v>E248</v>
      </c>
      <c r="D2109" s="905" t="s">
        <v>1365</v>
      </c>
      <c r="E2109" s="905" t="s">
        <v>1804</v>
      </c>
      <c r="F2109" s="1514"/>
      <c r="G2109" s="1514"/>
      <c r="H2109" s="1514"/>
      <c r="I2109" s="1420" t="str">
        <f t="shared" si="335"/>
        <v>Offer This Incentive?</v>
      </c>
      <c r="J2109" s="1514" t="str">
        <f t="shared" ref="J2109:J2118" si="339">IFERROR(Q$1&amp;M2013,"")</f>
        <v>F1226</v>
      </c>
      <c r="K2109" s="1514" t="str">
        <f t="shared" si="337"/>
        <v>Incentives</v>
      </c>
      <c r="M2109" s="1513"/>
      <c r="Q2109" s="1420" t="str">
        <f>IFERROR(_xlfn.CONCAT("C",('Configurable Tab'!$C25+1)),"")</f>
        <v>C248</v>
      </c>
      <c r="R2109" s="1514" t="s">
        <v>2114</v>
      </c>
    </row>
    <row r="2110" spans="1:18" s="1512" customFormat="1" x14ac:dyDescent="0.25">
      <c r="A2110" s="927" t="s">
        <v>1398</v>
      </c>
      <c r="B2110" s="1420" t="str">
        <f>IFERROR(_xlfn.CONCAT("D",('Configurable Tab'!$C$25+2)),"")</f>
        <v>D249</v>
      </c>
      <c r="C2110" s="1420" t="str">
        <f>IFERROR(_xlfn.CONCAT("E",('Configurable Tab'!$C$25+2)),"")</f>
        <v>E249</v>
      </c>
      <c r="D2110" s="905" t="s">
        <v>1365</v>
      </c>
      <c r="E2110" s="905" t="s">
        <v>1804</v>
      </c>
      <c r="F2110" s="1514"/>
      <c r="G2110" s="1514"/>
      <c r="H2110" s="1514"/>
      <c r="I2110" s="1420" t="str">
        <f t="shared" si="335"/>
        <v>Incentive Type</v>
      </c>
      <c r="J2110" s="1514" t="str">
        <f t="shared" si="339"/>
        <v>F1227</v>
      </c>
      <c r="K2110" s="1514" t="str">
        <f t="shared" si="337"/>
        <v>Incentives</v>
      </c>
      <c r="M2110" s="1513"/>
      <c r="R2110" s="1514" t="s">
        <v>2114</v>
      </c>
    </row>
    <row r="2111" spans="1:18" s="1512" customFormat="1" x14ac:dyDescent="0.25">
      <c r="A2111" s="927" t="s">
        <v>1396</v>
      </c>
      <c r="B2111" s="1420" t="str">
        <f>IFERROR(_xlfn.CONCAT("I",('Configurable Tab'!$C$25+1)),"")</f>
        <v>I248</v>
      </c>
      <c r="C2111" s="1420" t="str">
        <f>IFERROR(_xlfn.CONCAT("I",('Configurable Tab'!$C$25+2)),"")</f>
        <v>I249</v>
      </c>
      <c r="D2111" s="905" t="s">
        <v>1365</v>
      </c>
      <c r="E2111" s="905" t="s">
        <v>1804</v>
      </c>
      <c r="F2111" s="1514"/>
      <c r="G2111" s="1514"/>
      <c r="H2111" s="1514"/>
      <c r="I2111" s="1420" t="str">
        <f t="shared" si="335"/>
        <v>Payment Method</v>
      </c>
      <c r="J2111" s="1514" t="str">
        <f t="shared" si="339"/>
        <v>F1228</v>
      </c>
      <c r="K2111" s="1514" t="str">
        <f t="shared" si="337"/>
        <v>Incentives</v>
      </c>
      <c r="M2111" s="1513"/>
      <c r="R2111" s="1514" t="s">
        <v>2114</v>
      </c>
    </row>
    <row r="2112" spans="1:18" s="1512" customFormat="1" x14ac:dyDescent="0.25">
      <c r="A2112" s="927" t="s">
        <v>1397</v>
      </c>
      <c r="B2112" s="1420" t="str">
        <f>IFERROR(_xlfn.CONCAT("M",('Configurable Tab'!$C$25+1)),"")</f>
        <v>M248</v>
      </c>
      <c r="C2112" s="1420" t="str">
        <f>IFERROR(_xlfn.CONCAT("M",('Configurable Tab'!$C$25+2)),"")</f>
        <v>M249</v>
      </c>
      <c r="D2112" s="905" t="s">
        <v>1365</v>
      </c>
      <c r="E2112" s="905" t="s">
        <v>1804</v>
      </c>
      <c r="F2112" s="1514"/>
      <c r="G2112" s="1514"/>
      <c r="H2112" s="1514"/>
      <c r="I2112" s="1420" t="str">
        <f t="shared" si="335"/>
        <v>AP/AR Vendor Number</v>
      </c>
      <c r="J2112" s="1514" t="str">
        <f t="shared" si="339"/>
        <v>F1229</v>
      </c>
      <c r="K2112" s="1514" t="str">
        <f t="shared" si="337"/>
        <v>Incentives</v>
      </c>
      <c r="M2112" s="1513"/>
      <c r="R2112" s="1514" t="s">
        <v>2114</v>
      </c>
    </row>
    <row r="2113" spans="1:18" s="1512" customFormat="1" x14ac:dyDescent="0.25">
      <c r="A2113" s="927" t="s">
        <v>1400</v>
      </c>
      <c r="B2113" s="1420" t="str">
        <f>IFERROR(_xlfn.CONCAT("D",('Configurable Tab'!$C$25+4)),"")</f>
        <v>D251</v>
      </c>
      <c r="C2113" s="1420" t="str">
        <f>IFERROR(_xlfn.CONCAT("E",('Configurable Tab'!$C$25+4)),"")</f>
        <v>E251</v>
      </c>
      <c r="D2113" s="905" t="s">
        <v>1365</v>
      </c>
      <c r="E2113" s="905" t="s">
        <v>1804</v>
      </c>
      <c r="F2113" s="1514"/>
      <c r="G2113" s="1514"/>
      <c r="H2113" s="1514"/>
      <c r="I2113" s="1420" t="str">
        <f t="shared" si="335"/>
        <v>Incentive Effective Date</v>
      </c>
      <c r="J2113" s="1514" t="str">
        <f t="shared" si="339"/>
        <v>F1230</v>
      </c>
      <c r="K2113" s="1514" t="str">
        <f t="shared" si="337"/>
        <v>Incentives</v>
      </c>
      <c r="M2113" s="1513"/>
      <c r="R2113" s="1514" t="s">
        <v>2114</v>
      </c>
    </row>
    <row r="2114" spans="1:18" s="1512" customFormat="1" x14ac:dyDescent="0.25">
      <c r="A2114" s="927" t="s">
        <v>1401</v>
      </c>
      <c r="B2114" s="1420" t="str">
        <f>IFERROR(_xlfn.CONCAT("D",('Configurable Tab'!$C$25+5)),"")</f>
        <v>D252</v>
      </c>
      <c r="C2114" s="1420" t="str">
        <f>IFERROR(_xlfn.CONCAT("E",('Configurable Tab'!$C$25+5)),"")</f>
        <v>E252</v>
      </c>
      <c r="D2114" s="905" t="s">
        <v>1365</v>
      </c>
      <c r="E2114" s="905" t="s">
        <v>1804</v>
      </c>
      <c r="F2114" s="1514"/>
      <c r="G2114" s="1514"/>
      <c r="H2114" s="1514"/>
      <c r="I2114" s="1420" t="str">
        <f t="shared" si="335"/>
        <v>Incentive Expiration Date</v>
      </c>
      <c r="J2114" s="1514" t="str">
        <f t="shared" si="339"/>
        <v>F1231</v>
      </c>
      <c r="K2114" s="1514" t="str">
        <f t="shared" si="337"/>
        <v>Incentives</v>
      </c>
      <c r="M2114" s="1513"/>
      <c r="R2114" s="1514" t="s">
        <v>2114</v>
      </c>
    </row>
    <row r="2115" spans="1:18" s="1512" customFormat="1" x14ac:dyDescent="0.25">
      <c r="A2115" s="927" t="s">
        <v>1411</v>
      </c>
      <c r="B2115" s="1420" t="str">
        <f>IFERROR(_xlfn.CONCAT("G",('Configurable Tab'!$C$25+7)),"")</f>
        <v>G254</v>
      </c>
      <c r="C2115" s="1420" t="str">
        <f>IFERROR(_xlfn.CONCAT("G",('Configurable Tab'!$C$25+8)),"")</f>
        <v>G255</v>
      </c>
      <c r="D2115" s="905" t="s">
        <v>1365</v>
      </c>
      <c r="E2115" s="905" t="s">
        <v>1804</v>
      </c>
      <c r="F2115" s="1514"/>
      <c r="G2115" s="1514"/>
      <c r="H2115" s="1514"/>
      <c r="I2115" s="1420" t="str">
        <f t="shared" si="335"/>
        <v>FF Payment Amount</v>
      </c>
      <c r="J2115" s="1514" t="str">
        <f t="shared" si="339"/>
        <v>F1232</v>
      </c>
      <c r="K2115" s="1514" t="str">
        <f t="shared" si="337"/>
        <v>Incentives</v>
      </c>
      <c r="M2115" s="1513"/>
      <c r="R2115" s="1514" t="s">
        <v>2114</v>
      </c>
    </row>
    <row r="2116" spans="1:18" s="1512" customFormat="1" x14ac:dyDescent="0.25">
      <c r="A2116" s="927" t="s">
        <v>2074</v>
      </c>
      <c r="B2116" s="1420" t="str">
        <f>IFERROR(_xlfn.CONCAT("G",('Configurable Tab'!$C$25+7)),"")</f>
        <v>G254</v>
      </c>
      <c r="C2116" s="1420" t="str">
        <f>IFERROR(_xlfn.CONCAT("G",('Configurable Tab'!$C$25+8)),"")</f>
        <v>G255</v>
      </c>
      <c r="D2116" s="905" t="s">
        <v>1365</v>
      </c>
      <c r="E2116" s="905" t="s">
        <v>1804</v>
      </c>
      <c r="F2116" s="1514"/>
      <c r="G2116" s="1514"/>
      <c r="H2116" s="1514"/>
      <c r="I2116" s="1420" t="str">
        <f t="shared" si="335"/>
        <v>New Customer Location Customer Number</v>
      </c>
      <c r="J2116" s="1514" t="str">
        <f t="shared" si="339"/>
        <v>F1233</v>
      </c>
      <c r="K2116" s="1514" t="str">
        <f t="shared" si="337"/>
        <v>Incentives</v>
      </c>
      <c r="M2116" s="1513"/>
      <c r="R2116" s="1514" t="s">
        <v>2114</v>
      </c>
    </row>
    <row r="2117" spans="1:18" s="1512" customFormat="1" x14ac:dyDescent="0.25">
      <c r="A2117" s="927" t="s">
        <v>2075</v>
      </c>
      <c r="B2117" s="1420" t="str">
        <f>IFERROR(_xlfn.CONCAT("K",('Configurable Tab'!$C$25+7)),"")</f>
        <v>K254</v>
      </c>
      <c r="C2117" s="1420" t="str">
        <f>IFERROR(_xlfn.CONCAT("K",('Configurable Tab'!$C$25+8)),"")</f>
        <v>K255</v>
      </c>
      <c r="D2117" s="905" t="s">
        <v>1365</v>
      </c>
      <c r="E2117" s="905" t="s">
        <v>1804</v>
      </c>
      <c r="F2117" s="1514"/>
      <c r="G2117" s="1514"/>
      <c r="H2117" s="1514"/>
      <c r="I2117" s="1420" t="str">
        <f t="shared" si="335"/>
        <v>New Customer Annual Purchase Commitment</v>
      </c>
      <c r="J2117" s="1514" t="str">
        <f t="shared" si="339"/>
        <v>F1234</v>
      </c>
      <c r="K2117" s="1514" t="str">
        <f t="shared" si="337"/>
        <v>Incentives</v>
      </c>
      <c r="M2117" s="1513"/>
      <c r="R2117" s="1514" t="s">
        <v>2114</v>
      </c>
    </row>
    <row r="2118" spans="1:18" s="1512" customFormat="1" x14ac:dyDescent="0.25">
      <c r="A2118" s="927" t="s">
        <v>1412</v>
      </c>
      <c r="B2118" s="1420" t="str">
        <f>IFERROR(_xlfn.CONCAT("K",('Configurable Tab'!$C$25+1)),"")</f>
        <v>K248</v>
      </c>
      <c r="C2118" s="1420" t="str">
        <f>IFERROR(_xlfn.CONCAT("K",('Configurable Tab'!$C$25+2)),"")</f>
        <v>K249</v>
      </c>
      <c r="D2118" s="905" t="s">
        <v>1365</v>
      </c>
      <c r="E2118" s="905" t="s">
        <v>1804</v>
      </c>
      <c r="F2118" s="1514"/>
      <c r="G2118" s="1514"/>
      <c r="H2118" s="1514"/>
      <c r="I2118" s="1420" t="str">
        <f t="shared" si="335"/>
        <v>Paid To</v>
      </c>
      <c r="J2118" s="1514" t="str">
        <f t="shared" si="339"/>
        <v>F1235</v>
      </c>
      <c r="K2118" s="1514" t="str">
        <f t="shared" si="337"/>
        <v>Incentives</v>
      </c>
      <c r="M2118" s="1513"/>
      <c r="R2118" s="1514" t="s">
        <v>2114</v>
      </c>
    </row>
    <row r="2119" spans="1:18" s="1512" customFormat="1" x14ac:dyDescent="0.25">
      <c r="A2119" s="930" t="s">
        <v>1722</v>
      </c>
      <c r="B2119" s="1420" t="str">
        <f>IFERROR(_xlfn.CONCAT("D",('Configurable Tab'!$C$26+1)),"")</f>
        <v>D259</v>
      </c>
      <c r="C2119" s="1420" t="str">
        <f>IFERROR(_xlfn.CONCAT("E",('Configurable Tab'!$C$26+1)),"")</f>
        <v>E259</v>
      </c>
      <c r="D2119" s="905" t="s">
        <v>1365</v>
      </c>
      <c r="E2119" s="905" t="s">
        <v>1804</v>
      </c>
      <c r="F2119" s="1514"/>
      <c r="G2119" s="1514"/>
      <c r="H2119" s="1514"/>
      <c r="I2119" s="1420" t="str">
        <f t="shared" si="335"/>
        <v>Offer This Incentive?</v>
      </c>
      <c r="J2119" s="1514" t="str">
        <f t="shared" ref="J2119:J2128" si="340">IFERROR(Q$1&amp;M2024,"")</f>
        <v>F1237</v>
      </c>
      <c r="K2119" s="1514" t="str">
        <f t="shared" si="337"/>
        <v>Incentives</v>
      </c>
      <c r="M2119" s="1513"/>
      <c r="Q2119" s="1420" t="str">
        <f>IFERROR(_xlfn.CONCAT("C",('Configurable Tab'!$C26+1)),"")</f>
        <v>C259</v>
      </c>
      <c r="R2119" s="1514" t="s">
        <v>2115</v>
      </c>
    </row>
    <row r="2120" spans="1:18" s="1512" customFormat="1" x14ac:dyDescent="0.25">
      <c r="A2120" s="930" t="s">
        <v>1398</v>
      </c>
      <c r="B2120" s="1420" t="str">
        <f>IFERROR(_xlfn.CONCAT("D",('Configurable Tab'!$C$26+2)),"")</f>
        <v>D260</v>
      </c>
      <c r="C2120" s="1420" t="str">
        <f>IFERROR(_xlfn.CONCAT("E",('Configurable Tab'!$C$26+2)),"")</f>
        <v>E260</v>
      </c>
      <c r="D2120" s="905" t="s">
        <v>1365</v>
      </c>
      <c r="E2120" s="905" t="s">
        <v>1804</v>
      </c>
      <c r="F2120" s="1514"/>
      <c r="G2120" s="1514"/>
      <c r="H2120" s="1514"/>
      <c r="I2120" s="1420" t="str">
        <f t="shared" si="335"/>
        <v>Incentive Type</v>
      </c>
      <c r="J2120" s="1514" t="str">
        <f t="shared" si="340"/>
        <v>F1238</v>
      </c>
      <c r="K2120" s="1514" t="str">
        <f t="shared" si="337"/>
        <v>Incentives</v>
      </c>
      <c r="M2120" s="1513"/>
      <c r="R2120" s="1514" t="s">
        <v>2115</v>
      </c>
    </row>
    <row r="2121" spans="1:18" s="1512" customFormat="1" x14ac:dyDescent="0.25">
      <c r="A2121" s="930" t="s">
        <v>1396</v>
      </c>
      <c r="B2121" s="1420" t="str">
        <f>IFERROR(_xlfn.CONCAT("I",('Configurable Tab'!$C$26+1)),"")</f>
        <v>I259</v>
      </c>
      <c r="C2121" s="1420" t="str">
        <f>IFERROR(_xlfn.CONCAT("I",('Configurable Tab'!$C$26+2)),"")</f>
        <v>I260</v>
      </c>
      <c r="D2121" s="905" t="s">
        <v>1365</v>
      </c>
      <c r="E2121" s="905" t="s">
        <v>1804</v>
      </c>
      <c r="F2121" s="1514"/>
      <c r="G2121" s="1514"/>
      <c r="H2121" s="1514"/>
      <c r="I2121" s="1420" t="str">
        <f t="shared" si="335"/>
        <v>Payment Method</v>
      </c>
      <c r="J2121" s="1514" t="str">
        <f t="shared" si="340"/>
        <v>F1239</v>
      </c>
      <c r="K2121" s="1514" t="str">
        <f t="shared" si="337"/>
        <v>Incentives</v>
      </c>
      <c r="M2121" s="1513"/>
      <c r="R2121" s="1514" t="s">
        <v>2115</v>
      </c>
    </row>
    <row r="2122" spans="1:18" s="1512" customFormat="1" x14ac:dyDescent="0.25">
      <c r="A2122" s="930" t="s">
        <v>1397</v>
      </c>
      <c r="B2122" s="1420" t="str">
        <f>IFERROR(_xlfn.CONCAT("M",('Configurable Tab'!$C$26+1)),"")</f>
        <v>M259</v>
      </c>
      <c r="C2122" s="1420" t="str">
        <f>IFERROR(_xlfn.CONCAT("M",('Configurable Tab'!$C$26+2)),"")</f>
        <v>M260</v>
      </c>
      <c r="D2122" s="905" t="s">
        <v>1365</v>
      </c>
      <c r="E2122" s="905" t="s">
        <v>1804</v>
      </c>
      <c r="F2122" s="1514"/>
      <c r="G2122" s="1514"/>
      <c r="H2122" s="1514"/>
      <c r="I2122" s="1420" t="str">
        <f t="shared" si="335"/>
        <v>AP/AR Vendor Number</v>
      </c>
      <c r="J2122" s="1514" t="str">
        <f t="shared" si="340"/>
        <v>F1240</v>
      </c>
      <c r="K2122" s="1514" t="str">
        <f t="shared" si="337"/>
        <v>Incentives</v>
      </c>
      <c r="M2122" s="1513"/>
      <c r="R2122" s="1514" t="s">
        <v>2115</v>
      </c>
    </row>
    <row r="2123" spans="1:18" s="1512" customFormat="1" x14ac:dyDescent="0.25">
      <c r="A2123" s="930" t="s">
        <v>1400</v>
      </c>
      <c r="B2123" s="1420" t="str">
        <f>IFERROR(_xlfn.CONCAT("D",('Configurable Tab'!$C$26+4)),"")</f>
        <v>D262</v>
      </c>
      <c r="C2123" s="1420" t="str">
        <f>IFERROR(_xlfn.CONCAT("E",('Configurable Tab'!$C$26+4)),"")</f>
        <v>E262</v>
      </c>
      <c r="D2123" s="905" t="s">
        <v>1365</v>
      </c>
      <c r="E2123" s="905" t="s">
        <v>1804</v>
      </c>
      <c r="F2123" s="1514"/>
      <c r="G2123" s="1514"/>
      <c r="H2123" s="1514"/>
      <c r="I2123" s="1420" t="str">
        <f t="shared" si="335"/>
        <v>Incentive Effective Date</v>
      </c>
      <c r="J2123" s="1514" t="str">
        <f t="shared" si="340"/>
        <v>F1241</v>
      </c>
      <c r="K2123" s="1514" t="str">
        <f t="shared" si="337"/>
        <v>Incentives</v>
      </c>
      <c r="M2123" s="1513"/>
      <c r="R2123" s="1514" t="s">
        <v>2115</v>
      </c>
    </row>
    <row r="2124" spans="1:18" s="1512" customFormat="1" x14ac:dyDescent="0.25">
      <c r="A2124" s="930" t="s">
        <v>1401</v>
      </c>
      <c r="B2124" s="1420" t="str">
        <f>IFERROR(_xlfn.CONCAT("D",('Configurable Tab'!$C$26+5)),"")</f>
        <v>D263</v>
      </c>
      <c r="C2124" s="1420" t="str">
        <f>IFERROR(_xlfn.CONCAT("E",('Configurable Tab'!$C$26+5)),"")</f>
        <v>E263</v>
      </c>
      <c r="D2124" s="905" t="s">
        <v>1365</v>
      </c>
      <c r="E2124" s="905" t="s">
        <v>1804</v>
      </c>
      <c r="F2124" s="1514"/>
      <c r="G2124" s="1514"/>
      <c r="H2124" s="1514"/>
      <c r="I2124" s="1420" t="str">
        <f t="shared" si="335"/>
        <v>Incentive Expiration Date</v>
      </c>
      <c r="J2124" s="1514" t="str">
        <f t="shared" si="340"/>
        <v>F1242</v>
      </c>
      <c r="K2124" s="1514" t="str">
        <f t="shared" si="337"/>
        <v>Incentives</v>
      </c>
      <c r="M2124" s="1513"/>
      <c r="R2124" s="1514" t="s">
        <v>2115</v>
      </c>
    </row>
    <row r="2125" spans="1:18" s="1512" customFormat="1" x14ac:dyDescent="0.25">
      <c r="A2125" s="930" t="s">
        <v>1411</v>
      </c>
      <c r="B2125" s="1420" t="str">
        <f>IFERROR(_xlfn.CONCAT("G",('Configurable Tab'!$C$26+7)),"")</f>
        <v>G265</v>
      </c>
      <c r="C2125" s="1420" t="str">
        <f>IFERROR(_xlfn.CONCAT("G",('Configurable Tab'!$C$26+8)),"")</f>
        <v>G266</v>
      </c>
      <c r="D2125" s="905" t="s">
        <v>1365</v>
      </c>
      <c r="E2125" s="905" t="s">
        <v>1804</v>
      </c>
      <c r="F2125" s="1514"/>
      <c r="G2125" s="1514"/>
      <c r="H2125" s="1514"/>
      <c r="I2125" s="1420" t="str">
        <f t="shared" si="335"/>
        <v>FF Payment Amount</v>
      </c>
      <c r="J2125" s="1514" t="str">
        <f t="shared" si="340"/>
        <v>F1243</v>
      </c>
      <c r="K2125" s="1514" t="str">
        <f t="shared" si="337"/>
        <v>Incentives</v>
      </c>
      <c r="M2125" s="1513"/>
      <c r="R2125" s="1514" t="s">
        <v>2115</v>
      </c>
    </row>
    <row r="2126" spans="1:18" s="1512" customFormat="1" x14ac:dyDescent="0.25">
      <c r="A2126" s="930" t="s">
        <v>2074</v>
      </c>
      <c r="B2126" s="1420" t="str">
        <f>IFERROR(_xlfn.CONCAT("G",('Configurable Tab'!$C$26+7)),"")</f>
        <v>G265</v>
      </c>
      <c r="C2126" s="1420" t="str">
        <f>IFERROR(_xlfn.CONCAT("G",('Configurable Tab'!$C$26+8)),"")</f>
        <v>G266</v>
      </c>
      <c r="D2126" s="905" t="s">
        <v>1365</v>
      </c>
      <c r="E2126" s="905" t="s">
        <v>1804</v>
      </c>
      <c r="F2126" s="1514"/>
      <c r="G2126" s="1514"/>
      <c r="H2126" s="1514"/>
      <c r="I2126" s="1420" t="str">
        <f t="shared" si="335"/>
        <v>New Customer Location Customer Number</v>
      </c>
      <c r="J2126" s="1514" t="str">
        <f t="shared" si="340"/>
        <v>F1244</v>
      </c>
      <c r="K2126" s="1514" t="str">
        <f t="shared" si="337"/>
        <v>Incentives</v>
      </c>
      <c r="M2126" s="1513"/>
      <c r="R2126" s="1514" t="s">
        <v>2115</v>
      </c>
    </row>
    <row r="2127" spans="1:18" s="1512" customFormat="1" x14ac:dyDescent="0.25">
      <c r="A2127" s="930" t="s">
        <v>2075</v>
      </c>
      <c r="B2127" s="1420" t="str">
        <f>IFERROR(_xlfn.CONCAT("K",('Configurable Tab'!$C$26+7)),"")</f>
        <v>K265</v>
      </c>
      <c r="C2127" s="1420" t="str">
        <f>IFERROR(_xlfn.CONCAT("K",('Configurable Tab'!$C$26+8)),"")</f>
        <v>K266</v>
      </c>
      <c r="D2127" s="905" t="s">
        <v>1365</v>
      </c>
      <c r="E2127" s="905" t="s">
        <v>1804</v>
      </c>
      <c r="F2127" s="1514"/>
      <c r="G2127" s="1514"/>
      <c r="H2127" s="1514"/>
      <c r="I2127" s="1420" t="str">
        <f t="shared" si="335"/>
        <v>New Customer Annual Purchase Commitment</v>
      </c>
      <c r="J2127" s="1514" t="str">
        <f t="shared" si="340"/>
        <v>F1245</v>
      </c>
      <c r="K2127" s="1514" t="str">
        <f t="shared" si="337"/>
        <v>Incentives</v>
      </c>
      <c r="M2127" s="1513"/>
      <c r="R2127" s="1514" t="s">
        <v>2115</v>
      </c>
    </row>
    <row r="2128" spans="1:18" s="1512" customFormat="1" x14ac:dyDescent="0.25">
      <c r="A2128" s="930" t="s">
        <v>1412</v>
      </c>
      <c r="B2128" s="1420" t="str">
        <f>IFERROR(_xlfn.CONCAT("K",('Configurable Tab'!$C$26+1)),"")</f>
        <v>K259</v>
      </c>
      <c r="C2128" s="1420" t="str">
        <f>IFERROR(_xlfn.CONCAT("K",('Configurable Tab'!$C$26+2)),"")</f>
        <v>K260</v>
      </c>
      <c r="D2128" s="905" t="s">
        <v>1365</v>
      </c>
      <c r="E2128" s="905" t="s">
        <v>1804</v>
      </c>
      <c r="F2128" s="1514"/>
      <c r="G2128" s="1514"/>
      <c r="H2128" s="1514"/>
      <c r="I2128" s="1420" t="str">
        <f t="shared" si="335"/>
        <v>Paid To</v>
      </c>
      <c r="J2128" s="1514" t="str">
        <f t="shared" si="340"/>
        <v>F1246</v>
      </c>
      <c r="K2128" s="1514" t="str">
        <f t="shared" si="337"/>
        <v>Incentives</v>
      </c>
      <c r="M2128" s="1513"/>
      <c r="R2128" s="1514" t="s">
        <v>2115</v>
      </c>
    </row>
    <row r="2129" spans="1:18" s="1512" customFormat="1" x14ac:dyDescent="0.25">
      <c r="A2129" s="927" t="s">
        <v>1722</v>
      </c>
      <c r="B2129" s="1420" t="str">
        <f>IFERROR(_xlfn.CONCAT("D",('Configurable Tab'!$C$27+1)),"")</f>
        <v>D270</v>
      </c>
      <c r="C2129" s="1420" t="str">
        <f>IFERROR(_xlfn.CONCAT("E",('Configurable Tab'!$C$27+1)),"")</f>
        <v>E270</v>
      </c>
      <c r="D2129" s="905" t="s">
        <v>1365</v>
      </c>
      <c r="E2129" s="905" t="s">
        <v>1804</v>
      </c>
      <c r="F2129" s="1514"/>
      <c r="G2129" s="1514"/>
      <c r="H2129" s="1514"/>
      <c r="I2129" s="1420" t="str">
        <f t="shared" si="335"/>
        <v>Offer This Incentive?</v>
      </c>
      <c r="J2129" s="1514" t="str">
        <f t="shared" ref="J2129:J2138" si="341">IFERROR(Q$1&amp;M2035,"")</f>
        <v>F1248</v>
      </c>
      <c r="K2129" s="1514" t="str">
        <f t="shared" si="337"/>
        <v>Incentives</v>
      </c>
      <c r="M2129" s="1513"/>
      <c r="Q2129" s="1420" t="str">
        <f>IFERROR(_xlfn.CONCAT("C",('Configurable Tab'!$C27+1)),"")</f>
        <v>C270</v>
      </c>
      <c r="R2129" s="1514" t="s">
        <v>2116</v>
      </c>
    </row>
    <row r="2130" spans="1:18" s="1512" customFormat="1" x14ac:dyDescent="0.25">
      <c r="A2130" s="927" t="s">
        <v>1398</v>
      </c>
      <c r="B2130" s="1420" t="str">
        <f>IFERROR(_xlfn.CONCAT("D",('Configurable Tab'!$C$27+2)),"")</f>
        <v>D271</v>
      </c>
      <c r="C2130" s="1420" t="str">
        <f>IFERROR(_xlfn.CONCAT("E",('Configurable Tab'!$C$27+2)),"")</f>
        <v>E271</v>
      </c>
      <c r="D2130" s="905" t="s">
        <v>1365</v>
      </c>
      <c r="E2130" s="905" t="s">
        <v>1804</v>
      </c>
      <c r="F2130" s="1514"/>
      <c r="G2130" s="1514"/>
      <c r="H2130" s="1514"/>
      <c r="I2130" s="1420" t="str">
        <f t="shared" si="335"/>
        <v>Incentive Type</v>
      </c>
      <c r="J2130" s="1514" t="str">
        <f t="shared" si="341"/>
        <v>F1249</v>
      </c>
      <c r="K2130" s="1514" t="str">
        <f t="shared" si="337"/>
        <v>Incentives</v>
      </c>
      <c r="M2130" s="1513"/>
      <c r="R2130" s="1514" t="s">
        <v>2116</v>
      </c>
    </row>
    <row r="2131" spans="1:18" s="1512" customFormat="1" x14ac:dyDescent="0.25">
      <c r="A2131" s="927" t="s">
        <v>1396</v>
      </c>
      <c r="B2131" s="1420" t="str">
        <f>IFERROR(_xlfn.CONCAT("I",('Configurable Tab'!$C$27+1)),"")</f>
        <v>I270</v>
      </c>
      <c r="C2131" s="1420" t="str">
        <f>IFERROR(_xlfn.CONCAT("I",('Configurable Tab'!$C$27+2)),"")</f>
        <v>I271</v>
      </c>
      <c r="D2131" s="905" t="s">
        <v>1365</v>
      </c>
      <c r="E2131" s="905" t="s">
        <v>1804</v>
      </c>
      <c r="F2131" s="1514"/>
      <c r="G2131" s="1514"/>
      <c r="H2131" s="1514"/>
      <c r="I2131" s="1420" t="str">
        <f t="shared" si="335"/>
        <v>Payment Method</v>
      </c>
      <c r="J2131" s="1514" t="str">
        <f t="shared" si="341"/>
        <v>F1250</v>
      </c>
      <c r="K2131" s="1514" t="str">
        <f t="shared" si="337"/>
        <v>Incentives</v>
      </c>
      <c r="M2131" s="1513"/>
      <c r="R2131" s="1514" t="s">
        <v>2116</v>
      </c>
    </row>
    <row r="2132" spans="1:18" s="1512" customFormat="1" x14ac:dyDescent="0.25">
      <c r="A2132" s="927" t="s">
        <v>1397</v>
      </c>
      <c r="B2132" s="1420" t="str">
        <f>IFERROR(_xlfn.CONCAT("M",('Configurable Tab'!$C$27+1)),"")</f>
        <v>M270</v>
      </c>
      <c r="C2132" s="1420" t="str">
        <f>IFERROR(_xlfn.CONCAT("M",('Configurable Tab'!$C$27+2)),"")</f>
        <v>M271</v>
      </c>
      <c r="D2132" s="905" t="s">
        <v>1365</v>
      </c>
      <c r="E2132" s="905" t="s">
        <v>1804</v>
      </c>
      <c r="F2132" s="1514"/>
      <c r="G2132" s="1514"/>
      <c r="H2132" s="1514"/>
      <c r="I2132" s="1420" t="str">
        <f t="shared" si="335"/>
        <v>AP/AR Vendor Number</v>
      </c>
      <c r="J2132" s="1514" t="str">
        <f t="shared" si="341"/>
        <v>F1251</v>
      </c>
      <c r="K2132" s="1514" t="str">
        <f t="shared" si="337"/>
        <v>Incentives</v>
      </c>
      <c r="M2132" s="1513"/>
      <c r="R2132" s="1514" t="s">
        <v>2116</v>
      </c>
    </row>
    <row r="2133" spans="1:18" s="1512" customFormat="1" x14ac:dyDescent="0.25">
      <c r="A2133" s="927" t="s">
        <v>1400</v>
      </c>
      <c r="B2133" s="1420" t="str">
        <f>IFERROR(_xlfn.CONCAT("D",('Configurable Tab'!$C$27+4)),"")</f>
        <v>D273</v>
      </c>
      <c r="C2133" s="1420" t="str">
        <f>IFERROR(_xlfn.CONCAT("E",('Configurable Tab'!$C$27+4)),"")</f>
        <v>E273</v>
      </c>
      <c r="D2133" s="905" t="s">
        <v>1365</v>
      </c>
      <c r="E2133" s="905" t="s">
        <v>1804</v>
      </c>
      <c r="F2133" s="1514"/>
      <c r="G2133" s="1514"/>
      <c r="H2133" s="1514"/>
      <c r="I2133" s="1420" t="str">
        <f t="shared" si="335"/>
        <v>Incentive Effective Date</v>
      </c>
      <c r="J2133" s="1514" t="str">
        <f t="shared" si="341"/>
        <v>F1252</v>
      </c>
      <c r="K2133" s="1514" t="str">
        <f t="shared" si="337"/>
        <v>Incentives</v>
      </c>
      <c r="M2133" s="1513"/>
      <c r="R2133" s="1514" t="s">
        <v>2116</v>
      </c>
    </row>
    <row r="2134" spans="1:18" s="1512" customFormat="1" x14ac:dyDescent="0.25">
      <c r="A2134" s="927" t="s">
        <v>1401</v>
      </c>
      <c r="B2134" s="1420" t="str">
        <f>IFERROR(_xlfn.CONCAT("D",('Configurable Tab'!$C$27+5)),"")</f>
        <v>D274</v>
      </c>
      <c r="C2134" s="1420" t="str">
        <f>IFERROR(_xlfn.CONCAT("E",('Configurable Tab'!$C$27+5)),"")</f>
        <v>E274</v>
      </c>
      <c r="D2134" s="905" t="s">
        <v>1365</v>
      </c>
      <c r="E2134" s="905" t="s">
        <v>1804</v>
      </c>
      <c r="F2134" s="1514"/>
      <c r="G2134" s="1514"/>
      <c r="H2134" s="1514"/>
      <c r="I2134" s="1420" t="str">
        <f t="shared" si="335"/>
        <v>Incentive Expiration Date</v>
      </c>
      <c r="J2134" s="1514" t="str">
        <f t="shared" si="341"/>
        <v>F1253</v>
      </c>
      <c r="K2134" s="1514" t="str">
        <f t="shared" si="337"/>
        <v>Incentives</v>
      </c>
      <c r="M2134" s="1513"/>
      <c r="R2134" s="1514" t="s">
        <v>2116</v>
      </c>
    </row>
    <row r="2135" spans="1:18" s="1512" customFormat="1" x14ac:dyDescent="0.25">
      <c r="A2135" s="927" t="s">
        <v>1411</v>
      </c>
      <c r="B2135" s="1420" t="str">
        <f>IFERROR(_xlfn.CONCAT("G",('Configurable Tab'!$C$27+7)),"")</f>
        <v>G276</v>
      </c>
      <c r="C2135" s="1420" t="str">
        <f>IFERROR(_xlfn.CONCAT("G",('Configurable Tab'!$C$27+8)),"")</f>
        <v>G277</v>
      </c>
      <c r="D2135" s="905" t="s">
        <v>1365</v>
      </c>
      <c r="E2135" s="905" t="s">
        <v>1804</v>
      </c>
      <c r="F2135" s="1514"/>
      <c r="G2135" s="1514"/>
      <c r="H2135" s="1514"/>
      <c r="I2135" s="1420" t="str">
        <f t="shared" si="335"/>
        <v>FF Payment Amount</v>
      </c>
      <c r="J2135" s="1514" t="str">
        <f t="shared" si="341"/>
        <v>F1254</v>
      </c>
      <c r="K2135" s="1514" t="str">
        <f t="shared" si="337"/>
        <v>Incentives</v>
      </c>
      <c r="M2135" s="1513"/>
      <c r="R2135" s="1514" t="s">
        <v>2116</v>
      </c>
    </row>
    <row r="2136" spans="1:18" s="1512" customFormat="1" x14ac:dyDescent="0.25">
      <c r="A2136" s="927" t="s">
        <v>2074</v>
      </c>
      <c r="B2136" s="1420" t="str">
        <f>IFERROR(_xlfn.CONCAT("G",('Configurable Tab'!$C$27+7)),"")</f>
        <v>G276</v>
      </c>
      <c r="C2136" s="1420" t="str">
        <f>IFERROR(_xlfn.CONCAT("G",('Configurable Tab'!$C$27+8)),"")</f>
        <v>G277</v>
      </c>
      <c r="D2136" s="905" t="s">
        <v>1365</v>
      </c>
      <c r="E2136" s="905" t="s">
        <v>1804</v>
      </c>
      <c r="F2136" s="1514"/>
      <c r="G2136" s="1514"/>
      <c r="H2136" s="1514"/>
      <c r="I2136" s="1420" t="str">
        <f t="shared" si="335"/>
        <v>New Customer Location Customer Number</v>
      </c>
      <c r="J2136" s="1514" t="str">
        <f t="shared" si="341"/>
        <v>F1255</v>
      </c>
      <c r="K2136" s="1514" t="str">
        <f t="shared" si="337"/>
        <v>Incentives</v>
      </c>
      <c r="M2136" s="1513"/>
      <c r="R2136" s="1514" t="s">
        <v>2116</v>
      </c>
    </row>
    <row r="2137" spans="1:18" s="1512" customFormat="1" x14ac:dyDescent="0.25">
      <c r="A2137" s="927" t="s">
        <v>2075</v>
      </c>
      <c r="B2137" s="1420" t="str">
        <f>IFERROR(_xlfn.CONCAT("K",('Configurable Tab'!$C$27+7)),"")</f>
        <v>K276</v>
      </c>
      <c r="C2137" s="1420" t="str">
        <f>IFERROR(_xlfn.CONCAT("K",('Configurable Tab'!$C$27+8)),"")</f>
        <v>K277</v>
      </c>
      <c r="D2137" s="905" t="s">
        <v>1365</v>
      </c>
      <c r="E2137" s="905" t="s">
        <v>1804</v>
      </c>
      <c r="F2137" s="1514"/>
      <c r="G2137" s="1514"/>
      <c r="H2137" s="1514"/>
      <c r="I2137" s="1420" t="str">
        <f t="shared" si="335"/>
        <v>New Customer Annual Purchase Commitment</v>
      </c>
      <c r="J2137" s="1514" t="str">
        <f t="shared" si="341"/>
        <v>F1256</v>
      </c>
      <c r="K2137" s="1514" t="str">
        <f t="shared" si="337"/>
        <v>Incentives</v>
      </c>
      <c r="M2137" s="1513"/>
      <c r="R2137" s="1514" t="s">
        <v>2116</v>
      </c>
    </row>
    <row r="2138" spans="1:18" s="1512" customFormat="1" x14ac:dyDescent="0.25">
      <c r="A2138" s="927" t="s">
        <v>1412</v>
      </c>
      <c r="B2138" s="1420" t="str">
        <f>IFERROR(_xlfn.CONCAT("K",('Configurable Tab'!$C$27+1)),"")</f>
        <v>K270</v>
      </c>
      <c r="C2138" s="1420" t="str">
        <f>IFERROR(_xlfn.CONCAT("K",('Configurable Tab'!$C$27+2)),"")</f>
        <v>K271</v>
      </c>
      <c r="D2138" s="905" t="s">
        <v>1365</v>
      </c>
      <c r="E2138" s="905" t="s">
        <v>1804</v>
      </c>
      <c r="F2138" s="1514"/>
      <c r="G2138" s="1514"/>
      <c r="H2138" s="1514"/>
      <c r="I2138" s="1420" t="str">
        <f t="shared" si="335"/>
        <v>Paid To</v>
      </c>
      <c r="J2138" s="1514" t="str">
        <f t="shared" si="341"/>
        <v>F1257</v>
      </c>
      <c r="K2138" s="1514" t="str">
        <f t="shared" si="337"/>
        <v>Incentives</v>
      </c>
      <c r="M2138" s="1513"/>
      <c r="R2138" s="1514" t="s">
        <v>2116</v>
      </c>
    </row>
    <row r="2139" spans="1:18" s="1512" customFormat="1" x14ac:dyDescent="0.25">
      <c r="A2139" s="930" t="s">
        <v>1722</v>
      </c>
      <c r="B2139" s="1420" t="str">
        <f>IFERROR(_xlfn.CONCAT("D",('Configurable Tab'!$C$28+1)),"")</f>
        <v>D281</v>
      </c>
      <c r="C2139" s="1420" t="str">
        <f>IFERROR(_xlfn.CONCAT("E",('Configurable Tab'!$C$28+1)),"")</f>
        <v>E281</v>
      </c>
      <c r="D2139" s="905" t="s">
        <v>1365</v>
      </c>
      <c r="E2139" s="905" t="s">
        <v>1804</v>
      </c>
      <c r="F2139" s="1514"/>
      <c r="G2139" s="1514"/>
      <c r="H2139" s="1514"/>
      <c r="I2139" s="1420" t="str">
        <f t="shared" si="335"/>
        <v>Offer This Incentive?</v>
      </c>
      <c r="J2139" s="1514" t="str">
        <f t="shared" ref="J2139:J2148" si="342">IFERROR(Q$1&amp;M2046,"")</f>
        <v>F1259</v>
      </c>
      <c r="K2139" s="1514" t="str">
        <f t="shared" si="337"/>
        <v>Incentives</v>
      </c>
      <c r="M2139" s="1513"/>
      <c r="Q2139" s="1420" t="str">
        <f>IFERROR(_xlfn.CONCAT("C",('Configurable Tab'!$C28+1)),"")</f>
        <v>C281</v>
      </c>
      <c r="R2139" s="1514" t="s">
        <v>2117</v>
      </c>
    </row>
    <row r="2140" spans="1:18" s="1512" customFormat="1" x14ac:dyDescent="0.25">
      <c r="A2140" s="930" t="s">
        <v>1398</v>
      </c>
      <c r="B2140" s="1420" t="str">
        <f>IFERROR(_xlfn.CONCAT("D",('Configurable Tab'!$C$28+2)),"")</f>
        <v>D282</v>
      </c>
      <c r="C2140" s="1420" t="str">
        <f>IFERROR(_xlfn.CONCAT("E",('Configurable Tab'!$C$28+2)),"")</f>
        <v>E282</v>
      </c>
      <c r="D2140" s="905" t="s">
        <v>1365</v>
      </c>
      <c r="E2140" s="905" t="s">
        <v>1804</v>
      </c>
      <c r="F2140" s="1514"/>
      <c r="G2140" s="1514"/>
      <c r="H2140" s="1514"/>
      <c r="I2140" s="1420" t="str">
        <f t="shared" si="335"/>
        <v>Incentive Type</v>
      </c>
      <c r="J2140" s="1514" t="str">
        <f t="shared" si="342"/>
        <v>F1260</v>
      </c>
      <c r="K2140" s="1514" t="str">
        <f t="shared" si="337"/>
        <v>Incentives</v>
      </c>
      <c r="M2140" s="1513"/>
      <c r="R2140" s="1514" t="s">
        <v>2117</v>
      </c>
    </row>
    <row r="2141" spans="1:18" s="1512" customFormat="1" x14ac:dyDescent="0.25">
      <c r="A2141" s="930" t="s">
        <v>1396</v>
      </c>
      <c r="B2141" s="1420" t="str">
        <f>IFERROR(_xlfn.CONCAT("I",('Configurable Tab'!$C$28+1)),"")</f>
        <v>I281</v>
      </c>
      <c r="C2141" s="1420" t="str">
        <f>IFERROR(_xlfn.CONCAT("I",('Configurable Tab'!$C$28+2)),"")</f>
        <v>I282</v>
      </c>
      <c r="D2141" s="905" t="s">
        <v>1365</v>
      </c>
      <c r="E2141" s="905" t="s">
        <v>1804</v>
      </c>
      <c r="F2141" s="1514"/>
      <c r="G2141" s="1514"/>
      <c r="H2141" s="1514"/>
      <c r="I2141" s="1420" t="str">
        <f t="shared" si="335"/>
        <v>Payment Method</v>
      </c>
      <c r="J2141" s="1514" t="str">
        <f t="shared" si="342"/>
        <v>F1261</v>
      </c>
      <c r="K2141" s="1514" t="str">
        <f t="shared" si="337"/>
        <v>Incentives</v>
      </c>
      <c r="M2141" s="1513"/>
      <c r="R2141" s="1514" t="s">
        <v>2117</v>
      </c>
    </row>
    <row r="2142" spans="1:18" s="1512" customFormat="1" x14ac:dyDescent="0.25">
      <c r="A2142" s="930" t="s">
        <v>1397</v>
      </c>
      <c r="B2142" s="1420" t="str">
        <f>IFERROR(_xlfn.CONCAT("M",('Configurable Tab'!$C$28+1)),"")</f>
        <v>M281</v>
      </c>
      <c r="C2142" s="1420" t="str">
        <f>IFERROR(_xlfn.CONCAT("M",('Configurable Tab'!$C$28+2)),"")</f>
        <v>M282</v>
      </c>
      <c r="D2142" s="905" t="s">
        <v>1365</v>
      </c>
      <c r="E2142" s="905" t="s">
        <v>1804</v>
      </c>
      <c r="F2142" s="1514"/>
      <c r="G2142" s="1514"/>
      <c r="H2142" s="1514"/>
      <c r="I2142" s="1420" t="str">
        <f t="shared" si="335"/>
        <v>AP/AR Vendor Number</v>
      </c>
      <c r="J2142" s="1514" t="str">
        <f t="shared" si="342"/>
        <v>F1262</v>
      </c>
      <c r="K2142" s="1514" t="str">
        <f t="shared" si="337"/>
        <v>Incentives</v>
      </c>
      <c r="M2142" s="1513"/>
      <c r="R2142" s="1514" t="s">
        <v>2117</v>
      </c>
    </row>
    <row r="2143" spans="1:18" s="1512" customFormat="1" x14ac:dyDescent="0.25">
      <c r="A2143" s="930" t="s">
        <v>1400</v>
      </c>
      <c r="B2143" s="1420" t="str">
        <f>IFERROR(_xlfn.CONCAT("D",('Configurable Tab'!$C$28+4)),"")</f>
        <v>D284</v>
      </c>
      <c r="C2143" s="1420" t="str">
        <f>IFERROR(_xlfn.CONCAT("E",('Configurable Tab'!$C$28+4)),"")</f>
        <v>E284</v>
      </c>
      <c r="D2143" s="905" t="s">
        <v>1365</v>
      </c>
      <c r="E2143" s="905" t="s">
        <v>1804</v>
      </c>
      <c r="F2143" s="1514"/>
      <c r="G2143" s="1514"/>
      <c r="H2143" s="1514"/>
      <c r="I2143" s="1420" t="str">
        <f t="shared" si="335"/>
        <v>Incentive Effective Date</v>
      </c>
      <c r="J2143" s="1514" t="str">
        <f t="shared" si="342"/>
        <v>F1263</v>
      </c>
      <c r="K2143" s="1514" t="str">
        <f t="shared" si="337"/>
        <v>Incentives</v>
      </c>
      <c r="M2143" s="1513"/>
      <c r="R2143" s="1514" t="s">
        <v>2117</v>
      </c>
    </row>
    <row r="2144" spans="1:18" s="1512" customFormat="1" x14ac:dyDescent="0.25">
      <c r="A2144" s="930" t="s">
        <v>1401</v>
      </c>
      <c r="B2144" s="1420" t="str">
        <f>IFERROR(_xlfn.CONCAT("D",('Configurable Tab'!$C$28+5)),"")</f>
        <v>D285</v>
      </c>
      <c r="C2144" s="1420" t="str">
        <f>IFERROR(_xlfn.CONCAT("E",('Configurable Tab'!$C$28+5)),"")</f>
        <v>E285</v>
      </c>
      <c r="D2144" s="905" t="s">
        <v>1365</v>
      </c>
      <c r="E2144" s="905" t="s">
        <v>1804</v>
      </c>
      <c r="F2144" s="1514"/>
      <c r="G2144" s="1514"/>
      <c r="H2144" s="1514"/>
      <c r="I2144" s="1420" t="str">
        <f t="shared" si="335"/>
        <v>Incentive Expiration Date</v>
      </c>
      <c r="J2144" s="1514" t="str">
        <f t="shared" si="342"/>
        <v>F1264</v>
      </c>
      <c r="K2144" s="1514" t="str">
        <f t="shared" si="337"/>
        <v>Incentives</v>
      </c>
      <c r="M2144" s="1513"/>
      <c r="R2144" s="1514" t="s">
        <v>2117</v>
      </c>
    </row>
    <row r="2145" spans="1:18" s="1512" customFormat="1" x14ac:dyDescent="0.25">
      <c r="A2145" s="930" t="s">
        <v>1411</v>
      </c>
      <c r="B2145" s="1420" t="str">
        <f>IFERROR(_xlfn.CONCAT("G",('Configurable Tab'!$C$28+7)),"")</f>
        <v>G287</v>
      </c>
      <c r="C2145" s="1420" t="str">
        <f>IFERROR(_xlfn.CONCAT("G",('Configurable Tab'!$C$28+8)),"")</f>
        <v>G288</v>
      </c>
      <c r="D2145" s="905" t="s">
        <v>1365</v>
      </c>
      <c r="E2145" s="905" t="s">
        <v>1804</v>
      </c>
      <c r="F2145" s="1514"/>
      <c r="G2145" s="1514"/>
      <c r="H2145" s="1514"/>
      <c r="I2145" s="1420" t="str">
        <f t="shared" si="335"/>
        <v>FF Payment Amount</v>
      </c>
      <c r="J2145" s="1514" t="str">
        <f t="shared" si="342"/>
        <v>F1265</v>
      </c>
      <c r="K2145" s="1514" t="str">
        <f t="shared" si="337"/>
        <v>Incentives</v>
      </c>
      <c r="M2145" s="1513"/>
      <c r="R2145" s="1514" t="s">
        <v>2117</v>
      </c>
    </row>
    <row r="2146" spans="1:18" s="1512" customFormat="1" x14ac:dyDescent="0.25">
      <c r="A2146" s="930" t="s">
        <v>2074</v>
      </c>
      <c r="B2146" s="1420" t="str">
        <f>IFERROR(_xlfn.CONCAT("G",('Configurable Tab'!$C$28+7)),"")</f>
        <v>G287</v>
      </c>
      <c r="C2146" s="1420" t="str">
        <f>IFERROR(_xlfn.CONCAT("G",('Configurable Tab'!$C$28+8)),"")</f>
        <v>G288</v>
      </c>
      <c r="D2146" s="905" t="s">
        <v>1365</v>
      </c>
      <c r="E2146" s="905" t="s">
        <v>1804</v>
      </c>
      <c r="F2146" s="1514"/>
      <c r="G2146" s="1514"/>
      <c r="H2146" s="1514"/>
      <c r="I2146" s="1420" t="str">
        <f t="shared" si="335"/>
        <v>New Customer Location Customer Number</v>
      </c>
      <c r="J2146" s="1514" t="str">
        <f t="shared" si="342"/>
        <v>F1266</v>
      </c>
      <c r="K2146" s="1514" t="str">
        <f t="shared" si="337"/>
        <v>Incentives</v>
      </c>
      <c r="M2146" s="1513"/>
      <c r="R2146" s="1514" t="s">
        <v>2117</v>
      </c>
    </row>
    <row r="2147" spans="1:18" s="1512" customFormat="1" x14ac:dyDescent="0.25">
      <c r="A2147" s="930" t="s">
        <v>2075</v>
      </c>
      <c r="B2147" s="1420" t="str">
        <f>IFERROR(_xlfn.CONCAT("K",('Configurable Tab'!$C$28+7)),"")</f>
        <v>K287</v>
      </c>
      <c r="C2147" s="1420" t="str">
        <f>IFERROR(_xlfn.CONCAT("K",('Configurable Tab'!$C$28+8)),"")</f>
        <v>K288</v>
      </c>
      <c r="D2147" s="905" t="s">
        <v>1365</v>
      </c>
      <c r="E2147" s="905" t="s">
        <v>1804</v>
      </c>
      <c r="F2147" s="1514"/>
      <c r="G2147" s="1514"/>
      <c r="H2147" s="1514"/>
      <c r="I2147" s="1420" t="str">
        <f t="shared" si="335"/>
        <v>New Customer Annual Purchase Commitment</v>
      </c>
      <c r="J2147" s="1514" t="str">
        <f t="shared" si="342"/>
        <v>F1267</v>
      </c>
      <c r="K2147" s="1514" t="str">
        <f t="shared" si="337"/>
        <v>Incentives</v>
      </c>
      <c r="M2147" s="1513"/>
      <c r="R2147" s="1514" t="s">
        <v>2117</v>
      </c>
    </row>
    <row r="2148" spans="1:18" s="1512" customFormat="1" x14ac:dyDescent="0.25">
      <c r="A2148" s="930" t="s">
        <v>1412</v>
      </c>
      <c r="B2148" s="1420" t="str">
        <f>IFERROR(_xlfn.CONCAT("K",('Configurable Tab'!$C$28+1)),"")</f>
        <v>K281</v>
      </c>
      <c r="C2148" s="1420" t="str">
        <f>IFERROR(_xlfn.CONCAT("K",('Configurable Tab'!$C$28+2)),"")</f>
        <v>K282</v>
      </c>
      <c r="D2148" s="905" t="s">
        <v>1365</v>
      </c>
      <c r="E2148" s="905" t="s">
        <v>1804</v>
      </c>
      <c r="F2148" s="1514"/>
      <c r="G2148" s="1514"/>
      <c r="H2148" s="1514"/>
      <c r="I2148" s="1420" t="str">
        <f t="shared" si="335"/>
        <v>Paid To</v>
      </c>
      <c r="J2148" s="1514" t="str">
        <f t="shared" si="342"/>
        <v>F1268</v>
      </c>
      <c r="K2148" s="1514" t="str">
        <f t="shared" si="337"/>
        <v>Incentives</v>
      </c>
      <c r="M2148" s="1513"/>
      <c r="R2148" s="1514" t="s">
        <v>2117</v>
      </c>
    </row>
    <row r="2149" spans="1:18" s="1512" customFormat="1" x14ac:dyDescent="0.25">
      <c r="A2149" s="927" t="s">
        <v>1722</v>
      </c>
      <c r="B2149" s="1420" t="str">
        <f>IFERROR(_xlfn.CONCAT("D",('Configurable Tab'!$C$29+1)),"")</f>
        <v>D292</v>
      </c>
      <c r="C2149" s="1420" t="str">
        <f>IFERROR(_xlfn.CONCAT("E",('Configurable Tab'!$C$29+1)),"")</f>
        <v>E292</v>
      </c>
      <c r="D2149" s="905" t="s">
        <v>1365</v>
      </c>
      <c r="E2149" s="905" t="s">
        <v>1804</v>
      </c>
      <c r="F2149" s="1514"/>
      <c r="G2149" s="1514"/>
      <c r="H2149" s="1514"/>
      <c r="I2149" s="1420" t="str">
        <f t="shared" si="335"/>
        <v>Offer This Incentive?</v>
      </c>
      <c r="J2149" s="1514" t="str">
        <f t="shared" ref="J2149:J2158" si="343">IFERROR(Q$1&amp;M2057,"")</f>
        <v>F1270</v>
      </c>
      <c r="K2149" s="1514" t="str">
        <f t="shared" si="337"/>
        <v>Incentives</v>
      </c>
      <c r="M2149" s="1513"/>
      <c r="Q2149" s="1420" t="str">
        <f>IFERROR(_xlfn.CONCAT("C",('Configurable Tab'!$C29+1)),"")</f>
        <v>C292</v>
      </c>
      <c r="R2149" s="1514" t="s">
        <v>2118</v>
      </c>
    </row>
    <row r="2150" spans="1:18" s="1512" customFormat="1" x14ac:dyDescent="0.25">
      <c r="A2150" s="927" t="s">
        <v>1398</v>
      </c>
      <c r="B2150" s="1420" t="str">
        <f>IFERROR(_xlfn.CONCAT("D",('Configurable Tab'!$C$29+2)),"")</f>
        <v>D293</v>
      </c>
      <c r="C2150" s="1420" t="str">
        <f>IFERROR(_xlfn.CONCAT("E",('Configurable Tab'!$C$29+2)),"")</f>
        <v>E293</v>
      </c>
      <c r="D2150" s="905" t="s">
        <v>1365</v>
      </c>
      <c r="E2150" s="905" t="s">
        <v>1804</v>
      </c>
      <c r="F2150" s="1514"/>
      <c r="G2150" s="1514"/>
      <c r="H2150" s="1514"/>
      <c r="I2150" s="1420" t="str">
        <f t="shared" si="335"/>
        <v>Incentive Type</v>
      </c>
      <c r="J2150" s="1514" t="str">
        <f t="shared" si="343"/>
        <v>F1271</v>
      </c>
      <c r="K2150" s="1514" t="str">
        <f t="shared" si="337"/>
        <v>Incentives</v>
      </c>
      <c r="M2150" s="1513"/>
      <c r="R2150" s="1514" t="s">
        <v>2118</v>
      </c>
    </row>
    <row r="2151" spans="1:18" s="1512" customFormat="1" x14ac:dyDescent="0.25">
      <c r="A2151" s="927" t="s">
        <v>1396</v>
      </c>
      <c r="B2151" s="1420" t="str">
        <f>IFERROR(_xlfn.CONCAT("I",('Configurable Tab'!$C$29+1)),"")</f>
        <v>I292</v>
      </c>
      <c r="C2151" s="1420" t="str">
        <f>IFERROR(_xlfn.CONCAT("I",('Configurable Tab'!$C$29+2)),"")</f>
        <v>I293</v>
      </c>
      <c r="D2151" s="905" t="s">
        <v>1365</v>
      </c>
      <c r="E2151" s="905" t="s">
        <v>1804</v>
      </c>
      <c r="F2151" s="1514"/>
      <c r="G2151" s="1514"/>
      <c r="H2151" s="1514"/>
      <c r="I2151" s="1420" t="str">
        <f t="shared" si="335"/>
        <v>Payment Method</v>
      </c>
      <c r="J2151" s="1514" t="str">
        <f t="shared" si="343"/>
        <v>F1272</v>
      </c>
      <c r="K2151" s="1514" t="str">
        <f t="shared" si="337"/>
        <v>Incentives</v>
      </c>
      <c r="M2151" s="1513"/>
      <c r="R2151" s="1514" t="s">
        <v>2118</v>
      </c>
    </row>
    <row r="2152" spans="1:18" s="1512" customFormat="1" x14ac:dyDescent="0.25">
      <c r="A2152" s="927" t="s">
        <v>1397</v>
      </c>
      <c r="B2152" s="1420" t="str">
        <f>IFERROR(_xlfn.CONCAT("M",('Configurable Tab'!$C$29+1)),"")</f>
        <v>M292</v>
      </c>
      <c r="C2152" s="1420" t="str">
        <f>IFERROR(_xlfn.CONCAT("M",('Configurable Tab'!$C$29+2)),"")</f>
        <v>M293</v>
      </c>
      <c r="D2152" s="905" t="s">
        <v>1365</v>
      </c>
      <c r="E2152" s="905" t="s">
        <v>1804</v>
      </c>
      <c r="F2152" s="1514"/>
      <c r="G2152" s="1514"/>
      <c r="H2152" s="1514"/>
      <c r="I2152" s="1420" t="str">
        <f t="shared" si="335"/>
        <v>AP/AR Vendor Number</v>
      </c>
      <c r="J2152" s="1514" t="str">
        <f t="shared" si="343"/>
        <v>F1273</v>
      </c>
      <c r="K2152" s="1514" t="str">
        <f t="shared" si="337"/>
        <v>Incentives</v>
      </c>
      <c r="M2152" s="1513"/>
      <c r="R2152" s="1514" t="s">
        <v>2118</v>
      </c>
    </row>
    <row r="2153" spans="1:18" s="1512" customFormat="1" x14ac:dyDescent="0.25">
      <c r="A2153" s="927" t="s">
        <v>1400</v>
      </c>
      <c r="B2153" s="1420" t="str">
        <f>IFERROR(_xlfn.CONCAT("D",('Configurable Tab'!$C$29+4)),"")</f>
        <v>D295</v>
      </c>
      <c r="C2153" s="1420" t="str">
        <f>IFERROR(_xlfn.CONCAT("E",('Configurable Tab'!$C$29+4)),"")</f>
        <v>E295</v>
      </c>
      <c r="D2153" s="905" t="s">
        <v>1365</v>
      </c>
      <c r="E2153" s="905" t="s">
        <v>1804</v>
      </c>
      <c r="F2153" s="1514"/>
      <c r="G2153" s="1514"/>
      <c r="H2153" s="1514"/>
      <c r="I2153" s="1420" t="str">
        <f t="shared" ref="I2153:I2178" si="344">IF(J2153&lt;&gt;"",A2153,"")</f>
        <v>Incentive Effective Date</v>
      </c>
      <c r="J2153" s="1514" t="str">
        <f t="shared" si="343"/>
        <v>F1274</v>
      </c>
      <c r="K2153" s="1514" t="str">
        <f t="shared" ref="K2153:K2178" si="345">IF(J2153&lt;&gt;"",E2153,"")</f>
        <v>Incentives</v>
      </c>
      <c r="M2153" s="1513"/>
      <c r="R2153" s="1514" t="s">
        <v>2118</v>
      </c>
    </row>
    <row r="2154" spans="1:18" s="1512" customFormat="1" x14ac:dyDescent="0.25">
      <c r="A2154" s="927" t="s">
        <v>1401</v>
      </c>
      <c r="B2154" s="1420" t="str">
        <f>IFERROR(_xlfn.CONCAT("D",('Configurable Tab'!$C$29+5)),"")</f>
        <v>D296</v>
      </c>
      <c r="C2154" s="1420" t="str">
        <f>IFERROR(_xlfn.CONCAT("E",('Configurable Tab'!$C$29+5)),"")</f>
        <v>E296</v>
      </c>
      <c r="D2154" s="905" t="s">
        <v>1365</v>
      </c>
      <c r="E2154" s="905" t="s">
        <v>1804</v>
      </c>
      <c r="F2154" s="1514"/>
      <c r="G2154" s="1514"/>
      <c r="H2154" s="1514"/>
      <c r="I2154" s="1420" t="str">
        <f t="shared" si="344"/>
        <v>Incentive Expiration Date</v>
      </c>
      <c r="J2154" s="1514" t="str">
        <f t="shared" si="343"/>
        <v>F1275</v>
      </c>
      <c r="K2154" s="1514" t="str">
        <f t="shared" si="345"/>
        <v>Incentives</v>
      </c>
      <c r="M2154" s="1513"/>
      <c r="R2154" s="1514" t="s">
        <v>2118</v>
      </c>
    </row>
    <row r="2155" spans="1:18" s="1512" customFormat="1" x14ac:dyDescent="0.25">
      <c r="A2155" s="927" t="s">
        <v>1411</v>
      </c>
      <c r="B2155" s="1420" t="str">
        <f>IFERROR(_xlfn.CONCAT("G",('Configurable Tab'!$C$29+7)),"")</f>
        <v>G298</v>
      </c>
      <c r="C2155" s="1420" t="str">
        <f>IFERROR(_xlfn.CONCAT("G",('Configurable Tab'!$C$29+8)),"")</f>
        <v>G299</v>
      </c>
      <c r="D2155" s="905" t="s">
        <v>1365</v>
      </c>
      <c r="E2155" s="905" t="s">
        <v>1804</v>
      </c>
      <c r="F2155" s="1514"/>
      <c r="G2155" s="1514"/>
      <c r="H2155" s="1514"/>
      <c r="I2155" s="1420" t="str">
        <f t="shared" si="344"/>
        <v>FF Payment Amount</v>
      </c>
      <c r="J2155" s="1514" t="str">
        <f t="shared" si="343"/>
        <v>F1276</v>
      </c>
      <c r="K2155" s="1514" t="str">
        <f t="shared" si="345"/>
        <v>Incentives</v>
      </c>
      <c r="M2155" s="1513"/>
      <c r="R2155" s="1514" t="s">
        <v>2118</v>
      </c>
    </row>
    <row r="2156" spans="1:18" s="1512" customFormat="1" x14ac:dyDescent="0.25">
      <c r="A2156" s="927" t="s">
        <v>2074</v>
      </c>
      <c r="B2156" s="1420" t="str">
        <f>IFERROR(_xlfn.CONCAT("G",('Configurable Tab'!$C$29+7)),"")</f>
        <v>G298</v>
      </c>
      <c r="C2156" s="1420" t="str">
        <f>IFERROR(_xlfn.CONCAT("G",('Configurable Tab'!$C$29+8)),"")</f>
        <v>G299</v>
      </c>
      <c r="D2156" s="905" t="s">
        <v>1365</v>
      </c>
      <c r="E2156" s="905" t="s">
        <v>1804</v>
      </c>
      <c r="F2156" s="1514"/>
      <c r="G2156" s="1514"/>
      <c r="H2156" s="1514"/>
      <c r="I2156" s="1420" t="str">
        <f t="shared" si="344"/>
        <v>New Customer Location Customer Number</v>
      </c>
      <c r="J2156" s="1514" t="str">
        <f t="shared" si="343"/>
        <v>F1277</v>
      </c>
      <c r="K2156" s="1514" t="str">
        <f t="shared" si="345"/>
        <v>Incentives</v>
      </c>
      <c r="M2156" s="1513"/>
      <c r="R2156" s="1514" t="s">
        <v>2118</v>
      </c>
    </row>
    <row r="2157" spans="1:18" s="1512" customFormat="1" x14ac:dyDescent="0.25">
      <c r="A2157" s="927" t="s">
        <v>2075</v>
      </c>
      <c r="B2157" s="1420" t="str">
        <f>IFERROR(_xlfn.CONCAT("K",('Configurable Tab'!$C$29+7)),"")</f>
        <v>K298</v>
      </c>
      <c r="C2157" s="1420" t="str">
        <f>IFERROR(_xlfn.CONCAT("K",('Configurable Tab'!$C$29+8)),"")</f>
        <v>K299</v>
      </c>
      <c r="D2157" s="905" t="s">
        <v>1365</v>
      </c>
      <c r="E2157" s="905" t="s">
        <v>1804</v>
      </c>
      <c r="F2157" s="1514"/>
      <c r="G2157" s="1514"/>
      <c r="H2157" s="1514"/>
      <c r="I2157" s="1420" t="str">
        <f t="shared" si="344"/>
        <v>New Customer Annual Purchase Commitment</v>
      </c>
      <c r="J2157" s="1514" t="str">
        <f t="shared" si="343"/>
        <v>F1278</v>
      </c>
      <c r="K2157" s="1514" t="str">
        <f t="shared" si="345"/>
        <v>Incentives</v>
      </c>
      <c r="M2157" s="1513"/>
      <c r="R2157" s="1514" t="s">
        <v>2118</v>
      </c>
    </row>
    <row r="2158" spans="1:18" s="1512" customFormat="1" x14ac:dyDescent="0.25">
      <c r="A2158" s="927" t="s">
        <v>1412</v>
      </c>
      <c r="B2158" s="1420" t="str">
        <f>IFERROR(_xlfn.CONCAT("K",('Configurable Tab'!$C$29+1)),"")</f>
        <v>K292</v>
      </c>
      <c r="C2158" s="1420" t="str">
        <f>IFERROR(_xlfn.CONCAT("K",('Configurable Tab'!$C$29+2)),"")</f>
        <v>K293</v>
      </c>
      <c r="D2158" s="905" t="s">
        <v>1365</v>
      </c>
      <c r="E2158" s="905" t="s">
        <v>1804</v>
      </c>
      <c r="F2158" s="1514"/>
      <c r="G2158" s="1514"/>
      <c r="H2158" s="1514"/>
      <c r="I2158" s="1420" t="str">
        <f t="shared" si="344"/>
        <v>Paid To</v>
      </c>
      <c r="J2158" s="1514" t="str">
        <f t="shared" si="343"/>
        <v>F1279</v>
      </c>
      <c r="K2158" s="1514" t="str">
        <f t="shared" si="345"/>
        <v>Incentives</v>
      </c>
      <c r="M2158" s="1513"/>
      <c r="R2158" s="1514" t="s">
        <v>2118</v>
      </c>
    </row>
    <row r="2159" spans="1:18" s="1512" customFormat="1" x14ac:dyDescent="0.25">
      <c r="A2159" s="930" t="s">
        <v>1722</v>
      </c>
      <c r="B2159" s="1420" t="str">
        <f>IFERROR(_xlfn.CONCAT("D",('Configurable Tab'!$C$30+1)),"")</f>
        <v>D303</v>
      </c>
      <c r="C2159" s="1420" t="str">
        <f>IFERROR(_xlfn.CONCAT("E",('Configurable Tab'!$C$30+1)),"")</f>
        <v>E303</v>
      </c>
      <c r="D2159" s="905" t="s">
        <v>1365</v>
      </c>
      <c r="E2159" s="905" t="s">
        <v>1804</v>
      </c>
      <c r="F2159" s="1514"/>
      <c r="G2159" s="1514"/>
      <c r="H2159" s="1514"/>
      <c r="I2159" s="1420" t="str">
        <f t="shared" si="344"/>
        <v>Offer This Incentive?</v>
      </c>
      <c r="J2159" s="1514" t="str">
        <f t="shared" ref="J2159:J2168" si="346">IFERROR(Q$1&amp;M2068,"")</f>
        <v>F1281</v>
      </c>
      <c r="K2159" s="1514" t="str">
        <f t="shared" si="345"/>
        <v>Incentives</v>
      </c>
      <c r="M2159" s="1513"/>
      <c r="Q2159" s="1420" t="str">
        <f>IFERROR(_xlfn.CONCAT("C",('Configurable Tab'!$C30+1)),"")</f>
        <v>C303</v>
      </c>
      <c r="R2159" s="1514" t="s">
        <v>2119</v>
      </c>
    </row>
    <row r="2160" spans="1:18" s="1512" customFormat="1" x14ac:dyDescent="0.25">
      <c r="A2160" s="930" t="s">
        <v>1398</v>
      </c>
      <c r="B2160" s="1420" t="str">
        <f>IFERROR(_xlfn.CONCAT("D",('Configurable Tab'!$C$30+2)),"")</f>
        <v>D304</v>
      </c>
      <c r="C2160" s="1420" t="str">
        <f>IFERROR(_xlfn.CONCAT("E",('Configurable Tab'!$C$30+2)),"")</f>
        <v>E304</v>
      </c>
      <c r="D2160" s="905" t="s">
        <v>1365</v>
      </c>
      <c r="E2160" s="905" t="s">
        <v>1804</v>
      </c>
      <c r="F2160" s="1514"/>
      <c r="G2160" s="1514"/>
      <c r="H2160" s="1514"/>
      <c r="I2160" s="1420" t="str">
        <f t="shared" si="344"/>
        <v>Incentive Type</v>
      </c>
      <c r="J2160" s="1514" t="str">
        <f t="shared" si="346"/>
        <v>F1282</v>
      </c>
      <c r="K2160" s="1514" t="str">
        <f t="shared" si="345"/>
        <v>Incentives</v>
      </c>
      <c r="M2160" s="1513"/>
      <c r="R2160" s="1514" t="s">
        <v>2119</v>
      </c>
    </row>
    <row r="2161" spans="1:18" s="1512" customFormat="1" x14ac:dyDescent="0.25">
      <c r="A2161" s="930" t="s">
        <v>1396</v>
      </c>
      <c r="B2161" s="1420" t="str">
        <f>IFERROR(_xlfn.CONCAT("I",('Configurable Tab'!$C$30+1)),"")</f>
        <v>I303</v>
      </c>
      <c r="C2161" s="1420" t="str">
        <f>IFERROR(_xlfn.CONCAT("I",('Configurable Tab'!$C$30+2)),"")</f>
        <v>I304</v>
      </c>
      <c r="D2161" s="905" t="s">
        <v>1365</v>
      </c>
      <c r="E2161" s="905" t="s">
        <v>1804</v>
      </c>
      <c r="F2161" s="1514"/>
      <c r="G2161" s="1514"/>
      <c r="H2161" s="1514"/>
      <c r="I2161" s="1420" t="str">
        <f t="shared" si="344"/>
        <v>Payment Method</v>
      </c>
      <c r="J2161" s="1514" t="str">
        <f t="shared" si="346"/>
        <v>F1283</v>
      </c>
      <c r="K2161" s="1514" t="str">
        <f t="shared" si="345"/>
        <v>Incentives</v>
      </c>
      <c r="M2161" s="1513"/>
      <c r="R2161" s="1514" t="s">
        <v>2119</v>
      </c>
    </row>
    <row r="2162" spans="1:18" s="1512" customFormat="1" x14ac:dyDescent="0.25">
      <c r="A2162" s="930" t="s">
        <v>1397</v>
      </c>
      <c r="B2162" s="1420" t="str">
        <f>IFERROR(_xlfn.CONCAT("M",('Configurable Tab'!$C$30+1)),"")</f>
        <v>M303</v>
      </c>
      <c r="C2162" s="1420" t="str">
        <f>IFERROR(_xlfn.CONCAT("M",('Configurable Tab'!$C$30+2)),"")</f>
        <v>M304</v>
      </c>
      <c r="D2162" s="905" t="s">
        <v>1365</v>
      </c>
      <c r="E2162" s="905" t="s">
        <v>1804</v>
      </c>
      <c r="F2162" s="1514"/>
      <c r="G2162" s="1514"/>
      <c r="H2162" s="1514"/>
      <c r="I2162" s="1420" t="str">
        <f t="shared" si="344"/>
        <v>AP/AR Vendor Number</v>
      </c>
      <c r="J2162" s="1514" t="str">
        <f t="shared" si="346"/>
        <v>F1284</v>
      </c>
      <c r="K2162" s="1514" t="str">
        <f t="shared" si="345"/>
        <v>Incentives</v>
      </c>
      <c r="M2162" s="1513"/>
      <c r="R2162" s="1514" t="s">
        <v>2119</v>
      </c>
    </row>
    <row r="2163" spans="1:18" s="1512" customFormat="1" x14ac:dyDescent="0.25">
      <c r="A2163" s="930" t="s">
        <v>1400</v>
      </c>
      <c r="B2163" s="1420" t="str">
        <f>IFERROR(_xlfn.CONCAT("D",('Configurable Tab'!$C$30+4)),"")</f>
        <v>D306</v>
      </c>
      <c r="C2163" s="1420" t="str">
        <f>IFERROR(_xlfn.CONCAT("E",('Configurable Tab'!$C$30+4)),"")</f>
        <v>E306</v>
      </c>
      <c r="D2163" s="905" t="s">
        <v>1365</v>
      </c>
      <c r="E2163" s="905" t="s">
        <v>1804</v>
      </c>
      <c r="F2163" s="1514"/>
      <c r="G2163" s="1514"/>
      <c r="H2163" s="1514"/>
      <c r="I2163" s="1420" t="str">
        <f t="shared" si="344"/>
        <v>Incentive Effective Date</v>
      </c>
      <c r="J2163" s="1514" t="str">
        <f t="shared" si="346"/>
        <v>F1285</v>
      </c>
      <c r="K2163" s="1514" t="str">
        <f t="shared" si="345"/>
        <v>Incentives</v>
      </c>
      <c r="M2163" s="1513"/>
      <c r="R2163" s="1514" t="s">
        <v>2119</v>
      </c>
    </row>
    <row r="2164" spans="1:18" s="1512" customFormat="1" x14ac:dyDescent="0.25">
      <c r="A2164" s="930" t="s">
        <v>1401</v>
      </c>
      <c r="B2164" s="1420" t="str">
        <f>IFERROR(_xlfn.CONCAT("D",('Configurable Tab'!$C$30+5)),"")</f>
        <v>D307</v>
      </c>
      <c r="C2164" s="1420" t="str">
        <f>IFERROR(_xlfn.CONCAT("E",('Configurable Tab'!$C$30+5)),"")</f>
        <v>E307</v>
      </c>
      <c r="D2164" s="905" t="s">
        <v>1365</v>
      </c>
      <c r="E2164" s="905" t="s">
        <v>1804</v>
      </c>
      <c r="F2164" s="1514"/>
      <c r="G2164" s="1514"/>
      <c r="H2164" s="1514"/>
      <c r="I2164" s="1420" t="str">
        <f t="shared" si="344"/>
        <v>Incentive Expiration Date</v>
      </c>
      <c r="J2164" s="1514" t="str">
        <f t="shared" si="346"/>
        <v>F1286</v>
      </c>
      <c r="K2164" s="1514" t="str">
        <f t="shared" si="345"/>
        <v>Incentives</v>
      </c>
      <c r="M2164" s="1513"/>
      <c r="R2164" s="1514" t="s">
        <v>2119</v>
      </c>
    </row>
    <row r="2165" spans="1:18" s="1512" customFormat="1" x14ac:dyDescent="0.25">
      <c r="A2165" s="930" t="s">
        <v>1411</v>
      </c>
      <c r="B2165" s="1420" t="str">
        <f>IFERROR(_xlfn.CONCAT("G",('Configurable Tab'!$C$30+7)),"")</f>
        <v>G309</v>
      </c>
      <c r="C2165" s="1420" t="str">
        <f>IFERROR(_xlfn.CONCAT("G",('Configurable Tab'!$C$30+8)),"")</f>
        <v>G310</v>
      </c>
      <c r="D2165" s="905" t="s">
        <v>1365</v>
      </c>
      <c r="E2165" s="905" t="s">
        <v>1804</v>
      </c>
      <c r="F2165" s="1514"/>
      <c r="G2165" s="1514"/>
      <c r="H2165" s="1514"/>
      <c r="I2165" s="1420" t="str">
        <f t="shared" si="344"/>
        <v>FF Payment Amount</v>
      </c>
      <c r="J2165" s="1514" t="str">
        <f t="shared" si="346"/>
        <v>F1287</v>
      </c>
      <c r="K2165" s="1514" t="str">
        <f t="shared" si="345"/>
        <v>Incentives</v>
      </c>
      <c r="M2165" s="1513"/>
      <c r="R2165" s="1514" t="s">
        <v>2119</v>
      </c>
    </row>
    <row r="2166" spans="1:18" s="1512" customFormat="1" x14ac:dyDescent="0.25">
      <c r="A2166" s="930" t="s">
        <v>2074</v>
      </c>
      <c r="B2166" s="1420" t="str">
        <f>IFERROR(_xlfn.CONCAT("G",('Configurable Tab'!$C$30+7)),"")</f>
        <v>G309</v>
      </c>
      <c r="C2166" s="1420" t="str">
        <f>IFERROR(_xlfn.CONCAT("G",('Configurable Tab'!$C$30+8)),"")</f>
        <v>G310</v>
      </c>
      <c r="D2166" s="905" t="s">
        <v>1365</v>
      </c>
      <c r="E2166" s="905" t="s">
        <v>1804</v>
      </c>
      <c r="F2166" s="1514"/>
      <c r="G2166" s="1514"/>
      <c r="H2166" s="1514"/>
      <c r="I2166" s="1420" t="str">
        <f t="shared" si="344"/>
        <v>New Customer Location Customer Number</v>
      </c>
      <c r="J2166" s="1514" t="str">
        <f t="shared" si="346"/>
        <v>F1288</v>
      </c>
      <c r="K2166" s="1514" t="str">
        <f t="shared" si="345"/>
        <v>Incentives</v>
      </c>
      <c r="M2166" s="1513"/>
      <c r="R2166" s="1514" t="s">
        <v>2119</v>
      </c>
    </row>
    <row r="2167" spans="1:18" s="1512" customFormat="1" x14ac:dyDescent="0.25">
      <c r="A2167" s="930" t="s">
        <v>2075</v>
      </c>
      <c r="B2167" s="1420" t="str">
        <f>IFERROR(_xlfn.CONCAT("K",('Configurable Tab'!$C$30+7)),"")</f>
        <v>K309</v>
      </c>
      <c r="C2167" s="1420" t="str">
        <f>IFERROR(_xlfn.CONCAT("K",('Configurable Tab'!$C$30+8)),"")</f>
        <v>K310</v>
      </c>
      <c r="D2167" s="905" t="s">
        <v>1365</v>
      </c>
      <c r="E2167" s="905" t="s">
        <v>1804</v>
      </c>
      <c r="F2167" s="1514"/>
      <c r="G2167" s="1514"/>
      <c r="H2167" s="1514"/>
      <c r="I2167" s="1420" t="str">
        <f t="shared" si="344"/>
        <v>New Customer Annual Purchase Commitment</v>
      </c>
      <c r="J2167" s="1514" t="str">
        <f t="shared" si="346"/>
        <v>F1289</v>
      </c>
      <c r="K2167" s="1514" t="str">
        <f t="shared" si="345"/>
        <v>Incentives</v>
      </c>
      <c r="M2167" s="1513"/>
      <c r="R2167" s="1514" t="s">
        <v>2119</v>
      </c>
    </row>
    <row r="2168" spans="1:18" s="1512" customFormat="1" x14ac:dyDescent="0.25">
      <c r="A2168" s="930" t="s">
        <v>1412</v>
      </c>
      <c r="B2168" s="1420" t="str">
        <f>IFERROR(_xlfn.CONCAT("K",('Configurable Tab'!$C$30+1)),"")</f>
        <v>K303</v>
      </c>
      <c r="C2168" s="1420" t="str">
        <f>IFERROR(_xlfn.CONCAT("K",('Configurable Tab'!$C$30+2)),"")</f>
        <v>K304</v>
      </c>
      <c r="D2168" s="905" t="s">
        <v>1365</v>
      </c>
      <c r="E2168" s="905" t="s">
        <v>1804</v>
      </c>
      <c r="F2168" s="1514"/>
      <c r="G2168" s="1514"/>
      <c r="H2168" s="1514"/>
      <c r="I2168" s="1420" t="str">
        <f t="shared" si="344"/>
        <v>Paid To</v>
      </c>
      <c r="J2168" s="1514" t="str">
        <f t="shared" si="346"/>
        <v>F1290</v>
      </c>
      <c r="K2168" s="1514" t="str">
        <f t="shared" si="345"/>
        <v>Incentives</v>
      </c>
      <c r="M2168" s="1513"/>
      <c r="R2168" s="1514" t="s">
        <v>2119</v>
      </c>
    </row>
    <row r="2169" spans="1:18" s="1512" customFormat="1" x14ac:dyDescent="0.25">
      <c r="A2169" s="927" t="s">
        <v>1722</v>
      </c>
      <c r="B2169" s="1420" t="str">
        <f>IFERROR(_xlfn.CONCAT("D",('Configurable Tab'!$C$31+1)),"")</f>
        <v>D314</v>
      </c>
      <c r="C2169" s="1420" t="str">
        <f>IFERROR(_xlfn.CONCAT("E",('Configurable Tab'!$C$31+1)),"")</f>
        <v>E314</v>
      </c>
      <c r="D2169" s="905" t="s">
        <v>1365</v>
      </c>
      <c r="E2169" s="905" t="s">
        <v>1804</v>
      </c>
      <c r="F2169" s="1514"/>
      <c r="G2169" s="1514"/>
      <c r="H2169" s="1514"/>
      <c r="I2169" s="1420" t="str">
        <f t="shared" si="344"/>
        <v>Offer This Incentive?</v>
      </c>
      <c r="J2169" s="1514" t="str">
        <f t="shared" ref="J2169:J2178" si="347">IFERROR(Q$1&amp;M2079,"")</f>
        <v>F1292</v>
      </c>
      <c r="K2169" s="1514" t="str">
        <f t="shared" si="345"/>
        <v>Incentives</v>
      </c>
      <c r="M2169" s="1513"/>
      <c r="Q2169" s="1420" t="str">
        <f>IFERROR(_xlfn.CONCAT("C",('Configurable Tab'!$C31+1)),"")</f>
        <v>C314</v>
      </c>
      <c r="R2169" s="1514" t="s">
        <v>2120</v>
      </c>
    </row>
    <row r="2170" spans="1:18" s="1512" customFormat="1" x14ac:dyDescent="0.25">
      <c r="A2170" s="927" t="s">
        <v>1398</v>
      </c>
      <c r="B2170" s="1420" t="str">
        <f>IFERROR(_xlfn.CONCAT("D",('Configurable Tab'!$C$31+2)),"")</f>
        <v>D315</v>
      </c>
      <c r="C2170" s="1420" t="str">
        <f>IFERROR(_xlfn.CONCAT("E",('Configurable Tab'!$C$31+2)),"")</f>
        <v>E315</v>
      </c>
      <c r="D2170" s="905" t="s">
        <v>1365</v>
      </c>
      <c r="E2170" s="905" t="s">
        <v>1804</v>
      </c>
      <c r="F2170" s="1514"/>
      <c r="G2170" s="1514"/>
      <c r="H2170" s="1514"/>
      <c r="I2170" s="1420" t="str">
        <f t="shared" si="344"/>
        <v>Incentive Type</v>
      </c>
      <c r="J2170" s="1514" t="str">
        <f t="shared" si="347"/>
        <v>F1293</v>
      </c>
      <c r="K2170" s="1514" t="str">
        <f t="shared" si="345"/>
        <v>Incentives</v>
      </c>
      <c r="M2170" s="1513"/>
      <c r="R2170" s="1514" t="s">
        <v>2120</v>
      </c>
    </row>
    <row r="2171" spans="1:18" s="1512" customFormat="1" x14ac:dyDescent="0.25">
      <c r="A2171" s="927" t="s">
        <v>1396</v>
      </c>
      <c r="B2171" s="1420" t="str">
        <f>IFERROR(_xlfn.CONCAT("I",('Configurable Tab'!$C$31+1)),"")</f>
        <v>I314</v>
      </c>
      <c r="C2171" s="1420" t="str">
        <f>IFERROR(_xlfn.CONCAT("I",('Configurable Tab'!$C$31+2)),"")</f>
        <v>I315</v>
      </c>
      <c r="D2171" s="905" t="s">
        <v>1365</v>
      </c>
      <c r="E2171" s="905" t="s">
        <v>1804</v>
      </c>
      <c r="F2171" s="1514"/>
      <c r="G2171" s="1514"/>
      <c r="H2171" s="1514"/>
      <c r="I2171" s="1420" t="str">
        <f t="shared" si="344"/>
        <v>Payment Method</v>
      </c>
      <c r="J2171" s="1514" t="str">
        <f t="shared" si="347"/>
        <v>F1294</v>
      </c>
      <c r="K2171" s="1514" t="str">
        <f t="shared" si="345"/>
        <v>Incentives</v>
      </c>
      <c r="M2171" s="1513"/>
      <c r="R2171" s="1514" t="s">
        <v>2120</v>
      </c>
    </row>
    <row r="2172" spans="1:18" s="1512" customFormat="1" x14ac:dyDescent="0.25">
      <c r="A2172" s="927" t="s">
        <v>1397</v>
      </c>
      <c r="B2172" s="1420" t="str">
        <f>IFERROR(_xlfn.CONCAT("M",('Configurable Tab'!$C$31+1)),"")</f>
        <v>M314</v>
      </c>
      <c r="C2172" s="1420" t="str">
        <f>IFERROR(_xlfn.CONCAT("M",('Configurable Tab'!$C$31+2)),"")</f>
        <v>M315</v>
      </c>
      <c r="D2172" s="905" t="s">
        <v>1365</v>
      </c>
      <c r="E2172" s="905" t="s">
        <v>1804</v>
      </c>
      <c r="F2172" s="1514"/>
      <c r="G2172" s="1514"/>
      <c r="H2172" s="1514"/>
      <c r="I2172" s="1420" t="str">
        <f t="shared" si="344"/>
        <v>AP/AR Vendor Number</v>
      </c>
      <c r="J2172" s="1514" t="str">
        <f t="shared" si="347"/>
        <v>F1295</v>
      </c>
      <c r="K2172" s="1514" t="str">
        <f t="shared" si="345"/>
        <v>Incentives</v>
      </c>
      <c r="M2172" s="1513"/>
      <c r="R2172" s="1514" t="s">
        <v>2120</v>
      </c>
    </row>
    <row r="2173" spans="1:18" s="1512" customFormat="1" x14ac:dyDescent="0.25">
      <c r="A2173" s="927" t="s">
        <v>1400</v>
      </c>
      <c r="B2173" s="1420" t="str">
        <f>IFERROR(_xlfn.CONCAT("D",('Configurable Tab'!$C$31+4)),"")</f>
        <v>D317</v>
      </c>
      <c r="C2173" s="1420" t="str">
        <f>IFERROR(_xlfn.CONCAT("E",('Configurable Tab'!$C$31+4)),"")</f>
        <v>E317</v>
      </c>
      <c r="D2173" s="905" t="s">
        <v>1365</v>
      </c>
      <c r="E2173" s="905" t="s">
        <v>1804</v>
      </c>
      <c r="F2173" s="1514"/>
      <c r="G2173" s="1514"/>
      <c r="H2173" s="1514"/>
      <c r="I2173" s="1420" t="str">
        <f t="shared" si="344"/>
        <v>Incentive Effective Date</v>
      </c>
      <c r="J2173" s="1514" t="str">
        <f t="shared" si="347"/>
        <v>F1296</v>
      </c>
      <c r="K2173" s="1514" t="str">
        <f t="shared" si="345"/>
        <v>Incentives</v>
      </c>
      <c r="M2173" s="1513"/>
      <c r="R2173" s="1514" t="s">
        <v>2120</v>
      </c>
    </row>
    <row r="2174" spans="1:18" s="1512" customFormat="1" x14ac:dyDescent="0.25">
      <c r="A2174" s="927" t="s">
        <v>1401</v>
      </c>
      <c r="B2174" s="1420" t="str">
        <f>IFERROR(_xlfn.CONCAT("D",('Configurable Tab'!$C$31+5)),"")</f>
        <v>D318</v>
      </c>
      <c r="C2174" s="1420" t="str">
        <f>IFERROR(_xlfn.CONCAT("E",('Configurable Tab'!$C$31+5)),"")</f>
        <v>E318</v>
      </c>
      <c r="D2174" s="905" t="s">
        <v>1365</v>
      </c>
      <c r="E2174" s="905" t="s">
        <v>1804</v>
      </c>
      <c r="F2174" s="1514"/>
      <c r="G2174" s="1514"/>
      <c r="H2174" s="1514"/>
      <c r="I2174" s="1420" t="str">
        <f t="shared" si="344"/>
        <v>Incentive Expiration Date</v>
      </c>
      <c r="J2174" s="1514" t="str">
        <f t="shared" si="347"/>
        <v>F1297</v>
      </c>
      <c r="K2174" s="1514" t="str">
        <f t="shared" si="345"/>
        <v>Incentives</v>
      </c>
      <c r="M2174" s="1513"/>
      <c r="R2174" s="1514" t="s">
        <v>2120</v>
      </c>
    </row>
    <row r="2175" spans="1:18" s="1512" customFormat="1" x14ac:dyDescent="0.25">
      <c r="A2175" s="927" t="s">
        <v>1411</v>
      </c>
      <c r="B2175" s="1420" t="str">
        <f>IFERROR(_xlfn.CONCAT("G",('Configurable Tab'!$C$31+7)),"")</f>
        <v>G320</v>
      </c>
      <c r="C2175" s="1420" t="str">
        <f>IFERROR(_xlfn.CONCAT("G",('Configurable Tab'!$C$31+8)),"")</f>
        <v>G321</v>
      </c>
      <c r="D2175" s="905" t="s">
        <v>1365</v>
      </c>
      <c r="E2175" s="905" t="s">
        <v>1804</v>
      </c>
      <c r="F2175" s="1514"/>
      <c r="G2175" s="1514"/>
      <c r="H2175" s="1514"/>
      <c r="I2175" s="1420" t="str">
        <f t="shared" si="344"/>
        <v>FF Payment Amount</v>
      </c>
      <c r="J2175" s="1514" t="str">
        <f t="shared" si="347"/>
        <v>F1298</v>
      </c>
      <c r="K2175" s="1514" t="str">
        <f t="shared" si="345"/>
        <v>Incentives</v>
      </c>
      <c r="M2175" s="1513"/>
      <c r="R2175" s="1514" t="s">
        <v>2120</v>
      </c>
    </row>
    <row r="2176" spans="1:18" s="1512" customFormat="1" x14ac:dyDescent="0.25">
      <c r="A2176" s="927" t="s">
        <v>2074</v>
      </c>
      <c r="B2176" s="1420" t="str">
        <f>IFERROR(_xlfn.CONCAT("G",('Configurable Tab'!$C$31+7)),"")</f>
        <v>G320</v>
      </c>
      <c r="C2176" s="1420" t="str">
        <f>IFERROR(_xlfn.CONCAT("G",('Configurable Tab'!$C$31+8)),"")</f>
        <v>G321</v>
      </c>
      <c r="D2176" s="905" t="s">
        <v>1365</v>
      </c>
      <c r="E2176" s="905" t="s">
        <v>1804</v>
      </c>
      <c r="F2176" s="1514"/>
      <c r="G2176" s="1514"/>
      <c r="H2176" s="1514"/>
      <c r="I2176" s="1420" t="str">
        <f t="shared" si="344"/>
        <v>New Customer Location Customer Number</v>
      </c>
      <c r="J2176" s="1514" t="str">
        <f t="shared" si="347"/>
        <v>F1299</v>
      </c>
      <c r="K2176" s="1514" t="str">
        <f t="shared" si="345"/>
        <v>Incentives</v>
      </c>
      <c r="M2176" s="1513"/>
      <c r="R2176" s="1514" t="s">
        <v>2120</v>
      </c>
    </row>
    <row r="2177" spans="1:18" s="1512" customFormat="1" x14ac:dyDescent="0.25">
      <c r="A2177" s="927" t="s">
        <v>2075</v>
      </c>
      <c r="B2177" s="1420" t="str">
        <f>IFERROR(_xlfn.CONCAT("K",('Configurable Tab'!$C$31+7)),"")</f>
        <v>K320</v>
      </c>
      <c r="C2177" s="1420" t="str">
        <f>IFERROR(_xlfn.CONCAT("K",('Configurable Tab'!$C$31+8)),"")</f>
        <v>K321</v>
      </c>
      <c r="D2177" s="905" t="s">
        <v>1365</v>
      </c>
      <c r="E2177" s="905" t="s">
        <v>1804</v>
      </c>
      <c r="F2177" s="1514"/>
      <c r="G2177" s="1514"/>
      <c r="H2177" s="1514"/>
      <c r="I2177" s="1420" t="str">
        <f t="shared" si="344"/>
        <v>New Customer Annual Purchase Commitment</v>
      </c>
      <c r="J2177" s="1514" t="str">
        <f t="shared" si="347"/>
        <v>F1300</v>
      </c>
      <c r="K2177" s="1514" t="str">
        <f t="shared" si="345"/>
        <v>Incentives</v>
      </c>
      <c r="M2177" s="1513"/>
      <c r="R2177" s="1514" t="s">
        <v>2120</v>
      </c>
    </row>
    <row r="2178" spans="1:18" s="1512" customFormat="1" x14ac:dyDescent="0.25">
      <c r="A2178" s="927" t="s">
        <v>1412</v>
      </c>
      <c r="B2178" s="1420" t="str">
        <f>IFERROR(_xlfn.CONCAT("K",('Configurable Tab'!$C$31+1)),"")</f>
        <v>K314</v>
      </c>
      <c r="C2178" s="1420" t="str">
        <f>IFERROR(_xlfn.CONCAT("K",('Configurable Tab'!$C$31+2)),"")</f>
        <v>K315</v>
      </c>
      <c r="D2178" s="905" t="s">
        <v>1365</v>
      </c>
      <c r="E2178" s="905" t="s">
        <v>1804</v>
      </c>
      <c r="F2178" s="1514"/>
      <c r="G2178" s="1514"/>
      <c r="H2178" s="1514"/>
      <c r="I2178" s="1420" t="str">
        <f t="shared" si="344"/>
        <v>Paid To</v>
      </c>
      <c r="J2178" s="1514" t="str">
        <f t="shared" si="347"/>
        <v>F1301</v>
      </c>
      <c r="K2178" s="1514" t="str">
        <f t="shared" si="345"/>
        <v>Incentives</v>
      </c>
      <c r="M2178" s="1513"/>
      <c r="R2178" s="1514" t="s">
        <v>2120</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
        <v>2126</v>
      </c>
      <c r="G2179" s="867" t="s">
        <v>1388</v>
      </c>
      <c r="H2179" s="52" t="s">
        <v>1845</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6" t="s">
        <v>1745</v>
      </c>
      <c r="B1" s="1897"/>
      <c r="C1" s="1897"/>
      <c r="D1" s="1898"/>
      <c r="F1" s="1899" t="s">
        <v>1746</v>
      </c>
      <c r="G1" s="1900"/>
      <c r="H1" s="1900"/>
      <c r="I1" s="1901"/>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ht="15.75" thickBot="1" x14ac:dyDescent="0.3">
      <c r="A31" s="1140" t="s">
        <v>1837</v>
      </c>
      <c r="B31" s="1141">
        <v>9</v>
      </c>
      <c r="C31" s="1141">
        <v>313</v>
      </c>
      <c r="D31" s="1202">
        <v>322</v>
      </c>
      <c r="F31" s="1133" t="s">
        <v>1631</v>
      </c>
      <c r="G31" s="1132">
        <v>501</v>
      </c>
      <c r="H31" s="1132">
        <v>407</v>
      </c>
      <c r="I31" s="1134">
        <v>420</v>
      </c>
      <c r="J31" s="1444"/>
    </row>
    <row r="32" spans="1:10" x14ac:dyDescent="0.25">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2" t="s">
        <v>1646</v>
      </c>
      <c r="G37" s="1490">
        <v>1001</v>
      </c>
      <c r="H37" s="1490">
        <v>491</v>
      </c>
      <c r="I37" s="1493">
        <v>502</v>
      </c>
      <c r="J37" s="1444"/>
    </row>
    <row r="38" spans="6:10" x14ac:dyDescent="0.25">
      <c r="F38" s="1492" t="s">
        <v>1837</v>
      </c>
      <c r="G38" s="1490">
        <v>5301</v>
      </c>
      <c r="H38" s="1490">
        <v>503</v>
      </c>
      <c r="I38" s="1493">
        <v>516</v>
      </c>
    </row>
    <row r="39" spans="6:10" x14ac:dyDescent="0.25">
      <c r="F39" s="1492" t="s">
        <v>1837</v>
      </c>
      <c r="G39" s="1490">
        <v>5302</v>
      </c>
      <c r="H39" s="1490">
        <v>517</v>
      </c>
      <c r="I39" s="1493">
        <v>530</v>
      </c>
    </row>
    <row r="40" spans="6:10" x14ac:dyDescent="0.25">
      <c r="F40" s="1492" t="s">
        <v>1837</v>
      </c>
      <c r="G40" s="1490">
        <v>5303</v>
      </c>
      <c r="H40" s="1490">
        <v>531</v>
      </c>
      <c r="I40" s="1493">
        <v>544</v>
      </c>
    </row>
    <row r="41" spans="6:10" x14ac:dyDescent="0.25">
      <c r="F41" s="1492" t="s">
        <v>1837</v>
      </c>
      <c r="G41" s="1490">
        <v>5304</v>
      </c>
      <c r="H41" s="1490">
        <v>545</v>
      </c>
      <c r="I41" s="1493">
        <v>558</v>
      </c>
    </row>
    <row r="42" spans="6:10" x14ac:dyDescent="0.25">
      <c r="F42" s="1492" t="s">
        <v>1837</v>
      </c>
      <c r="G42" s="1490">
        <v>5305</v>
      </c>
      <c r="H42" s="1490">
        <v>559</v>
      </c>
      <c r="I42" s="1493">
        <v>572</v>
      </c>
    </row>
    <row r="43" spans="6:10" x14ac:dyDescent="0.25">
      <c r="F43" s="1492" t="s">
        <v>1837</v>
      </c>
      <c r="G43" s="1490">
        <v>5306</v>
      </c>
      <c r="H43" s="1490">
        <v>573</v>
      </c>
      <c r="I43" s="1493">
        <v>586</v>
      </c>
    </row>
    <row r="44" spans="6:10" x14ac:dyDescent="0.25">
      <c r="F44" s="1492" t="s">
        <v>1837</v>
      </c>
      <c r="G44" s="1490">
        <v>5307</v>
      </c>
      <c r="H44" s="1490">
        <v>587</v>
      </c>
      <c r="I44" s="1493">
        <v>600</v>
      </c>
    </row>
    <row r="45" spans="6:10" x14ac:dyDescent="0.25">
      <c r="F45" s="1492" t="s">
        <v>1837</v>
      </c>
      <c r="G45" s="1490">
        <v>5308</v>
      </c>
      <c r="H45" s="1490">
        <v>601</v>
      </c>
      <c r="I45" s="1493">
        <v>614</v>
      </c>
    </row>
    <row r="46" spans="6:10" ht="15.75" thickBot="1" x14ac:dyDescent="0.3">
      <c r="F46" s="32" t="s">
        <v>1837</v>
      </c>
      <c r="G46" s="1520">
        <v>5309</v>
      </c>
      <c r="H46" s="1520">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2022-04-11T06:11:31Z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cce0ee3d-aeb1-4dd7-bdf6-76f1ea20411c</vt:lpwstr>
  </property>
  <property fmtid="{D5CDD505-2E9C-101B-9397-08002B2CF9AE}" pid="4" name="Classification">
    <vt:lpwstr>LV_R3STR1CT3D</vt:lpwstr>
  </property>
  <property fmtid="{D5CDD505-2E9C-101B-9397-08002B2CF9AE}" pid="5" name="ContainsPII">
    <vt:lpwstr>No</vt:lpwstr>
  </property>
</Properties>
</file>