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F2408171-F4ED-4888-8042-283E513D57EE}" xr6:coauthVersionLast="47" xr6:coauthVersionMax="47" xr10:uidLastSave="{00000000-0000-0000-0000-000000000000}"/>
  <workbookProtection workbookAlgorithmName="SHA-512" workbookHashValue="XCvw5D/zdetsZrPMdYe5D6uVmP3ldpx7ujCuRw3NEb//Geni7x8SfFKAZpqK9MpItVga40EcLHEp2JacJ83DwQ==" workbookSaltValue="mkEzhNg4if4LUFHaODPWu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552" i="100" l="1"/>
  <c r="T1551" i="100"/>
  <c r="T1550" i="100"/>
  <c r="T1549" i="100"/>
  <c r="T1553" i="100"/>
  <c r="T1548" i="100"/>
  <c r="Z38" i="72"/>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C400" i="99" a="1"/>
  <c r="U400" i="99" a="1"/>
  <c r="C398" i="99" a="1"/>
  <c r="U401" i="99" a="1"/>
  <c r="U402" i="99" a="1"/>
  <c r="B154" i="100"/>
  <c r="C401" i="99" a="1"/>
  <c r="U398" i="99" a="1"/>
  <c r="C154" i="100"/>
  <c r="U399" i="99" a="1"/>
  <c r="C402" i="99" a="1"/>
  <c r="C399" i="99" a="1"/>
  <c r="U402" i="99" l="1"/>
  <c r="U401" i="99"/>
  <c r="U400" i="99"/>
  <c r="U399" i="99"/>
  <c r="U398" i="99"/>
  <c r="C402" i="99"/>
  <c r="C401" i="99"/>
  <c r="C400" i="99"/>
  <c r="C399" i="99"/>
  <c r="C398" i="99"/>
  <c r="G2179" i="100"/>
  <c r="H2179" i="100" s="1"/>
  <c r="G1569" i="100"/>
  <c r="F1569" i="100" s="1"/>
  <c r="D398" i="99" a="1"/>
  <c r="V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12" i="100"/>
  <c r="B2058" i="100"/>
  <c r="C2040" i="100"/>
  <c r="C2083" i="100"/>
  <c r="B2015" i="100"/>
  <c r="B2007" i="100"/>
  <c r="B2066" i="100"/>
  <c r="C2005" i="100"/>
  <c r="C2037" i="100"/>
  <c r="B2006" i="100"/>
  <c r="B1997" i="100"/>
  <c r="C2068" i="100"/>
  <c r="B2044" i="100"/>
  <c r="B2077" i="100"/>
  <c r="C2041" i="100"/>
  <c r="B2039" i="100"/>
  <c r="B2034" i="100"/>
  <c r="B2062" i="100"/>
  <c r="C2060" i="100"/>
  <c r="C2052" i="100"/>
  <c r="B2008" i="100"/>
  <c r="B2025" i="100"/>
  <c r="B2072" i="100"/>
  <c r="C2002" i="100"/>
  <c r="C1996" i="100"/>
  <c r="B2011" i="100"/>
  <c r="C2071" i="100"/>
  <c r="C2033" i="100"/>
  <c r="C1992" i="100"/>
  <c r="B2047" i="100"/>
  <c r="C2007" i="100"/>
  <c r="B2088" i="100"/>
  <c r="C2003" i="100"/>
  <c r="B1993" i="100"/>
  <c r="B2056" i="100"/>
  <c r="B2018" i="100"/>
  <c r="B2050" i="100"/>
  <c r="C2045" i="100"/>
  <c r="C2022" i="100"/>
  <c r="C2073" i="100"/>
  <c r="B2040" i="100"/>
  <c r="B2055" i="100"/>
  <c r="C2063" i="100"/>
  <c r="C2027" i="100"/>
  <c r="C2028" i="100"/>
  <c r="C2014" i="100"/>
  <c r="C2085" i="100"/>
  <c r="C2079" i="100"/>
  <c r="B2082" i="100"/>
  <c r="B2070" i="100"/>
  <c r="B2041" i="100"/>
  <c r="C2030" i="100"/>
  <c r="C2025" i="100"/>
  <c r="C1997" i="100"/>
  <c r="B1994" i="100"/>
  <c r="C2070" i="100"/>
  <c r="C2050" i="100"/>
  <c r="C2016" i="100"/>
  <c r="C2044" i="100"/>
  <c r="B2014" i="100"/>
  <c r="C2008" i="100"/>
  <c r="C2074" i="100"/>
  <c r="B2001" i="100"/>
  <c r="C2077" i="100"/>
  <c r="C2036" i="100"/>
  <c r="C2017" i="100"/>
  <c r="B2078" i="100"/>
  <c r="B2004" i="100"/>
  <c r="C2046" i="100"/>
  <c r="B2060" i="100"/>
  <c r="C2011" i="100"/>
  <c r="B1992" i="100"/>
  <c r="C2051" i="100"/>
  <c r="C2047" i="100"/>
  <c r="C2015" i="100"/>
  <c r="C1993" i="100"/>
  <c r="B2046" i="100"/>
  <c r="C2001" i="100"/>
  <c r="C1994" i="100"/>
  <c r="C2088" i="100"/>
  <c r="B2079" i="100"/>
  <c r="C2067" i="100"/>
  <c r="B2057" i="100"/>
  <c r="B1991" i="100"/>
  <c r="B2081" i="100"/>
  <c r="C2061" i="100"/>
  <c r="B2024" i="100"/>
  <c r="B2049" i="100"/>
  <c r="C2048" i="100"/>
  <c r="B2023" i="100"/>
  <c r="C2066" i="100"/>
  <c r="B2030" i="100"/>
  <c r="B2027" i="100"/>
  <c r="B1996" i="100"/>
  <c r="C2049" i="100"/>
  <c r="B2085" i="100"/>
  <c r="C2072" i="100"/>
  <c r="C2018" i="100"/>
  <c r="B2051" i="100"/>
  <c r="C2004" i="100"/>
  <c r="C2012" i="100"/>
  <c r="C2039" i="100"/>
  <c r="C2081" i="100"/>
  <c r="B2074" i="100"/>
  <c r="B2016" i="100"/>
  <c r="B2036" i="100"/>
  <c r="C2034" i="100"/>
  <c r="C2058" i="100"/>
  <c r="B2069" i="100"/>
  <c r="C2013" i="100"/>
  <c r="B2017" i="100"/>
  <c r="B2002" i="100"/>
  <c r="B2003" i="100"/>
  <c r="B2052" i="100"/>
  <c r="C2026" i="100"/>
  <c r="C2069" i="100"/>
  <c r="B2068" i="100"/>
  <c r="C2029" i="100"/>
  <c r="B2083" i="100"/>
  <c r="C2038" i="100"/>
  <c r="C2006" i="100"/>
  <c r="C2080" i="100"/>
  <c r="B2080" i="100"/>
  <c r="C1990" i="100"/>
  <c r="B2035" i="100"/>
  <c r="C2000" i="100"/>
  <c r="B1990" i="100"/>
  <c r="B2071" i="100"/>
  <c r="C2056" i="100"/>
  <c r="B2000" i="100"/>
  <c r="C2082" i="100"/>
  <c r="C2055" i="100"/>
  <c r="B1995" i="100"/>
  <c r="B2073" i="100"/>
  <c r="C2084" i="100"/>
  <c r="B2067" i="100"/>
  <c r="B2028" i="100"/>
  <c r="C1995" i="100"/>
  <c r="B2063" i="100"/>
  <c r="B2033" i="100"/>
  <c r="B2045" i="100"/>
  <c r="B2026" i="100"/>
  <c r="C2078" i="100"/>
  <c r="B2038" i="100"/>
  <c r="C1991" i="100"/>
  <c r="B2019" i="100"/>
  <c r="B2061" i="100"/>
  <c r="B2022" i="100"/>
  <c r="C2024" i="100"/>
  <c r="B2005" i="100"/>
  <c r="C2062" i="100"/>
  <c r="C2035" i="100"/>
  <c r="B2013" i="100"/>
  <c r="B2048" i="100"/>
  <c r="C2023" i="100"/>
  <c r="B2084" i="100"/>
  <c r="B2029" i="100"/>
  <c r="C2019" i="100"/>
  <c r="B2059" i="100"/>
  <c r="C2057" i="100"/>
  <c r="C2059" i="100"/>
  <c r="B2037" i="100"/>
  <c r="C226" i="94" l="1"/>
  <c r="E163" i="94"/>
  <c r="E178" i="94"/>
  <c r="E162" i="94"/>
  <c r="F174" i="94" l="1"/>
  <c r="C16" i="94" a="1"/>
  <c r="C130" i="94" a="1"/>
  <c r="C178" i="94" a="1"/>
  <c r="C154" i="94" a="1"/>
  <c r="C114" i="94" a="1"/>
  <c r="C122" i="94" a="1"/>
  <c r="C58" i="94" a="1"/>
  <c r="C86" i="94" a="1"/>
  <c r="C209" i="94" a="1"/>
  <c r="C30" i="94" a="1"/>
  <c r="C138" i="94" a="1"/>
  <c r="C146" i="94" a="1"/>
  <c r="C197" i="94" a="1"/>
  <c r="C44" i="94" a="1"/>
  <c r="C72"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6" i="100"/>
  <c r="B2021" i="100"/>
  <c r="C2075" i="100"/>
  <c r="B2053" i="100"/>
  <c r="B2076" i="100"/>
  <c r="B2009" i="100"/>
  <c r="B2086" i="100"/>
  <c r="C2053" i="100"/>
  <c r="C2021" i="100"/>
  <c r="C2009" i="100"/>
  <c r="C2054" i="100"/>
  <c r="C2010" i="100"/>
  <c r="C2064" i="100"/>
  <c r="B2031" i="100"/>
  <c r="C2032" i="100"/>
  <c r="B2042" i="100"/>
  <c r="C2042" i="100"/>
  <c r="C2020" i="100"/>
  <c r="B2075" i="100"/>
  <c r="B2054" i="100"/>
  <c r="C2086" i="100"/>
  <c r="B2065" i="100"/>
  <c r="B2087" i="100"/>
  <c r="C2031" i="100"/>
  <c r="B2020" i="100"/>
  <c r="B2064" i="100"/>
  <c r="C2043" i="100"/>
  <c r="B2043" i="100"/>
  <c r="C2087" i="100"/>
  <c r="B2032" i="100"/>
  <c r="B2010" i="100"/>
  <c r="C2065"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9" i="100"/>
  <c r="C1989" i="100"/>
  <c r="C1998" i="100"/>
  <c r="B1998" i="100"/>
  <c r="B1989"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C605" i="100"/>
  <c r="C1842" i="100"/>
  <c r="C924" i="100"/>
  <c r="C792" i="100"/>
  <c r="G417" i="99" a="1"/>
  <c r="B1843" i="100"/>
  <c r="G167" i="99" a="1"/>
  <c r="C853" i="100"/>
  <c r="J339" i="99" a="1"/>
  <c r="I396" i="99" a="1"/>
  <c r="C1910" i="100"/>
  <c r="C980" i="100"/>
  <c r="Q165" i="99" a="1"/>
  <c r="B787" i="100"/>
  <c r="B190" i="100"/>
  <c r="B126" i="100"/>
  <c r="B281" i="100"/>
  <c r="B43" i="100"/>
  <c r="C1946" i="100"/>
  <c r="C1756" i="100"/>
  <c r="C1942" i="100"/>
  <c r="B1771" i="100"/>
  <c r="B504" i="100"/>
  <c r="C505" i="100"/>
  <c r="C1024" i="100"/>
  <c r="B295" i="100"/>
  <c r="C1061" i="100"/>
  <c r="C1251" i="100"/>
  <c r="C799" i="100"/>
  <c r="C222" i="100"/>
  <c r="C1806" i="100"/>
  <c r="C399" i="100"/>
  <c r="B922" i="100"/>
  <c r="C1963" i="100"/>
  <c r="C797" i="100"/>
  <c r="B265" i="100"/>
  <c r="B1024" i="100"/>
  <c r="B578" i="100"/>
  <c r="C1053" i="100"/>
  <c r="C211" i="100"/>
  <c r="B676" i="100"/>
  <c r="B1594" i="100"/>
  <c r="C603" i="100"/>
  <c r="B1224" i="100"/>
  <c r="B603" i="100"/>
  <c r="C1027" i="100"/>
  <c r="B1848" i="100"/>
  <c r="B308" i="100"/>
  <c r="B1029" i="100"/>
  <c r="B1841" i="100"/>
  <c r="B1976" i="100"/>
  <c r="D123" i="99" a="1"/>
  <c r="B693" i="100"/>
  <c r="B253" i="100"/>
  <c r="BX224" i="99" a="1"/>
  <c r="B1785" i="100"/>
  <c r="C1741" i="100"/>
  <c r="X221" i="99" a="1"/>
  <c r="E196" i="99" a="1"/>
  <c r="C1068" i="100"/>
  <c r="C838" i="100"/>
  <c r="E65" i="99" a="1"/>
  <c r="B417" i="100"/>
  <c r="C1060" i="100"/>
  <c r="B1589" i="100"/>
  <c r="B1800" i="100"/>
  <c r="B1598" i="100"/>
  <c r="B736" i="100"/>
  <c r="B1676" i="100"/>
  <c r="B748" i="100"/>
  <c r="B910" i="100"/>
  <c r="B518" i="100"/>
  <c r="J219" i="99" a="1"/>
  <c r="B194" i="100"/>
  <c r="C757" i="100"/>
  <c r="B169" i="100"/>
  <c r="C238" i="100"/>
  <c r="B439" i="100"/>
  <c r="B1895" i="100"/>
  <c r="L219" i="99" a="1"/>
  <c r="B540" i="100"/>
  <c r="C1733" i="100"/>
  <c r="AO224" i="99" a="1"/>
  <c r="B985" i="100"/>
  <c r="C1955" i="100"/>
  <c r="B999" i="100"/>
  <c r="W123" i="99" a="1"/>
  <c r="C1221" i="100"/>
  <c r="V66" i="99" a="1"/>
  <c r="C704" i="100"/>
  <c r="B1116" i="100"/>
  <c r="B544" i="100"/>
  <c r="C1118" i="100"/>
  <c r="B928" i="100"/>
  <c r="C400" i="100"/>
  <c r="C1737" i="100"/>
  <c r="C369" i="100"/>
  <c r="C589" i="100"/>
  <c r="AB37" i="99" a="1"/>
  <c r="W194" i="99"/>
  <c r="B446" i="100"/>
  <c r="C969" i="100"/>
  <c r="C852" i="100"/>
  <c r="C1895" i="100"/>
  <c r="C1881" i="100"/>
  <c r="W198" i="99" a="1"/>
  <c r="C708" i="100"/>
  <c r="C77" i="100"/>
  <c r="C420" i="100"/>
  <c r="C741" i="100"/>
  <c r="F121" i="99" a="1"/>
  <c r="B1278" i="100"/>
  <c r="C1555" i="100"/>
  <c r="B489" i="100"/>
  <c r="E123" i="99" a="1"/>
  <c r="C519" i="100"/>
  <c r="C100" i="100"/>
  <c r="B710" i="100"/>
  <c r="B53" i="100"/>
  <c r="B750" i="100"/>
  <c r="C661" i="100"/>
  <c r="B971" i="100"/>
  <c r="B1742" i="100"/>
  <c r="AG269" i="99" a="1"/>
  <c r="B1172" i="100"/>
  <c r="C551" i="100"/>
  <c r="B1962" i="100"/>
  <c r="C983" i="100"/>
  <c r="C209" i="100"/>
  <c r="B319" i="100"/>
  <c r="B753" i="100"/>
  <c r="C1148" i="100"/>
  <c r="C345" i="100"/>
  <c r="B174" i="100"/>
  <c r="E67" i="99" a="1"/>
  <c r="W169" i="99" a="1"/>
  <c r="B645" i="100"/>
  <c r="B445" i="100"/>
  <c r="B460" i="100"/>
  <c r="C1984" i="100"/>
  <c r="B1012" i="100"/>
  <c r="C702" i="100"/>
  <c r="C739" i="100"/>
  <c r="C440" i="100"/>
  <c r="B210" i="100"/>
  <c r="C929" i="100"/>
  <c r="CA219" i="99" a="1"/>
  <c r="AA143" i="99" a="1"/>
  <c r="C1049" i="100"/>
  <c r="C1862" i="100"/>
  <c r="B301" i="100"/>
  <c r="B522" i="100"/>
  <c r="C1020" i="100"/>
  <c r="C1072" i="100"/>
  <c r="C1090" i="100"/>
  <c r="B1023" i="100"/>
  <c r="C658" i="100"/>
  <c r="C1153" i="100"/>
  <c r="B790" i="100"/>
  <c r="B1164" i="100"/>
  <c r="B1727" i="100"/>
  <c r="B69" i="100"/>
  <c r="F199" i="99" a="1"/>
  <c r="C633" i="100"/>
  <c r="B996" i="100"/>
  <c r="B1855" i="100"/>
  <c r="B560" i="100"/>
  <c r="B883" i="100"/>
  <c r="C264" i="100"/>
  <c r="C789" i="100"/>
  <c r="C1108" i="100"/>
  <c r="B12" i="100"/>
  <c r="C641" i="100"/>
  <c r="C686" i="100"/>
  <c r="B1132" i="100"/>
  <c r="B455" i="100"/>
  <c r="E119" i="99" a="1"/>
  <c r="C841" i="100"/>
  <c r="C936" i="100"/>
  <c r="C1214" i="100"/>
  <c r="M165" i="99" a="1"/>
  <c r="AG60" i="99" a="1"/>
  <c r="C200" i="100"/>
  <c r="L358" i="99" a="1"/>
  <c r="W69" i="99" a="1"/>
  <c r="C856" i="100"/>
  <c r="B884" i="100"/>
  <c r="C690" i="100"/>
  <c r="C1066" i="100"/>
  <c r="B568" i="100"/>
  <c r="C432" i="100"/>
  <c r="C625" i="100"/>
  <c r="B1853" i="100"/>
  <c r="B717" i="100"/>
  <c r="C939" i="100"/>
  <c r="B714" i="100"/>
  <c r="B997" i="100"/>
  <c r="C63" i="100"/>
  <c r="B634" i="100"/>
  <c r="C221" i="100"/>
  <c r="B948" i="100"/>
  <c r="B1845" i="100"/>
  <c r="C364" i="100"/>
  <c r="C142" i="100"/>
  <c r="B1819" i="100"/>
  <c r="B599" i="100"/>
  <c r="C1839" i="100"/>
  <c r="V62" i="99" a="1"/>
  <c r="C224" i="100"/>
  <c r="B680" i="100"/>
  <c r="C396" i="100"/>
  <c r="C981" i="100"/>
  <c r="V223" i="99" a="1"/>
  <c r="B215" i="100"/>
  <c r="B784" i="100"/>
  <c r="C982" i="100"/>
  <c r="B962" i="100"/>
  <c r="C631" i="100"/>
  <c r="B396" i="100"/>
  <c r="C1172" i="100"/>
  <c r="C176" i="100"/>
  <c r="C1857" i="100"/>
  <c r="C920" i="100"/>
  <c r="B351" i="100"/>
  <c r="B1237" i="100"/>
  <c r="C1817" i="100"/>
  <c r="B903" i="100"/>
  <c r="C1207" i="100"/>
  <c r="F120" i="99" a="1"/>
  <c r="P4" i="99" a="1"/>
  <c r="B59" i="100"/>
  <c r="I244" i="99" a="1"/>
  <c r="B940" i="100"/>
  <c r="C1688" i="100"/>
  <c r="C639" i="100"/>
  <c r="B1953" i="100"/>
  <c r="B153" i="100"/>
  <c r="C1768" i="100"/>
  <c r="H417" i="99" a="1"/>
  <c r="CE219" i="99" a="1"/>
  <c r="B212" i="100"/>
  <c r="B867" i="100"/>
  <c r="C1154" i="100"/>
  <c r="B892" i="100"/>
  <c r="B1792" i="100"/>
  <c r="C1736" i="100"/>
  <c r="B1834" i="100"/>
  <c r="C8" i="100"/>
  <c r="C141" i="100"/>
  <c r="C1727" i="100"/>
  <c r="C892" i="100"/>
  <c r="W381" i="99" a="1"/>
  <c r="C1130" i="100"/>
  <c r="V64" i="99" a="1"/>
  <c r="AA89" i="99" a="1"/>
  <c r="C1013" i="100"/>
  <c r="C1926" i="100"/>
  <c r="B342" i="100"/>
  <c r="B1567" i="100"/>
  <c r="B1158" i="100"/>
  <c r="B328" i="100"/>
  <c r="B1711" i="100"/>
  <c r="C43" i="100"/>
  <c r="E379" i="99" a="1"/>
  <c r="V402" i="99" a="1"/>
  <c r="B1091" i="100"/>
  <c r="B102" i="100"/>
  <c r="C1876" i="100"/>
  <c r="V169" i="99" a="1"/>
  <c r="B984" i="100"/>
  <c r="B79" i="100"/>
  <c r="B1705" i="100"/>
  <c r="B964" i="100"/>
  <c r="B1940" i="100"/>
  <c r="C949" i="100"/>
  <c r="C346" i="100"/>
  <c r="C601" i="100"/>
  <c r="C722" i="100"/>
  <c r="B358" i="100"/>
  <c r="C1180" i="100"/>
  <c r="B426" i="100"/>
  <c r="D249" i="99" a="1"/>
  <c r="C550" i="100"/>
  <c r="C21" i="100"/>
  <c r="B1918" i="100"/>
  <c r="C472" i="100"/>
  <c r="N9" i="99" a="1"/>
  <c r="C1229" i="100"/>
  <c r="B841" i="100"/>
  <c r="C1230" i="100"/>
  <c r="AB165" i="99" a="1"/>
  <c r="B902" i="100"/>
  <c r="C1843" i="100"/>
  <c r="C1982" i="100"/>
  <c r="C989" i="100"/>
  <c r="B755" i="100"/>
  <c r="B652" i="100"/>
  <c r="B1038" i="100"/>
  <c r="B1243" i="100"/>
  <c r="C637" i="100"/>
  <c r="B1984" i="100"/>
  <c r="C1031" i="100"/>
  <c r="B373" i="100"/>
  <c r="G190" i="99" a="1"/>
  <c r="B703" i="100"/>
  <c r="C286" i="100"/>
  <c r="B889" i="100"/>
  <c r="C532" i="100"/>
  <c r="B1917" i="100"/>
  <c r="B842" i="100"/>
  <c r="C1738" i="100"/>
  <c r="C1259" i="100"/>
  <c r="B276" i="100"/>
  <c r="C855" i="100"/>
  <c r="B968" i="100"/>
  <c r="B324" i="100"/>
  <c r="B1755" i="100"/>
  <c r="B847" i="100"/>
  <c r="B1221" i="100"/>
  <c r="C227" i="100"/>
  <c r="C1012" i="100"/>
  <c r="H165" i="99" a="1"/>
  <c r="B1062" i="100"/>
  <c r="AD35" i="99" a="1"/>
  <c r="D62" i="99" a="1"/>
  <c r="B534" i="100"/>
  <c r="B1955" i="100"/>
  <c r="B30" i="100"/>
  <c r="C943" i="100"/>
  <c r="B556" i="100"/>
  <c r="C359" i="100"/>
  <c r="C1212" i="100"/>
  <c r="B667" i="100"/>
  <c r="B1215" i="100"/>
  <c r="C928" i="100"/>
  <c r="C1912" i="100"/>
  <c r="C1001" i="100"/>
  <c r="X40" i="99" a="1"/>
  <c r="C1698" i="100"/>
  <c r="H335" i="99" a="1"/>
  <c r="B93" i="100"/>
  <c r="B1271" i="100"/>
  <c r="B71" i="100"/>
  <c r="B567" i="100"/>
  <c r="AH89" i="99" a="1"/>
  <c r="B1599" i="100"/>
  <c r="B939" i="100"/>
  <c r="C729" i="100"/>
  <c r="B1135" i="100"/>
  <c r="C898" i="100"/>
  <c r="AO223" i="99" a="1"/>
  <c r="B1933" i="100"/>
  <c r="C1682" i="100"/>
  <c r="C140" i="100"/>
  <c r="B458" i="100"/>
  <c r="B944" i="100"/>
  <c r="B330" i="100"/>
  <c r="B741" i="100"/>
  <c r="C963" i="100"/>
  <c r="B619" i="100"/>
  <c r="B1891" i="100"/>
  <c r="B1911" i="100"/>
  <c r="B1870" i="100"/>
  <c r="C1225" i="100"/>
  <c r="C1056" i="100"/>
  <c r="C1792" i="100"/>
  <c r="C1145" i="100"/>
  <c r="C990" i="100"/>
  <c r="B668" i="100"/>
  <c r="C1584" i="100"/>
  <c r="C445" i="100"/>
  <c r="C455" i="100"/>
  <c r="B465" i="100"/>
  <c r="C971" i="100"/>
  <c r="C721" i="100"/>
  <c r="C312" i="100"/>
  <c r="C1957" i="100"/>
  <c r="B707" i="100"/>
  <c r="C223" i="100"/>
  <c r="C693" i="100"/>
  <c r="B1691" i="100"/>
  <c r="C295" i="100"/>
  <c r="B525" i="100"/>
  <c r="C1091" i="100"/>
  <c r="B1821" i="100"/>
  <c r="C185" i="100"/>
  <c r="C1131" i="100"/>
  <c r="AG190" i="99" a="1"/>
  <c r="C976" i="100"/>
  <c r="B1208" i="100"/>
  <c r="P190" i="99" a="1"/>
  <c r="C124" i="100"/>
  <c r="C321" i="100"/>
  <c r="C410" i="100"/>
  <c r="AI219" i="99" a="1"/>
  <c r="B486" i="100"/>
  <c r="C1886" i="100"/>
  <c r="B1867" i="100"/>
  <c r="B949" i="100"/>
  <c r="B84" i="100"/>
  <c r="C73" i="100"/>
  <c r="B1981" i="100"/>
  <c r="C296" i="100"/>
  <c r="B419" i="100"/>
  <c r="C956" i="100"/>
  <c r="J358" i="99" a="1"/>
  <c r="B1217" i="100"/>
  <c r="C207" i="100"/>
  <c r="C1143" i="100"/>
  <c r="C1836" i="100"/>
  <c r="C456" i="100"/>
  <c r="C840" i="100"/>
  <c r="V123" i="99" a="1"/>
  <c r="AD143" i="99" a="1"/>
  <c r="C1030" i="100"/>
  <c r="B1092" i="100"/>
  <c r="C323" i="100"/>
  <c r="C1790" i="100"/>
  <c r="B146" i="100"/>
  <c r="C1270" i="100"/>
  <c r="B671" i="100"/>
  <c r="B317" i="100"/>
  <c r="B1607" i="100"/>
  <c r="C1746" i="100"/>
  <c r="C1869" i="100"/>
  <c r="B1977" i="100"/>
  <c r="C381" i="100"/>
  <c r="B937" i="100"/>
  <c r="B122" i="100"/>
  <c r="B906" i="100"/>
  <c r="B1923" i="100"/>
  <c r="C92" i="100"/>
  <c r="C769" i="100"/>
  <c r="B1947" i="100"/>
  <c r="C781" i="100"/>
  <c r="B510" i="100"/>
  <c r="C361" i="100"/>
  <c r="B788" i="100"/>
  <c r="B1600" i="100"/>
  <c r="AT219" i="99" a="1"/>
  <c r="I320" i="99" a="1"/>
  <c r="B848" i="100"/>
  <c r="B177" i="100"/>
  <c r="B557" i="100"/>
  <c r="C246" i="100"/>
  <c r="C1894" i="100"/>
  <c r="B1070" i="100"/>
  <c r="B404" i="100"/>
  <c r="C1976" i="100"/>
  <c r="B1760" i="100"/>
  <c r="B845" i="100"/>
  <c r="B36" i="100"/>
  <c r="B354" i="100"/>
  <c r="B1097" i="100"/>
  <c r="BG224" i="99" a="1"/>
  <c r="C923" i="100"/>
  <c r="C368" i="100"/>
  <c r="B786" i="100"/>
  <c r="D167" i="99" a="1"/>
  <c r="C326" i="100"/>
  <c r="C730" i="100"/>
  <c r="E375" i="99" a="1"/>
  <c r="AA60" i="99" a="1"/>
  <c r="C1205" i="100"/>
  <c r="B615" i="100"/>
  <c r="B1261" i="100"/>
  <c r="B1723" i="100"/>
  <c r="C1898" i="100"/>
  <c r="B632" i="100"/>
  <c r="B140" i="100"/>
  <c r="N375" i="99" a="1"/>
  <c r="C69" i="100"/>
  <c r="C328" i="100"/>
  <c r="C1802" i="100"/>
  <c r="B820" i="100"/>
  <c r="B1883" i="100"/>
  <c r="I286" i="99" a="1"/>
  <c r="E64" i="99"/>
  <c r="B1019" i="100"/>
  <c r="C520" i="100"/>
  <c r="B1678" i="100"/>
  <c r="C228" i="100"/>
  <c r="B1672" i="100"/>
  <c r="B969" i="100"/>
  <c r="B893" i="100"/>
  <c r="B574" i="100"/>
  <c r="C254" i="100"/>
  <c r="B749" i="100"/>
  <c r="C579" i="100"/>
  <c r="B686" i="100"/>
  <c r="B1719" i="100"/>
  <c r="B334" i="100"/>
  <c r="Z60" i="99" a="1"/>
  <c r="C1069" i="100"/>
  <c r="AF219" i="99" a="1"/>
  <c r="B1968" i="100"/>
  <c r="B792" i="100"/>
  <c r="B1964" i="100"/>
  <c r="BW224" i="99" a="1"/>
  <c r="C642" i="100"/>
  <c r="O244" i="99" a="1"/>
  <c r="C310" i="100"/>
  <c r="B55" i="100"/>
  <c r="Z89" i="99" a="1"/>
  <c r="B1232" i="100"/>
  <c r="C978" i="100"/>
  <c r="C114" i="100"/>
  <c r="C1805" i="100"/>
  <c r="I190" i="99" a="1"/>
  <c r="C1191" i="100"/>
  <c r="W224" i="99" a="1"/>
  <c r="B1254" i="100"/>
  <c r="C1877" i="100"/>
  <c r="B1929" i="100"/>
  <c r="C1595" i="100"/>
  <c r="C1853" i="100"/>
  <c r="B1801" i="100"/>
  <c r="H143" i="99" a="1"/>
  <c r="B76" i="100"/>
  <c r="B1063" i="100"/>
  <c r="O286" i="99" a="1"/>
  <c r="C996" i="100"/>
  <c r="B1202" i="100"/>
  <c r="E221" i="99" a="1"/>
  <c r="C294" i="100"/>
  <c r="B391" i="100"/>
  <c r="G114" i="99" a="1"/>
  <c r="C1199" i="100"/>
  <c r="B1949" i="100"/>
  <c r="C1216" i="100"/>
  <c r="C1041" i="100"/>
  <c r="C727" i="100"/>
  <c r="H13" i="99" a="1"/>
  <c r="C414" i="100"/>
  <c r="F224" i="99" a="1"/>
  <c r="C1905" i="100"/>
  <c r="B1201" i="100"/>
  <c r="BE224" i="99" a="1"/>
  <c r="C1935" i="100"/>
  <c r="C1890" i="100"/>
  <c r="C1248" i="100"/>
  <c r="C1262" i="100"/>
  <c r="C342" i="100"/>
  <c r="B1730" i="100"/>
  <c r="AB358" i="99" a="1"/>
  <c r="C691" i="100"/>
  <c r="B609" i="100"/>
  <c r="B818" i="100"/>
  <c r="C1720" i="100"/>
  <c r="B559" i="100"/>
  <c r="AX219" i="99" a="1"/>
  <c r="C823" i="100"/>
  <c r="C788" i="100"/>
  <c r="F122" i="99" a="1"/>
  <c r="C773" i="100"/>
  <c r="C240" i="100"/>
  <c r="B863" i="100"/>
  <c r="K286" i="99" a="1"/>
  <c r="B852" i="100"/>
  <c r="B1105" i="100"/>
  <c r="B1260" i="100"/>
  <c r="B550" i="100"/>
  <c r="B1031" i="100"/>
  <c r="D377" i="99" a="1"/>
  <c r="C1605" i="100"/>
  <c r="B434" i="100"/>
  <c r="C953" i="100"/>
  <c r="B252" i="100"/>
  <c r="AR219" i="99" a="1"/>
  <c r="C194" i="100"/>
  <c r="B389" i="100"/>
  <c r="E39" i="99" a="1"/>
  <c r="C590" i="100"/>
  <c r="B675" i="100"/>
  <c r="B1695" i="100"/>
  <c r="B483" i="100"/>
  <c r="Y89" i="99" a="1"/>
  <c r="B1827" i="100"/>
  <c r="B946" i="100"/>
  <c r="C541" i="100"/>
  <c r="D335" i="99" a="1"/>
  <c r="D401" i="99" a="1"/>
  <c r="C860" i="100"/>
  <c r="C1189" i="100"/>
  <c r="F221" i="99" a="1"/>
  <c r="C1763" i="100"/>
  <c r="B683" i="100"/>
  <c r="B1140" i="100"/>
  <c r="AD219" i="99" a="1"/>
  <c r="C1943" i="100"/>
  <c r="C442" i="100"/>
  <c r="C1960" i="100"/>
  <c r="B1680" i="100"/>
  <c r="B1958" i="100"/>
  <c r="B794" i="100"/>
  <c r="B810" i="100"/>
  <c r="C916" i="100"/>
  <c r="C287" i="100"/>
  <c r="C1560" i="100"/>
  <c r="B761" i="100"/>
  <c r="B1277" i="100"/>
  <c r="B1786" i="100"/>
  <c r="B624" i="100"/>
  <c r="C819" i="100"/>
  <c r="C1034" i="100"/>
  <c r="AE396" i="99" a="1"/>
  <c r="B1198" i="100"/>
  <c r="B318" i="100"/>
  <c r="C1677" i="100"/>
  <c r="C487" i="100"/>
  <c r="C675" i="100"/>
  <c r="B1061" i="100"/>
  <c r="C1047" i="100"/>
  <c r="B832" i="100"/>
  <c r="B1267" i="100"/>
  <c r="B1752" i="100"/>
  <c r="B149" i="100"/>
  <c r="B1188" i="100"/>
  <c r="B366" i="100"/>
  <c r="B1118" i="100"/>
  <c r="B1697" i="100"/>
  <c r="C1231" i="100"/>
  <c r="C35" i="100"/>
  <c r="C1988" i="100"/>
  <c r="AB219" i="99" a="1"/>
  <c r="C217" i="100"/>
  <c r="B1089" i="100"/>
  <c r="AY219" i="99" a="1"/>
  <c r="C1028" i="100"/>
  <c r="B1004" i="100"/>
  <c r="B46" i="100"/>
  <c r="C57" i="100"/>
  <c r="B1685" i="100"/>
  <c r="Y35" i="99" a="1"/>
  <c r="V170" i="99" a="1"/>
  <c r="C1769" i="100"/>
  <c r="O165" i="99" a="1"/>
  <c r="K320" i="99" a="1"/>
  <c r="B369" i="100"/>
  <c r="C592" i="100"/>
  <c r="B1187" i="100"/>
  <c r="B1724" i="100"/>
  <c r="B362" i="100"/>
  <c r="C946" i="100"/>
  <c r="Y219" i="99" a="1"/>
  <c r="B725" i="100"/>
  <c r="B9" i="100"/>
  <c r="C759" i="100"/>
  <c r="C712" i="100"/>
  <c r="B462" i="100"/>
  <c r="B1854" i="100"/>
  <c r="B219" i="100"/>
  <c r="C1866" i="100"/>
  <c r="C805" i="100"/>
  <c r="C770" i="100"/>
  <c r="C921" i="100"/>
  <c r="B490" i="100"/>
  <c r="W360" i="99" a="1"/>
  <c r="B572" i="100"/>
  <c r="C1016" i="100"/>
  <c r="B316" i="100"/>
  <c r="C1588" i="100"/>
  <c r="C1718" i="100"/>
  <c r="B514" i="100"/>
  <c r="K219" i="99" a="1"/>
  <c r="B1212" i="100"/>
  <c r="C932" i="100"/>
  <c r="B87" i="100"/>
  <c r="C1863" i="100"/>
  <c r="C1010" i="100"/>
  <c r="D67" i="99" a="1"/>
  <c r="B825" i="100"/>
  <c r="B268" i="100"/>
  <c r="D39" i="99" a="1"/>
  <c r="C772" i="100"/>
  <c r="B1071" i="100"/>
  <c r="C1755" i="100"/>
  <c r="B977" i="100"/>
  <c r="C1878" i="100"/>
  <c r="B905" i="100"/>
  <c r="B1228" i="100"/>
  <c r="C648" i="100"/>
  <c r="B1713" i="100"/>
  <c r="C1037" i="100"/>
  <c r="B570" i="100"/>
  <c r="C11" i="100"/>
  <c r="B953" i="100"/>
  <c r="C411" i="100"/>
  <c r="B23" i="100"/>
  <c r="B24" i="100"/>
  <c r="B1192" i="100"/>
  <c r="C1668" i="100"/>
  <c r="B699" i="100"/>
  <c r="C1933" i="100"/>
  <c r="C148" i="100"/>
  <c r="C973" i="100"/>
  <c r="B1268" i="100"/>
  <c r="C1000" i="100"/>
  <c r="C169" i="100"/>
  <c r="C116" i="100"/>
  <c r="B1010" i="100"/>
  <c r="C244" i="100"/>
  <c r="C127" i="100"/>
  <c r="B1731" i="100"/>
  <c r="C1266" i="100"/>
  <c r="B131" i="100"/>
  <c r="C962" i="100"/>
  <c r="B919" i="100"/>
  <c r="B1178" i="100"/>
  <c r="B545" i="100"/>
  <c r="C1918" i="100"/>
  <c r="Q190" i="99" a="1"/>
  <c r="B1032" i="100"/>
  <c r="C1818" i="100"/>
  <c r="C1128" i="100"/>
  <c r="B1266" i="100"/>
  <c r="C1828" i="100"/>
  <c r="C412" i="100"/>
  <c r="B267" i="100"/>
  <c r="B372" i="100"/>
  <c r="B221" i="100"/>
  <c r="C1109" i="100"/>
  <c r="C523" i="100"/>
  <c r="C1564" i="100"/>
  <c r="B309" i="100"/>
  <c r="H303" i="99" a="1"/>
  <c r="C125" i="100"/>
  <c r="B1047" i="100"/>
  <c r="C1267" i="100"/>
  <c r="C171" i="100"/>
  <c r="C870" i="100"/>
  <c r="B1078" i="100"/>
  <c r="W120" i="99" a="1"/>
  <c r="C1092" i="100"/>
  <c r="C1952" i="100"/>
  <c r="B141" i="100"/>
  <c r="C1757" i="100"/>
  <c r="C750" i="100"/>
  <c r="B148" i="100"/>
  <c r="C1931" i="100"/>
  <c r="C1094" i="100"/>
  <c r="C1218" i="100"/>
  <c r="AB396" i="99" a="1"/>
  <c r="BH219" i="99" a="1"/>
  <c r="B720" i="100"/>
  <c r="C398" i="100"/>
  <c r="C555" i="100"/>
  <c r="C1257" i="100"/>
  <c r="C1058" i="100"/>
  <c r="B972" i="100"/>
  <c r="C1851" i="100"/>
  <c r="AB269" i="99" a="1"/>
  <c r="B1935" i="100"/>
  <c r="C1966" i="100"/>
  <c r="B918" i="100"/>
  <c r="B980" i="100"/>
  <c r="C16" i="100"/>
  <c r="C1810" i="100"/>
  <c r="C787" i="100"/>
  <c r="C820" i="100"/>
  <c r="B866" i="100"/>
  <c r="W119" i="99" a="1"/>
  <c r="C1157" i="100"/>
  <c r="C49" i="100"/>
  <c r="B1584" i="100"/>
  <c r="C640" i="100"/>
  <c r="Y91" i="99" a="1"/>
  <c r="C1752" i="100"/>
  <c r="B1768" i="100"/>
  <c r="C37" i="100"/>
  <c r="C406" i="100"/>
  <c r="C793" i="100"/>
  <c r="AB62" i="99" a="1"/>
  <c r="J13" i="99" a="1"/>
  <c r="B90" i="100"/>
  <c r="C815" i="100"/>
  <c r="B92" i="100"/>
  <c r="B438" i="100"/>
  <c r="C1044" i="100"/>
  <c r="C909" i="100"/>
  <c r="C269" i="100"/>
  <c r="B613" i="100"/>
  <c r="Y396" i="99" a="1"/>
  <c r="B712" i="100"/>
  <c r="AD190" i="99" a="1"/>
  <c r="B1108" i="100"/>
  <c r="B1873" i="100"/>
  <c r="C776" i="100"/>
  <c r="B415" i="100"/>
  <c r="CF219" i="99" a="1"/>
  <c r="B406" i="100"/>
  <c r="C419" i="100"/>
  <c r="B1764" i="100"/>
  <c r="BX221" i="99" a="1"/>
  <c r="B1605" i="100"/>
  <c r="B691" i="100"/>
  <c r="B1820" i="100"/>
  <c r="C78" i="100"/>
  <c r="C1849" i="100"/>
  <c r="C1568" i="100"/>
  <c r="C1827" i="100"/>
  <c r="C1152" i="100"/>
  <c r="C320" i="100"/>
  <c r="B449" i="100"/>
  <c r="B413" i="100"/>
  <c r="C1889" i="100"/>
  <c r="C620" i="100"/>
  <c r="C362" i="100"/>
  <c r="AN223" i="99" a="1"/>
  <c r="C796" i="100"/>
  <c r="B1056" i="100"/>
  <c r="AA396" i="99" a="1"/>
  <c r="C1690" i="100"/>
  <c r="B506" i="100"/>
  <c r="C514" i="100"/>
  <c r="N339" i="99" a="1"/>
  <c r="C446" i="100"/>
  <c r="C594" i="100"/>
  <c r="W375" i="99" a="1"/>
  <c r="C1924" i="100"/>
  <c r="C1006" i="100"/>
  <c r="C91" i="100"/>
  <c r="D341" i="99" a="1"/>
  <c r="B515" i="100"/>
  <c r="B454" i="100"/>
  <c r="B726" i="100"/>
  <c r="B1829" i="100"/>
  <c r="C470" i="100"/>
  <c r="K60" i="99" a="1"/>
  <c r="B390" i="100"/>
  <c r="C874" i="100"/>
  <c r="B1587" i="100"/>
  <c r="B807" i="100"/>
  <c r="B878" i="100"/>
  <c r="C535" i="100"/>
  <c r="B709" i="100"/>
  <c r="C672" i="100"/>
  <c r="B744" i="100"/>
  <c r="C1017" i="100"/>
  <c r="B72" i="100"/>
  <c r="C951" i="100"/>
  <c r="X396" i="99" a="1"/>
  <c r="D121" i="99" a="1"/>
  <c r="C994" i="100"/>
  <c r="B197" i="100"/>
  <c r="B573" i="100"/>
  <c r="B579" i="100"/>
  <c r="B663" i="100"/>
  <c r="B443" i="100"/>
  <c r="B1191" i="100"/>
  <c r="X223" i="99" a="1"/>
  <c r="B1128" i="100"/>
  <c r="B398" i="100"/>
  <c r="F198" i="99" a="1"/>
  <c r="C465" i="100"/>
  <c r="B411" i="100"/>
  <c r="B877" i="100"/>
  <c r="C1117" i="100"/>
  <c r="C616" i="100"/>
  <c r="C656" i="100"/>
  <c r="B1557" i="100"/>
  <c r="B206" i="100"/>
  <c r="B1169" i="100"/>
  <c r="D91" i="99" a="1"/>
  <c r="W192" i="99" a="1"/>
  <c r="B1218" i="100"/>
  <c r="B1109" i="100"/>
  <c r="B979" i="100"/>
  <c r="C123" i="100"/>
  <c r="B427" i="100"/>
  <c r="C614" i="100"/>
  <c r="C15" i="100"/>
  <c r="C1240" i="100"/>
  <c r="C1085" i="100"/>
  <c r="C448" i="100"/>
  <c r="B75" i="100"/>
  <c r="B803" i="100"/>
  <c r="B1184" i="100"/>
  <c r="Z114" i="99" a="1"/>
  <c r="AD13" i="99" a="1"/>
  <c r="C1035" i="100"/>
  <c r="C380" i="100"/>
  <c r="C234" i="100"/>
  <c r="B530" i="100"/>
  <c r="B383" i="100"/>
  <c r="C1803" i="100"/>
  <c r="B119" i="100"/>
  <c r="C521" i="100"/>
  <c r="C604" i="100"/>
  <c r="AG89" i="99" a="1"/>
  <c r="B456" i="100"/>
  <c r="Y165" i="99" a="1"/>
  <c r="C4" i="100"/>
  <c r="O60" i="99" a="1"/>
  <c r="L190" i="99" a="1"/>
  <c r="C195" i="100"/>
  <c r="B1736" i="100"/>
  <c r="C300" i="100"/>
  <c r="C854" i="100"/>
  <c r="B1233" i="100"/>
  <c r="B727" i="100"/>
  <c r="C255" i="100"/>
  <c r="B1787" i="100"/>
  <c r="B1059" i="100"/>
  <c r="C1556" i="100"/>
  <c r="C1945" i="100"/>
  <c r="AU219" i="99" a="1"/>
  <c r="B625" i="100"/>
  <c r="D246" i="99" a="1"/>
  <c r="C694" i="100"/>
  <c r="C945" i="100"/>
  <c r="B182" i="100"/>
  <c r="B759" i="100"/>
  <c r="E93" i="99" a="1"/>
  <c r="B1041" i="100"/>
  <c r="B616" i="100"/>
  <c r="C18" i="100"/>
  <c r="B1255" i="100"/>
  <c r="C733" i="100"/>
  <c r="X119" i="99" a="1"/>
  <c r="C657" i="100"/>
  <c r="B1588" i="100"/>
  <c r="B876" i="100"/>
  <c r="B945" i="100"/>
  <c r="C404" i="100"/>
  <c r="B435" i="100"/>
  <c r="C438" i="100"/>
  <c r="B642" i="100"/>
  <c r="M303" i="99" a="1"/>
  <c r="AC396" i="99" a="1"/>
  <c r="C1602" i="100"/>
  <c r="B333" i="100"/>
  <c r="B302" i="100"/>
  <c r="C1788" i="100"/>
  <c r="B180" i="100"/>
  <c r="B993" i="100"/>
  <c r="B1714" i="100"/>
  <c r="B1878" i="100"/>
  <c r="B880" i="100"/>
  <c r="C569" i="100"/>
  <c r="U377" i="99" a="1"/>
  <c r="C1699" i="100"/>
  <c r="I143" i="99" a="1"/>
  <c r="C143" i="100"/>
  <c r="B110" i="100"/>
  <c r="BF223" i="99" a="1"/>
  <c r="BN219" i="99" a="1"/>
  <c r="B835" i="100"/>
  <c r="C1858" i="100"/>
  <c r="B150" i="100"/>
  <c r="B1112" i="100"/>
  <c r="B402" i="100"/>
  <c r="G192" i="99" a="1"/>
  <c r="B575" i="100"/>
  <c r="C215" i="100"/>
  <c r="X192" i="99"/>
  <c r="C1909" i="100"/>
  <c r="B921" i="100"/>
  <c r="B1833" i="100"/>
  <c r="B935" i="100"/>
  <c r="C53" i="100"/>
  <c r="B728" i="100"/>
  <c r="B801" i="100"/>
  <c r="D120" i="99" a="1"/>
  <c r="B1960" i="100"/>
  <c r="C494" i="100"/>
  <c r="W223" i="99" a="1"/>
  <c r="B1585" i="100"/>
  <c r="AG13" i="99" a="1"/>
  <c r="B314" i="100"/>
  <c r="C1709" i="100"/>
  <c r="G165" i="99" a="1"/>
  <c r="B1245" i="100"/>
  <c r="B926" i="100"/>
  <c r="B1037" i="100"/>
  <c r="B467" i="100"/>
  <c r="C591" i="100"/>
  <c r="B1152" i="100"/>
  <c r="B371" i="100"/>
  <c r="B1173" i="100"/>
  <c r="C327" i="100"/>
  <c r="B1675" i="100"/>
  <c r="C1753" i="100"/>
  <c r="E417" i="99" a="1"/>
  <c r="C54" i="100"/>
  <c r="B229" i="100"/>
  <c r="B1171" i="100"/>
  <c r="B329" i="100"/>
  <c r="C1606" i="100"/>
  <c r="C507" i="100"/>
  <c r="B382" i="100"/>
  <c r="B306" i="100"/>
  <c r="C1784" i="100"/>
  <c r="C170" i="100"/>
  <c r="B1956" i="100"/>
  <c r="B213" i="100"/>
  <c r="D122" i="99" a="1"/>
  <c r="B1015" i="100"/>
  <c r="C139" i="100"/>
  <c r="B1148" i="100"/>
  <c r="W122" i="99" a="1"/>
  <c r="C258" i="100"/>
  <c r="B117" i="100"/>
  <c r="C553" i="100"/>
  <c r="C1901" i="100"/>
  <c r="B678" i="100"/>
  <c r="C469" i="100"/>
  <c r="C572" i="100"/>
  <c r="C1149" i="100"/>
  <c r="B549" i="100"/>
  <c r="B855" i="100"/>
  <c r="C91" i="99" a="1"/>
  <c r="C699" i="100"/>
  <c r="C635" i="100"/>
  <c r="C596" i="100"/>
  <c r="C809" i="100"/>
  <c r="U381" i="99" a="1"/>
  <c r="C1603" i="100"/>
  <c r="B136" i="100"/>
  <c r="C795" i="100"/>
  <c r="B315" i="100"/>
  <c r="C1162" i="100"/>
  <c r="C350" i="100"/>
  <c r="B109" i="100"/>
  <c r="M339" i="99" a="1"/>
  <c r="C1748" i="100"/>
  <c r="W396" i="99" a="1"/>
  <c r="D224" i="99" a="1"/>
  <c r="B1222" i="100"/>
  <c r="C1209" i="100"/>
  <c r="C1186" i="100"/>
  <c r="B566" i="100"/>
  <c r="B1249" i="100"/>
  <c r="B195" i="100"/>
  <c r="B1701" i="100"/>
  <c r="C1811" i="100"/>
  <c r="B377" i="100"/>
  <c r="B552" i="100"/>
  <c r="B1946" i="100"/>
  <c r="C1855" i="100"/>
  <c r="B1893" i="100"/>
  <c r="B1008" i="100"/>
  <c r="B1673" i="100"/>
  <c r="C214" i="100"/>
  <c r="C457" i="100"/>
  <c r="I303" i="99" a="1"/>
  <c r="C508" i="100"/>
  <c r="B214" i="100"/>
  <c r="B204" i="100"/>
  <c r="B172" i="100"/>
  <c r="F195" i="99" a="1"/>
  <c r="W271" i="99" a="1"/>
  <c r="C352" i="100"/>
  <c r="B1905" i="100"/>
  <c r="B718" i="100"/>
  <c r="B1151" i="100"/>
  <c r="B737" i="100"/>
  <c r="AI89" i="99" a="1"/>
  <c r="B641" i="100"/>
  <c r="B331" i="100"/>
  <c r="B1790" i="100"/>
  <c r="B1209" i="100"/>
  <c r="C681" i="100"/>
  <c r="C1178" i="100"/>
  <c r="B1793" i="100"/>
  <c r="C199" i="100"/>
  <c r="C1042" i="100"/>
  <c r="B1796" i="100"/>
  <c r="B482" i="100"/>
  <c r="B895" i="100"/>
  <c r="C278" i="100"/>
  <c r="C1146" i="100"/>
  <c r="C1105" i="100"/>
  <c r="K396" i="99" a="1"/>
  <c r="C1883" i="100"/>
  <c r="C394" i="100"/>
  <c r="C1273" i="100"/>
  <c r="B88" i="100"/>
  <c r="C1073" i="100"/>
  <c r="C6" i="100"/>
  <c r="B288" i="100"/>
  <c r="C201" i="100"/>
  <c r="C1845" i="100"/>
  <c r="B67" i="100"/>
  <c r="C1234" i="100"/>
  <c r="C1195" i="100"/>
  <c r="B346" i="100"/>
  <c r="C1604" i="100"/>
  <c r="C1642" i="100"/>
  <c r="C1600" i="100"/>
  <c r="AF375" i="99" a="1"/>
  <c r="B238" i="100"/>
  <c r="B484" i="100"/>
  <c r="B273" i="100"/>
  <c r="C1907" i="100"/>
  <c r="B809" i="100"/>
  <c r="C335" i="100"/>
  <c r="P7" i="99" a="1"/>
  <c r="C271" i="99" a="1"/>
  <c r="B1039" i="100"/>
  <c r="B1647" i="100"/>
  <c r="C1093" i="100"/>
  <c r="B881" i="100"/>
  <c r="B1762" i="100"/>
  <c r="L286" i="99" a="1"/>
  <c r="B70" i="100"/>
  <c r="AN224" i="99" a="1"/>
  <c r="AC114" i="99" a="1"/>
  <c r="W62" i="99" a="1"/>
  <c r="C811" i="100"/>
  <c r="B1846" i="100"/>
  <c r="C966" i="100"/>
  <c r="C1111" i="100"/>
  <c r="C144" i="100"/>
  <c r="B63" i="100"/>
  <c r="C382" i="100"/>
  <c r="B754" i="100"/>
  <c r="C517" i="100"/>
  <c r="C1045" i="100"/>
  <c r="C925" i="100"/>
  <c r="B869" i="100"/>
  <c r="C1932" i="100"/>
  <c r="C80" i="100"/>
  <c r="C467" i="100"/>
  <c r="B472" i="100"/>
  <c r="C987" i="100"/>
  <c r="C1833" i="100"/>
  <c r="B424" i="100"/>
  <c r="B1129" i="100"/>
  <c r="C624" i="100"/>
  <c r="AI190" i="99" a="1"/>
  <c r="C753" i="100"/>
  <c r="C257" i="100"/>
  <c r="C999" i="100"/>
  <c r="B868" i="100"/>
  <c r="C1224" i="100"/>
  <c r="B85" i="100"/>
  <c r="B743" i="100"/>
  <c r="B248" i="100"/>
  <c r="C1051" i="100"/>
  <c r="B628" i="100"/>
  <c r="C1026" i="100"/>
  <c r="C1786" i="100"/>
  <c r="B936" i="100"/>
  <c r="V378" i="99" a="1"/>
  <c r="B326" i="100"/>
  <c r="C46" i="100"/>
  <c r="C800" i="100"/>
  <c r="B1718" i="100"/>
  <c r="B1050" i="100"/>
  <c r="C1965" i="100"/>
  <c r="AF60" i="99" a="1"/>
  <c r="K114" i="99" a="1"/>
  <c r="C1826" i="100"/>
  <c r="B311" i="100"/>
  <c r="C667" i="100"/>
  <c r="B752" i="100"/>
  <c r="C474" i="100"/>
  <c r="C1268" i="100"/>
  <c r="J286" i="99" a="1"/>
  <c r="C483" i="100"/>
  <c r="C1247" i="100"/>
  <c r="C1808" i="100"/>
  <c r="B1075" i="100"/>
  <c r="B586" i="100"/>
  <c r="C235" i="100"/>
  <c r="C1679" i="100"/>
  <c r="B701" i="100"/>
  <c r="B658" i="100"/>
  <c r="B730" i="100"/>
  <c r="B1281" i="100"/>
  <c r="B325" i="100"/>
  <c r="C1780" i="100"/>
  <c r="B1088" i="100"/>
  <c r="C725" i="100"/>
  <c r="AW219" i="99" a="1"/>
  <c r="B394" i="100"/>
  <c r="C1235" i="100"/>
  <c r="C1820" i="100"/>
  <c r="D288" i="99" a="1"/>
  <c r="B648" i="100"/>
  <c r="B1922" i="100"/>
  <c r="B1772" i="100"/>
  <c r="B1166" i="100"/>
  <c r="B127" i="100"/>
  <c r="C173" i="100"/>
  <c r="E91" i="99" a="1"/>
  <c r="V39" i="99" a="1"/>
  <c r="C938" i="100"/>
  <c r="C1840" i="100"/>
  <c r="B1555" i="100"/>
  <c r="C29" i="100"/>
  <c r="C103" i="100"/>
  <c r="C1922" i="100"/>
  <c r="C1015" i="100"/>
  <c r="F40" i="99" a="1"/>
  <c r="B19" i="100"/>
  <c r="B1244" i="100"/>
  <c r="C810" i="100"/>
  <c r="B1912" i="100"/>
  <c r="C867" i="100"/>
  <c r="C1726" i="100"/>
  <c r="AG219" i="99" a="1"/>
  <c r="C1147" i="100"/>
  <c r="C1911" i="100"/>
  <c r="C900" i="100"/>
  <c r="C334" i="100"/>
  <c r="C155" i="100"/>
  <c r="B386" i="100"/>
  <c r="B97" i="100"/>
  <c r="C233" i="100"/>
  <c r="B1149" i="100"/>
  <c r="B538" i="100"/>
  <c r="B823" i="100"/>
  <c r="C135" i="100"/>
  <c r="AH114" i="99" a="1"/>
  <c r="C437" i="100"/>
  <c r="C758" i="100"/>
  <c r="C213" i="100"/>
  <c r="B94" i="100"/>
  <c r="C239" i="100"/>
  <c r="L320" i="99" a="1"/>
  <c r="C339" i="100"/>
  <c r="B1818" i="100"/>
  <c r="C1264" i="100"/>
  <c r="B503" i="100"/>
  <c r="G320" i="99" a="1"/>
  <c r="C1232" i="100"/>
  <c r="B21" i="100"/>
  <c r="B596" i="100"/>
  <c r="C1237" i="100"/>
  <c r="B1043" i="100"/>
  <c r="B960" i="100"/>
  <c r="C680" i="100"/>
  <c r="V400" i="99" a="1"/>
  <c r="B1908" i="100"/>
  <c r="Z190" i="99" a="1"/>
  <c r="C360" i="100"/>
  <c r="C993" i="100"/>
  <c r="B1876" i="100"/>
  <c r="C791" i="100"/>
  <c r="C252" i="100"/>
  <c r="C564" i="100"/>
  <c r="B524" i="100"/>
  <c r="C1891" i="100"/>
  <c r="C1612" i="100"/>
  <c r="B694" i="100"/>
  <c r="B171" i="100"/>
  <c r="C1846" i="100"/>
  <c r="C1778" i="100"/>
  <c r="C906" i="100"/>
  <c r="B207" i="100"/>
  <c r="I417" i="99" a="1"/>
  <c r="K13" i="99" a="1"/>
  <c r="C1887" i="100"/>
  <c r="B1123" i="100"/>
  <c r="C205" i="100"/>
  <c r="C663" i="100"/>
  <c r="V198" i="99" a="1"/>
  <c r="C677" i="100"/>
  <c r="B1907" i="100"/>
  <c r="C1975" i="100"/>
  <c r="C842" i="100"/>
  <c r="C954" i="100"/>
  <c r="V167" i="99" a="1"/>
  <c r="C1712" i="100"/>
  <c r="C105" i="100"/>
  <c r="C1837" i="100"/>
  <c r="Y375" i="99" a="1"/>
  <c r="W380" i="99" a="1"/>
  <c r="B773" i="100"/>
  <c r="C386" i="100"/>
  <c r="B332" i="100"/>
  <c r="C68" i="100"/>
  <c r="C229" i="100"/>
  <c r="B1170" i="100"/>
  <c r="C777" i="100"/>
  <c r="J320" i="99" a="1"/>
  <c r="C401" i="100"/>
  <c r="C543" i="100"/>
  <c r="B1696" i="100"/>
  <c r="C1822" i="100"/>
  <c r="C687" i="100"/>
  <c r="B771" i="100"/>
  <c r="B1886" i="100"/>
  <c r="I89" i="99" a="1"/>
  <c r="B1117" i="100"/>
  <c r="B505" i="100"/>
  <c r="C818" i="100"/>
  <c r="B196" i="100"/>
  <c r="B103" i="100"/>
  <c r="C1591" i="100"/>
  <c r="B1003" i="100"/>
  <c r="B987" i="100"/>
  <c r="B1174" i="100"/>
  <c r="C204" i="100"/>
  <c r="W377" i="99" a="1"/>
  <c r="C872" i="100"/>
  <c r="M190" i="99" a="1"/>
  <c r="B1926" i="100"/>
  <c r="C242" i="100"/>
  <c r="C1559" i="100"/>
  <c r="B493" i="100"/>
  <c r="B872" i="100"/>
  <c r="AC221" i="99" a="1"/>
  <c r="B1099" i="100"/>
  <c r="B1002" i="100"/>
  <c r="B1065" i="100"/>
  <c r="B313" i="100"/>
  <c r="B1816" i="100"/>
  <c r="B1219" i="100"/>
  <c r="B1225" i="100"/>
  <c r="B278" i="100"/>
  <c r="C1174" i="100"/>
  <c r="B1210" i="100"/>
  <c r="B4" i="100"/>
  <c r="E192" i="99" a="1"/>
  <c r="I165" i="99" a="1"/>
  <c r="B927" i="100"/>
  <c r="B225" i="100"/>
  <c r="B420" i="100"/>
  <c r="C79" i="100"/>
  <c r="C282" i="100"/>
  <c r="C649" i="100"/>
  <c r="C498" i="100"/>
  <c r="B1177" i="100"/>
  <c r="B350" i="100"/>
  <c r="B368" i="100"/>
  <c r="B580" i="100"/>
  <c r="B1093" i="100"/>
  <c r="B1033" i="100"/>
  <c r="C651" i="100"/>
  <c r="B849" i="100"/>
  <c r="C1275" i="100"/>
  <c r="C763" i="100"/>
  <c r="B833" i="100"/>
  <c r="C453" i="100"/>
  <c r="F196" i="99" a="1"/>
  <c r="B1226" i="100"/>
  <c r="E195" i="99" a="1"/>
  <c r="C203" i="100"/>
  <c r="B1708" i="100"/>
  <c r="C790" i="100"/>
  <c r="C561" i="100"/>
  <c r="C1165" i="100"/>
  <c r="B705" i="100"/>
  <c r="C1947" i="100"/>
  <c r="C695" i="100"/>
  <c r="B576" i="100"/>
  <c r="C608" i="100"/>
  <c r="V68" i="99" a="1"/>
  <c r="BR219" i="99" a="1"/>
  <c r="B501" i="100"/>
  <c r="AD165" i="99" a="1"/>
  <c r="C458" i="100"/>
  <c r="B1837" i="100"/>
  <c r="C958" i="100"/>
  <c r="B412" i="100"/>
  <c r="C587" i="100"/>
  <c r="B1163" i="100"/>
  <c r="C794" i="100"/>
  <c r="B236" i="100"/>
  <c r="F396" i="99" a="1"/>
  <c r="C1080" i="100"/>
  <c r="C377" i="100"/>
  <c r="V120" i="99" a="1"/>
  <c r="C877" i="100"/>
  <c r="E248" i="99" a="1"/>
  <c r="C178" i="100"/>
  <c r="B272" i="100"/>
  <c r="B1034" i="100"/>
  <c r="B337" i="100"/>
  <c r="B447" i="100"/>
  <c r="C1949" i="100"/>
  <c r="B187" i="100"/>
  <c r="C623" i="100"/>
  <c r="B284" i="100"/>
  <c r="C1059" i="100"/>
  <c r="C647" i="100"/>
  <c r="C1861" i="100"/>
  <c r="C890" i="100"/>
  <c r="O35" i="99" a="1"/>
  <c r="O269" i="99" a="1"/>
  <c r="B674" i="100"/>
  <c r="B114" i="100"/>
  <c r="C50" i="100"/>
  <c r="C1033" i="100"/>
  <c r="C967" i="100"/>
  <c r="B1060" i="100"/>
  <c r="B473" i="100"/>
  <c r="B139" i="100"/>
  <c r="CB219" i="99" a="1"/>
  <c r="C1850" i="100"/>
  <c r="H354" i="99" a="1"/>
  <c r="L13" i="99" a="1"/>
  <c r="B523" i="100"/>
  <c r="C1841" i="100"/>
  <c r="BY221" i="99" a="1"/>
  <c r="B1194" i="100"/>
  <c r="B1948" i="100"/>
  <c r="X198" i="99" a="1"/>
  <c r="C1176" i="100"/>
  <c r="C304" i="100"/>
  <c r="C1083" i="100"/>
  <c r="C1190" i="100"/>
  <c r="BF221" i="99" a="1"/>
  <c r="B1729" i="100"/>
  <c r="C1596" i="100"/>
  <c r="C1009" i="100"/>
  <c r="B1615" i="100"/>
  <c r="C1797" i="100"/>
  <c r="G354" i="99" a="1"/>
  <c r="C1695" i="100"/>
  <c r="C1675" i="100"/>
  <c r="B814" i="100"/>
  <c r="B349" i="100"/>
  <c r="C358" i="100"/>
  <c r="B914" i="100"/>
  <c r="Y269" i="99" a="1"/>
  <c r="B637" i="100"/>
  <c r="B1127" i="100"/>
  <c r="B15" i="100"/>
  <c r="C198" i="100"/>
  <c r="V94" i="99" a="1"/>
  <c r="B1791" i="100"/>
  <c r="B498" i="100"/>
  <c r="C577" i="100"/>
  <c r="D221" i="99" a="1"/>
  <c r="C1665" i="100"/>
  <c r="B1251" i="100"/>
  <c r="C94" i="100"/>
  <c r="B142" i="100"/>
  <c r="C115" i="100"/>
  <c r="C1177" i="100"/>
  <c r="C146" i="100"/>
  <c r="B499" i="100"/>
  <c r="C1246" i="100"/>
  <c r="B1986" i="100"/>
  <c r="M320" i="99" a="1"/>
  <c r="C1114" i="100"/>
  <c r="C126" i="100"/>
  <c r="C395" i="100"/>
  <c r="C880" i="100"/>
  <c r="B431" i="100"/>
  <c r="AI165" i="99" a="1"/>
  <c r="K358" i="99" a="1"/>
  <c r="C646" i="100"/>
  <c r="C190" i="100"/>
  <c r="C1759" i="100"/>
  <c r="B548" i="100"/>
  <c r="K190" i="99" a="1"/>
  <c r="AC89" i="99" a="1"/>
  <c r="C845" i="100"/>
  <c r="B243" i="100"/>
  <c r="B492" i="100"/>
  <c r="B1865" i="100"/>
  <c r="C372" i="100"/>
  <c r="B581" i="100"/>
  <c r="AA375" i="99" a="1"/>
  <c r="B887" i="100"/>
  <c r="B410" i="100"/>
  <c r="C337" i="100"/>
  <c r="B343" i="100"/>
  <c r="BZ221" i="99" a="1"/>
  <c r="C1116" i="100"/>
  <c r="C1227" i="100"/>
  <c r="C1215" i="100"/>
  <c r="C1987" i="100"/>
  <c r="C1919" i="100"/>
  <c r="C1223" i="100"/>
  <c r="C1972" i="100"/>
  <c r="B1741" i="100"/>
  <c r="B571" i="100"/>
  <c r="C1567" i="100"/>
  <c r="B280" i="100"/>
  <c r="B226" i="100"/>
  <c r="B1959" i="100"/>
  <c r="C807" i="100"/>
  <c r="C748" i="100"/>
  <c r="B1957" i="100"/>
  <c r="B912" i="100"/>
  <c r="C1164" i="100"/>
  <c r="C692" i="100"/>
  <c r="BP219" i="99" a="1"/>
  <c r="J244" i="99" a="1"/>
  <c r="N143" i="99" a="1"/>
  <c r="C197" i="100"/>
  <c r="C554" i="100"/>
  <c r="B1272" i="100"/>
  <c r="C476" i="100"/>
  <c r="B611" i="100"/>
  <c r="B885" i="100"/>
  <c r="C1666" i="100"/>
  <c r="B428" i="100"/>
  <c r="CI219" i="99" a="1"/>
  <c r="B1898" i="100"/>
  <c r="B1835" i="100"/>
  <c r="C1789" i="100"/>
  <c r="B1858" i="100"/>
  <c r="C1809" i="100"/>
  <c r="BE221" i="99" a="1"/>
  <c r="C1710" i="100"/>
  <c r="C33" i="100"/>
  <c r="C1732" i="100"/>
  <c r="C1609" i="100"/>
  <c r="B125" i="100"/>
  <c r="B128" i="100"/>
  <c r="C626" i="100"/>
  <c r="C1102" i="100"/>
  <c r="B1733" i="100"/>
  <c r="C291" i="100"/>
  <c r="C863" i="100"/>
  <c r="C1721" i="100"/>
  <c r="E122" i="99" a="1"/>
  <c r="C484" i="100"/>
  <c r="B768" i="100"/>
  <c r="C1198" i="100"/>
  <c r="B1890" i="100"/>
  <c r="C502" i="100"/>
  <c r="B1722" i="100"/>
  <c r="B179" i="100"/>
  <c r="C676" i="100"/>
  <c r="C1702" i="100"/>
  <c r="B175" i="100"/>
  <c r="E322" i="99" a="1"/>
  <c r="C549" i="100"/>
  <c r="E378" i="99" a="1"/>
  <c r="G221" i="99" a="1"/>
  <c r="C28" i="100"/>
  <c r="B1022" i="100"/>
  <c r="C597" i="100"/>
  <c r="C950" i="100"/>
  <c r="B1282" i="100"/>
  <c r="B1740" i="100"/>
  <c r="C1594" i="100"/>
  <c r="B1040" i="100"/>
  <c r="B1906" i="100"/>
  <c r="BW221" i="99" a="1"/>
  <c r="J143" i="99" a="1"/>
  <c r="C779" i="100"/>
  <c r="B1715" i="100"/>
  <c r="C1749" i="100"/>
  <c r="B734" i="100"/>
  <c r="C584" i="100"/>
  <c r="C1686" i="100"/>
  <c r="C1882" i="100"/>
  <c r="B496" i="100"/>
  <c r="B62" i="100"/>
  <c r="B1943" i="100"/>
  <c r="M269" i="99" a="1"/>
  <c r="B1142" i="100"/>
  <c r="C428" i="100"/>
  <c r="BI221" i="99" a="1"/>
  <c r="C408" i="100"/>
  <c r="C1048" i="100"/>
  <c r="C1184" i="100"/>
  <c r="C1601" i="100"/>
  <c r="B986" i="100"/>
  <c r="C814" i="100"/>
  <c r="C1140" i="100"/>
  <c r="B854" i="100"/>
  <c r="B1814" i="100"/>
  <c r="C593" i="100"/>
  <c r="B507" i="100"/>
  <c r="B640" i="100"/>
  <c r="C439" i="100"/>
  <c r="C152" i="100"/>
  <c r="B1084" i="100"/>
  <c r="B1559" i="100"/>
  <c r="C1011" i="100"/>
  <c r="B355" i="100"/>
  <c r="C850" i="100"/>
  <c r="B491" i="100"/>
  <c r="C1236" i="100"/>
  <c r="C1941" i="100"/>
  <c r="C816" i="100"/>
  <c r="C1067" i="100"/>
  <c r="B1211" i="100"/>
  <c r="B453" i="100"/>
  <c r="C1004" i="100"/>
  <c r="N13" i="99" a="1"/>
  <c r="B700" i="100"/>
  <c r="B781" i="100"/>
  <c r="Z269" i="99" a="1"/>
  <c r="C1687" i="100"/>
  <c r="O114" i="99" a="1"/>
  <c r="C734" i="100"/>
  <c r="C1981" i="100"/>
  <c r="C1249" i="100"/>
  <c r="B909" i="100"/>
  <c r="B1747" i="100"/>
  <c r="B1239" i="100"/>
  <c r="C1211" i="100"/>
  <c r="C1070" i="100"/>
  <c r="W221" i="99" a="1"/>
  <c r="C902" i="100"/>
  <c r="B400" i="100"/>
  <c r="C1831" i="100"/>
  <c r="E354" i="99" a="1"/>
  <c r="B772" i="100"/>
  <c r="V122" i="99" a="1"/>
  <c r="C450" i="100"/>
  <c r="E246" i="99" a="1"/>
  <c r="B392" i="100"/>
  <c r="B1710" i="100"/>
  <c r="U91" i="99" a="1"/>
  <c r="B1053" i="100"/>
  <c r="C871" i="100"/>
  <c r="C1202" i="100"/>
  <c r="BH221" i="99" a="1"/>
  <c r="C329" i="100"/>
  <c r="B170" i="100"/>
  <c r="C1200" i="100"/>
  <c r="B292" i="100"/>
  <c r="B1910" i="100"/>
  <c r="B604" i="100"/>
  <c r="B1726" i="100"/>
  <c r="B335" i="100"/>
  <c r="B1616" i="100"/>
  <c r="B1758" i="100"/>
  <c r="B967" i="100"/>
  <c r="B1836" i="100"/>
  <c r="B970" i="100"/>
  <c r="C491" i="100"/>
  <c r="N35" i="99" a="1"/>
  <c r="C478" i="100"/>
  <c r="B135" i="100"/>
  <c r="C570" i="100"/>
  <c r="B597" i="100"/>
  <c r="C1217" i="100"/>
  <c r="AF89" i="99" a="1"/>
  <c r="B1863" i="100"/>
  <c r="C666" i="100"/>
  <c r="C306" i="100"/>
  <c r="B1180" i="100"/>
  <c r="G269" i="99" a="1"/>
  <c r="B1894" i="100"/>
  <c r="B1562" i="100"/>
  <c r="C460" i="100"/>
  <c r="B242" i="100"/>
  <c r="C424" i="100"/>
  <c r="B1757" i="100"/>
  <c r="C1057" i="100"/>
  <c r="C1062" i="100"/>
  <c r="X65" i="99" a="1"/>
  <c r="B193" i="100"/>
  <c r="B470" i="100"/>
  <c r="C952" i="100"/>
  <c r="C785" i="100"/>
  <c r="B186" i="100"/>
  <c r="B1862" i="100"/>
  <c r="B1954" i="100"/>
  <c r="C388" i="100"/>
  <c r="AS219" i="99" a="1"/>
  <c r="B891" i="100"/>
  <c r="B152" i="100"/>
  <c r="C1764" i="100"/>
  <c r="B1988" i="100"/>
  <c r="B689" i="100"/>
  <c r="C1980" i="100"/>
  <c r="C1913" i="100"/>
  <c r="AB375" i="99" a="1"/>
  <c r="C1244" i="100"/>
  <c r="B873" i="100"/>
  <c r="B322" i="100"/>
  <c r="V65" i="99" a="1"/>
  <c r="C1032" i="100"/>
  <c r="C668" i="100"/>
  <c r="C1868" i="100"/>
  <c r="B184" i="100"/>
  <c r="B1138" i="100"/>
  <c r="C34" i="100"/>
  <c r="B418" i="100"/>
  <c r="B1082" i="100"/>
  <c r="C479" i="100"/>
  <c r="B1064" i="100"/>
  <c r="AA190" i="99" a="1"/>
  <c r="C910" i="100"/>
  <c r="B1274" i="100"/>
  <c r="C122" i="100"/>
  <c r="B1569" i="100"/>
  <c r="C997" i="100"/>
  <c r="B1881" i="100"/>
  <c r="C565" i="100"/>
  <c r="B16" i="100"/>
  <c r="B32" i="100"/>
  <c r="G246" i="99" a="1"/>
  <c r="C1615" i="100"/>
  <c r="C1554" i="100"/>
  <c r="C1830" i="100"/>
  <c r="C525" i="100"/>
  <c r="C367" i="100"/>
  <c r="C253" i="100"/>
  <c r="C513" i="100"/>
  <c r="X194" i="99" a="1"/>
  <c r="C1598" i="100"/>
  <c r="B1815" i="100"/>
  <c r="B1086" i="100"/>
  <c r="B605" i="100"/>
  <c r="C138" i="100"/>
  <c r="C1124" i="100"/>
  <c r="C1799" i="100"/>
  <c r="B469" i="100"/>
  <c r="C887" i="100"/>
  <c r="C1204" i="100"/>
  <c r="C1243" i="100"/>
  <c r="B176" i="100"/>
  <c r="B459" i="100"/>
  <c r="B767" i="100"/>
  <c r="B608" i="100"/>
  <c r="B1938" i="100"/>
  <c r="C274" i="100"/>
  <c r="BZ219" i="99" a="1"/>
  <c r="B192" i="100"/>
  <c r="B264" i="100"/>
  <c r="B1704" i="100"/>
  <c r="V377" i="99" a="1"/>
  <c r="C1734" i="100"/>
  <c r="G116" i="99" a="1"/>
  <c r="W91" i="99" a="1"/>
  <c r="C766" i="100"/>
  <c r="C837" i="100"/>
  <c r="C99" i="100"/>
  <c r="C495" i="100"/>
  <c r="C533" i="100"/>
  <c r="B591" i="100"/>
  <c r="B1770" i="100"/>
  <c r="AA114" i="99" a="1"/>
  <c r="C1944" i="100"/>
  <c r="C586" i="100"/>
  <c r="E167" i="99" a="1"/>
  <c r="B1250" i="100"/>
  <c r="B931" i="100"/>
  <c r="B8" i="100"/>
  <c r="B779" i="100"/>
  <c r="C859" i="100"/>
  <c r="C602" i="100"/>
  <c r="B367" i="100"/>
  <c r="B425" i="100"/>
  <c r="C376" i="100"/>
  <c r="B1604" i="100"/>
  <c r="B422" i="100"/>
  <c r="B1596" i="100"/>
  <c r="C1222" i="100"/>
  <c r="K35" i="99" a="1"/>
  <c r="B1011" i="100"/>
  <c r="B587" i="100"/>
  <c r="B68" i="100"/>
  <c r="Z13" i="99" a="1"/>
  <c r="B129" i="100"/>
  <c r="B643" i="100"/>
  <c r="C14" i="100"/>
  <c r="C747" i="100"/>
  <c r="B1732" i="100"/>
  <c r="D248" i="99" a="1"/>
  <c r="F197" i="99" a="1"/>
  <c r="U360" i="99" a="1"/>
  <c r="C1815" i="100"/>
  <c r="C192" i="100"/>
  <c r="C1762" i="100"/>
  <c r="C1951" i="100"/>
  <c r="B1756" i="100"/>
  <c r="B1238" i="100"/>
  <c r="C732" i="100"/>
  <c r="F194" i="99" a="1"/>
  <c r="AD375" i="99" a="1"/>
  <c r="C75" i="100"/>
  <c r="C1929" i="100"/>
  <c r="B563" i="100"/>
  <c r="C1917" i="100"/>
  <c r="B1126" i="100"/>
  <c r="C905" i="100"/>
  <c r="B553" i="100"/>
  <c r="P6" i="99" a="1"/>
  <c r="B706" i="100"/>
  <c r="B1739" i="100"/>
  <c r="X62" i="99" a="1"/>
  <c r="B1774" i="100"/>
  <c r="B1748" i="100"/>
  <c r="B679" i="100"/>
  <c r="C919" i="100"/>
  <c r="B1884" i="100"/>
  <c r="C371" i="100"/>
  <c r="F169" i="99" a="1"/>
  <c r="C226" i="100"/>
  <c r="C340" i="100"/>
  <c r="B269" i="100"/>
  <c r="B254" i="100"/>
  <c r="C1089" i="100"/>
  <c r="C984" i="100"/>
  <c r="B246" i="100"/>
  <c r="C1739" i="100"/>
  <c r="B1069" i="100"/>
  <c r="C829" i="100"/>
  <c r="B1115" i="100"/>
  <c r="B344" i="100"/>
  <c r="B1591" i="100"/>
  <c r="C1208" i="100"/>
  <c r="B875" i="100"/>
  <c r="F62" i="99" a="1"/>
  <c r="C1961" i="100"/>
  <c r="B1273" i="100"/>
  <c r="B1614" i="100"/>
  <c r="B45" i="100"/>
  <c r="C1683" i="100"/>
  <c r="C390" i="100"/>
  <c r="Q114" i="99" a="1"/>
  <c r="C316" i="100"/>
  <c r="B296" i="100"/>
  <c r="C441" i="100"/>
  <c r="C336" i="100"/>
  <c r="C879" i="100"/>
  <c r="D381" i="99" a="1"/>
  <c r="C1122" i="100"/>
  <c r="B554" i="100"/>
  <c r="B485" i="100"/>
  <c r="J269" i="99" a="1"/>
  <c r="C882" i="100"/>
  <c r="B965" i="100"/>
  <c r="B1961" i="100"/>
  <c r="B815" i="100"/>
  <c r="B502" i="100"/>
  <c r="C315" i="100"/>
  <c r="B1601" i="100"/>
  <c r="B1560" i="100"/>
  <c r="Z221" i="99" a="1"/>
  <c r="B1706" i="100"/>
  <c r="C705" i="100"/>
  <c r="B1154" i="100"/>
  <c r="B655" i="100"/>
  <c r="C391" i="100"/>
  <c r="BX223" i="99" a="1"/>
  <c r="D93" i="99" a="1"/>
  <c r="C1956" i="100"/>
  <c r="C1038" i="100"/>
  <c r="B839" i="100"/>
  <c r="B982" i="100"/>
  <c r="B1046" i="100"/>
  <c r="B1776" i="100"/>
  <c r="B1666" i="100"/>
  <c r="AB114" i="99" a="1"/>
  <c r="B1013" i="100"/>
  <c r="B461" i="100"/>
  <c r="C964" i="100"/>
  <c r="B143" i="100"/>
  <c r="B994" i="100"/>
  <c r="C931" i="100"/>
  <c r="C578" i="100"/>
  <c r="N269" i="99" a="1"/>
  <c r="C1707" i="100"/>
  <c r="C894" i="100"/>
  <c r="C1074" i="100"/>
  <c r="B397" i="100"/>
  <c r="C1725" i="100"/>
  <c r="C1906" i="100"/>
  <c r="C1025" i="100"/>
  <c r="C1233" i="100"/>
  <c r="C1079" i="100"/>
  <c r="B793" i="100"/>
  <c r="C85" i="100"/>
  <c r="C762" i="100"/>
  <c r="B208" i="100"/>
  <c r="C752" i="100"/>
  <c r="C1708" i="100"/>
  <c r="I219" i="99" a="1"/>
  <c r="C118" i="100"/>
  <c r="D195" i="99" a="1"/>
  <c r="B915" i="100"/>
  <c r="B173" i="100"/>
  <c r="C71" i="100"/>
  <c r="B1030" i="100"/>
  <c r="BW223" i="99" a="1"/>
  <c r="B283" i="100"/>
  <c r="B757" i="100"/>
  <c r="C784" i="100"/>
  <c r="C1256" i="100"/>
  <c r="E198" i="99" a="1"/>
  <c r="C1135" i="100"/>
  <c r="B56" i="100"/>
  <c r="C206" i="100"/>
  <c r="Z358" i="99" a="1"/>
  <c r="C392" i="100"/>
  <c r="B851" i="100"/>
  <c r="C485" i="100"/>
  <c r="CH219" i="99" a="1"/>
  <c r="C563" i="100"/>
  <c r="C1787" i="100"/>
  <c r="B973" i="100"/>
  <c r="F335" i="99" a="1"/>
  <c r="B211" i="100"/>
  <c r="B1805" i="100"/>
  <c r="N244" i="99" a="1"/>
  <c r="C798" i="100"/>
  <c r="B1279" i="100"/>
  <c r="B673" i="100"/>
  <c r="C1724" i="100"/>
  <c r="B561" i="100"/>
  <c r="C908" i="100"/>
  <c r="B966" i="100"/>
  <c r="B1823" i="100"/>
  <c r="B826" i="100"/>
  <c r="B775" i="100"/>
  <c r="V194" i="99" a="1"/>
  <c r="B1262" i="100"/>
  <c r="C599" i="100"/>
  <c r="B1806" i="100"/>
  <c r="B1825" i="100"/>
  <c r="B54" i="100"/>
  <c r="B822" i="100"/>
  <c r="B1915" i="100"/>
  <c r="C1167" i="100"/>
  <c r="C181" i="100"/>
  <c r="B879" i="100"/>
  <c r="B716" i="100"/>
  <c r="C746" i="100"/>
  <c r="O219" i="99" a="1"/>
  <c r="C1776" i="100"/>
  <c r="B138" i="100"/>
  <c r="AC35" i="99" a="1"/>
  <c r="C1740" i="100"/>
  <c r="C904" i="100"/>
  <c r="C1930" i="100"/>
  <c r="C1159" i="100"/>
  <c r="B1193" i="100"/>
  <c r="C1160" i="100"/>
  <c r="C1854" i="100"/>
  <c r="C365" i="100"/>
  <c r="B1799" i="100"/>
  <c r="B1788" i="100"/>
  <c r="B1016" i="100"/>
  <c r="AI60" i="99" a="1"/>
  <c r="B1804" i="100"/>
  <c r="B1690" i="100"/>
  <c r="C1867" i="100"/>
  <c r="B488" i="100"/>
  <c r="C1271" i="100"/>
  <c r="B241" i="100"/>
  <c r="B1753" i="100"/>
  <c r="V69" i="99" a="1"/>
  <c r="C1760" i="100"/>
  <c r="B695" i="100"/>
  <c r="B1203" i="100"/>
  <c r="C276" i="100"/>
  <c r="B1090" i="100"/>
  <c r="B256" i="100"/>
  <c r="C1151" i="100"/>
  <c r="B403" i="100"/>
  <c r="B1197" i="100"/>
  <c r="B932" i="100"/>
  <c r="C443" i="100"/>
  <c r="C461" i="100"/>
  <c r="D198" i="99" a="1"/>
  <c r="B821" i="100"/>
  <c r="B487" i="100"/>
  <c r="AA13" i="99" a="1"/>
  <c r="B356" i="100"/>
  <c r="B327" i="100"/>
  <c r="Z375" i="99" a="1"/>
  <c r="B992" i="100"/>
  <c r="E66" i="99" a="1"/>
  <c r="B216" i="100"/>
  <c r="B178" i="100"/>
  <c r="C1706" i="100"/>
  <c r="B1265" i="100"/>
  <c r="C743" i="100"/>
  <c r="C380" i="99" a="1"/>
  <c r="B497" i="100"/>
  <c r="B838" i="100"/>
  <c r="B50" i="100"/>
  <c r="C545" i="100"/>
  <c r="B812" i="100"/>
  <c r="C848" i="100"/>
  <c r="C1880" i="100"/>
  <c r="C1563" i="100"/>
  <c r="B1017" i="100"/>
  <c r="C1796" i="100"/>
  <c r="C652" i="100"/>
  <c r="C262" i="100"/>
  <c r="B452" i="100"/>
  <c r="B1564" i="100"/>
  <c r="B1735" i="100"/>
  <c r="B1563" i="100"/>
  <c r="W167" i="99" a="1"/>
  <c r="C575" i="100"/>
  <c r="B836" i="100"/>
  <c r="J396" i="99" a="1"/>
  <c r="C117" i="100"/>
  <c r="C426" i="100"/>
  <c r="C831" i="100"/>
  <c r="X167" i="99" a="1"/>
  <c r="B681" i="100"/>
  <c r="B1162" i="100"/>
  <c r="C237" i="100"/>
  <c r="C808" i="100"/>
  <c r="E118" i="99"/>
  <c r="C682" i="100"/>
  <c r="C529" i="100"/>
  <c r="C344" i="100"/>
  <c r="C1587" i="100"/>
  <c r="B28" i="100"/>
  <c r="B320" i="100"/>
  <c r="B464" i="100"/>
  <c r="C942" i="100"/>
  <c r="C106" i="100"/>
  <c r="B1269" i="100"/>
  <c r="C552" i="100"/>
  <c r="B115" i="100"/>
  <c r="B956" i="100"/>
  <c r="B235" i="100"/>
  <c r="N89" i="99" a="1"/>
  <c r="B657" i="100"/>
  <c r="C755" i="100"/>
  <c r="C621" i="100"/>
  <c r="B798" i="100"/>
  <c r="C1821" i="100"/>
  <c r="C1127" i="100"/>
  <c r="V197" i="99" a="1"/>
  <c r="C865" i="100"/>
  <c r="AE143" i="99" a="1"/>
  <c r="B1231" i="100"/>
  <c r="B934" i="100"/>
  <c r="C566" i="100"/>
  <c r="C423" i="100"/>
  <c r="B201" i="100"/>
  <c r="D322" i="99" a="1"/>
  <c r="C595" i="100"/>
  <c r="C375" i="100"/>
  <c r="C774" i="100"/>
  <c r="B1137" i="100"/>
  <c r="B1595" i="100"/>
  <c r="C897" i="100"/>
  <c r="C266" i="100"/>
  <c r="B1176" i="100"/>
  <c r="BJ219" i="99" a="1"/>
  <c r="B1761" i="100"/>
  <c r="N165" i="99" a="1"/>
  <c r="C1113" i="100"/>
  <c r="B978" i="100"/>
  <c r="C308" i="100"/>
  <c r="B1603" i="100"/>
  <c r="B1813" i="100"/>
  <c r="BG221" i="99" a="1"/>
  <c r="B1606" i="100"/>
  <c r="B1861" i="100"/>
  <c r="B606" i="100"/>
  <c r="C1055" i="100"/>
  <c r="C1819" i="100"/>
  <c r="B61" i="100"/>
  <c r="C1586" i="100"/>
  <c r="B395" i="100"/>
  <c r="C926" i="100"/>
  <c r="C191" i="100"/>
  <c r="C1970" i="100"/>
  <c r="C884" i="100"/>
  <c r="C1138" i="100"/>
  <c r="BE223" i="99" a="1"/>
  <c r="CC221" i="99" a="1"/>
  <c r="B769" i="100"/>
  <c r="Z165" i="99" a="1"/>
  <c r="C378" i="99" a="1"/>
  <c r="C1777" i="100"/>
  <c r="B1925" i="100"/>
  <c r="F39" i="99" a="1"/>
  <c r="AE375" i="99" a="1"/>
  <c r="C1671" i="100"/>
  <c r="C1123" i="100"/>
  <c r="B120" i="100"/>
  <c r="B121" i="100"/>
  <c r="I35" i="99" a="1"/>
  <c r="C1915" i="100"/>
  <c r="C265" i="100"/>
  <c r="C1255" i="100"/>
  <c r="B144" i="100"/>
  <c r="C1892" i="100"/>
  <c r="B1702" i="100"/>
  <c r="C1589" i="100"/>
  <c r="H269" i="99" a="1"/>
  <c r="C101" i="100"/>
  <c r="B1146" i="100"/>
  <c r="B1927" i="100"/>
  <c r="B37" i="100"/>
  <c r="E121" i="99" a="1"/>
  <c r="B656" i="100"/>
  <c r="C1076" i="100"/>
  <c r="B1875" i="100"/>
  <c r="C1050" i="100"/>
  <c r="B480" i="100"/>
  <c r="E194" i="99"/>
  <c r="C738" i="100"/>
  <c r="B1965" i="100"/>
  <c r="W67" i="99" a="1"/>
  <c r="C1611" i="100"/>
  <c r="C1137" i="100"/>
  <c r="B871" i="100"/>
  <c r="C858" i="100"/>
  <c r="B1802" i="100"/>
  <c r="C1711" i="100"/>
  <c r="X64" i="99" a="1"/>
  <c r="B341" i="100"/>
  <c r="B1899" i="100"/>
  <c r="C1081" i="100"/>
  <c r="B828" i="100"/>
  <c r="C97" i="100"/>
  <c r="C284" i="100"/>
  <c r="X121" i="99" a="1"/>
  <c r="C768" i="100"/>
  <c r="H320" i="99" a="1"/>
  <c r="F94" i="99" a="1"/>
  <c r="B1671" i="100"/>
  <c r="B1667" i="100"/>
  <c r="C634" i="100"/>
  <c r="C301" i="100"/>
  <c r="B1205" i="100"/>
  <c r="C373" i="100"/>
  <c r="C56" i="100"/>
  <c r="B1982" i="100"/>
  <c r="C436" i="100"/>
  <c r="B1103" i="100"/>
  <c r="K244" i="99" a="1"/>
  <c r="B1610" i="100"/>
  <c r="O143" i="99" a="1"/>
  <c r="C1717" i="100"/>
  <c r="C889" i="100"/>
  <c r="B1190" i="100"/>
  <c r="F118" i="99" a="1"/>
  <c r="E249" i="99" a="1"/>
  <c r="C27" i="100"/>
  <c r="C1872" i="100"/>
  <c r="E224" i="99" a="1"/>
  <c r="H396" i="99" a="1"/>
  <c r="C89" i="100"/>
  <c r="B1094" i="100"/>
  <c r="B546" i="100"/>
  <c r="B532" i="100"/>
  <c r="B1593" i="100"/>
  <c r="B58" i="100"/>
  <c r="C1893" i="100"/>
  <c r="C862" i="100"/>
  <c r="B995" i="100"/>
  <c r="C343" i="100"/>
  <c r="B562" i="100"/>
  <c r="C108" i="100"/>
  <c r="C496" i="100"/>
  <c r="C1643" i="100"/>
  <c r="C1007" i="100"/>
  <c r="B1777" i="100"/>
  <c r="M286" i="99" a="1"/>
  <c r="C822" i="100"/>
  <c r="B974" i="100"/>
  <c r="C1125" i="100"/>
  <c r="C613" i="100"/>
  <c r="C783" i="100"/>
  <c r="B1897" i="100"/>
  <c r="B1750" i="100"/>
  <c r="B1689" i="100"/>
  <c r="C821" i="100"/>
  <c r="D145" i="99" a="1"/>
  <c r="B1558" i="100"/>
  <c r="C1879" i="100"/>
  <c r="C1904" i="100"/>
  <c r="C1766" i="100"/>
  <c r="B124" i="100"/>
  <c r="B864" i="100"/>
  <c r="B6" i="100"/>
  <c r="C1161" i="100"/>
  <c r="P114" i="99" a="1"/>
  <c r="B602" i="100"/>
  <c r="B687" i="100"/>
  <c r="C330" i="100"/>
  <c r="V271" i="99" a="1"/>
  <c r="D170" i="99" a="1"/>
  <c r="C1985" i="100"/>
  <c r="C1744" i="100"/>
  <c r="B1005" i="100"/>
  <c r="C273" i="100"/>
  <c r="B414" i="100"/>
  <c r="B1081" i="100"/>
  <c r="B618" i="100"/>
  <c r="E170" i="99" a="1"/>
  <c r="B782" i="100"/>
  <c r="B1150" i="100"/>
  <c r="Y114" i="99" a="1"/>
  <c r="B1182" i="100"/>
  <c r="AE60" i="99" a="1"/>
  <c r="B843" i="100"/>
  <c r="B991" i="100"/>
  <c r="C52" i="100"/>
  <c r="C660" i="100"/>
  <c r="B228" i="100"/>
  <c r="C617" i="100"/>
  <c r="C1187" i="100"/>
  <c r="B83" i="100"/>
  <c r="B735" i="100"/>
  <c r="C1874" i="100"/>
  <c r="C1565" i="100"/>
  <c r="B646" i="100"/>
  <c r="B1885" i="100"/>
  <c r="B1778" i="100"/>
  <c r="B18" i="100"/>
  <c r="B1874" i="100"/>
  <c r="B1223" i="100"/>
  <c r="C1557" i="100"/>
  <c r="C1674" i="100"/>
  <c r="C1566" i="100"/>
  <c r="B1716" i="100"/>
  <c r="M35" i="99" a="1"/>
  <c r="B1892" i="100"/>
  <c r="AP224" i="99" a="1"/>
  <c r="B1744" i="100"/>
  <c r="B1896" i="100"/>
  <c r="B856" i="100"/>
  <c r="C267" i="100"/>
  <c r="B1611" i="100"/>
  <c r="C1884" i="100"/>
  <c r="B654" i="100"/>
  <c r="BG223" i="99" a="1"/>
  <c r="B933" i="100"/>
  <c r="C475" i="100"/>
  <c r="C480" i="100"/>
  <c r="B57" i="100"/>
  <c r="B1826" i="100"/>
  <c r="B517" i="100"/>
  <c r="C775" i="100"/>
  <c r="C607" i="100"/>
  <c r="C129" i="100"/>
  <c r="C51" i="100"/>
  <c r="AI114" i="99" a="1"/>
  <c r="C1761" i="100"/>
  <c r="C459" i="100"/>
  <c r="C527" i="100"/>
  <c r="C1773" i="100"/>
  <c r="C256" i="100"/>
  <c r="C348" i="100"/>
  <c r="B1950" i="100"/>
  <c r="C1916" i="100"/>
  <c r="B1230" i="100"/>
  <c r="B1155" i="100"/>
  <c r="C1104" i="100"/>
  <c r="B1586" i="100"/>
  <c r="B1181" i="100"/>
  <c r="C542" i="100"/>
  <c r="C764" i="100"/>
  <c r="C356" i="100"/>
  <c r="X37" i="99" a="1"/>
  <c r="B595" i="100"/>
  <c r="C397" i="100"/>
  <c r="H375" i="99" a="1"/>
  <c r="D360" i="99" a="1"/>
  <c r="C1793" i="100"/>
  <c r="Z35" i="99" a="1"/>
  <c r="B739" i="100"/>
  <c r="B1583" i="100"/>
  <c r="B531" i="100"/>
  <c r="B756" i="100"/>
  <c r="C1254" i="100"/>
  <c r="B1970" i="100"/>
  <c r="B911" i="100"/>
  <c r="C10" i="100"/>
  <c r="AA219" i="99" a="1"/>
  <c r="C1735" i="100"/>
  <c r="Q89" i="99" a="1"/>
  <c r="B247" i="100"/>
  <c r="C546" i="100"/>
  <c r="C1129" i="100"/>
  <c r="F69" i="99" a="1"/>
  <c r="C985" i="100"/>
  <c r="C834" i="100"/>
  <c r="B1052" i="100"/>
  <c r="N4" i="99" a="1"/>
  <c r="AA165" i="99" a="1"/>
  <c r="B1157" i="100"/>
  <c r="C878" i="100"/>
  <c r="C7" i="100"/>
  <c r="B897" i="100"/>
  <c r="C1782" i="100"/>
  <c r="G62" i="99"/>
  <c r="C1112" i="100"/>
  <c r="B1049" i="100"/>
  <c r="B698" i="100"/>
  <c r="B444" i="100"/>
  <c r="B1745" i="100"/>
  <c r="W170" i="99" a="1"/>
  <c r="B816" i="100"/>
  <c r="B533" i="100"/>
  <c r="B1264" i="100"/>
  <c r="B477" i="100"/>
  <c r="C828" i="100"/>
  <c r="C136" i="100"/>
  <c r="C1684" i="100"/>
  <c r="C433" i="100"/>
  <c r="B1077" i="100"/>
  <c r="B555" i="100"/>
  <c r="B1963" i="100"/>
  <c r="B340" i="100"/>
  <c r="C961" i="100"/>
  <c r="B907" i="100"/>
  <c r="B1134" i="100"/>
  <c r="B468" i="100"/>
  <c r="B299" i="100"/>
  <c r="M60" i="99" a="1"/>
  <c r="B1789" i="100"/>
  <c r="B1160" i="100"/>
  <c r="C354" i="100"/>
  <c r="C150" i="100"/>
  <c r="B66" i="100"/>
  <c r="B731" i="100"/>
  <c r="X69" i="99" a="1"/>
  <c r="G35" i="99" a="1"/>
  <c r="B511" i="100"/>
  <c r="B1102" i="100"/>
  <c r="B222" i="100"/>
  <c r="C522" i="100"/>
  <c r="C1063" i="100"/>
  <c r="C580" i="100"/>
  <c r="C670" i="100"/>
  <c r="C381" i="99" a="1"/>
  <c r="B270" i="100"/>
  <c r="M13" i="99" a="1"/>
  <c r="C588" i="100"/>
  <c r="B1840" i="100"/>
  <c r="B588" i="100"/>
  <c r="C1716" i="100"/>
  <c r="C1008" i="100"/>
  <c r="C1678" i="100"/>
  <c r="C512" i="100"/>
  <c r="C1141" i="100"/>
  <c r="B817" i="100"/>
  <c r="C1986" i="100"/>
  <c r="B1978" i="100"/>
  <c r="B925" i="100"/>
  <c r="C283" i="100"/>
  <c r="B1124" i="100"/>
  <c r="B361" i="100"/>
  <c r="C1848" i="100"/>
  <c r="B1189" i="100"/>
  <c r="B862" i="100"/>
  <c r="B958" i="100"/>
  <c r="C698" i="100"/>
  <c r="AQ221" i="99" a="1"/>
  <c r="C531" i="100"/>
  <c r="C1948" i="100"/>
  <c r="W196" i="99" a="1"/>
  <c r="F246" i="99" a="1"/>
  <c r="C618" i="100"/>
  <c r="D199" i="99" a="1"/>
  <c r="C407" i="100"/>
  <c r="B860" i="100"/>
  <c r="C998" i="100"/>
  <c r="B1809" i="100"/>
  <c r="B1252" i="100"/>
  <c r="BV223" i="99" a="1"/>
  <c r="B1165" i="100"/>
  <c r="B1258" i="100"/>
  <c r="C1908" i="100"/>
  <c r="C1084" i="100"/>
  <c r="B1122" i="100"/>
  <c r="B1694" i="100"/>
  <c r="B1104" i="100"/>
  <c r="B1199" i="100"/>
  <c r="B1969" i="100"/>
  <c r="C317" i="100"/>
  <c r="V379" i="99" a="1"/>
  <c r="C1791" i="100"/>
  <c r="C851" i="100"/>
  <c r="B1153" i="100"/>
  <c r="C685" i="100"/>
  <c r="C888" i="100"/>
  <c r="C430" i="100"/>
  <c r="B294" i="100"/>
  <c r="X170" i="99" a="1"/>
  <c r="B899" i="100"/>
  <c r="B1851" i="100"/>
  <c r="C1253" i="100"/>
  <c r="C1099" i="100"/>
  <c r="J165" i="99" a="1"/>
  <c r="P244" i="99" a="1"/>
  <c r="C202" i="100"/>
  <c r="C447" i="100"/>
  <c r="B1107" i="100"/>
  <c r="B1669" i="100"/>
  <c r="F123" i="99" a="1"/>
  <c r="B49" i="100"/>
  <c r="B1939" i="100"/>
  <c r="C281" i="100"/>
  <c r="C1226" i="100"/>
  <c r="B677" i="100"/>
  <c r="C157" i="100"/>
  <c r="C600" i="100"/>
  <c r="C1927" i="100"/>
  <c r="C189" i="100"/>
  <c r="M114" i="99" a="1"/>
  <c r="G286" i="99" a="1"/>
  <c r="L143" i="99" a="1"/>
  <c r="C402" i="100"/>
  <c r="B1980" i="100"/>
  <c r="F93" i="99" a="1"/>
  <c r="C960" i="100"/>
  <c r="C1936" i="100"/>
  <c r="B859" i="100"/>
  <c r="B920" i="100"/>
  <c r="B797" i="100"/>
  <c r="B1903" i="100"/>
  <c r="C1155" i="100"/>
  <c r="C922" i="100"/>
  <c r="B1797" i="100"/>
  <c r="C830" i="100"/>
  <c r="C95" i="100"/>
  <c r="C780" i="100"/>
  <c r="C915" i="100"/>
  <c r="AE190" i="99" a="1"/>
  <c r="C333" i="100"/>
  <c r="W40" i="99" a="1"/>
  <c r="J35" i="99" a="1"/>
  <c r="B441" i="100"/>
  <c r="C1087" i="100"/>
  <c r="C32" i="100"/>
  <c r="B539" i="100"/>
  <c r="B118" i="100"/>
  <c r="C1938" i="100"/>
  <c r="B1887" i="100"/>
  <c r="B612" i="100"/>
  <c r="V381" i="99" a="1"/>
  <c r="B513" i="100"/>
  <c r="C98" i="100"/>
  <c r="C318" i="100"/>
  <c r="B81" i="100"/>
  <c r="C1078" i="100"/>
  <c r="B776" i="100"/>
  <c r="C1134" i="100"/>
  <c r="C179" i="100"/>
  <c r="C723" i="100"/>
  <c r="B1106" i="100"/>
  <c r="C911" i="100"/>
  <c r="Q35" i="99" a="1"/>
  <c r="B1036" i="100"/>
  <c r="C751" i="100"/>
  <c r="C524" i="100"/>
  <c r="C935" i="100"/>
  <c r="B1808" i="100"/>
  <c r="B610" i="100"/>
  <c r="M89" i="99" a="1"/>
  <c r="C168" i="100"/>
  <c r="B266" i="100"/>
  <c r="B134" i="100"/>
  <c r="AE13" i="99" a="1"/>
  <c r="B1766" i="100"/>
  <c r="C761" i="100"/>
  <c r="C353" i="100"/>
  <c r="B519" i="100"/>
  <c r="B245" i="100"/>
  <c r="C489" i="100"/>
  <c r="B590" i="100"/>
  <c r="C528" i="100"/>
  <c r="E62" i="99" a="1"/>
  <c r="C466" i="100"/>
  <c r="B1937" i="100"/>
  <c r="C1213" i="100"/>
  <c r="B1009" i="100"/>
  <c r="B745" i="100"/>
  <c r="C711" i="100"/>
  <c r="B1877" i="100"/>
  <c r="C1900" i="100"/>
  <c r="C60" i="100"/>
  <c r="B1773" i="100"/>
  <c r="B233" i="100"/>
  <c r="C1697" i="100"/>
  <c r="C503" i="100"/>
  <c r="B536" i="100"/>
  <c r="C175" i="100"/>
  <c r="K4" i="99" a="1"/>
  <c r="C314" i="100"/>
  <c r="U380" i="99" a="1"/>
  <c r="B375" i="100"/>
  <c r="B312" i="100"/>
  <c r="C121" i="100"/>
  <c r="W65" i="99" a="1"/>
  <c r="B1936" i="100"/>
  <c r="C1751" i="100"/>
  <c r="J114" i="99" a="1"/>
  <c r="E377" i="99" a="1"/>
  <c r="C1018" i="100"/>
  <c r="C886" i="100"/>
  <c r="B384" i="100"/>
  <c r="C110" i="100"/>
  <c r="C1731" i="100"/>
  <c r="L269" i="99" a="1"/>
  <c r="I358" i="99" a="1"/>
  <c r="B785" i="100"/>
  <c r="B930" i="100"/>
  <c r="C1120" i="100"/>
  <c r="B1971" i="100"/>
  <c r="C183" i="100"/>
  <c r="L396" i="99" a="1"/>
  <c r="B1879" i="100"/>
  <c r="C1144" i="100"/>
  <c r="C941" i="100"/>
  <c r="C726" i="100"/>
  <c r="C261" i="100"/>
  <c r="C1219" i="100"/>
  <c r="BQ219" i="99" a="1"/>
  <c r="B96" i="100"/>
  <c r="V121" i="99" a="1"/>
  <c r="B584" i="100"/>
  <c r="C120" i="100"/>
  <c r="B1869" i="100"/>
  <c r="B52" i="100"/>
  <c r="C280" i="100"/>
  <c r="E335" i="99" a="1"/>
  <c r="C1954" i="100"/>
  <c r="C1610" i="100"/>
  <c r="C557" i="100"/>
  <c r="C48" i="100"/>
  <c r="C302" i="100"/>
  <c r="D379" i="99" a="1"/>
  <c r="C5" i="100"/>
  <c r="B558" i="100"/>
  <c r="B577" i="100"/>
  <c r="Y116" i="99" a="1"/>
  <c r="B684" i="100"/>
  <c r="C736" i="100"/>
  <c r="C1950" i="100"/>
  <c r="B1083" i="100"/>
  <c r="B475" i="100"/>
  <c r="C431" i="100"/>
  <c r="W68" i="99" a="1"/>
  <c r="E120" i="99" a="1"/>
  <c r="B1167" i="100"/>
  <c r="C731" i="100"/>
  <c r="B26" i="100"/>
  <c r="C1201" i="100"/>
  <c r="E69" i="99" a="1"/>
  <c r="B1860" i="100"/>
  <c r="G219" i="99" a="1"/>
  <c r="B1721" i="100"/>
  <c r="C1979" i="100"/>
  <c r="J37" i="99" a="1"/>
  <c r="C20" i="100"/>
  <c r="B1125" i="100"/>
  <c r="B998" i="100"/>
  <c r="C875" i="100"/>
  <c r="C547" i="100"/>
  <c r="C1121" i="100"/>
  <c r="C1747" i="100"/>
  <c r="B551" i="100"/>
  <c r="C131" i="100"/>
  <c r="C825" i="100"/>
  <c r="C324" i="100"/>
  <c r="B758" i="100"/>
  <c r="N7" i="99" a="1"/>
  <c r="C30" i="100"/>
  <c r="C836" i="100"/>
  <c r="C629" i="100"/>
  <c r="U271" i="99" a="1"/>
  <c r="C1729" i="100"/>
  <c r="L35" i="99" a="1"/>
  <c r="B1602" i="100"/>
  <c r="C714" i="100"/>
  <c r="C354" i="99" a="1"/>
  <c r="C1179" i="100"/>
  <c r="B279" i="100"/>
  <c r="C611" i="100"/>
  <c r="B1828" i="100"/>
  <c r="B1889" i="100"/>
  <c r="C724" i="100"/>
  <c r="C1103" i="100"/>
  <c r="B1824" i="100"/>
  <c r="C986" i="100"/>
  <c r="B263" i="100"/>
  <c r="C1196" i="100"/>
  <c r="B11" i="100"/>
  <c r="AD358" i="99" a="1"/>
  <c r="C1593" i="100"/>
  <c r="C1608" i="100"/>
  <c r="L165" i="99" a="1"/>
  <c r="B1751" i="100"/>
  <c r="C504" i="100"/>
  <c r="B231" i="100"/>
  <c r="C112" i="100"/>
  <c r="B626" i="100"/>
  <c r="C379" i="100"/>
  <c r="AG143" i="99" a="1"/>
  <c r="B209" i="100"/>
  <c r="B629" i="100"/>
  <c r="C83" i="100"/>
  <c r="B33" i="100"/>
  <c r="C220" i="100"/>
  <c r="C107" i="100"/>
  <c r="Z396" i="99" a="1"/>
  <c r="C488" i="100"/>
  <c r="C1676" i="100"/>
  <c r="B1042" i="100"/>
  <c r="CD219" i="99" a="1"/>
  <c r="B1027" i="100"/>
  <c r="B1139" i="100"/>
  <c r="C322" i="100"/>
  <c r="C405" i="100"/>
  <c r="B500" i="100"/>
  <c r="B348" i="100"/>
  <c r="B1234" i="100"/>
  <c r="D196" i="99" a="1"/>
  <c r="B101" i="100"/>
  <c r="E116" i="99"/>
  <c r="B988" i="100"/>
  <c r="D194" i="99" a="1"/>
  <c r="B1919" i="100"/>
  <c r="B86" i="100"/>
  <c r="B48" i="100"/>
  <c r="C1261" i="100"/>
  <c r="U379" i="99" a="1"/>
  <c r="C290" i="100"/>
  <c r="C1685" i="100"/>
  <c r="P143" i="99" a="1"/>
  <c r="M358" i="99" a="1"/>
  <c r="C767" i="100"/>
  <c r="B1794" i="100"/>
  <c r="B474" i="100"/>
  <c r="C210" i="100"/>
  <c r="C701" i="100"/>
  <c r="BV221" i="99" a="1"/>
  <c r="C260" i="100"/>
  <c r="C560" i="100"/>
  <c r="C934" i="100"/>
  <c r="B1183" i="100"/>
  <c r="C824" i="100"/>
  <c r="B297" i="100"/>
  <c r="C940" i="100"/>
  <c r="B516" i="100"/>
  <c r="B130" i="100"/>
  <c r="B647" i="100"/>
  <c r="C1170" i="100"/>
  <c r="M219" i="99" a="1"/>
  <c r="C719" i="100"/>
  <c r="C653" i="100"/>
  <c r="C671" i="100"/>
  <c r="V67" i="99" a="1"/>
  <c r="B890" i="100"/>
  <c r="C86" i="100"/>
  <c r="C288" i="99" a="1"/>
  <c r="B593" i="100"/>
  <c r="B380" i="100"/>
  <c r="C417" i="100"/>
  <c r="B495" i="100"/>
  <c r="C409" i="100"/>
  <c r="D116" i="99" a="1"/>
  <c r="B508" i="100"/>
  <c r="C1713" i="100"/>
  <c r="B1119" i="100"/>
  <c r="B1242" i="100"/>
  <c r="C813" i="100"/>
  <c r="V91" i="99" a="1"/>
  <c r="B1110" i="100"/>
  <c r="B1830" i="100"/>
  <c r="C26" i="100"/>
  <c r="C45" i="100"/>
  <c r="L114" i="99" a="1"/>
  <c r="AE269" i="99" a="1"/>
  <c r="C1814" i="100"/>
  <c r="B1236" i="100"/>
  <c r="B614" i="100"/>
  <c r="D69" i="99" a="1"/>
  <c r="B1643" i="100"/>
  <c r="B1612" i="100"/>
  <c r="C937" i="100"/>
  <c r="B644" i="100"/>
  <c r="F67" i="99" a="1"/>
  <c r="AE358" i="99" a="1"/>
  <c r="F248" i="99" a="1"/>
  <c r="D402" i="99" a="1"/>
  <c r="B1113" i="100"/>
  <c r="V37" i="99" a="1"/>
  <c r="B1096" i="100"/>
  <c r="C249" i="100"/>
  <c r="B1839" i="100"/>
  <c r="B345" i="100"/>
  <c r="C81" i="100"/>
  <c r="C1923" i="100"/>
  <c r="C55" i="100"/>
  <c r="B1556" i="100"/>
  <c r="C913" i="100"/>
  <c r="B569" i="100"/>
  <c r="C1715" i="100"/>
  <c r="E223" i="99" a="1"/>
  <c r="B289" i="100"/>
  <c r="B230" i="100"/>
  <c r="C540" i="100"/>
  <c r="D399" i="99" a="1"/>
  <c r="B766" i="100"/>
  <c r="C638" i="100"/>
  <c r="B1241" i="100"/>
  <c r="C1852" i="100"/>
  <c r="B509" i="100"/>
  <c r="H35" i="99" a="1"/>
  <c r="B653" i="100"/>
  <c r="B1975" i="100"/>
  <c r="B1561" i="100"/>
  <c r="C490" i="100"/>
  <c r="C393" i="100"/>
  <c r="B697" i="100"/>
  <c r="B1074" i="100"/>
  <c r="B844" i="100"/>
  <c r="B1832" i="100"/>
  <c r="C1277" i="100"/>
  <c r="C1647" i="100"/>
  <c r="C1691" i="100"/>
  <c r="B1020" i="100"/>
  <c r="B1195" i="100"/>
  <c r="C1181" i="100"/>
  <c r="AH190" i="99" a="1"/>
  <c r="B106" i="100"/>
  <c r="B963" i="100"/>
  <c r="C1973" i="100"/>
  <c r="B1565" i="100"/>
  <c r="Q60" i="99" a="1"/>
  <c r="B942" i="100"/>
  <c r="C307" i="100"/>
  <c r="B1811" i="100"/>
  <c r="B1021" i="100"/>
  <c r="C349" i="100"/>
  <c r="B1952" i="100"/>
  <c r="B105" i="100"/>
  <c r="C1133" i="100"/>
  <c r="B780" i="100"/>
  <c r="C263" i="100"/>
  <c r="C1197" i="100"/>
  <c r="B1240" i="100"/>
  <c r="B300" i="100"/>
  <c r="B829" i="100"/>
  <c r="B1781" i="100"/>
  <c r="AB13" i="99" a="1"/>
  <c r="C1616" i="100"/>
  <c r="N190" i="99" a="1"/>
  <c r="C895" i="100"/>
  <c r="C1672" i="100"/>
  <c r="B1085" i="100"/>
  <c r="C873" i="100"/>
  <c r="B1941" i="100"/>
  <c r="B65" i="100"/>
  <c r="B1767" i="100"/>
  <c r="B857" i="100"/>
  <c r="V116" i="99" a="1"/>
  <c r="B116" i="100"/>
  <c r="C539" i="100"/>
  <c r="C1156" i="100"/>
  <c r="C728" i="100"/>
  <c r="B1000" i="100"/>
  <c r="C1770" i="100"/>
  <c r="B1168" i="100"/>
  <c r="C630" i="100"/>
  <c r="C1914" i="100"/>
  <c r="C1871" i="100"/>
  <c r="F167" i="99" a="1"/>
  <c r="B765" i="100"/>
  <c r="B1227" i="100"/>
  <c r="C883" i="100"/>
  <c r="C1046" i="100"/>
  <c r="C1242" i="100"/>
  <c r="W66" i="99" a="1"/>
  <c r="P13" i="99" a="1"/>
  <c r="C427" i="100"/>
  <c r="B108" i="100"/>
  <c r="C627" i="100"/>
  <c r="B1136" i="100"/>
  <c r="B374" i="100"/>
  <c r="C1126" i="100"/>
  <c r="B888" i="100"/>
  <c r="C568" i="100"/>
  <c r="B80" i="100"/>
  <c r="B1045" i="100"/>
  <c r="AA269" i="99" a="1"/>
  <c r="B778" i="100"/>
  <c r="X68" i="99" a="1"/>
  <c r="C1959" i="100"/>
  <c r="I114" i="99" a="1"/>
  <c r="C25" i="100"/>
  <c r="B1921" i="100"/>
  <c r="C1115" i="100"/>
  <c r="AD114" i="99" a="1"/>
  <c r="C1005" i="100"/>
  <c r="C251" i="100"/>
  <c r="B1882" i="100"/>
  <c r="D118" i="99" a="1"/>
  <c r="C1182" i="100"/>
  <c r="C374" i="100"/>
  <c r="J190" i="99" a="1"/>
  <c r="C1772" i="100"/>
  <c r="F66" i="99" a="1"/>
  <c r="B846" i="100"/>
  <c r="B1779" i="100"/>
  <c r="C1794" i="100"/>
  <c r="B1780" i="100"/>
  <c r="C802" i="100"/>
  <c r="C515" i="100"/>
  <c r="N60" i="99" a="1"/>
  <c r="C1856" i="100"/>
  <c r="Y358" i="99" a="1"/>
  <c r="C1897" i="100"/>
  <c r="C756" i="100"/>
  <c r="C804" i="100"/>
  <c r="C745" i="100"/>
  <c r="C662" i="100"/>
  <c r="B1145" i="100"/>
  <c r="B669" i="100"/>
  <c r="C959" i="100"/>
  <c r="C1054" i="100"/>
  <c r="C684" i="100"/>
  <c r="B955" i="100"/>
  <c r="V118" i="99" a="1"/>
  <c r="B27" i="100"/>
  <c r="B708" i="100"/>
  <c r="C1210" i="100"/>
  <c r="C1750" i="100"/>
  <c r="C1798" i="100"/>
  <c r="C713" i="100"/>
  <c r="B1687" i="100"/>
  <c r="B601" i="100"/>
  <c r="C1241" i="100"/>
  <c r="C193" i="100"/>
  <c r="B649" i="100"/>
  <c r="C506" i="100"/>
  <c r="C1614" i="100"/>
  <c r="B440" i="100"/>
  <c r="C1282" i="100"/>
  <c r="C1065" i="100"/>
  <c r="C1939" i="100"/>
  <c r="B1838" i="100"/>
  <c r="B952" i="100"/>
  <c r="I339" i="99" a="1"/>
  <c r="B1080" i="100"/>
  <c r="AC13" i="99" a="1"/>
  <c r="B291" i="100"/>
  <c r="B760" i="100"/>
  <c r="B1698" i="100"/>
  <c r="W64" i="99"/>
  <c r="C835" i="100"/>
  <c r="B1902" i="100"/>
  <c r="C907" i="100"/>
  <c r="C421" i="100"/>
  <c r="C1775" i="100"/>
  <c r="C645" i="100"/>
  <c r="B305" i="100"/>
  <c r="C149" i="100"/>
  <c r="K143" i="99" a="1"/>
  <c r="C1719" i="100"/>
  <c r="C1276" i="100"/>
  <c r="C740" i="100"/>
  <c r="B1700" i="100"/>
  <c r="C132" i="100"/>
  <c r="C70" i="100"/>
  <c r="B352" i="100"/>
  <c r="C22" i="100"/>
  <c r="Y190" i="99" a="1"/>
  <c r="C119" i="100"/>
  <c r="Q219" i="99" a="1"/>
  <c r="B747" i="100"/>
  <c r="B1972" i="100"/>
  <c r="D64" i="99" a="1"/>
  <c r="X375" i="99" a="1"/>
  <c r="B607" i="100"/>
  <c r="C464" i="100"/>
  <c r="C606" i="100"/>
  <c r="AG114" i="99" a="1"/>
  <c r="B831" i="100"/>
  <c r="B1144" i="100"/>
  <c r="C1590" i="100"/>
  <c r="C1983" i="100"/>
  <c r="C912" i="100"/>
  <c r="C917" i="100"/>
  <c r="B387" i="100"/>
  <c r="B627" i="100"/>
  <c r="D400" i="99" a="1"/>
  <c r="B223" i="100"/>
  <c r="C832" i="100"/>
  <c r="B1248" i="100"/>
  <c r="B696" i="100"/>
  <c r="C610" i="100"/>
  <c r="B285" i="100"/>
  <c r="C901" i="100"/>
  <c r="B1693" i="100"/>
  <c r="X196" i="99" a="1"/>
  <c r="N8" i="99" a="1"/>
  <c r="K269" i="99" a="1"/>
  <c r="C1106" i="100"/>
  <c r="D378" i="99" a="1"/>
  <c r="X122" i="99" a="1"/>
  <c r="C292" i="100"/>
  <c r="C609" i="100"/>
  <c r="B1072" i="100"/>
  <c r="C918" i="100"/>
  <c r="C236" i="100"/>
  <c r="E199" i="99" a="1"/>
  <c r="AA358" i="99" a="1"/>
  <c r="B1725" i="100"/>
  <c r="B1068" i="100"/>
  <c r="B729" i="100"/>
  <c r="G60" i="99" a="1"/>
  <c r="C1097" i="100"/>
  <c r="BO219" i="99" a="1"/>
  <c r="J89" i="99" a="1"/>
  <c r="C153" i="100"/>
  <c r="C1040" i="100"/>
  <c r="C1206" i="100"/>
  <c r="AE165" i="99" a="1"/>
  <c r="C881" i="100"/>
  <c r="B240" i="100"/>
  <c r="C1925" i="100"/>
  <c r="H339" i="99" a="1"/>
  <c r="C567" i="100"/>
  <c r="W195" i="99" a="1"/>
  <c r="C839" i="100"/>
  <c r="C130" i="100"/>
  <c r="F375" i="99" a="1"/>
  <c r="B1749" i="100"/>
  <c r="P303" i="99" a="1"/>
  <c r="B1186" i="100"/>
  <c r="C1562" i="100"/>
  <c r="C573" i="100"/>
  <c r="K375" i="99" a="1"/>
  <c r="B1807" i="100"/>
  <c r="V399" i="99" a="1"/>
  <c r="C84" i="100"/>
  <c r="C1953" i="100"/>
  <c r="B719" i="100"/>
  <c r="B307" i="100"/>
  <c r="B1931" i="100"/>
  <c r="C544" i="100"/>
  <c r="B1920" i="100"/>
  <c r="C1185" i="100"/>
  <c r="C742" i="100"/>
  <c r="B1759" i="100"/>
  <c r="C184" i="100"/>
  <c r="D65" i="99" a="1"/>
  <c r="B91" i="100"/>
  <c r="B738" i="100"/>
  <c r="W116" i="99"/>
  <c r="V93" i="99" a="1"/>
  <c r="AV219" i="99" a="1"/>
  <c r="B1131" i="100"/>
  <c r="X199" i="99" a="1"/>
  <c r="B353" i="100"/>
  <c r="B1143" i="100"/>
  <c r="B795" i="100"/>
  <c r="B363" i="100"/>
  <c r="C1885" i="100"/>
  <c r="C331" i="100"/>
  <c r="AG35" i="99" a="1"/>
  <c r="B850" i="100"/>
  <c r="C1021" i="100"/>
  <c r="B1798" i="100"/>
  <c r="C556" i="100"/>
  <c r="C833" i="100"/>
  <c r="B622" i="100"/>
  <c r="C64" i="100"/>
  <c r="B405" i="100"/>
  <c r="B217" i="100"/>
  <c r="AH13" i="99" a="1"/>
  <c r="B1868" i="100"/>
  <c r="B1111" i="100"/>
  <c r="C827" i="100"/>
  <c r="B451" i="100"/>
  <c r="B1983" i="100"/>
  <c r="C1252" i="100"/>
  <c r="C1774" i="100"/>
  <c r="C1228" i="100"/>
  <c r="B416" i="100"/>
  <c r="AD89" i="99" a="1"/>
  <c r="C501" i="100"/>
  <c r="O303" i="99" a="1"/>
  <c r="I60" i="99" a="1"/>
  <c r="B1101" i="100"/>
  <c r="C299" i="100"/>
  <c r="O190" i="99" a="1"/>
  <c r="C948" i="100"/>
  <c r="C1071" i="100"/>
  <c r="C272" i="100"/>
  <c r="B1147" i="100"/>
  <c r="BL221" i="99" a="1"/>
  <c r="C366" i="100"/>
  <c r="B200" i="100"/>
  <c r="C1274" i="100"/>
  <c r="V224" i="99" a="1"/>
  <c r="G358" i="99" a="1"/>
  <c r="N303" i="99" a="1"/>
  <c r="B132" i="100"/>
  <c r="C1824" i="100"/>
  <c r="B360" i="100"/>
  <c r="B802" i="100"/>
  <c r="B1665" i="100"/>
  <c r="C341" i="100"/>
  <c r="C133" i="100"/>
  <c r="C1183" i="100"/>
  <c r="B218" i="100"/>
  <c r="C128" i="100"/>
  <c r="AZ219" i="99" a="1"/>
  <c r="BA219" i="99" a="1"/>
  <c r="B1681" i="100"/>
  <c r="B806" i="100"/>
  <c r="B1229" i="100"/>
  <c r="C289" i="100"/>
  <c r="D94" i="99" a="1"/>
  <c r="B1087" i="100"/>
  <c r="G244" i="99" a="1"/>
  <c r="C1669" i="100"/>
  <c r="D119" i="99" a="1"/>
  <c r="B191" i="100"/>
  <c r="L339" i="99" a="1"/>
  <c r="B357" i="100"/>
  <c r="C1864" i="100"/>
  <c r="B25" i="100"/>
  <c r="AH219" i="99" a="1"/>
  <c r="Y37" i="99" a="1"/>
  <c r="K303" i="99" a="1"/>
  <c r="B804" i="100"/>
  <c r="C1978" i="100"/>
  <c r="C1844" i="100"/>
  <c r="BF224" i="99" a="1"/>
  <c r="B1944" i="100"/>
  <c r="C19" i="100"/>
  <c r="B1204" i="100"/>
  <c r="B670" i="100"/>
  <c r="B479" i="100"/>
  <c r="B303" i="100"/>
  <c r="F37" i="99" a="1"/>
  <c r="B388" i="100"/>
  <c r="B321" i="100"/>
  <c r="B113" i="100"/>
  <c r="C293" i="100"/>
  <c r="B662" i="100"/>
  <c r="AQ219" i="99" a="1"/>
  <c r="C497" i="100"/>
  <c r="B433" i="100"/>
  <c r="B1973" i="100"/>
  <c r="C137" i="100"/>
  <c r="C1967" i="100"/>
  <c r="B865" i="100"/>
  <c r="AE35" i="99" a="1"/>
  <c r="B564" i="100"/>
  <c r="B1717" i="100"/>
  <c r="B861" i="100"/>
  <c r="C58" i="100"/>
  <c r="C930" i="100"/>
  <c r="B298" i="100"/>
  <c r="B1067" i="100"/>
  <c r="B44" i="100"/>
  <c r="C1245" i="100"/>
  <c r="C1597" i="100"/>
  <c r="B1200" i="100"/>
  <c r="C1088" i="100"/>
  <c r="C1269" i="100"/>
  <c r="B385" i="100"/>
  <c r="J60" i="99" a="1"/>
  <c r="C219" i="100"/>
  <c r="B476" i="100"/>
  <c r="F68" i="99" a="1"/>
  <c r="B1987" i="100"/>
  <c r="C311" i="100"/>
  <c r="B1608" i="100"/>
  <c r="C644" i="100"/>
  <c r="C1825" i="100"/>
  <c r="P219" i="99" a="1"/>
  <c r="C471" i="100"/>
  <c r="AF114" i="99" a="1"/>
  <c r="C1250" i="100"/>
  <c r="C1781" i="100"/>
  <c r="C510" i="100"/>
  <c r="C1203" i="100"/>
  <c r="B99" i="100"/>
  <c r="B1668" i="100"/>
  <c r="C1119" i="100"/>
  <c r="B1066" i="100"/>
  <c r="C1937" i="100"/>
  <c r="C955" i="100"/>
  <c r="B51" i="100"/>
  <c r="AB143" i="99" a="1"/>
  <c r="C801" i="100"/>
  <c r="C1723" i="100"/>
  <c r="B188" i="100"/>
  <c r="AP221" i="99" a="1"/>
  <c r="B1256" i="100"/>
  <c r="B1246" i="100"/>
  <c r="E288" i="99" a="1"/>
  <c r="B189" i="100"/>
  <c r="C1940" i="100"/>
  <c r="C1875" i="100"/>
  <c r="C1036" i="100"/>
  <c r="B365" i="100"/>
  <c r="C102" i="100"/>
  <c r="B1928" i="100"/>
  <c r="C718" i="100"/>
  <c r="B713" i="100"/>
  <c r="C1829" i="100"/>
  <c r="AF35" i="99" a="1"/>
  <c r="B811" i="100"/>
  <c r="B901" i="100"/>
  <c r="C250" i="100"/>
  <c r="C1136" i="100"/>
  <c r="C536" i="100"/>
  <c r="B1263" i="100"/>
  <c r="C415" i="100"/>
  <c r="C462" i="100"/>
  <c r="C1701" i="100"/>
  <c r="B1864" i="100"/>
  <c r="B205" i="100"/>
  <c r="B64" i="100"/>
  <c r="X169" i="99" a="1"/>
  <c r="B1095" i="100"/>
  <c r="B323" i="100"/>
  <c r="J62" i="99" a="1"/>
  <c r="H89" i="99" a="1"/>
  <c r="B638" i="100"/>
  <c r="B432" i="100"/>
  <c r="B1900" i="100"/>
  <c r="B1849" i="100"/>
  <c r="B702" i="100"/>
  <c r="C147" i="100"/>
  <c r="C1681" i="100"/>
  <c r="B660" i="100"/>
  <c r="C74" i="100"/>
  <c r="C248" i="100"/>
  <c r="C347" i="100"/>
  <c r="C1795" i="100"/>
  <c r="Z219" i="99" a="1"/>
  <c r="B1842" i="100"/>
  <c r="C1703" i="100"/>
  <c r="D305" i="99" a="1"/>
  <c r="B1025" i="100"/>
  <c r="C643" i="100"/>
  <c r="C1019" i="100"/>
  <c r="B1044" i="100"/>
  <c r="C109" i="100"/>
  <c r="B1967" i="100"/>
  <c r="C1835" i="100"/>
  <c r="C1859" i="100"/>
  <c r="B95" i="100"/>
  <c r="C1873" i="100"/>
  <c r="C288" i="100"/>
  <c r="AB190" i="99" a="1"/>
  <c r="B819" i="100"/>
  <c r="C444" i="100"/>
  <c r="B1590" i="100"/>
  <c r="C974" i="100"/>
  <c r="B481" i="100"/>
  <c r="B1185" i="100"/>
  <c r="B47" i="100"/>
  <c r="B1214" i="100"/>
  <c r="B1141" i="100"/>
  <c r="C425" i="100"/>
  <c r="AF165" i="99" a="1"/>
  <c r="B633" i="100"/>
  <c r="C24" i="100"/>
  <c r="B338" i="100"/>
  <c r="F223" i="99" a="1"/>
  <c r="C385" i="100"/>
  <c r="B796" i="100"/>
  <c r="G396" i="99" a="1"/>
  <c r="B1674" i="100"/>
  <c r="M244" i="99" a="1"/>
  <c r="B1707" i="100"/>
  <c r="C1920" i="100"/>
  <c r="C720" i="100"/>
  <c r="C379" i="99" a="1"/>
  <c r="B975" i="100"/>
  <c r="C180" i="100"/>
  <c r="X120" i="99" a="1"/>
  <c r="AC269" i="99" a="1"/>
  <c r="AE89" i="99" a="1"/>
  <c r="B800" i="100"/>
  <c r="C182" i="100"/>
  <c r="C749" i="100"/>
  <c r="V199" i="99" a="1"/>
  <c r="B947" i="100"/>
  <c r="B950" i="100"/>
  <c r="B1856" i="100"/>
  <c r="B381" i="100"/>
  <c r="C765" i="100"/>
  <c r="C1801" i="100"/>
  <c r="B917" i="100"/>
  <c r="C1754" i="100"/>
  <c r="C1694" i="100"/>
  <c r="C548" i="100"/>
  <c r="C104" i="100"/>
  <c r="B1924" i="100"/>
  <c r="B659" i="100"/>
  <c r="C243" i="100"/>
  <c r="B1985" i="100"/>
  <c r="B528" i="100"/>
  <c r="B529" i="100"/>
  <c r="C944" i="100"/>
  <c r="C803" i="100"/>
  <c r="E341" i="99" a="1"/>
  <c r="C72" i="100"/>
  <c r="C1003" i="100"/>
  <c r="B1913" i="100"/>
  <c r="B1754" i="100"/>
  <c r="C709" i="100"/>
  <c r="C477" i="100"/>
  <c r="C717" i="100"/>
  <c r="C463" i="100"/>
  <c r="C562" i="100"/>
  <c r="B1133" i="100"/>
  <c r="B1114" i="100"/>
  <c r="B620" i="100"/>
  <c r="H244" i="99" a="1"/>
  <c r="K221" i="99" a="1"/>
  <c r="B764" i="100"/>
  <c r="C622" i="100"/>
  <c r="B527" i="100"/>
  <c r="B1670" i="100"/>
  <c r="C271" i="100"/>
  <c r="C826" i="100"/>
  <c r="B1207" i="100"/>
  <c r="B537" i="100"/>
  <c r="C1779" i="100"/>
  <c r="C1583" i="100"/>
  <c r="W94" i="99" a="1"/>
  <c r="Q244" i="99" a="1"/>
  <c r="C843" i="100"/>
  <c r="B234" i="100"/>
  <c r="C1705" i="100"/>
  <c r="B249" i="100"/>
  <c r="C1692" i="100"/>
  <c r="B858" i="100"/>
  <c r="B198" i="100"/>
  <c r="C23" i="100"/>
  <c r="I13" i="99" a="1"/>
  <c r="B430" i="100"/>
  <c r="B1769" i="100"/>
  <c r="C537" i="100"/>
  <c r="B1007" i="100"/>
  <c r="B594" i="100"/>
  <c r="Y62" i="99"/>
  <c r="B1703" i="100"/>
  <c r="B1270" i="100"/>
  <c r="N219" i="99" a="1"/>
  <c r="C1968" i="100"/>
  <c r="C1260" i="100"/>
  <c r="B665" i="100"/>
  <c r="C1693" i="100"/>
  <c r="B1001" i="100"/>
  <c r="D354" i="99" a="1"/>
  <c r="B450" i="100"/>
  <c r="B799" i="100"/>
  <c r="B1795" i="100"/>
  <c r="C1700" i="100"/>
  <c r="B830" i="100"/>
  <c r="E37" i="99" a="1"/>
  <c r="B123" i="100"/>
  <c r="M396" i="99" a="1"/>
  <c r="B827" i="100"/>
  <c r="C188" i="100"/>
  <c r="C96" i="100"/>
  <c r="B259" i="100"/>
  <c r="C1865" i="100"/>
  <c r="C876" i="100"/>
  <c r="B1130" i="100"/>
  <c r="B1784" i="100"/>
  <c r="B409" i="100"/>
  <c r="C968" i="100"/>
  <c r="B260" i="100"/>
  <c r="B1934" i="100"/>
  <c r="B813" i="100"/>
  <c r="B1642" i="100"/>
  <c r="G303" i="99" a="1"/>
  <c r="C1607" i="100"/>
  <c r="B598" i="100"/>
  <c r="C268" i="100"/>
  <c r="B989" i="100"/>
  <c r="B478" i="100"/>
  <c r="B239" i="100"/>
  <c r="C574" i="100"/>
  <c r="B723" i="100"/>
  <c r="AC375" i="99" a="1"/>
  <c r="C384" i="100"/>
  <c r="Y60" i="99" a="1"/>
  <c r="C303" i="100"/>
  <c r="B1568" i="100"/>
  <c r="AB60" i="99" a="1"/>
  <c r="C1569" i="100"/>
  <c r="C1075" i="100"/>
  <c r="C355" i="100"/>
  <c r="C1188" i="100"/>
  <c r="B664" i="100"/>
  <c r="B874" i="100"/>
  <c r="V401" i="99" a="1"/>
  <c r="AE219" i="99" a="1"/>
  <c r="B547" i="100"/>
  <c r="AU221" i="99" a="1"/>
  <c r="D380" i="99" a="1"/>
  <c r="Y143" i="99" a="1"/>
  <c r="C309" i="100"/>
  <c r="C1832" i="100"/>
  <c r="B631" i="100"/>
  <c r="C1192" i="100"/>
  <c r="B359" i="100"/>
  <c r="B155" i="100"/>
  <c r="C1263" i="100"/>
  <c r="C1107" i="100"/>
  <c r="C3" i="100"/>
  <c r="B1035" i="100"/>
  <c r="B258" i="100"/>
  <c r="C650" i="100"/>
  <c r="B535" i="100"/>
  <c r="G339" i="99" a="1"/>
  <c r="C927" i="100"/>
  <c r="B1051" i="100"/>
  <c r="C1730" i="100"/>
  <c r="B592" i="100"/>
  <c r="C418" i="100"/>
  <c r="B22" i="100"/>
  <c r="C679" i="100"/>
  <c r="B1916" i="100"/>
  <c r="C297" i="100"/>
  <c r="B1028" i="100"/>
  <c r="C93" i="100"/>
  <c r="C735" i="100"/>
  <c r="C1142" i="100"/>
  <c r="B1942" i="100"/>
  <c r="B520" i="100"/>
  <c r="AA35" i="99" a="1"/>
  <c r="C683" i="100"/>
  <c r="B600" i="100"/>
  <c r="C231" i="100"/>
  <c r="C177" i="100"/>
  <c r="C700" i="100"/>
  <c r="B181" i="100"/>
  <c r="C1052" i="100"/>
  <c r="D197" i="99" a="1"/>
  <c r="C389" i="100"/>
  <c r="C1171" i="100"/>
  <c r="L375" i="99" a="1"/>
  <c r="C298" i="100"/>
  <c r="B733" i="100"/>
  <c r="B896" i="100"/>
  <c r="B111" i="100"/>
  <c r="B251" i="100"/>
  <c r="B1810" i="100"/>
  <c r="E380" i="99" a="1"/>
  <c r="B1156" i="100"/>
  <c r="L89" i="99" a="1"/>
  <c r="H358" i="99" a="1"/>
  <c r="C1043" i="100"/>
  <c r="AN221" i="99" a="1"/>
  <c r="C619" i="100"/>
  <c r="V119" i="99" a="1"/>
  <c r="C500" i="100"/>
  <c r="C1029" i="100"/>
  <c r="C1771" i="100"/>
  <c r="E360" i="99" a="1"/>
  <c r="AH35" i="99" a="1"/>
  <c r="C429" i="100"/>
  <c r="C664" i="100"/>
  <c r="B20" i="100"/>
  <c r="C174" i="100"/>
  <c r="C703" i="100"/>
  <c r="C1714" i="100"/>
  <c r="C378" i="100"/>
  <c r="L60" i="99" a="1"/>
  <c r="B347" i="100"/>
  <c r="B199" i="100"/>
  <c r="B1746" i="100"/>
  <c r="F65" i="99" a="1"/>
  <c r="C847" i="100"/>
  <c r="C991" i="100"/>
  <c r="B145" i="100"/>
  <c r="B82" i="100"/>
  <c r="B137" i="100"/>
  <c r="E40" i="99" a="1"/>
  <c r="C1096" i="100"/>
  <c r="C1870" i="100"/>
  <c r="AH165" i="99" a="1"/>
  <c r="B376" i="100"/>
  <c r="N320" i="99" a="1"/>
  <c r="C538" i="100"/>
  <c r="C864" i="100"/>
  <c r="C706" i="100"/>
  <c r="C754" i="100"/>
  <c r="C896" i="100"/>
  <c r="C1558" i="100"/>
  <c r="B732" i="100"/>
  <c r="C786" i="100"/>
  <c r="C817" i="100"/>
  <c r="B1213" i="100"/>
  <c r="B339" i="100"/>
  <c r="C1696" i="100"/>
  <c r="B639" i="100"/>
  <c r="B1120" i="100"/>
  <c r="B1847" i="100"/>
  <c r="D271" i="99" a="1"/>
  <c r="H60" i="99" a="1"/>
  <c r="C377" i="99" a="1"/>
  <c r="C247" i="100"/>
  <c r="C571" i="100"/>
  <c r="AD269" i="99" a="1"/>
  <c r="C760" i="100"/>
  <c r="AF13" i="99" a="1"/>
  <c r="H190" i="99" a="1"/>
  <c r="B651" i="100"/>
  <c r="B923" i="100"/>
  <c r="C866" i="100"/>
  <c r="B77" i="100"/>
  <c r="BV224" i="99" a="1"/>
  <c r="H219" i="99" a="1"/>
  <c r="F64" i="99" a="1"/>
  <c r="C492" i="100"/>
  <c r="B834" i="100"/>
  <c r="AE114" i="99" a="1"/>
  <c r="C1039" i="100"/>
  <c r="B275" i="100"/>
  <c r="AB35" i="99" a="1"/>
  <c r="B1161" i="100"/>
  <c r="N286" i="99" a="1"/>
  <c r="V195" i="99" a="1"/>
  <c r="C357" i="100"/>
  <c r="C1785" i="100"/>
  <c r="C230" i="100"/>
  <c r="K165" i="99" a="1"/>
  <c r="C451" i="100"/>
  <c r="G13" i="99" a="1"/>
  <c r="C995" i="100"/>
  <c r="X123" i="99" a="1"/>
  <c r="C744" i="100"/>
  <c r="E271" i="99" a="1"/>
  <c r="C241" i="100"/>
  <c r="B112" i="100"/>
  <c r="AF269" i="99" a="1"/>
  <c r="C113" i="100"/>
  <c r="C1838" i="100"/>
  <c r="B886" i="100"/>
  <c r="C846" i="100"/>
  <c r="C36" i="100"/>
  <c r="C1101" i="100"/>
  <c r="C44" i="100"/>
  <c r="C1281" i="100"/>
  <c r="B751" i="100"/>
  <c r="C1193" i="100"/>
  <c r="C1077" i="100"/>
  <c r="C279" i="100"/>
  <c r="N5" i="99" a="1"/>
  <c r="C313" i="100"/>
  <c r="C1971" i="100"/>
  <c r="C90" i="100"/>
  <c r="C435" i="100"/>
  <c r="B650" i="100"/>
  <c r="C1002" i="100"/>
  <c r="C325" i="100"/>
  <c r="B73" i="100"/>
  <c r="B98" i="100"/>
  <c r="Y192" i="99" a="1"/>
  <c r="K89" i="99" a="1"/>
  <c r="C654" i="100"/>
  <c r="C134" i="100"/>
  <c r="AR221" i="99" a="1"/>
  <c r="B1058" i="100"/>
  <c r="B623" i="100"/>
  <c r="AG165" i="99" a="1"/>
  <c r="C1100" i="100"/>
  <c r="C933" i="100"/>
  <c r="C534" i="100"/>
  <c r="C156" i="100"/>
  <c r="X94" i="99" a="1"/>
  <c r="CC219" i="99" a="1"/>
  <c r="AD396" i="99" a="1"/>
  <c r="B1076" i="100"/>
  <c r="B1831" i="100"/>
  <c r="C1022" i="100"/>
  <c r="U378" i="99" a="1"/>
  <c r="C1095" i="100"/>
  <c r="B916" i="100"/>
  <c r="B721" i="100"/>
  <c r="AD60" i="99" a="1"/>
  <c r="X195" i="99" a="1"/>
  <c r="C1934" i="100"/>
  <c r="B724" i="100"/>
  <c r="B1803" i="100"/>
  <c r="N114" i="99" a="1"/>
  <c r="B5" i="100"/>
  <c r="C87" i="100"/>
  <c r="B393" i="100"/>
  <c r="C259" i="100"/>
  <c r="AC219" i="99" a="1"/>
  <c r="C1169" i="100"/>
  <c r="C1680" i="100"/>
  <c r="C1902" i="100"/>
  <c r="G375" i="99" a="1"/>
  <c r="C59" i="100"/>
  <c r="C581" i="100"/>
  <c r="B1079" i="100"/>
  <c r="B262" i="100"/>
  <c r="F119" i="99" a="1"/>
  <c r="C1086" i="100"/>
  <c r="E197" i="99" a="1"/>
  <c r="B1175" i="100"/>
  <c r="B336" i="100"/>
  <c r="B407" i="100"/>
  <c r="C196" i="100"/>
  <c r="B1720" i="100"/>
  <c r="B1179" i="100"/>
  <c r="C208" i="100"/>
  <c r="C499" i="100"/>
  <c r="C673" i="100"/>
  <c r="P5" i="99" a="1"/>
  <c r="C481" i="100"/>
  <c r="C947" i="100"/>
  <c r="B1098" i="100"/>
  <c r="B908" i="100"/>
  <c r="C422" i="100"/>
  <c r="B1872" i="100"/>
  <c r="C167" i="100"/>
  <c r="C486" i="100"/>
  <c r="C1921" i="100"/>
  <c r="B1945" i="100"/>
  <c r="B774" i="100"/>
  <c r="B370" i="100"/>
  <c r="C914" i="100"/>
  <c r="C1813" i="100"/>
  <c r="B7" i="100"/>
  <c r="B882" i="100"/>
  <c r="M375" i="99" a="1"/>
  <c r="W197" i="99" a="1"/>
  <c r="C1899" i="100"/>
  <c r="W379" i="99" a="1"/>
  <c r="B715" i="100"/>
  <c r="B1206" i="100"/>
  <c r="B1859" i="100"/>
  <c r="C1279" i="100"/>
  <c r="B293" i="100"/>
  <c r="V15" i="99" a="1"/>
  <c r="C688" i="100"/>
  <c r="C62" i="100"/>
  <c r="G335" i="99" a="1"/>
  <c r="B78" i="100"/>
  <c r="B203" i="100"/>
  <c r="B1683" i="100"/>
  <c r="B1006" i="100"/>
  <c r="B255" i="100"/>
  <c r="G89" i="99" a="1"/>
  <c r="B1738" i="100"/>
  <c r="B742" i="100"/>
  <c r="B981" i="100"/>
  <c r="C636" i="100"/>
  <c r="B1688" i="100"/>
  <c r="B959" i="100"/>
  <c r="F354" i="99" a="1"/>
  <c r="K339" i="99" a="1"/>
  <c r="C771" i="100"/>
  <c r="D223" i="99" a="1"/>
  <c r="B1048" i="100"/>
  <c r="C707" i="100"/>
  <c r="B1684" i="100"/>
  <c r="F417" i="99" a="1"/>
  <c r="C1767" i="100"/>
  <c r="C1800" i="100"/>
  <c r="B168" i="100"/>
  <c r="B257" i="100"/>
  <c r="C715" i="100"/>
  <c r="B1073" i="100"/>
  <c r="C66" i="100"/>
  <c r="C212" i="100"/>
  <c r="F249" i="99" a="1"/>
  <c r="C530" i="100"/>
  <c r="C1667" i="100"/>
  <c r="C88" i="100"/>
  <c r="C1783" i="100"/>
  <c r="B1018" i="100"/>
  <c r="C67" i="100"/>
  <c r="C509" i="100"/>
  <c r="B1026" i="100"/>
  <c r="X67" i="99" a="1"/>
  <c r="C1585" i="100"/>
  <c r="B408" i="100"/>
  <c r="B636" i="100"/>
  <c r="C151" i="100"/>
  <c r="C341" i="99" a="1"/>
  <c r="AB89" i="99" a="1"/>
  <c r="B423" i="100"/>
  <c r="CG219" i="99" a="1"/>
  <c r="B770" i="100"/>
  <c r="B244" i="100"/>
  <c r="B1817" i="100"/>
  <c r="B904" i="100"/>
  <c r="C903" i="100"/>
  <c r="C857" i="100"/>
  <c r="Y221" i="99" a="1"/>
  <c r="E94" i="99" a="1"/>
  <c r="C449" i="100"/>
  <c r="C1150" i="100"/>
  <c r="C225" i="100"/>
  <c r="C1163" i="100"/>
  <c r="BM219" i="99" a="1"/>
  <c r="C778" i="100"/>
  <c r="B685" i="100"/>
  <c r="B232" i="100"/>
  <c r="B894" i="100"/>
  <c r="B1566" i="100"/>
  <c r="F192" i="99"/>
  <c r="B783" i="100"/>
  <c r="C526" i="100"/>
  <c r="B1121" i="100"/>
  <c r="C782" i="100"/>
  <c r="G91" i="99" a="1"/>
  <c r="B1728" i="100"/>
  <c r="C493" i="100"/>
  <c r="C1166" i="100"/>
  <c r="B1914" i="100"/>
  <c r="C47" i="100"/>
  <c r="C1278" i="100"/>
  <c r="B1257" i="100"/>
  <c r="B1909" i="100"/>
  <c r="B1709" i="100"/>
  <c r="B227" i="100"/>
  <c r="B1775" i="100"/>
  <c r="B74" i="100"/>
  <c r="V360" i="99" a="1"/>
  <c r="C452" i="100"/>
  <c r="C1958" i="100"/>
  <c r="C632" i="100"/>
  <c r="C1722" i="100"/>
  <c r="B630" i="100"/>
  <c r="B1844" i="100"/>
  <c r="C413" i="100"/>
  <c r="C1962" i="100"/>
  <c r="B471" i="100"/>
  <c r="C1728" i="100"/>
  <c r="B100" i="100"/>
  <c r="C434" i="100"/>
  <c r="AH143" i="99" a="1"/>
  <c r="BY219" i="99" a="1"/>
  <c r="B1880" i="100"/>
  <c r="H221" i="99" a="1"/>
  <c r="C1175" i="100"/>
  <c r="X66" i="99" a="1"/>
  <c r="L244" i="99" a="1"/>
  <c r="B666" i="100"/>
  <c r="B837" i="100"/>
  <c r="C869" i="100"/>
  <c r="C844" i="100"/>
  <c r="C1014" i="100"/>
  <c r="B521" i="100"/>
  <c r="BL219" i="99" a="1"/>
  <c r="B1850" i="100"/>
  <c r="N6" i="99" a="1"/>
  <c r="L303" i="99" a="1"/>
  <c r="D169" i="99" a="1"/>
  <c r="C1238" i="100"/>
  <c r="B777" i="100"/>
  <c r="C232" i="100"/>
  <c r="C1670" i="100"/>
  <c r="B589" i="100"/>
  <c r="B29" i="100"/>
  <c r="B943" i="100"/>
  <c r="B688" i="100"/>
  <c r="J375" i="99" a="1"/>
  <c r="C1239" i="100"/>
  <c r="C893" i="100"/>
  <c r="W121" i="99" a="1"/>
  <c r="B762" i="100"/>
  <c r="B1280" i="100"/>
  <c r="C1888" i="100"/>
  <c r="C737" i="100"/>
  <c r="AF190" i="99" a="1"/>
  <c r="B1979" i="100"/>
  <c r="I269" i="99" a="1"/>
  <c r="B290" i="100"/>
  <c r="C145" i="100"/>
  <c r="C187" i="100"/>
  <c r="C473" i="100"/>
  <c r="B310" i="100"/>
  <c r="H114" i="99" a="1"/>
  <c r="C1823" i="100"/>
  <c r="C970" i="100"/>
  <c r="B271" i="100"/>
  <c r="C285" i="100"/>
  <c r="AC358" i="99" a="1"/>
  <c r="B924" i="100"/>
  <c r="C1974" i="100"/>
  <c r="C1168" i="100"/>
  <c r="C1812" i="100"/>
  <c r="C697" i="100"/>
  <c r="B1765" i="100"/>
  <c r="I375" i="99" a="1"/>
  <c r="C1816" i="100"/>
  <c r="D192" i="99" a="1"/>
  <c r="J303" i="99" a="1"/>
  <c r="C979" i="100"/>
  <c r="B541" i="100"/>
  <c r="B1783" i="100"/>
  <c r="W93" i="99" a="1"/>
  <c r="C12" i="100"/>
  <c r="B1763" i="100"/>
  <c r="P165" i="99" a="1"/>
  <c r="B690" i="100"/>
  <c r="C1272" i="100"/>
  <c r="B1932" i="100"/>
  <c r="B512" i="100"/>
  <c r="B437" i="100"/>
  <c r="B14" i="100"/>
  <c r="C885" i="100"/>
  <c r="C111" i="100"/>
  <c r="B840" i="100"/>
  <c r="C76" i="100"/>
  <c r="B983" i="100"/>
  <c r="B1782" i="100"/>
  <c r="O89" i="99" a="1"/>
  <c r="B1699" i="100"/>
  <c r="B1276" i="100"/>
  <c r="J417" i="99" a="1"/>
  <c r="C1969" i="100"/>
  <c r="B1597" i="100"/>
  <c r="B682" i="100"/>
  <c r="B183" i="100"/>
  <c r="C186" i="100"/>
  <c r="C1807" i="100"/>
  <c r="C1977" i="100"/>
  <c r="B1554" i="100"/>
  <c r="B1712" i="100"/>
  <c r="B1901" i="100"/>
  <c r="C665" i="100"/>
  <c r="C363" i="100"/>
  <c r="AC190" i="99" a="1"/>
  <c r="B224" i="100"/>
  <c r="B10" i="100"/>
  <c r="C351" i="100"/>
  <c r="P60" i="99" a="1"/>
  <c r="C1098" i="100"/>
  <c r="Y13" i="99" a="1"/>
  <c r="X118" i="99" a="1"/>
  <c r="C972" i="100"/>
  <c r="B913" i="100"/>
  <c r="AP223" i="99" a="1"/>
  <c r="V380" i="99" a="1"/>
  <c r="B1159" i="100"/>
  <c r="B621" i="100"/>
  <c r="C1704" i="100"/>
  <c r="C454" i="100"/>
  <c r="B976" i="100"/>
  <c r="B1235" i="100"/>
  <c r="P35" i="99" a="1"/>
  <c r="AI35" i="99" a="1"/>
  <c r="C1139" i="100"/>
  <c r="C628" i="100"/>
  <c r="B526" i="100"/>
  <c r="C861" i="100"/>
  <c r="B401" i="100"/>
  <c r="C332" i="100"/>
  <c r="B35" i="100"/>
  <c r="B1275" i="100"/>
  <c r="C598" i="100"/>
  <c r="B157" i="100"/>
  <c r="B722" i="100"/>
  <c r="B805" i="100"/>
  <c r="B133" i="100"/>
  <c r="C585" i="100"/>
  <c r="B1743" i="100"/>
  <c r="B711" i="100"/>
  <c r="B1054" i="100"/>
  <c r="B457" i="100"/>
  <c r="C335" i="99" a="1"/>
  <c r="B399" i="100"/>
  <c r="B237" i="100"/>
  <c r="C370" i="100"/>
  <c r="C988" i="100"/>
  <c r="C1928" i="100"/>
  <c r="V196" i="99" a="1"/>
  <c r="C1265" i="100"/>
  <c r="C1896" i="100"/>
  <c r="C696" i="100"/>
  <c r="B1930" i="100"/>
  <c r="C416" i="100"/>
  <c r="E68" i="99" a="1"/>
  <c r="C216" i="100"/>
  <c r="B692" i="100"/>
  <c r="C1745" i="100"/>
  <c r="B185" i="100"/>
  <c r="B1857" i="100"/>
  <c r="B672" i="100"/>
  <c r="C1689" i="100"/>
  <c r="X224" i="99" a="1"/>
  <c r="V40" i="99" a="1"/>
  <c r="Z143" i="99" a="1"/>
  <c r="C891" i="100"/>
  <c r="C1110" i="100"/>
  <c r="B1734" i="100"/>
  <c r="B853" i="100"/>
  <c r="B1677" i="100"/>
  <c r="C82" i="100"/>
  <c r="C518" i="100"/>
  <c r="C1173" i="100"/>
  <c r="C1903" i="100"/>
  <c r="B1100" i="100"/>
  <c r="C558" i="100"/>
  <c r="B1852" i="100"/>
  <c r="B1692" i="100"/>
  <c r="B1253" i="100"/>
  <c r="C868" i="100"/>
  <c r="C806" i="100"/>
  <c r="Y167" i="99" a="1"/>
  <c r="B808" i="100"/>
  <c r="B870" i="100"/>
  <c r="B565" i="100"/>
  <c r="M143" i="99" a="1"/>
  <c r="C1132" i="100"/>
  <c r="B202" i="100"/>
  <c r="C674" i="100"/>
  <c r="C899" i="100"/>
  <c r="C992" i="100"/>
  <c r="C977" i="100"/>
  <c r="B900" i="100"/>
  <c r="B585" i="100"/>
  <c r="B1057" i="100"/>
  <c r="C1834" i="100"/>
  <c r="C1258" i="100"/>
  <c r="C319" i="100"/>
  <c r="B429" i="100"/>
  <c r="C957" i="100"/>
  <c r="B421" i="100"/>
  <c r="B941" i="100"/>
  <c r="B261" i="100"/>
  <c r="B704" i="100"/>
  <c r="E396" i="99" a="1"/>
  <c r="B961" i="100"/>
  <c r="B107" i="100"/>
  <c r="C1758" i="100"/>
  <c r="B1055" i="100"/>
  <c r="B740" i="100"/>
  <c r="C360" i="99" a="1"/>
  <c r="B147" i="100"/>
  <c r="X93" i="99" a="1"/>
  <c r="B436" i="100"/>
  <c r="W118" i="99"/>
  <c r="D37" i="99" a="1"/>
  <c r="B824" i="100"/>
  <c r="W39" i="99" a="1"/>
  <c r="O13" i="99" a="1"/>
  <c r="X197" i="99" a="1"/>
  <c r="W378" i="99" a="1"/>
  <c r="C716" i="100"/>
  <c r="B1679" i="100"/>
  <c r="B617" i="100"/>
  <c r="C245" i="100"/>
  <c r="E169" i="99" a="1"/>
  <c r="B661" i="100"/>
  <c r="D68" i="99" a="1"/>
  <c r="C1860" i="100"/>
  <c r="B1682" i="100"/>
  <c r="C689" i="100"/>
  <c r="X39" i="99" a="1"/>
  <c r="D15" i="99" a="1"/>
  <c r="C1023" i="100"/>
  <c r="C1804" i="100"/>
  <c r="B466" i="100"/>
  <c r="H286" i="99" a="1"/>
  <c r="C218" i="100"/>
  <c r="C468" i="100"/>
  <c r="V221" i="99" a="1"/>
  <c r="C659" i="100"/>
  <c r="E381" i="99" a="1"/>
  <c r="B304" i="100"/>
  <c r="BI219" i="99" a="1"/>
  <c r="B1904" i="100"/>
  <c r="C61" i="100"/>
  <c r="B104" i="100"/>
  <c r="B543" i="100"/>
  <c r="B1866" i="100"/>
  <c r="C849" i="100"/>
  <c r="BK219" i="99" a="1"/>
  <c r="C1064" i="100"/>
  <c r="C559" i="100"/>
  <c r="C270" i="100"/>
  <c r="B364" i="100"/>
  <c r="C338" i="100"/>
  <c r="B60" i="100"/>
  <c r="B1686" i="100"/>
  <c r="C1561" i="100"/>
  <c r="B951" i="100"/>
  <c r="V192" i="99" a="1"/>
  <c r="C1158" i="100"/>
  <c r="B220" i="100"/>
  <c r="B542" i="100"/>
  <c r="D66" i="99" a="1"/>
  <c r="C482" i="100"/>
  <c r="B1196" i="100"/>
  <c r="C1082" i="100"/>
  <c r="C172" i="100"/>
  <c r="B938" i="100"/>
  <c r="G37" i="99" a="1"/>
  <c r="C1599" i="100"/>
  <c r="C615" i="100"/>
  <c r="AF143" i="99" a="1"/>
  <c r="C1673" i="100"/>
  <c r="B1609" i="100"/>
  <c r="C65" i="100"/>
  <c r="C1964" i="100"/>
  <c r="C322" i="99" a="1"/>
  <c r="C1765" i="100"/>
  <c r="B151" i="100"/>
  <c r="D40" i="99" a="1"/>
  <c r="B442" i="100"/>
  <c r="B1216" i="100"/>
  <c r="C387" i="100"/>
  <c r="B34" i="100"/>
  <c r="B1812" i="100"/>
  <c r="C1847" i="100"/>
  <c r="B1822" i="100"/>
  <c r="B635" i="100"/>
  <c r="C403" i="100"/>
  <c r="C275" i="100"/>
  <c r="B1974" i="100"/>
  <c r="B1259" i="100"/>
  <c r="AH60" i="99" a="1"/>
  <c r="C511" i="100"/>
  <c r="C383" i="100"/>
  <c r="B957" i="100"/>
  <c r="C655" i="100"/>
  <c r="C9" i="100"/>
  <c r="C812" i="100"/>
  <c r="C965" i="100"/>
  <c r="C1613" i="100"/>
  <c r="B463" i="100"/>
  <c r="B929" i="100"/>
  <c r="B898" i="100"/>
  <c r="B3" i="100"/>
  <c r="C612" i="100"/>
  <c r="G143" i="99" a="1"/>
  <c r="B274" i="100"/>
  <c r="C516" i="100"/>
  <c r="B282" i="100"/>
  <c r="F170" i="99" a="1"/>
  <c r="B287" i="100"/>
  <c r="B89" i="100"/>
  <c r="B1951" i="100"/>
  <c r="AC165" i="99" a="1"/>
  <c r="B448" i="100"/>
  <c r="C975" i="100"/>
  <c r="B1247" i="100"/>
  <c r="B1888" i="100"/>
  <c r="B378" i="100"/>
  <c r="C678" i="100"/>
  <c r="AO221" i="99" a="1"/>
  <c r="W37" i="99" a="1"/>
  <c r="C1743" i="100"/>
  <c r="B167" i="100"/>
  <c r="B1613" i="100"/>
  <c r="B156" i="100"/>
  <c r="B1737" i="100"/>
  <c r="C305" i="100"/>
  <c r="C576" i="100"/>
  <c r="C1280" i="100"/>
  <c r="C669" i="100"/>
  <c r="B1014" i="100"/>
  <c r="B789" i="100"/>
  <c r="B286" i="100"/>
  <c r="B250" i="100"/>
  <c r="P89" i="99" a="1"/>
  <c r="B746" i="100"/>
  <c r="B791" i="100"/>
  <c r="B763" i="100"/>
  <c r="C1194" i="100"/>
  <c r="B379" i="100"/>
  <c r="V145" i="99" a="1"/>
  <c r="C710" i="100"/>
  <c r="B1871" i="100"/>
  <c r="W199" i="99" a="1"/>
  <c r="B954" i="100"/>
  <c r="AC60" i="99" a="1"/>
  <c r="B1966" i="100"/>
  <c r="B494" i="100"/>
  <c r="AC143" i="99" a="1"/>
  <c r="C1742" i="100"/>
  <c r="B990" i="100"/>
  <c r="AC143" i="99" l="1"/>
  <c r="AC60" i="99"/>
  <c r="W199" i="99"/>
  <c r="V145" i="99"/>
  <c r="P89" i="99"/>
  <c r="W37" i="99"/>
  <c r="AO221" i="99"/>
  <c r="AC165" i="99"/>
  <c r="F170" i="99"/>
  <c r="G143" i="99"/>
  <c r="AH60" i="99"/>
  <c r="D40" i="99"/>
  <c r="C322" i="99"/>
  <c r="AF143" i="99"/>
  <c r="G37" i="99"/>
  <c r="D66" i="99"/>
  <c r="V192" i="99"/>
  <c r="BK219" i="99"/>
  <c r="BI219" i="99"/>
  <c r="E381" i="99"/>
  <c r="V221" i="99"/>
  <c r="H286" i="99"/>
  <c r="D15" i="99"/>
  <c r="X39" i="99"/>
  <c r="D68" i="99"/>
  <c r="E169" i="99"/>
  <c r="W378" i="99"/>
  <c r="X197" i="99"/>
  <c r="O13" i="99"/>
  <c r="W39" i="99"/>
  <c r="D37" i="99"/>
  <c r="X93" i="99"/>
  <c r="C360" i="99"/>
  <c r="E396" i="99"/>
  <c r="M143" i="99"/>
  <c r="Y167" i="99"/>
  <c r="Z143" i="99"/>
  <c r="V40" i="99"/>
  <c r="X224" i="99"/>
  <c r="E68" i="99"/>
  <c r="V196" i="99"/>
  <c r="C335" i="99"/>
  <c r="AI35" i="99"/>
  <c r="P35" i="99"/>
  <c r="V380" i="99"/>
  <c r="AP223" i="99"/>
  <c r="X118" i="99"/>
  <c r="Y13" i="99"/>
  <c r="P60" i="99"/>
  <c r="AC190" i="99"/>
  <c r="J417" i="99"/>
  <c r="O89" i="99"/>
  <c r="P165" i="99"/>
  <c r="W93" i="99"/>
  <c r="J303" i="99"/>
  <c r="D192" i="99"/>
  <c r="I375" i="99"/>
  <c r="AC358" i="99"/>
  <c r="H114" i="99"/>
  <c r="I269" i="99"/>
  <c r="AF190" i="99"/>
  <c r="W121" i="99"/>
  <c r="J375" i="99"/>
  <c r="D169" i="99"/>
  <c r="L303" i="99"/>
  <c r="N6" i="99"/>
  <c r="BL219" i="99"/>
  <c r="L244" i="99"/>
  <c r="X66" i="99"/>
  <c r="H221" i="99"/>
  <c r="BY219" i="99"/>
  <c r="AH143" i="99"/>
  <c r="V360" i="99"/>
  <c r="G91" i="99"/>
  <c r="BM219" i="99"/>
  <c r="E94" i="99"/>
  <c r="Y221" i="99"/>
  <c r="CG219" i="99"/>
  <c r="AB89" i="99"/>
  <c r="C341" i="99"/>
  <c r="X67" i="99"/>
  <c r="F249" i="99"/>
  <c r="F417" i="99"/>
  <c r="D223" i="99"/>
  <c r="K339" i="99"/>
  <c r="F354" i="99"/>
  <c r="G89" i="99"/>
  <c r="G335" i="99"/>
  <c r="V15" i="99"/>
  <c r="W379" i="99"/>
  <c r="W197" i="99"/>
  <c r="M375" i="99"/>
  <c r="P5" i="99"/>
  <c r="E197" i="99"/>
  <c r="F119" i="99"/>
  <c r="G375" i="99"/>
  <c r="AC219" i="99"/>
  <c r="N114" i="99"/>
  <c r="X195" i="99"/>
  <c r="AD60" i="99"/>
  <c r="U378" i="99"/>
  <c r="AD396" i="99"/>
  <c r="CC219" i="99"/>
  <c r="X94" i="99"/>
  <c r="AG165" i="99"/>
  <c r="AR221" i="99"/>
  <c r="K89" i="99"/>
  <c r="Y192" i="99"/>
  <c r="N5" i="99"/>
  <c r="AF269" i="99"/>
  <c r="E271" i="99"/>
  <c r="X123" i="99"/>
  <c r="G13" i="99"/>
  <c r="K165" i="99"/>
  <c r="V195" i="99"/>
  <c r="N286" i="99"/>
  <c r="AB35" i="99"/>
  <c r="AE114" i="99"/>
  <c r="F64" i="99"/>
  <c r="H219" i="99"/>
  <c r="BV224" i="99"/>
  <c r="H190" i="99"/>
  <c r="AF13" i="99"/>
  <c r="AD269" i="99"/>
  <c r="C377" i="99"/>
  <c r="H60" i="99"/>
  <c r="D271" i="99"/>
  <c r="N320" i="99"/>
  <c r="AH165" i="99"/>
  <c r="E40" i="99"/>
  <c r="F65" i="99"/>
  <c r="L60" i="99"/>
  <c r="AH35" i="99"/>
  <c r="E360" i="99"/>
  <c r="V119" i="99"/>
  <c r="AN221" i="99"/>
  <c r="H358" i="99"/>
  <c r="L89" i="99"/>
  <c r="E380" i="99"/>
  <c r="L375" i="99"/>
  <c r="D197" i="99"/>
  <c r="AA35" i="99"/>
  <c r="G339" i="99"/>
  <c r="Y143" i="99"/>
  <c r="D380" i="99"/>
  <c r="AU221" i="99"/>
  <c r="AE219" i="99"/>
  <c r="V401" i="99"/>
  <c r="AB60" i="99"/>
  <c r="Y60" i="99"/>
  <c r="AC375" i="99"/>
  <c r="G303" i="99"/>
  <c r="M396" i="99"/>
  <c r="E37" i="99"/>
  <c r="D354" i="99"/>
  <c r="N219" i="99"/>
  <c r="I13" i="99"/>
  <c r="Q244" i="99"/>
  <c r="W94" i="99"/>
  <c r="K221" i="99"/>
  <c r="H244" i="99"/>
  <c r="E341" i="99"/>
  <c r="V199" i="99"/>
  <c r="AE89" i="99"/>
  <c r="AC269" i="99"/>
  <c r="X120" i="99"/>
  <c r="C379" i="99"/>
  <c r="M244" i="99"/>
  <c r="G396" i="99"/>
  <c r="F223" i="99"/>
  <c r="AF165" i="99"/>
  <c r="AB190" i="99"/>
  <c r="D305" i="99"/>
  <c r="Z219" i="99"/>
  <c r="H89" i="99"/>
  <c r="J62" i="99"/>
  <c r="X169" i="99"/>
  <c r="AF35" i="99"/>
  <c r="E288" i="99"/>
  <c r="AP221" i="99"/>
  <c r="AB143" i="99"/>
  <c r="AF114" i="99"/>
  <c r="P219" i="99"/>
  <c r="F68" i="99"/>
  <c r="J60" i="99"/>
  <c r="AE35" i="99"/>
  <c r="AQ219" i="99"/>
  <c r="F37" i="99"/>
  <c r="BF224" i="99"/>
  <c r="K303" i="99"/>
  <c r="Y37" i="99"/>
  <c r="AH219" i="99"/>
  <c r="L339" i="99"/>
  <c r="D119" i="99"/>
  <c r="G244" i="99"/>
  <c r="D94" i="99"/>
  <c r="BA219" i="99"/>
  <c r="AZ219" i="99"/>
  <c r="N303" i="99"/>
  <c r="G358" i="99"/>
  <c r="V224" i="99"/>
  <c r="BL221" i="99"/>
  <c r="O190" i="99"/>
  <c r="I60" i="99"/>
  <c r="O303" i="99"/>
  <c r="AD89" i="99"/>
  <c r="AH13" i="99"/>
  <c r="AG35" i="99"/>
  <c r="X199" i="99"/>
  <c r="AV219" i="99"/>
  <c r="V93" i="99"/>
  <c r="D65" i="99"/>
  <c r="V399" i="99"/>
  <c r="K375" i="99"/>
  <c r="P303" i="99"/>
  <c r="F375" i="99"/>
  <c r="W195" i="99"/>
  <c r="H339" i="99"/>
  <c r="AE165" i="99"/>
  <c r="J89" i="99"/>
  <c r="BO219" i="99"/>
  <c r="G60" i="99"/>
  <c r="AA358" i="99"/>
  <c r="E199" i="99"/>
  <c r="X122" i="99"/>
  <c r="D378" i="99"/>
  <c r="K269" i="99"/>
  <c r="N8" i="99"/>
  <c r="X196" i="99"/>
  <c r="D400" i="99"/>
  <c r="AG114" i="99"/>
  <c r="X375" i="99"/>
  <c r="D64" i="99"/>
  <c r="Q219" i="99"/>
  <c r="Y190" i="99"/>
  <c r="K143" i="99"/>
  <c r="AC13" i="99"/>
  <c r="I339" i="99"/>
  <c r="V118" i="99"/>
  <c r="Y358" i="99"/>
  <c r="N60" i="99"/>
  <c r="F66" i="99"/>
  <c r="J190" i="99"/>
  <c r="D118" i="99"/>
  <c r="AD114" i="99"/>
  <c r="I114" i="99"/>
  <c r="X68" i="99"/>
  <c r="AA269" i="99"/>
  <c r="P13" i="99"/>
  <c r="W66" i="99"/>
  <c r="F167" i="99"/>
  <c r="V116" i="99"/>
  <c r="N190" i="99"/>
  <c r="AB13" i="99"/>
  <c r="Q60" i="99"/>
  <c r="AH190" i="99"/>
  <c r="H35" i="99"/>
  <c r="D399" i="99"/>
  <c r="E223" i="99"/>
  <c r="V37" i="99"/>
  <c r="D402" i="99"/>
  <c r="F248" i="99"/>
  <c r="AE358" i="99"/>
  <c r="F67" i="99"/>
  <c r="D69" i="99"/>
  <c r="AE269" i="99"/>
  <c r="L114" i="99"/>
  <c r="V91" i="99"/>
  <c r="D116" i="99"/>
  <c r="C288" i="99"/>
  <c r="V67" i="99"/>
  <c r="M219" i="99"/>
  <c r="BV221" i="99"/>
  <c r="M358" i="99"/>
  <c r="P143" i="99"/>
  <c r="U379" i="99"/>
  <c r="D194" i="99"/>
  <c r="D196" i="99"/>
  <c r="CD219" i="99"/>
  <c r="Z396" i="99"/>
  <c r="AG143" i="99"/>
  <c r="L165" i="99"/>
  <c r="AD358" i="99"/>
  <c r="C354" i="99"/>
  <c r="L35" i="99"/>
  <c r="U271" i="99"/>
  <c r="N7" i="99"/>
  <c r="J37" i="99"/>
  <c r="G219" i="99"/>
  <c r="E69" i="99"/>
  <c r="E120" i="99"/>
  <c r="W68" i="99"/>
  <c r="Y116" i="99"/>
  <c r="D379" i="99"/>
  <c r="E335" i="99"/>
  <c r="V121" i="99"/>
  <c r="BQ219" i="99"/>
  <c r="L396" i="99"/>
  <c r="I358" i="99"/>
  <c r="L269" i="99"/>
  <c r="E377" i="99"/>
  <c r="J114" i="99"/>
  <c r="W65" i="99"/>
  <c r="U380" i="99"/>
  <c r="K4" i="99"/>
  <c r="E62" i="99"/>
  <c r="AE13" i="99"/>
  <c r="M89" i="99"/>
  <c r="Q35" i="99"/>
  <c r="V381" i="99"/>
  <c r="J35" i="99"/>
  <c r="W40" i="99"/>
  <c r="AE190" i="99"/>
  <c r="F93" i="99"/>
  <c r="L143" i="99"/>
  <c r="G286" i="99"/>
  <c r="M114" i="99"/>
  <c r="F123" i="99"/>
  <c r="P244" i="99"/>
  <c r="J165" i="99"/>
  <c r="X170" i="99"/>
  <c r="V379" i="99"/>
  <c r="BV223" i="99"/>
  <c r="D199" i="99"/>
  <c r="F246" i="99"/>
  <c r="W196" i="99"/>
  <c r="AQ221" i="99"/>
  <c r="M13" i="99"/>
  <c r="C381" i="99"/>
  <c r="G35" i="99"/>
  <c r="X69" i="99"/>
  <c r="M60" i="99"/>
  <c r="W170" i="99"/>
  <c r="AA165" i="99"/>
  <c r="N4" i="99"/>
  <c r="F69" i="99"/>
  <c r="Q89" i="99"/>
  <c r="AA219" i="99"/>
  <c r="Z35" i="99"/>
  <c r="D360" i="99"/>
  <c r="H375" i="99"/>
  <c r="X37" i="99"/>
  <c r="AI114" i="99"/>
  <c r="BG223" i="99"/>
  <c r="AP224" i="99"/>
  <c r="M35" i="99"/>
  <c r="AE60" i="99"/>
  <c r="Y114" i="99"/>
  <c r="E170" i="99"/>
  <c r="D170" i="99"/>
  <c r="V271" i="99"/>
  <c r="P114" i="99"/>
  <c r="D145" i="99"/>
  <c r="M286" i="99"/>
  <c r="H396" i="99"/>
  <c r="E224" i="99"/>
  <c r="E249" i="99"/>
  <c r="F118" i="99"/>
  <c r="O143" i="99"/>
  <c r="K244" i="99"/>
  <c r="F94" i="99"/>
  <c r="H320" i="99"/>
  <c r="X121" i="99"/>
  <c r="X64" i="99"/>
  <c r="W67" i="99"/>
  <c r="E121" i="99"/>
  <c r="H269" i="99"/>
  <c r="I35" i="99"/>
  <c r="AE375" i="99"/>
  <c r="F39" i="99"/>
  <c r="C378" i="99"/>
  <c r="Z165" i="99"/>
  <c r="CC221" i="99"/>
  <c r="BE223" i="99"/>
  <c r="BG221" i="99"/>
  <c r="N165" i="99"/>
  <c r="BJ219" i="99"/>
  <c r="D322" i="99"/>
  <c r="AE143" i="99"/>
  <c r="V197" i="99"/>
  <c r="N89" i="99"/>
  <c r="X167" i="99"/>
  <c r="J396" i="99"/>
  <c r="W167" i="99"/>
  <c r="C380" i="99"/>
  <c r="E66" i="99"/>
  <c r="Z375" i="99"/>
  <c r="AA13" i="99"/>
  <c r="D198" i="99"/>
  <c r="V69" i="99"/>
  <c r="AI60" i="99"/>
  <c r="AC35" i="99"/>
  <c r="O219" i="99"/>
  <c r="V194" i="99"/>
  <c r="N244" i="99"/>
  <c r="F335" i="99"/>
  <c r="CH219" i="99"/>
  <c r="Z358" i="99"/>
  <c r="E198" i="99"/>
  <c r="BW223" i="99"/>
  <c r="D195" i="99"/>
  <c r="I219" i="99"/>
  <c r="N269" i="99"/>
  <c r="AB114" i="99"/>
  <c r="D93" i="99"/>
  <c r="BX223" i="99"/>
  <c r="Z221" i="99"/>
  <c r="J269" i="99"/>
  <c r="D381" i="99"/>
  <c r="Q114" i="99"/>
  <c r="F62" i="99"/>
  <c r="F169" i="99"/>
  <c r="X62" i="99"/>
  <c r="P6" i="99"/>
  <c r="AD375" i="99"/>
  <c r="F194" i="99"/>
  <c r="U360" i="99"/>
  <c r="F197" i="99"/>
  <c r="D248" i="99"/>
  <c r="Z13" i="99"/>
  <c r="K35" i="99"/>
  <c r="E167" i="99"/>
  <c r="AA114" i="99"/>
  <c r="W91" i="99"/>
  <c r="G116" i="99"/>
  <c r="V377" i="99"/>
  <c r="BZ219" i="99"/>
  <c r="X194" i="99"/>
  <c r="G246" i="99"/>
  <c r="AA190" i="99"/>
  <c r="V65" i="99"/>
  <c r="AB375" i="99"/>
  <c r="AS219" i="99"/>
  <c r="X65" i="99"/>
  <c r="G269" i="99"/>
  <c r="AF89" i="99"/>
  <c r="N35" i="99"/>
  <c r="BH221" i="99"/>
  <c r="U91" i="99"/>
  <c r="E246" i="99"/>
  <c r="V122" i="99"/>
  <c r="E354" i="99"/>
  <c r="W221" i="99"/>
  <c r="O114" i="99"/>
  <c r="Z269" i="99"/>
  <c r="N13" i="99"/>
  <c r="BI221" i="99"/>
  <c r="M269" i="99"/>
  <c r="J143" i="99"/>
  <c r="BW221" i="99"/>
  <c r="G221" i="99"/>
  <c r="E378" i="99"/>
  <c r="E322" i="99"/>
  <c r="E122" i="99"/>
  <c r="BE221" i="99"/>
  <c r="CI219" i="99"/>
  <c r="N143" i="99"/>
  <c r="J244" i="99"/>
  <c r="BP219" i="99"/>
  <c r="BZ221" i="99"/>
  <c r="AA375" i="99"/>
  <c r="AC89" i="99"/>
  <c r="K190" i="99"/>
  <c r="K358" i="99"/>
  <c r="AI165" i="99"/>
  <c r="M320" i="99"/>
  <c r="D221" i="99"/>
  <c r="V94" i="99"/>
  <c r="Y269" i="99"/>
  <c r="G354" i="99"/>
  <c r="BF221" i="99"/>
  <c r="X198" i="99"/>
  <c r="BY221" i="99"/>
  <c r="L13" i="99"/>
  <c r="H354" i="99"/>
  <c r="CB219" i="99"/>
  <c r="O269" i="99"/>
  <c r="O35" i="99"/>
  <c r="E248" i="99"/>
  <c r="V120" i="99"/>
  <c r="F396" i="99"/>
  <c r="AD165" i="99"/>
  <c r="BR219" i="99"/>
  <c r="V68" i="99"/>
  <c r="E195" i="99"/>
  <c r="F196" i="99"/>
  <c r="I165" i="99"/>
  <c r="E192" i="99"/>
  <c r="AC221" i="99"/>
  <c r="M190" i="99"/>
  <c r="W377" i="99"/>
  <c r="I89" i="99"/>
  <c r="J320" i="99"/>
  <c r="W380" i="99"/>
  <c r="Y375" i="99"/>
  <c r="V167" i="99"/>
  <c r="V198" i="99"/>
  <c r="K13" i="99"/>
  <c r="I417" i="99"/>
  <c r="Z190" i="99"/>
  <c r="V400" i="99"/>
  <c r="G320" i="99"/>
  <c r="L320" i="99"/>
  <c r="AH114" i="99"/>
  <c r="AG219" i="99"/>
  <c r="F40" i="99"/>
  <c r="V39" i="99"/>
  <c r="E91" i="99"/>
  <c r="D288" i="99"/>
  <c r="AW219" i="99"/>
  <c r="J286" i="99"/>
  <c r="K114" i="99"/>
  <c r="AF60" i="99"/>
  <c r="V378" i="99"/>
  <c r="AI190" i="99"/>
  <c r="W62" i="99"/>
  <c r="AC114" i="99"/>
  <c r="AN224" i="99"/>
  <c r="L286" i="99"/>
  <c r="C271" i="99"/>
  <c r="P7" i="99"/>
  <c r="AF375" i="99"/>
  <c r="K396" i="99"/>
  <c r="AI89" i="99"/>
  <c r="W271" i="99"/>
  <c r="F195" i="99"/>
  <c r="I303" i="99"/>
  <c r="D224" i="99"/>
  <c r="W396" i="99"/>
  <c r="M339" i="99"/>
  <c r="U381" i="99"/>
  <c r="C91" i="99"/>
  <c r="W122" i="99"/>
  <c r="D122" i="99"/>
  <c r="E417" i="99"/>
  <c r="G165" i="99"/>
  <c r="AG13" i="99"/>
  <c r="W223" i="99"/>
  <c r="D120" i="99"/>
  <c r="G192" i="99"/>
  <c r="BN219" i="99"/>
  <c r="BF223" i="99"/>
  <c r="I143" i="99"/>
  <c r="U377" i="99"/>
  <c r="AC396" i="99"/>
  <c r="M303" i="99"/>
  <c r="X119" i="99"/>
  <c r="E93" i="99"/>
  <c r="D246" i="99"/>
  <c r="AU219" i="99"/>
  <c r="L190" i="99"/>
  <c r="O60" i="99"/>
  <c r="Y165" i="99"/>
  <c r="AG89" i="99"/>
  <c r="AD13" i="99"/>
  <c r="Z114" i="99"/>
  <c r="W192" i="99"/>
  <c r="D91" i="99"/>
  <c r="F198" i="99"/>
  <c r="X223" i="99"/>
  <c r="D121" i="99"/>
  <c r="X396" i="99"/>
  <c r="K60" i="99"/>
  <c r="D341" i="99"/>
  <c r="W375" i="99"/>
  <c r="N339" i="99"/>
  <c r="AA396" i="99"/>
  <c r="AN223" i="99"/>
  <c r="BX221" i="99"/>
  <c r="CF219" i="99"/>
  <c r="AD190" i="99"/>
  <c r="Y396" i="99"/>
  <c r="J13" i="99"/>
  <c r="AB62" i="99"/>
  <c r="Y91" i="99"/>
  <c r="W119" i="99"/>
  <c r="AB269" i="99"/>
  <c r="BH219" i="99"/>
  <c r="AB396" i="99"/>
  <c r="W120" i="99"/>
  <c r="H303" i="99"/>
  <c r="Q190" i="99"/>
  <c r="D39" i="99"/>
  <c r="D67" i="99"/>
  <c r="K219" i="99"/>
  <c r="W360" i="99"/>
  <c r="Y219" i="99"/>
  <c r="K320" i="99"/>
  <c r="O165" i="99"/>
  <c r="V170" i="99"/>
  <c r="Y35" i="99"/>
  <c r="AY219" i="99"/>
  <c r="AB219" i="99"/>
  <c r="AE396" i="99"/>
  <c r="AD219" i="99"/>
  <c r="F221" i="99"/>
  <c r="D401" i="99"/>
  <c r="D335" i="99"/>
  <c r="Y89" i="99"/>
  <c r="E39" i="99"/>
  <c r="AR219" i="99"/>
  <c r="D377" i="99"/>
  <c r="K286" i="99"/>
  <c r="F122" i="99"/>
  <c r="AX219" i="99"/>
  <c r="AB358" i="99"/>
  <c r="BE224" i="99"/>
  <c r="F224" i="99"/>
  <c r="H13" i="99"/>
  <c r="G114" i="99"/>
  <c r="E221" i="99"/>
  <c r="O286" i="99"/>
  <c r="H143" i="99"/>
  <c r="W224" i="99"/>
  <c r="I190" i="99"/>
  <c r="Z89" i="99"/>
  <c r="O244" i="99"/>
  <c r="BW224" i="99"/>
  <c r="AF219" i="99"/>
  <c r="Z60" i="99"/>
  <c r="I286" i="99"/>
  <c r="N375" i="99"/>
  <c r="AA60" i="99"/>
  <c r="E375" i="99"/>
  <c r="D167" i="99"/>
  <c r="BG224" i="99"/>
  <c r="I320" i="99"/>
  <c r="AT219" i="99"/>
  <c r="AD143" i="99"/>
  <c r="V123" i="99"/>
  <c r="J358" i="99"/>
  <c r="AI219" i="99"/>
  <c r="P190" i="99"/>
  <c r="AG190" i="99"/>
  <c r="AO223" i="99"/>
  <c r="AH89" i="99"/>
  <c r="H335" i="99"/>
  <c r="X40" i="99"/>
  <c r="D62" i="99"/>
  <c r="AD35" i="99"/>
  <c r="H165" i="99"/>
  <c r="G190" i="99"/>
  <c r="AB165" i="99"/>
  <c r="N9" i="99"/>
  <c r="D249" i="99"/>
  <c r="V169" i="99"/>
  <c r="V402" i="99"/>
  <c r="E379" i="99"/>
  <c r="AA89" i="99"/>
  <c r="V64" i="99"/>
  <c r="W381" i="99"/>
  <c r="CE219" i="99"/>
  <c r="H417" i="99"/>
  <c r="I244" i="99"/>
  <c r="P4" i="99"/>
  <c r="F120" i="99"/>
  <c r="V223" i="99"/>
  <c r="V62" i="99"/>
  <c r="W69" i="99"/>
  <c r="L358" i="99"/>
  <c r="AG60" i="99"/>
  <c r="M165" i="99"/>
  <c r="E119" i="99"/>
  <c r="F199" i="99"/>
  <c r="AA143" i="99"/>
  <c r="CA219" i="99"/>
  <c r="W169" i="99"/>
  <c r="E67" i="99"/>
  <c r="AG269" i="99"/>
  <c r="E123" i="99"/>
  <c r="F121" i="99"/>
  <c r="W198" i="99"/>
  <c r="AB37" i="99"/>
  <c r="V66" i="99"/>
  <c r="W123" i="99"/>
  <c r="AO224" i="99"/>
  <c r="L219" i="99"/>
  <c r="J219" i="99"/>
  <c r="E65" i="99"/>
  <c r="E196" i="99"/>
  <c r="X221" i="99"/>
  <c r="BX224" i="99"/>
  <c r="D123" i="99"/>
  <c r="Q165" i="99"/>
  <c r="I396" i="99"/>
  <c r="J339" i="99"/>
  <c r="G167" i="99"/>
  <c r="G417" i="99"/>
  <c r="B9" i="43"/>
  <c r="B12" i="43" s="1"/>
  <c r="Q1169" i="100" a="1"/>
  <c r="Q1101" i="100" a="1"/>
  <c r="P998" i="100" a="1"/>
  <c r="Q807" i="100" a="1"/>
  <c r="Q1114" i="100" a="1"/>
  <c r="P1194" i="100" a="1"/>
  <c r="P960" i="100" a="1"/>
  <c r="Q681" i="100" a="1"/>
  <c r="P1169" i="100" a="1"/>
  <c r="Q1218" i="100" a="1"/>
  <c r="Q1143" i="100" a="1"/>
  <c r="P1091" i="100" a="1"/>
  <c r="Q1058" i="100" a="1"/>
  <c r="P650" i="100" a="1"/>
  <c r="P619" i="100" a="1"/>
  <c r="Q551" i="100" a="1"/>
  <c r="Q979" i="100" a="1"/>
  <c r="P1048" i="100" a="1"/>
  <c r="Q998" i="100" a="1"/>
  <c r="P843" i="100" a="1"/>
  <c r="P1023" i="100" a="1"/>
  <c r="P941" i="100" a="1"/>
  <c r="Q922" i="100" a="1"/>
  <c r="P979" i="100" a="1"/>
  <c r="Q843" i="100" a="1"/>
  <c r="P807" i="100" a="1"/>
  <c r="P1101" i="100" a="1"/>
  <c r="P551" i="100" a="1"/>
  <c r="Q777" i="100" a="1"/>
  <c r="P903" i="100" a="1"/>
  <c r="Q903" i="100" a="1"/>
  <c r="P1058" i="100" a="1"/>
  <c r="P600" i="100" a="1"/>
  <c r="P1114" i="100" a="1"/>
  <c r="Q873" i="100" a="1"/>
  <c r="Q600" i="100" a="1"/>
  <c r="Q566" i="100" a="1"/>
  <c r="P873" i="100" a="1"/>
  <c r="Q1048" i="100" a="1"/>
  <c r="P1075" i="100" a="1"/>
  <c r="Q699" i="100" a="1"/>
  <c r="Q1034" i="100" a="1"/>
  <c r="P717" i="100" a="1"/>
  <c r="P699" i="100" a="1"/>
  <c r="Q650" i="100" a="1"/>
  <c r="Q747" i="100" a="1"/>
  <c r="P566" i="100" a="1"/>
  <c r="Q792" i="100" a="1"/>
  <c r="P747" i="100" a="1"/>
  <c r="P825" i="100" a="1"/>
  <c r="Q1012" i="100" a="1"/>
  <c r="Q1023" i="100" a="1"/>
  <c r="P922" i="100" a="1"/>
  <c r="P777" i="100" a="1"/>
  <c r="Q619" i="100" a="1"/>
  <c r="Q1075" i="100" a="1"/>
  <c r="Q717" i="100" a="1"/>
  <c r="Q941" i="100" a="1"/>
  <c r="P581" i="100" a="1"/>
  <c r="P792" i="100" a="1"/>
  <c r="Q1194" i="100" a="1"/>
  <c r="P1143" i="100" a="1"/>
  <c r="P1012" i="100" a="1"/>
  <c r="Q960" i="100" a="1"/>
  <c r="P1218" i="100" a="1"/>
  <c r="Q1091" i="100" a="1"/>
  <c r="Q581" i="100" a="1"/>
  <c r="Q825" i="100" a="1"/>
  <c r="P681" i="100" a="1"/>
  <c r="P1034" i="100" a="1"/>
  <c r="P1034" i="100" l="1"/>
  <c r="P681" i="100"/>
  <c r="Q825" i="100"/>
  <c r="Q581" i="100"/>
  <c r="Q1091" i="100"/>
  <c r="P1218" i="100"/>
  <c r="Q960" i="100"/>
  <c r="P1012" i="100"/>
  <c r="P1143" i="100"/>
  <c r="Q1194" i="100"/>
  <c r="P792" i="100"/>
  <c r="P581" i="100"/>
  <c r="Q941" i="100"/>
  <c r="Q717" i="100"/>
  <c r="Q1075" i="100"/>
  <c r="Q619" i="100"/>
  <c r="P777" i="100"/>
  <c r="P922" i="100"/>
  <c r="Q1023" i="100"/>
  <c r="Q1012" i="100"/>
  <c r="P825" i="100"/>
  <c r="P747" i="100"/>
  <c r="Q792" i="100"/>
  <c r="P566" i="100"/>
  <c r="Q747" i="100"/>
  <c r="Q650" i="100"/>
  <c r="P699" i="100"/>
  <c r="P717" i="100"/>
  <c r="Q1034" i="100"/>
  <c r="Q699" i="100"/>
  <c r="P1075" i="100"/>
  <c r="Q1048" i="100"/>
  <c r="P873" i="100"/>
  <c r="Q566" i="100"/>
  <c r="Q600" i="100"/>
  <c r="Q873" i="100"/>
  <c r="P1114" i="100"/>
  <c r="P600" i="100"/>
  <c r="P1058" i="100"/>
  <c r="Q903" i="100"/>
  <c r="P903" i="100"/>
  <c r="Q777" i="100"/>
  <c r="P551" i="100"/>
  <c r="P1101" i="100"/>
  <c r="P807" i="100"/>
  <c r="Q843" i="100"/>
  <c r="P979" i="100"/>
  <c r="Q922" i="100"/>
  <c r="P941" i="100"/>
  <c r="P1023" i="100"/>
  <c r="P843" i="100"/>
  <c r="Q998" i="100"/>
  <c r="P1048" i="100"/>
  <c r="Q979" i="100"/>
  <c r="Q551" i="100"/>
  <c r="P619" i="100"/>
  <c r="P650" i="100"/>
  <c r="Q1058" i="100"/>
  <c r="P1091" i="100"/>
  <c r="Q1143" i="100"/>
  <c r="Q1218" i="100"/>
  <c r="P1169" i="100"/>
  <c r="Q681" i="100"/>
  <c r="P960" i="100"/>
  <c r="P1194" i="100"/>
  <c r="Q1114" i="100"/>
  <c r="Q807" i="100"/>
  <c r="P998" i="100"/>
  <c r="Q1101" i="100"/>
  <c r="Q1169" i="100"/>
  <c r="J1553" i="100"/>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<sst xmlns="http://schemas.openxmlformats.org/spreadsheetml/2006/main" count="26627" uniqueCount="2127">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</sst>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0" xfId="3" applyNumberFormat="1" applyFont="1" applyFill="1" applyAlignment="1">
      <alignment horizontal="center" vertical="center" wrapText="1"/>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45"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0" xfId="3" applyNumberFormat="1" applyFont="1"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8" t="s">
        <v>733</v>
      </c>
      <c r="B1" s="1548"/>
      <c r="C1" s="1548"/>
      <c r="D1" s="1548"/>
      <c r="E1" s="1548"/>
    </row>
    <row r="2" spans="1:5" x14ac:dyDescent="0.25">
      <c r="A2" s="1548" t="s">
        <v>734</v>
      </c>
      <c r="B2" s="1548"/>
      <c r="C2" s="1548"/>
      <c r="D2" s="1548"/>
      <c r="E2" s="1548"/>
    </row>
    <row r="3" spans="1:5" x14ac:dyDescent="0.25">
      <c r="A3" s="71"/>
    </row>
    <row r="4" spans="1:5" ht="78" customHeight="1" x14ac:dyDescent="0.25">
      <c r="A4" s="1526" t="s">
        <v>735</v>
      </c>
      <c r="B4" s="1526"/>
      <c r="C4" s="1526"/>
      <c r="D4" s="1526"/>
      <c r="E4" s="1526"/>
    </row>
    <row r="5" spans="1:5" x14ac:dyDescent="0.25">
      <c r="A5" s="71"/>
    </row>
    <row r="6" spans="1:5" ht="31.5" customHeight="1" x14ac:dyDescent="0.25">
      <c r="A6" s="1565" t="s">
        <v>736</v>
      </c>
      <c r="B6" s="1565"/>
      <c r="C6" s="1565"/>
      <c r="D6" s="1565"/>
      <c r="E6" s="1565"/>
    </row>
    <row r="7" spans="1:5" ht="15.75" thickBot="1" x14ac:dyDescent="0.3">
      <c r="A7" s="72"/>
    </row>
    <row r="8" spans="1:5" ht="15" customHeight="1" x14ac:dyDescent="0.25">
      <c r="A8" s="1559" t="s">
        <v>737</v>
      </c>
      <c r="B8" s="1560"/>
      <c r="C8" s="1560"/>
      <c r="D8" s="1560"/>
      <c r="E8" s="1561"/>
    </row>
    <row r="9" spans="1:5" ht="15" customHeight="1" thickBot="1" x14ac:dyDescent="0.3">
      <c r="A9" s="1562" t="s">
        <v>738</v>
      </c>
      <c r="B9" s="1563"/>
      <c r="C9" s="1563"/>
      <c r="D9" s="1563"/>
      <c r="E9" s="1564"/>
    </row>
    <row r="10" spans="1:5" x14ac:dyDescent="0.25">
      <c r="A10" s="73"/>
      <c r="B10" s="1556"/>
      <c r="C10" s="1556"/>
      <c r="D10" s="77"/>
    </row>
    <row r="11" spans="1:5" ht="31.5" customHeight="1" thickBot="1" x14ac:dyDescent="0.3">
      <c r="A11" s="75" t="s">
        <v>739</v>
      </c>
      <c r="B11" s="1557" t="s">
        <v>740</v>
      </c>
      <c r="C11" s="1557"/>
      <c r="D11" s="77">
        <f>Welcome!$D$4</f>
        <v>0</v>
      </c>
    </row>
    <row r="12" spans="1:5" ht="15.75" thickBot="1" x14ac:dyDescent="0.3">
      <c r="A12" s="75" t="s">
        <v>741</v>
      </c>
      <c r="B12" s="1558">
        <f>'MDA Worksheet'!$R$18</f>
        <v>0</v>
      </c>
      <c r="C12" s="1558"/>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5"/>
      <c r="C17" s="1555"/>
      <c r="D17" s="1555"/>
      <c r="E17" s="1555"/>
    </row>
    <row r="18" spans="1:5" x14ac:dyDescent="0.25">
      <c r="A18" s="73"/>
      <c r="B18" s="116"/>
      <c r="C18" s="73"/>
      <c r="D18" s="116"/>
    </row>
    <row r="19" spans="1:5" ht="15.75" thickBot="1" x14ac:dyDescent="0.3">
      <c r="A19" s="75" t="s">
        <v>813</v>
      </c>
      <c r="B19" s="1555">
        <f>Welcome!$D$10</f>
        <v>0</v>
      </c>
      <c r="C19" s="1555"/>
      <c r="D19" s="1555"/>
      <c r="E19" s="155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27" t="s">
        <v>1154</v>
      </c>
      <c r="B42" s="1528"/>
      <c r="C42" s="1528"/>
      <c r="D42" s="1528"/>
      <c r="E42" s="1529"/>
    </row>
    <row r="43" spans="1:5" s="681" customFormat="1" x14ac:dyDescent="0.25">
      <c r="A43" s="1536"/>
      <c r="B43" s="1537"/>
      <c r="C43" s="1537"/>
      <c r="D43" s="1537"/>
      <c r="E43" s="1538"/>
    </row>
    <row r="44" spans="1:5" s="681" customFormat="1" ht="15.75" thickBot="1" x14ac:dyDescent="0.3">
      <c r="A44" s="1539"/>
      <c r="B44" s="1540"/>
      <c r="C44" s="1540"/>
      <c r="D44" s="1540"/>
      <c r="E44" s="1541"/>
    </row>
    <row r="45" spans="1:5" s="681" customFormat="1" ht="15.75" thickBot="1" x14ac:dyDescent="0.3">
      <c r="A45" s="687"/>
    </row>
    <row r="46" spans="1:5" s="681" customFormat="1" ht="15.75" thickBot="1" x14ac:dyDescent="0.3">
      <c r="A46" s="1527" t="s">
        <v>1143</v>
      </c>
      <c r="B46" s="1528"/>
      <c r="C46" s="1528"/>
      <c r="D46" s="1528"/>
      <c r="E46" s="1529"/>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30"/>
      <c r="B53" s="1531"/>
      <c r="C53" s="1531"/>
      <c r="D53" s="1531"/>
      <c r="E53" s="1532"/>
    </row>
    <row r="54" spans="1:5" s="681" customFormat="1" ht="15.75" thickBot="1" x14ac:dyDescent="0.3">
      <c r="A54" s="1533"/>
      <c r="B54" s="1534"/>
      <c r="C54" s="1534"/>
      <c r="D54" s="1534"/>
      <c r="E54" s="1535"/>
    </row>
    <row r="55" spans="1:5" ht="15.75" thickBot="1" x14ac:dyDescent="0.3">
      <c r="A55" s="687"/>
      <c r="B55" s="681"/>
      <c r="C55" s="681"/>
      <c r="D55" s="681"/>
      <c r="E55" s="681"/>
    </row>
    <row r="56" spans="1:5" ht="30.75" customHeight="1" thickBot="1" x14ac:dyDescent="0.3">
      <c r="A56" s="1549" t="s">
        <v>749</v>
      </c>
      <c r="B56" s="1550"/>
      <c r="C56" s="1550"/>
      <c r="D56" s="1550"/>
      <c r="E56" s="1551"/>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52" t="s">
        <v>761</v>
      </c>
      <c r="B67" s="1553"/>
      <c r="C67" s="1553"/>
      <c r="D67" s="1553"/>
      <c r="E67" s="1554"/>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42" t="s">
        <v>1155</v>
      </c>
      <c r="B74" s="1543"/>
      <c r="C74" s="1543"/>
      <c r="D74" s="1543"/>
      <c r="E74" s="1544"/>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45" t="s">
        <v>764</v>
      </c>
      <c r="B78" s="1546"/>
      <c r="C78" s="1546"/>
      <c r="D78" s="1546"/>
      <c r="E78" s="1547"/>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5" t="s">
        <v>766</v>
      </c>
      <c r="B83" s="1546"/>
      <c r="C83" s="1546"/>
      <c r="D83" s="1546"/>
      <c r="E83" s="1547"/>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30" priority="7">
      <formula>NOT(ISBLANK(C48))</formula>
    </cfRule>
  </conditionalFormatting>
  <conditionalFormatting sqref="E48">
    <cfRule type="expression" dxfId="1229" priority="6">
      <formula>NOT(ISBLANK(E48))</formula>
    </cfRule>
  </conditionalFormatting>
  <conditionalFormatting sqref="E49">
    <cfRule type="expression" dxfId="1228" priority="5">
      <formula>NOT(ISBLANK(E49))</formula>
    </cfRule>
  </conditionalFormatting>
  <conditionalFormatting sqref="E51">
    <cfRule type="expression" dxfId="1227" priority="4">
      <formula>NOT(ISBLANK(E51))</formula>
    </cfRule>
  </conditionalFormatting>
  <conditionalFormatting sqref="C49">
    <cfRule type="expression" dxfId="1226" priority="3">
      <formula>NOT(ISBLANK(C49))</formula>
    </cfRule>
  </conditionalFormatting>
  <conditionalFormatting sqref="C50">
    <cfRule type="expression" dxfId="1225" priority="2">
      <formula>NOT(ISBLANK(C50))</formula>
    </cfRule>
  </conditionalFormatting>
  <conditionalFormatting sqref="C51">
    <cfRule type="expression" dxfId="122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6" t="s">
        <v>1138</v>
      </c>
      <c r="D3" s="1567"/>
      <c r="E3" s="134"/>
      <c r="F3" s="134"/>
      <c r="G3" s="134"/>
      <c r="H3" s="134"/>
      <c r="I3" s="282"/>
      <c r="J3" s="611"/>
      <c r="K3" s="611"/>
      <c r="L3" s="611" t="s">
        <v>2056</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2057</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3" t="s">
        <v>2057</v>
      </c>
      <c r="H8" s="1583"/>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3"/>
      <c r="H12" s="1583"/>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77" t="s">
        <v>1170</v>
      </c>
      <c r="C33" s="1578"/>
      <c r="D33" s="1578"/>
      <c r="E33" s="1578"/>
      <c r="F33" s="1578"/>
      <c r="G33" s="1578"/>
      <c r="H33" s="1578"/>
      <c r="I33" s="1579"/>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68"/>
      <c r="C34" s="1569"/>
      <c r="D34" s="1569"/>
      <c r="E34" s="1569"/>
      <c r="F34" s="1569"/>
      <c r="G34" s="1569"/>
      <c r="H34" s="1569"/>
      <c r="I34" s="1570"/>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1"/>
      <c r="C35" s="1572"/>
      <c r="D35" s="1572"/>
      <c r="E35" s="1572"/>
      <c r="F35" s="1572"/>
      <c r="G35" s="1572"/>
      <c r="H35" s="1572"/>
      <c r="I35" s="1573"/>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1"/>
      <c r="C36" s="1572"/>
      <c r="D36" s="1572"/>
      <c r="E36" s="1572"/>
      <c r="F36" s="1572"/>
      <c r="G36" s="1572"/>
      <c r="H36" s="1572"/>
      <c r="I36" s="1573"/>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1"/>
      <c r="C37" s="1572"/>
      <c r="D37" s="1572"/>
      <c r="E37" s="1572"/>
      <c r="F37" s="1572"/>
      <c r="G37" s="1572"/>
      <c r="H37" s="1572"/>
      <c r="I37" s="1573"/>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1"/>
      <c r="C38" s="1572"/>
      <c r="D38" s="1572"/>
      <c r="E38" s="1572"/>
      <c r="F38" s="1572"/>
      <c r="G38" s="1572"/>
      <c r="H38" s="1572"/>
      <c r="I38" s="1573"/>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4"/>
      <c r="C39" s="1575"/>
      <c r="D39" s="1575"/>
      <c r="E39" s="1575"/>
      <c r="F39" s="1575"/>
      <c r="G39" s="1575"/>
      <c r="H39" s="1575"/>
      <c r="I39" s="1576"/>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0" t="s">
        <v>1103</v>
      </c>
      <c r="C41" s="1581"/>
      <c r="D41" s="1581"/>
      <c r="E41" s="1581"/>
      <c r="F41" s="1581"/>
      <c r="G41" s="1581"/>
      <c r="H41" s="1581"/>
      <c r="I41" s="1582"/>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68"/>
      <c r="C42" s="1569"/>
      <c r="D42" s="1569"/>
      <c r="E42" s="1569"/>
      <c r="F42" s="1569"/>
      <c r="G42" s="1569"/>
      <c r="H42" s="1569"/>
      <c r="I42" s="1570"/>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1"/>
      <c r="C43" s="1572"/>
      <c r="D43" s="1572"/>
      <c r="E43" s="1572"/>
      <c r="F43" s="1572"/>
      <c r="G43" s="1572"/>
      <c r="H43" s="1572"/>
      <c r="I43" s="1573"/>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1"/>
      <c r="C44" s="1572"/>
      <c r="D44" s="1572"/>
      <c r="E44" s="1572"/>
      <c r="F44" s="1572"/>
      <c r="G44" s="1572"/>
      <c r="H44" s="1572"/>
      <c r="I44" s="1573"/>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1"/>
      <c r="C45" s="1572"/>
      <c r="D45" s="1572"/>
      <c r="E45" s="1572"/>
      <c r="F45" s="1572"/>
      <c r="G45" s="1572"/>
      <c r="H45" s="1572"/>
      <c r="I45" s="1573"/>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1"/>
      <c r="C46" s="1572"/>
      <c r="D46" s="1572"/>
      <c r="E46" s="1572"/>
      <c r="F46" s="1572"/>
      <c r="G46" s="1572"/>
      <c r="H46" s="1572"/>
      <c r="I46" s="1573"/>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4"/>
      <c r="C47" s="1575"/>
      <c r="D47" s="1575"/>
      <c r="E47" s="1575"/>
      <c r="F47" s="1575"/>
      <c r="G47" s="1575"/>
      <c r="H47" s="1575"/>
      <c r="I47" s="1576"/>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23" priority="3">
      <formula>$D$20="No"</formula>
    </cfRule>
  </conditionalFormatting>
  <conditionalFormatting sqref="G12:H12">
    <cfRule type="expression" dxfId="122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N17" sqref="N17"/>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87" t="s">
        <v>875</v>
      </c>
      <c r="G2" s="1587"/>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88">
        <f>SUMIFS($I$6:$I$15,$W6:$W15,"&lt;&gt;End")</f>
        <v>0</v>
      </c>
      <c r="J17" s="1590" t="s">
        <v>1302</v>
      </c>
      <c r="K17" s="1592">
        <f>SUMIFS($K$6:$K$15,$W6:$W15,"&lt;&gt;End")</f>
        <v>0</v>
      </c>
      <c r="L17" s="1590" t="s">
        <v>1303</v>
      </c>
      <c r="M17" s="641"/>
      <c r="N17" s="641"/>
      <c r="O17" s="641"/>
      <c r="P17" s="1588">
        <f>SUMIFS($P$6:$P$15,$F$6:$F$15,"&gt;0",$W6:$W15,"&lt;&gt;End")</f>
        <v>0</v>
      </c>
      <c r="Q17" s="1584" t="s">
        <v>1304</v>
      </c>
      <c r="R17" s="158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89"/>
      <c r="J18" s="1591"/>
      <c r="K18" s="1593"/>
      <c r="L18" s="1591"/>
      <c r="M18" s="641"/>
      <c r="N18" s="641"/>
      <c r="O18" s="641"/>
      <c r="P18" s="1589"/>
      <c r="Q18" s="1585"/>
      <c r="R18" s="1586"/>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ojzMFCu7iNo2fCCLl3DdWoEshVxl/Dff16vGxXNvRJaLnyexNEONs/NrnPg1FNn6pU99HPkS/u5Z3Vc4wqqIA==" saltValue="4xGajbsShp0NFUnSFLg3kw=="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1" priority="117">
      <formula>$X6="Zip Code Not Serviced"</formula>
    </cfRule>
  </conditionalFormatting>
  <conditionalFormatting sqref="L3:N3">
    <cfRule type="expression" dxfId="1220" priority="113">
      <formula>$AN$4&gt;0</formula>
    </cfRule>
  </conditionalFormatting>
  <conditionalFormatting sqref="T6">
    <cfRule type="expression" dxfId="1219" priority="107">
      <formula>AND($F$6&lt;&gt;"",$G$6&lt;&gt;"",$U$6&lt;&gt;"Prospect")</formula>
    </cfRule>
    <cfRule type="expression" dxfId="1218" priority="108">
      <formula>AND($F$6&lt;&gt;"",$G$6&lt;&gt;"",$U$6="Prospect",$T$6="")</formula>
    </cfRule>
  </conditionalFormatting>
  <conditionalFormatting sqref="T6:W15">
    <cfRule type="expression" dxfId="1217" priority="109">
      <formula>$F6=""</formula>
    </cfRule>
    <cfRule type="notContainsBlanks" dxfId="1216" priority="110">
      <formula>LEN(TRIM(T6))&gt;0</formula>
    </cfRule>
  </conditionalFormatting>
  <conditionalFormatting sqref="P6:W15 M6:N15">
    <cfRule type="expression" dxfId="1215" priority="1">
      <formula>$AN6="FLAG"</formula>
    </cfRule>
  </conditionalFormatting>
  <conditionalFormatting sqref="P6:S15">
    <cfRule type="expression" dxfId="1214" priority="124">
      <formula>$F6=""</formula>
    </cfRule>
    <cfRule type="notContainsBlanks" dxfId="1213" priority="125">
      <formula>LEN(TRIM(P6))&gt;0</formula>
    </cfRule>
  </conditionalFormatting>
  <conditionalFormatting sqref="K6:K14">
    <cfRule type="expression" dxfId="1212" priority="111">
      <formula>$AN6="FLAG"</formula>
    </cfRule>
  </conditionalFormatting>
  <conditionalFormatting sqref="U14">
    <cfRule type="expression" dxfId="1211" priority="98">
      <formula>AND($AP14="Prospect",$BE$14&lt;&gt;"Yes")</formula>
    </cfRule>
  </conditionalFormatting>
  <conditionalFormatting sqref="U13">
    <cfRule type="expression" dxfId="1210" priority="97">
      <formula>AND($AP13="Prospect",$BE$13&lt;&gt;"Yes")</formula>
    </cfRule>
  </conditionalFormatting>
  <conditionalFormatting sqref="U15">
    <cfRule type="expression" dxfId="1209" priority="96">
      <formula>AND($AP15="Prospect",$BE$15&lt;&gt;"Yes")</formula>
    </cfRule>
  </conditionalFormatting>
  <conditionalFormatting sqref="U12">
    <cfRule type="expression" dxfId="1208" priority="95">
      <formula>AND($AP12="Prospect",$BE$12&lt;&gt;"Yes")</formula>
    </cfRule>
  </conditionalFormatting>
  <conditionalFormatting sqref="U11">
    <cfRule type="expression" dxfId="1207" priority="94">
      <formula>AND($AP11="Prospect",$BE$11&lt;&gt;"Yes")</formula>
    </cfRule>
  </conditionalFormatting>
  <conditionalFormatting sqref="U10">
    <cfRule type="expression" dxfId="1206" priority="93">
      <formula>AND($AP10="Prospect",$BE$10&lt;&gt;"Yes")</formula>
    </cfRule>
  </conditionalFormatting>
  <conditionalFormatting sqref="U9">
    <cfRule type="expression" dxfId="1205" priority="92">
      <formula>AND($AP9="Prospect",$BE$9&lt;&gt;"Yes")</formula>
    </cfRule>
  </conditionalFormatting>
  <conditionalFormatting sqref="U8">
    <cfRule type="expression" dxfId="1204" priority="91">
      <formula>AND($AP8="Prospect",$BE$8&lt;&gt;"Yes")</formula>
    </cfRule>
  </conditionalFormatting>
  <conditionalFormatting sqref="U7">
    <cfRule type="expression" dxfId="1203" priority="90">
      <formula>AND($AP7="Prospect",$BE$7&lt;&gt;"Yes")</formula>
    </cfRule>
  </conditionalFormatting>
  <conditionalFormatting sqref="U6">
    <cfRule type="expression" dxfId="1202" priority="89">
      <formula>AND($AP6="Prospect",$BE$6&lt;&gt;"Yes")</formula>
    </cfRule>
  </conditionalFormatting>
  <conditionalFormatting sqref="K6:O14 L15:O15">
    <cfRule type="expression" dxfId="1201" priority="88">
      <formula>P6&lt;&gt;""</formula>
    </cfRule>
  </conditionalFormatting>
  <conditionalFormatting sqref="K6:O14 L15:O15">
    <cfRule type="expression" dxfId="1200" priority="87">
      <formula>$AN6="FLAG"</formula>
    </cfRule>
  </conditionalFormatting>
  <conditionalFormatting sqref="O6:O15">
    <cfRule type="expression" dxfId="1199" priority="86">
      <formula>T6&lt;&gt;""</formula>
    </cfRule>
  </conditionalFormatting>
  <conditionalFormatting sqref="O6:O15">
    <cfRule type="expression" dxfId="1198" priority="85">
      <formula>$AN6="FLAG"</formula>
    </cfRule>
  </conditionalFormatting>
  <conditionalFormatting sqref="G6:H15">
    <cfRule type="notContainsBlanks" dxfId="1197" priority="100">
      <formula>LEN(TRIM(G6))&gt;0</formula>
    </cfRule>
    <cfRule type="expression" dxfId="1196" priority="101">
      <formula>$F6&lt;&gt;""</formula>
    </cfRule>
  </conditionalFormatting>
  <conditionalFormatting sqref="R6:S15">
    <cfRule type="expression" dxfId="1195" priority="500">
      <formula>AND($K6&lt;&gt;"Enter Spend&gt;&gt;&gt;",$U6&lt;&gt;"Prospect")</formula>
    </cfRule>
  </conditionalFormatting>
  <conditionalFormatting sqref="G6:H6">
    <cfRule type="expression" dxfId="1194" priority="84">
      <formula>OR($F$6="",AND($BE$6="Yes",$W$6&lt;&gt;"Add"))</formula>
    </cfRule>
  </conditionalFormatting>
  <conditionalFormatting sqref="G7:H7">
    <cfRule type="expression" dxfId="1193" priority="83">
      <formula>OR($F$7="",AND($BE$7="Yes",$W$7&lt;&gt;"Add"))</formula>
    </cfRule>
  </conditionalFormatting>
  <conditionalFormatting sqref="G8:H8">
    <cfRule type="expression" dxfId="1192" priority="82">
      <formula>OR($F$8="",AND($BE$8="Yes",$W$8&lt;&gt;"Add"))</formula>
    </cfRule>
  </conditionalFormatting>
  <conditionalFormatting sqref="G9:H9">
    <cfRule type="expression" dxfId="1191" priority="81">
      <formula>OR($F$9="",AND($BE$9="Yes",$W$9&lt;&gt;"Add"))</formula>
    </cfRule>
  </conditionalFormatting>
  <conditionalFormatting sqref="G10:H10">
    <cfRule type="expression" dxfId="1190" priority="80">
      <formula>OR($F$10="",AND($BE$10="Yes",$W$10&lt;&gt;"Add"))</formula>
    </cfRule>
  </conditionalFormatting>
  <conditionalFormatting sqref="G11:H11">
    <cfRule type="expression" dxfId="1189" priority="79">
      <formula>OR($F$11="",AND($BE$11="Yes",$W$11&lt;&gt;"Add"))</formula>
    </cfRule>
  </conditionalFormatting>
  <conditionalFormatting sqref="G12:H12">
    <cfRule type="expression" dxfId="1188" priority="78">
      <formula>OR($F$12="",AND($BE$12="Yes",$W$12&lt;&gt;"Add"))</formula>
    </cfRule>
  </conditionalFormatting>
  <conditionalFormatting sqref="G13:H13">
    <cfRule type="expression" dxfId="1187" priority="77">
      <formula>OR($F$13="",AND($BE$13="Yes",$W$13&lt;&gt;"Add"))</formula>
    </cfRule>
  </conditionalFormatting>
  <conditionalFormatting sqref="G14:H14">
    <cfRule type="expression" dxfId="1186" priority="76">
      <formula>OR($F$14="",AND($BE$14="Yes",$W$14&lt;&gt;"Add"))</formula>
    </cfRule>
  </conditionalFormatting>
  <conditionalFormatting sqref="G15:H15">
    <cfRule type="expression" dxfId="1185" priority="75">
      <formula>OR($F$15="",AND($BE$15="Yes",$W$15&lt;&gt;"Add"))</formula>
    </cfRule>
  </conditionalFormatting>
  <conditionalFormatting sqref="K15">
    <cfRule type="expression" dxfId="1184" priority="71">
      <formula>$AN15="FLAG"</formula>
    </cfRule>
  </conditionalFormatting>
  <conditionalFormatting sqref="K15">
    <cfRule type="expression" dxfId="1183" priority="70">
      <formula>P15&lt;&gt;""</formula>
    </cfRule>
  </conditionalFormatting>
  <conditionalFormatting sqref="K15">
    <cfRule type="expression" dxfId="1182" priority="69">
      <formula>$AN15="FLAG"</formula>
    </cfRule>
  </conditionalFormatting>
  <conditionalFormatting sqref="T7">
    <cfRule type="expression" dxfId="1181" priority="67">
      <formula>AND($F$7&lt;&gt;"",$G$7&lt;&gt;"",$U$7&lt;&gt;"Prospect")</formula>
    </cfRule>
    <cfRule type="expression" dxfId="1180" priority="68">
      <formula>AND($F$7&lt;&gt;"",$G$7&lt;&gt;"",$U$7="Prospect",$T$7="")</formula>
    </cfRule>
  </conditionalFormatting>
  <conditionalFormatting sqref="T8">
    <cfRule type="expression" dxfId="1179" priority="65">
      <formula>AND($F$8&lt;&gt;"",$G$8&lt;&gt;"",$U$8&lt;&gt;"Prospect")</formula>
    </cfRule>
    <cfRule type="expression" dxfId="1178" priority="66">
      <formula>AND($F$8&lt;&gt;"",$G$8&lt;&gt;"",$U$8="Prospect",$T$8="")</formula>
    </cfRule>
  </conditionalFormatting>
  <conditionalFormatting sqref="T9">
    <cfRule type="expression" dxfId="1177" priority="63">
      <formula>AND($F$9&lt;&gt;"",$G$9&lt;&gt;"",$U$9&lt;&gt;"Prospect")</formula>
    </cfRule>
    <cfRule type="expression" dxfId="1176" priority="64">
      <formula>AND($F$9&lt;&gt;"",$G$9&lt;&gt;"",$U$9="Prospect",$T$9="")</formula>
    </cfRule>
  </conditionalFormatting>
  <conditionalFormatting sqref="T10">
    <cfRule type="expression" dxfId="1175" priority="61">
      <formula>AND($F$10&lt;&gt;"",$G$10&lt;&gt;"",$U$10&lt;&gt;"Prospect")</formula>
    </cfRule>
    <cfRule type="expression" dxfId="1174" priority="62">
      <formula>AND($F$10&lt;&gt;"",$G$10&lt;&gt;"",$U$10="Prospect",$T$10="")</formula>
    </cfRule>
  </conditionalFormatting>
  <conditionalFormatting sqref="T11">
    <cfRule type="expression" dxfId="1173" priority="59">
      <formula>AND($F$11&lt;&gt;"",$G$11&lt;&gt;"",$U$11&lt;&gt;"Prospect")</formula>
    </cfRule>
    <cfRule type="expression" dxfId="1172" priority="60">
      <formula>AND($F$11&lt;&gt;"",$G$11&lt;&gt;"",$U$11="Prospect",$T$11="")</formula>
    </cfRule>
  </conditionalFormatting>
  <conditionalFormatting sqref="T12">
    <cfRule type="expression" dxfId="1171" priority="57">
      <formula>AND($F$12&lt;&gt;"",$G$12&lt;&gt;"",$U$12&lt;&gt;"Prospect")</formula>
    </cfRule>
    <cfRule type="expression" dxfId="1170" priority="58">
      <formula>AND($F$12&lt;&gt;"",$G$12&lt;&gt;"",$U$12="Prospect",$T$12="")</formula>
    </cfRule>
  </conditionalFormatting>
  <conditionalFormatting sqref="T13">
    <cfRule type="expression" dxfId="1169" priority="55">
      <formula>AND($F$13&lt;&gt;"",$G$13&lt;&gt;"",$U$13&lt;&gt;"Prospect")</formula>
    </cfRule>
    <cfRule type="expression" dxfId="1168" priority="56">
      <formula>AND($F$13&lt;&gt;"",$G$13&lt;&gt;"",$U$13="Prospect",$T$13="")</formula>
    </cfRule>
  </conditionalFormatting>
  <conditionalFormatting sqref="T14">
    <cfRule type="expression" dxfId="1167" priority="53">
      <formula>AND($F$14&lt;&gt;"",$G$14&lt;&gt;"",$U$14&lt;&gt;"Prospect")</formula>
    </cfRule>
    <cfRule type="expression" dxfId="1166" priority="54">
      <formula>AND($F$14&lt;&gt;"",$G$14&lt;&gt;"",$U$14="Prospect",$T$14="")</formula>
    </cfRule>
  </conditionalFormatting>
  <conditionalFormatting sqref="T15">
    <cfRule type="expression" dxfId="1165" priority="51">
      <formula>AND($F$15&lt;&gt;"",$G$15&lt;&gt;"",$U$15&lt;&gt;"Prospect")</formula>
    </cfRule>
    <cfRule type="expression" dxfId="1164" priority="52">
      <formula>AND($F$15&lt;&gt;"",$G$15&lt;&gt;"",$U$15="Prospect",$T$15="")</formula>
    </cfRule>
  </conditionalFormatting>
  <conditionalFormatting sqref="P7:Q7 S7:T7">
    <cfRule type="expression" dxfId="1163" priority="38">
      <formula>AND($BE$7="Yes",$W$7="End")</formula>
    </cfRule>
  </conditionalFormatting>
  <conditionalFormatting sqref="P8:Q8 S8:T8">
    <cfRule type="expression" dxfId="1162" priority="37">
      <formula>AND($BE$8="Yes",$W$8="End")</formula>
    </cfRule>
  </conditionalFormatting>
  <conditionalFormatting sqref="P9:Q9 S9:T9">
    <cfRule type="expression" dxfId="1161" priority="36">
      <formula>AND($BE$9="Yes",$W$9="End")</formula>
    </cfRule>
  </conditionalFormatting>
  <conditionalFormatting sqref="P10:Q10 S10:T10">
    <cfRule type="expression" dxfId="1160" priority="35">
      <formula>AND($BE$10="Yes",$W$10="End")</formula>
    </cfRule>
  </conditionalFormatting>
  <conditionalFormatting sqref="P11:Q11 S11:T11">
    <cfRule type="expression" dxfId="1159" priority="34">
      <formula>AND($BE$11="Yes",$W$11="End")</formula>
    </cfRule>
  </conditionalFormatting>
  <conditionalFormatting sqref="P12:Q12 S12:T12">
    <cfRule type="expression" dxfId="1158" priority="33">
      <formula>AND($BE$12="Yes",$W$12="End")</formula>
    </cfRule>
  </conditionalFormatting>
  <conditionalFormatting sqref="P13:Q13 S13:T13">
    <cfRule type="expression" dxfId="1157" priority="32">
      <formula>AND($BE$13="Yes",$W$13="End")</formula>
    </cfRule>
  </conditionalFormatting>
  <conditionalFormatting sqref="P14:Q14 S14:T14">
    <cfRule type="expression" dxfId="1156" priority="31">
      <formula>AND($BE$14="Yes",$W$14="End")</formula>
    </cfRule>
  </conditionalFormatting>
  <conditionalFormatting sqref="P15:Q15 S15:T15">
    <cfRule type="expression" dxfId="1155" priority="30">
      <formula>AND($BE$15="Yes",$W$15="End")</formula>
    </cfRule>
  </conditionalFormatting>
  <conditionalFormatting sqref="R6:S6">
    <cfRule type="expression" dxfId="1154" priority="499">
      <formula>AND($AP6="Existing",$BE$6&lt;&gt;"Yes")</formula>
    </cfRule>
  </conditionalFormatting>
  <conditionalFormatting sqref="R7:S7">
    <cfRule type="expression" dxfId="1153" priority="29">
      <formula>AND($AP7="Existing",$BE$7&lt;&gt;"Yes")</formula>
    </cfRule>
  </conditionalFormatting>
  <conditionalFormatting sqref="R8:S8">
    <cfRule type="expression" dxfId="1152" priority="28">
      <formula>AND($AP8="Existing",$BE$8&lt;&gt;"Yes")</formula>
    </cfRule>
  </conditionalFormatting>
  <conditionalFormatting sqref="R9:S9">
    <cfRule type="expression" dxfId="1151" priority="27">
      <formula>AND($AP9="Existing",$BE$9&lt;&gt;"Yes")</formula>
    </cfRule>
  </conditionalFormatting>
  <conditionalFormatting sqref="R10:S10">
    <cfRule type="expression" dxfId="1150" priority="26">
      <formula>AND($AP10="Existing",$BE$10&lt;&gt;"Yes")</formula>
    </cfRule>
  </conditionalFormatting>
  <conditionalFormatting sqref="R11:S11">
    <cfRule type="expression" dxfId="1149" priority="25">
      <formula>AND($AP11="Existing",$BE$11&lt;&gt;"Yes")</formula>
    </cfRule>
  </conditionalFormatting>
  <conditionalFormatting sqref="R12:S12">
    <cfRule type="expression" dxfId="1148" priority="24">
      <formula>AND($AP12="Existing",$BE$12&lt;&gt;"Yes")</formula>
    </cfRule>
  </conditionalFormatting>
  <conditionalFormatting sqref="R13:S13">
    <cfRule type="expression" dxfId="1147" priority="23">
      <formula>AND($AP13="Existing",$BE$13&lt;&gt;"Yes")</formula>
    </cfRule>
  </conditionalFormatting>
  <conditionalFormatting sqref="R14:S14">
    <cfRule type="expression" dxfId="1146" priority="22">
      <formula>AND($AP14="Existing",$BE$14&lt;&gt;"Yes")</formula>
    </cfRule>
  </conditionalFormatting>
  <conditionalFormatting sqref="R15:S15">
    <cfRule type="expression" dxfId="1145" priority="21">
      <formula>AND($AP15="Existing",$BE$15&lt;&gt;"Yes")</formula>
    </cfRule>
  </conditionalFormatting>
  <conditionalFormatting sqref="Q6">
    <cfRule type="expression" dxfId="1144" priority="20">
      <formula>AND($F$6&lt;&gt;"",$G$6&lt;&gt;"",$U$6&lt;&gt;"Prospect")</formula>
    </cfRule>
    <cfRule type="expression" dxfId="1143" priority="50">
      <formula>AND($F$6&lt;&gt;"",$G$6&lt;&gt;"",$U$6="Prospect",$Q$6="")</formula>
    </cfRule>
  </conditionalFormatting>
  <conditionalFormatting sqref="Q7">
    <cfRule type="expression" dxfId="1142" priority="18">
      <formula>AND($F$7&lt;&gt;"",$G$7&lt;&gt;"",$U$7&lt;&gt;"Prospect")</formula>
    </cfRule>
    <cfRule type="expression" dxfId="1141" priority="19">
      <formula>AND($F$7&lt;&gt;"",$G$7&lt;&gt;"",$U$7="Prospect",$Q$7="")</formula>
    </cfRule>
  </conditionalFormatting>
  <conditionalFormatting sqref="Q8">
    <cfRule type="expression" dxfId="1140" priority="16">
      <formula>AND($F$8&lt;&gt;"",$G$8&lt;&gt;"",$U$8&lt;&gt;"Prospect")</formula>
    </cfRule>
    <cfRule type="expression" dxfId="1139" priority="17">
      <formula>AND($F$8&lt;&gt;"",$G$8&lt;&gt;"",$U$8="Prospect",$Q$8="")</formula>
    </cfRule>
  </conditionalFormatting>
  <conditionalFormatting sqref="Q9">
    <cfRule type="expression" dxfId="1138" priority="14">
      <formula>AND($F$9&lt;&gt;"",$G$9&lt;&gt;"",$U$9&lt;&gt;"Prospect")</formula>
    </cfRule>
    <cfRule type="expression" dxfId="1137" priority="15">
      <formula>AND($F$9&lt;&gt;"",$G$9&lt;&gt;"",$U$9="Prospect",$Q$9="")</formula>
    </cfRule>
  </conditionalFormatting>
  <conditionalFormatting sqref="Q10">
    <cfRule type="expression" dxfId="1136" priority="12">
      <formula>AND($F$10&lt;&gt;"",$G$10&lt;&gt;"",$U$10&lt;&gt;"Prospect")</formula>
    </cfRule>
    <cfRule type="expression" dxfId="1135" priority="13">
      <formula>AND($F$10&lt;&gt;"",$G$10&lt;&gt;"",$U$10="Prospect",$Q$10="")</formula>
    </cfRule>
  </conditionalFormatting>
  <conditionalFormatting sqref="Q11">
    <cfRule type="expression" dxfId="1134" priority="10">
      <formula>AND($F$11&lt;&gt;"",$G$11&lt;&gt;"",$U$11&lt;&gt;"Prospect")</formula>
    </cfRule>
    <cfRule type="expression" dxfId="1133" priority="11">
      <formula>AND($F$11&lt;&gt;"",$G$11&lt;&gt;"",$U$11="Prospect",$Q$11="")</formula>
    </cfRule>
  </conditionalFormatting>
  <conditionalFormatting sqref="Q12">
    <cfRule type="expression" dxfId="1132" priority="8">
      <formula>AND($F$12&lt;&gt;"",$G$12&lt;&gt;"",$U$12&lt;&gt;"Prospect")</formula>
    </cfRule>
    <cfRule type="expression" dxfId="1131" priority="9">
      <formula>AND($F$12&lt;&gt;"",$G$12&lt;&gt;"",$U$12="Prospect",$Q$12="")</formula>
    </cfRule>
  </conditionalFormatting>
  <conditionalFormatting sqref="Q13">
    <cfRule type="expression" dxfId="1130" priority="6">
      <formula>AND($F$13&lt;&gt;"",$G$13&lt;&gt;"",$U$13&lt;&gt;"Prospect")</formula>
    </cfRule>
    <cfRule type="expression" dxfId="1129" priority="7">
      <formula>AND($F$13&lt;&gt;"",$G$13&lt;&gt;"",$U$13="Prospect",$Q$13="")</formula>
    </cfRule>
  </conditionalFormatting>
  <conditionalFormatting sqref="Q14">
    <cfRule type="expression" dxfId="1128" priority="4">
      <formula>AND($F$14&lt;&gt;"",$G$14&lt;&gt;"",$U$14&lt;&gt;"Prospect")</formula>
    </cfRule>
    <cfRule type="expression" dxfId="1127" priority="5">
      <formula>AND($F$14&lt;&gt;"",$G$14&lt;&gt;"",$U$14="Prospect",$Q$14="")</formula>
    </cfRule>
  </conditionalFormatting>
  <conditionalFormatting sqref="Q15">
    <cfRule type="expression" dxfId="1126" priority="2">
      <formula>AND($F$15&lt;&gt;"",$G$15&lt;&gt;"",$U$15&lt;&gt;"Prospect")</formula>
    </cfRule>
    <cfRule type="expression" dxfId="1125" priority="3">
      <formula>AND($F$15&lt;&gt;"",$G$15&lt;&gt;"",$U$15="Prospect",$Q$15="")</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597" t="str">
        <f>IFERROR(VLOOKUP($H$4,'Market Geography'!$D:$G,4,FALSE),"Select Market")</f>
        <v>Select Market</v>
      </c>
      <c r="I3" s="1598"/>
      <c r="J3" s="1598"/>
      <c r="K3" s="159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594">
        <f>Welcome!$D$4</f>
        <v>0</v>
      </c>
      <c r="I4" s="1595"/>
      <c r="J4" s="1595"/>
      <c r="K4" s="159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594" t="str">
        <f>'Multi-Customer'!$S$49</f>
        <v>Enter Customer(s)</v>
      </c>
      <c r="I5" s="1595"/>
      <c r="J5" s="1595"/>
      <c r="K5" s="159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594" t="str">
        <f>'Multi-Customer'!$AH$40</f>
        <v>MULTIPLE TYPES</v>
      </c>
      <c r="I6" s="1595"/>
      <c r="J6" s="1595"/>
      <c r="K6" s="159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0" t="s">
        <v>206</v>
      </c>
      <c r="I7" s="1601"/>
      <c r="J7" s="1601"/>
      <c r="K7" s="1602"/>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5" t="s">
        <v>119</v>
      </c>
      <c r="H33" s="1606"/>
      <c r="I33" s="403">
        <f>IF($E$3="MDA",'PIM Ranges'!$AX$7,'PIM Ranges'!$BJ$7)</f>
        <v>8.8999999999999996E-2</v>
      </c>
      <c r="J33" s="134"/>
      <c r="K33" s="1607" t="str">
        <f>IF(COUNTIF($AB$10:$AB$30,"ERROR")&lt;1,"",IF(COUNTIF($AB$10:$AB$30,"ERROR")&lt;2,(COUNTIF($AB$10:$AB$30,"ERROR")&amp;" Margin Missing Above"),(COUNTIF($AB$10:$AB$30,"ERROR")&amp;" Margins Missing Above")))</f>
        <v/>
      </c>
      <c r="L33" s="160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3" t="s">
        <v>490</v>
      </c>
      <c r="H34" s="1604"/>
      <c r="I34" s="399">
        <f>J31</f>
        <v>0</v>
      </c>
      <c r="J34" s="134"/>
      <c r="K34" s="1607" t="str">
        <f>IF(COUNTIFS($L$10:$L$30,"X",$AF$10:$AF$30,"BELOW")&lt;1,"",IF(COUNTIFS($L$10:$L$30,"X",$AF$10:$AF$30,"BELOW")&lt;2,(COUNTIFS($L$10:$L$30,"X",$AF$10:$AF$30,"BELOW")&amp;" Margin Below Minimum"),(COUNTIFS($L$10:$L$30,"X",$AF$10:$AF$30,"BELOW")&amp;" Margins Below Minimum")))</f>
        <v/>
      </c>
      <c r="L34" s="160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3" t="s">
        <v>1258</v>
      </c>
      <c r="H35" s="1604"/>
      <c r="I35" s="400" t="str">
        <f>IFERROR(I34/G31,"")</f>
        <v/>
      </c>
      <c r="K35" s="1607" t="str">
        <f>IF(COUNTIFS($L$10:$L$30,"X",$AF$10:$AF$30,"ABOVE")&lt;1,"",IF(COUNTIFS($L$10:$L$30,"X",$AF$10:$AF$30,"ABOVE")&lt;2,(COUNTIFS($L$10:$L$30,"X",$AF$10:$AF$30,"ABOVE")&amp;" Margin Above Maximum"),(COUNTIFS($L$10:$L$30,"X",$AF$10:$AF$30,"ABOVE")&amp;" Margins Above Maximum")))</f>
        <v/>
      </c>
      <c r="L35" s="160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3"/>
      <c r="H36" s="160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3" t="str">
        <f>IFERROR(IF(I35&gt;I33,"","Below Recommended TAGP: "),"")</f>
        <v/>
      </c>
      <c r="H37" s="160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3"/>
      <c r="H38" s="160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3" t="s">
        <v>1259</v>
      </c>
      <c r="H39" s="160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8" t="s">
        <v>491</v>
      </c>
      <c r="H40" s="1609"/>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0"/>
      <c r="G52" s="16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0"/>
      <c r="G53" s="16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0"/>
      <c r="G54" s="16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24" priority="40">
      <formula>$E10="EXCLUDE"</formula>
    </cfRule>
  </conditionalFormatting>
  <conditionalFormatting sqref="O8:O9">
    <cfRule type="expression" dxfId="1123" priority="42">
      <formula>$E$3="CIA"</formula>
    </cfRule>
  </conditionalFormatting>
  <conditionalFormatting sqref="Q8:Q9">
    <cfRule type="expression" dxfId="1122" priority="41">
      <formula>$E$3="CIA"</formula>
    </cfRule>
  </conditionalFormatting>
  <conditionalFormatting sqref="K9:K30">
    <cfRule type="expression" dxfId="1121" priority="31">
      <formula>$E$3="CIA"</formula>
    </cfRule>
  </conditionalFormatting>
  <conditionalFormatting sqref="L10:L30">
    <cfRule type="expression" dxfId="1120" priority="32">
      <formula>$AF10="ABOVE"</formula>
    </cfRule>
  </conditionalFormatting>
  <conditionalFormatting sqref="I35">
    <cfRule type="expression" dxfId="1119" priority="102">
      <formula>$K$36&gt;0</formula>
    </cfRule>
    <cfRule type="expression" dxfId="1118" priority="103">
      <formula>$I$35&lt;$I$33</formula>
    </cfRule>
    <cfRule type="expression" dxfId="1117" priority="104">
      <formula>$I$35&gt;$I$33</formula>
    </cfRule>
  </conditionalFormatting>
  <conditionalFormatting sqref="D10:D30">
    <cfRule type="expression" dxfId="1116" priority="43">
      <formula>$E$3="CIA"</formula>
    </cfRule>
  </conditionalFormatting>
  <conditionalFormatting sqref="K10:K30">
    <cfRule type="expression" dxfId="1115" priority="30">
      <formula>$D10&lt;&gt;"%"</formula>
    </cfRule>
  </conditionalFormatting>
  <conditionalFormatting sqref="K27">
    <cfRule type="expression" dxfId="1114" priority="28">
      <formula>$K$27&lt;0</formula>
    </cfRule>
  </conditionalFormatting>
  <conditionalFormatting sqref="O10:Q30">
    <cfRule type="expression" dxfId="1113" priority="26">
      <formula>$D10&lt;&gt;"%"</formula>
    </cfRule>
  </conditionalFormatting>
  <conditionalFormatting sqref="O10:O30">
    <cfRule type="expression" dxfId="1112" priority="25">
      <formula>$E$3="CIA"</formula>
    </cfRule>
  </conditionalFormatting>
  <conditionalFormatting sqref="Q10:Q30">
    <cfRule type="expression" dxfId="1111" priority="24">
      <formula>$E$3="CIA"</formula>
    </cfRule>
  </conditionalFormatting>
  <conditionalFormatting sqref="S10:S30">
    <cfRule type="expression" dxfId="1110" priority="22">
      <formula>$E$3="CIA"</formula>
    </cfRule>
  </conditionalFormatting>
  <conditionalFormatting sqref="U10:U30">
    <cfRule type="expression" dxfId="110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A2" sqref="A2"/>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0</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0</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31">
        <f>Welcome!$D$10</f>
        <v>0</v>
      </c>
      <c r="I3" s="1632"/>
      <c r="J3" s="849"/>
      <c r="K3" s="936" t="s">
        <v>110</v>
      </c>
      <c r="L3" s="1633" t="str">
        <f>IFERROR(VLOOKUP($L$4,'Market Geography'!$D:$G,4,FALSE),"Select Market")</f>
        <v>Select Market</v>
      </c>
      <c r="M3" s="1634"/>
      <c r="N3" s="637"/>
      <c r="O3" s="637"/>
      <c r="P3" s="637"/>
      <c r="Q3" s="179"/>
      <c r="R3" s="1003">
        <v>0</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35" t="str">
        <f>Welcome!$D$16</f>
        <v>Select Term</v>
      </c>
      <c r="I4" s="1636"/>
      <c r="J4" s="181"/>
      <c r="K4" s="937" t="s">
        <v>845</v>
      </c>
      <c r="L4" s="1637">
        <f>Welcome!$D$4</f>
        <v>0</v>
      </c>
      <c r="M4" s="1638"/>
      <c r="N4" s="637"/>
      <c r="O4" s="637"/>
      <c r="P4" s="637"/>
      <c r="Q4" s="179"/>
      <c r="R4" s="1003">
        <v>0</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39">
        <f>'PIM Model'!$G$31</f>
        <v>0</v>
      </c>
      <c r="I5" s="1640"/>
      <c r="J5" s="849"/>
      <c r="K5" s="937" t="s">
        <v>107</v>
      </c>
      <c r="L5" s="1637" t="str">
        <f>'Multi-Customer'!$S$49</f>
        <v>Enter Customer(s)</v>
      </c>
      <c r="M5" s="1638"/>
      <c r="N5" s="637"/>
      <c r="O5" s="637"/>
      <c r="P5" s="637"/>
      <c r="Q5" s="179"/>
      <c r="R5" s="1003">
        <v>0</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2103</v>
      </c>
      <c r="E6" s="877" t="s">
        <v>650</v>
      </c>
      <c r="G6" s="937" t="s">
        <v>1172</v>
      </c>
      <c r="H6" s="1641">
        <f>'Variable Costs (Back)'!$K$26</f>
        <v>0</v>
      </c>
      <c r="I6" s="1642"/>
      <c r="J6" s="849"/>
      <c r="K6" s="937" t="s">
        <v>1179</v>
      </c>
      <c r="L6" s="1637" t="str">
        <f>'Multi-Customer'!$AH$40</f>
        <v>MULTIPLE TYPES</v>
      </c>
      <c r="M6" s="1638"/>
      <c r="N6" s="637"/>
      <c r="O6" s="637"/>
      <c r="P6" s="637"/>
      <c r="Q6" s="179"/>
      <c r="R6" s="1003">
        <v>0</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43">
        <f>IFERROR('PIM Ranges'!$AU$3,0)</f>
        <v>0</v>
      </c>
      <c r="I7" s="1644"/>
      <c r="J7" s="849"/>
      <c r="K7" s="938" t="s">
        <v>1174</v>
      </c>
      <c r="L7" s="1645" t="s">
        <v>206</v>
      </c>
      <c r="M7" s="1646"/>
      <c r="N7" s="856"/>
      <c r="O7" s="856"/>
      <c r="P7" s="856"/>
      <c r="Q7" s="179"/>
      <c r="R7" s="1003">
        <v>0</v>
      </c>
      <c r="S7" s="180"/>
      <c r="T7" s="177"/>
      <c r="U7" s="177" t="s">
        <v>1705</v>
      </c>
      <c r="V7" s="177">
        <v>82</v>
      </c>
      <c r="W7" s="177"/>
      <c r="X7" s="177"/>
      <c r="Y7" s="177"/>
      <c r="Z7" s="177"/>
      <c r="AA7" s="177"/>
      <c r="AB7" s="177"/>
      <c r="AC7" s="177"/>
      <c r="AD7" s="177"/>
      <c r="AE7" s="177"/>
    </row>
    <row r="8" spans="1:31" s="850" customFormat="1" ht="18" customHeight="1" thickBot="1" x14ac:dyDescent="0.3">
      <c r="C8" s="1467"/>
      <c r="D8" s="1649" t="s">
        <v>1837</v>
      </c>
      <c r="E8" s="1651" t="s">
        <v>650</v>
      </c>
      <c r="F8" s="136"/>
      <c r="I8" s="177"/>
      <c r="J8" s="177"/>
      <c r="K8" s="177"/>
      <c r="L8" s="177"/>
      <c r="M8" s="177"/>
      <c r="N8" s="177"/>
      <c r="O8" s="177"/>
      <c r="P8" s="177"/>
      <c r="Q8" s="182"/>
      <c r="R8" s="1003">
        <v>0</v>
      </c>
      <c r="S8" s="180"/>
      <c r="T8" s="177"/>
      <c r="U8" s="177" t="s">
        <v>1706</v>
      </c>
      <c r="V8" s="177">
        <v>96</v>
      </c>
      <c r="W8" s="177"/>
      <c r="X8" s="177"/>
      <c r="Y8" s="177"/>
      <c r="Z8" s="177"/>
      <c r="AA8" s="177"/>
      <c r="AB8" s="177"/>
      <c r="AC8" s="177"/>
      <c r="AD8" s="177"/>
      <c r="AE8" s="177"/>
    </row>
    <row r="9" spans="1:31" s="850" customFormat="1" ht="16.5" customHeight="1" thickBot="1" x14ac:dyDescent="0.3">
      <c r="C9" s="1467"/>
      <c r="D9" s="1650"/>
      <c r="E9" s="1652"/>
      <c r="F9" s="136"/>
      <c r="G9" s="939" t="s">
        <v>854</v>
      </c>
      <c r="H9" s="1647">
        <f>IFERROR('PIM Model'!$G$31,0)</f>
        <v>0</v>
      </c>
      <c r="I9" s="1648"/>
      <c r="L9" s="177"/>
      <c r="M9" s="177"/>
      <c r="N9" s="177"/>
      <c r="O9" s="177"/>
      <c r="P9" s="177"/>
      <c r="Q9" s="182"/>
      <c r="R9" s="1003">
        <v>0</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64">
        <f>IFERROR('PIM Model'!$G$32,0)</f>
        <v>0</v>
      </c>
      <c r="I10" s="1665"/>
      <c r="L10" s="177"/>
      <c r="M10" s="177"/>
      <c r="N10" s="177"/>
      <c r="O10" s="177"/>
      <c r="P10" s="177"/>
      <c r="Q10" s="182"/>
      <c r="R10" s="1003">
        <v>0</v>
      </c>
      <c r="S10" s="1657" t="s">
        <v>1536</v>
      </c>
      <c r="T10" s="1657"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57"/>
      <c r="T11" s="1657"/>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30" t="s">
        <v>856</v>
      </c>
      <c r="E12" s="1630"/>
      <c r="F12" s="185"/>
      <c r="G12" s="1662"/>
      <c r="H12" s="1663"/>
      <c r="I12" s="186"/>
      <c r="J12" s="1653"/>
      <c r="K12" s="1653"/>
      <c r="L12" s="184"/>
      <c r="M12" s="184"/>
      <c r="N12" s="184"/>
      <c r="O12" s="1611" t="str">
        <f>IF(COUNTIF($K$19:$K$23,"&gt;.03")&gt;0,"***Warning:You have entered an Rate % of Sales above the recommended 3%***","")</f>
        <v/>
      </c>
      <c r="P12" s="1625"/>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26"/>
      <c r="P13" s="1627"/>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26"/>
      <c r="P14" s="1627"/>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26"/>
      <c r="P15" s="1627"/>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26"/>
      <c r="P16" s="1627"/>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1624"/>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1624"/>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1624"/>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1624"/>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30" t="s">
        <v>856</v>
      </c>
      <c r="E26" s="1630"/>
      <c r="F26" s="185"/>
      <c r="G26" s="1662"/>
      <c r="H26" s="1663"/>
      <c r="I26" s="186"/>
      <c r="J26" s="1653"/>
      <c r="K26" s="1653"/>
      <c r="L26" s="184"/>
      <c r="M26" s="184"/>
      <c r="N26" s="184"/>
      <c r="O26" s="1611" t="str">
        <f>IF(COUNTIF($K$33:$K$37,"&gt;.03")&gt;0,"***Warning:You have entered an Rate % of Sales above the recommended 3%***","")</f>
        <v/>
      </c>
      <c r="P26" s="1625"/>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26"/>
      <c r="P27" s="1627"/>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26"/>
      <c r="P28" s="1627"/>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26"/>
      <c r="P29" s="1627"/>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26"/>
      <c r="P30" s="1627"/>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1624"/>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1624"/>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1624"/>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1624"/>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30" t="s">
        <v>856</v>
      </c>
      <c r="E40" s="1630"/>
      <c r="F40" s="185"/>
      <c r="G40" s="1662"/>
      <c r="H40" s="1663"/>
      <c r="I40" s="186"/>
      <c r="J40" s="1653"/>
      <c r="K40" s="1653"/>
      <c r="L40" s="184"/>
      <c r="M40" s="184"/>
      <c r="N40" s="184"/>
      <c r="O40" s="1611" t="str">
        <f>IF(COUNTIF($K$47:$K$51,"&gt;.03")&gt;0,"***Warning:You have entered an Rate % of Sales above the recommended 3%***","")</f>
        <v/>
      </c>
      <c r="P40" s="1625"/>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26"/>
      <c r="P41" s="1627"/>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26"/>
      <c r="P42" s="1627"/>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26"/>
      <c r="P43" s="1627"/>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26"/>
      <c r="P44" s="1627"/>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1624"/>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1624"/>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1624"/>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1624"/>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18" t="s">
        <v>217</v>
      </c>
      <c r="E54" s="1618"/>
      <c r="F54" s="213"/>
      <c r="G54" s="214"/>
      <c r="H54" s="851"/>
      <c r="I54" s="215"/>
      <c r="J54" s="184"/>
      <c r="K54" s="216"/>
      <c r="L54" s="184"/>
      <c r="M54" s="217"/>
      <c r="N54" s="217"/>
      <c r="O54" s="1614" t="str">
        <f>IF(COUNTIF($K$61:$K$65,"&gt;.03")&gt;0,"***Warning:You have entered an Rate % of Sales above the recommended 3%***","")</f>
        <v/>
      </c>
      <c r="P54" s="1628"/>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24"/>
      <c r="P55" s="1629"/>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24"/>
      <c r="P56" s="1629"/>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24"/>
      <c r="P57" s="1629"/>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24"/>
      <c r="P58" s="1629"/>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617"/>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617"/>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617"/>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617"/>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f>COUNTIF($K$61:$K$65,"&gt;.05")</f>
        <v>0</v>
      </c>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18" t="s">
        <v>217</v>
      </c>
      <c r="E68" s="1618"/>
      <c r="F68" s="213"/>
      <c r="G68" s="214"/>
      <c r="H68" s="851"/>
      <c r="I68" s="215"/>
      <c r="J68" s="184"/>
      <c r="K68" s="216"/>
      <c r="L68" s="184"/>
      <c r="M68" s="217"/>
      <c r="N68" s="217"/>
      <c r="O68" s="1614" t="str">
        <f>IF(COUNTIF($K$75:$K$79,"&gt;.03")&gt;0,"***Warning:You have entered an Rate % of Sales above the recommended 3%***","")</f>
        <v/>
      </c>
      <c r="P68" s="1628"/>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24"/>
      <c r="P69" s="1629"/>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24"/>
      <c r="P70" s="1629"/>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24"/>
      <c r="P71" s="1629"/>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24"/>
      <c r="P72" s="1629"/>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617"/>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617"/>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617"/>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617"/>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18" t="s">
        <v>527</v>
      </c>
      <c r="E82" s="1618"/>
      <c r="F82" s="213"/>
      <c r="G82" s="225"/>
      <c r="H82" s="851"/>
      <c r="I82" s="215"/>
      <c r="J82" s="226"/>
      <c r="K82" s="216"/>
      <c r="L82" s="226"/>
      <c r="M82" s="217"/>
      <c r="N82" s="217"/>
      <c r="O82" s="1614" t="str">
        <f>IF(COUNTIF($K$89:$K$93,"&gt;.03")&gt;0,"***Warning:You have entered an Rate % of Sales above the recommended 3%***","")</f>
        <v/>
      </c>
      <c r="P82" s="1628"/>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24"/>
      <c r="P83" s="1629"/>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24"/>
      <c r="P84" s="1629"/>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24"/>
      <c r="P85" s="1629"/>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24"/>
      <c r="P86" s="1629"/>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617"/>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617"/>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617"/>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617"/>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f>COUNTIF($K$89:$K$93,"&gt;.05")</f>
        <v>0</v>
      </c>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18" t="s">
        <v>527</v>
      </c>
      <c r="E96" s="1618"/>
      <c r="F96" s="213"/>
      <c r="G96" s="225"/>
      <c r="H96" s="851"/>
      <c r="I96" s="215"/>
      <c r="J96" s="226"/>
      <c r="K96" s="216"/>
      <c r="L96" s="226"/>
      <c r="M96" s="217"/>
      <c r="N96" s="217"/>
      <c r="O96" s="1614" t="str">
        <f>IF(COUNTIF($K$103:$K$107,"&gt;.03")&gt;0,"***Warning:You have entered an Rate % of Sales above the recommended 3%***","")</f>
        <v/>
      </c>
      <c r="P96" s="1628"/>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24"/>
      <c r="P97" s="1629"/>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24"/>
      <c r="P98" s="1629"/>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24"/>
      <c r="P99" s="1629"/>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24"/>
      <c r="P100" s="1629"/>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17"/>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17"/>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17"/>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17"/>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18" t="s">
        <v>1112</v>
      </c>
      <c r="E110" s="1618"/>
      <c r="F110" s="213"/>
      <c r="G110" s="235"/>
      <c r="H110" s="183"/>
      <c r="I110" s="236"/>
      <c r="J110" s="216"/>
      <c r="K110" s="217"/>
      <c r="L110" s="183"/>
      <c r="M110" s="217"/>
      <c r="N110" s="1614" t="str">
        <f>IF(COUNTIF($K$115,"&gt;.02")&gt;0,"***Warning:You have entered an Rate % of Sales above the recommended amount.Rate % of Sales should be between 0% and 2%***","")</f>
        <v/>
      </c>
      <c r="O110" s="1614"/>
      <c r="P110" s="1628"/>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24"/>
      <c r="O111" s="1624"/>
      <c r="P111" s="1629"/>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24"/>
      <c r="O112" s="1624"/>
      <c r="P112" s="1629"/>
      <c r="Q112" s="138"/>
      <c r="R112" s="134"/>
      <c r="S112" s="141" t="s">
        <v>2106</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1614"/>
      <c r="N113" s="1624"/>
      <c r="O113" s="1624"/>
      <c r="P113" s="1629"/>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f>
        <v/>
      </c>
      <c r="F114" s="239"/>
      <c r="G114" s="194" t="s">
        <v>1401</v>
      </c>
      <c r="H114" s="188"/>
      <c r="I114" s="194" t="s">
        <v>1402</v>
      </c>
      <c r="J114" s="195"/>
      <c r="K114" s="194" t="s">
        <v>1403</v>
      </c>
      <c r="L114" s="188"/>
      <c r="M114" s="1615"/>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615"/>
      <c r="N115" s="197"/>
      <c r="O115" s="944">
        <f>IF(E111="No",0,IF((($H$10-(G115*52))*K115)&lt;0,0,(($H$10-(G115*52))*K115)))</f>
        <v>0</v>
      </c>
      <c r="P115" s="221"/>
      <c r="Q115" s="138"/>
      <c r="R115" s="849"/>
      <c r="S115" s="141" t="s">
        <v>2109</v>
      </c>
      <c r="T115" s="242">
        <v>1</v>
      </c>
      <c r="U115" s="1433"/>
    </row>
    <row r="116" spans="2:29" ht="21" customHeight="1" x14ac:dyDescent="0.25">
      <c r="B116" s="245"/>
      <c r="C116" s="1472"/>
      <c r="D116" s="960"/>
      <c r="E116" s="223"/>
      <c r="F116" s="223"/>
      <c r="G116" s="661"/>
      <c r="H116" s="223"/>
      <c r="I116" s="240"/>
      <c r="J116" s="223"/>
      <c r="K116" s="223"/>
      <c r="L116" s="223"/>
      <c r="M116" s="1616"/>
      <c r="N116" s="223"/>
      <c r="O116" s="223"/>
      <c r="P116" s="224"/>
      <c r="Q116" s="138"/>
      <c r="R116" s="849"/>
      <c r="S116" s="141" t="s">
        <v>2110</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18" t="s">
        <v>1112</v>
      </c>
      <c r="E118" s="1618"/>
      <c r="F118" s="213"/>
      <c r="G118" s="235"/>
      <c r="H118" s="183"/>
      <c r="I118" s="236"/>
      <c r="J118" s="216"/>
      <c r="K118" s="217"/>
      <c r="L118" s="183"/>
      <c r="M118" s="217"/>
      <c r="N118" s="1614" t="str">
        <f>IF(COUNTIF($K$123,"&gt;.02")&gt;0,"***Warning:You have entered an Rate % of Sales above the recommended amount.Rate % of Sales should be between 0% and 2%***","")</f>
        <v/>
      </c>
      <c r="O118" s="1614"/>
      <c r="P118" s="1628"/>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24"/>
      <c r="O119" s="1624"/>
      <c r="P119" s="1629"/>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24"/>
      <c r="O120" s="1624"/>
      <c r="P120" s="1629"/>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1614"/>
      <c r="N121" s="1624"/>
      <c r="O121" s="1624"/>
      <c r="P121" s="1629"/>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615"/>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615"/>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1616"/>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18" t="s">
        <v>1112</v>
      </c>
      <c r="E126" s="1618"/>
      <c r="F126" s="213"/>
      <c r="G126" s="235"/>
      <c r="H126" s="183"/>
      <c r="I126" s="236"/>
      <c r="J126" s="216"/>
      <c r="K126" s="217"/>
      <c r="L126" s="183"/>
      <c r="M126" s="217"/>
      <c r="N126" s="1614" t="str">
        <f>IF(COUNTIF($K$131,"&gt;.02")&gt;0,"***Warning:You have entered an Rate % of Sales above the recommended amount.Rate % of Sales should be between 0% and 2%***","")</f>
        <v/>
      </c>
      <c r="O126" s="1614"/>
      <c r="P126" s="1628"/>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24"/>
      <c r="O127" s="1624"/>
      <c r="P127" s="1629"/>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24"/>
      <c r="O128" s="1624"/>
      <c r="P128" s="1629"/>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1614"/>
      <c r="N129" s="1624"/>
      <c r="O129" s="1624"/>
      <c r="P129" s="1629"/>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615"/>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615"/>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1616"/>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18" t="s">
        <v>1112</v>
      </c>
      <c r="E134" s="1618"/>
      <c r="F134" s="213"/>
      <c r="G134" s="235"/>
      <c r="H134" s="183"/>
      <c r="I134" s="236"/>
      <c r="J134" s="216"/>
      <c r="K134" s="217"/>
      <c r="L134" s="183"/>
      <c r="M134" s="217"/>
      <c r="N134" s="1614" t="str">
        <f>IF(COUNTIF($K$139,"&gt;.02")&gt;0,"***Warning:You have entered an Rate % of Sales above the recommended amount.Rate % of Sales should be between 0% and 2%***","")</f>
        <v/>
      </c>
      <c r="O134" s="1614"/>
      <c r="P134" s="1628"/>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24"/>
      <c r="O135" s="1624"/>
      <c r="P135" s="1629"/>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24"/>
      <c r="O136" s="1624"/>
      <c r="P136" s="1629"/>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1614"/>
      <c r="N137" s="1624"/>
      <c r="O137" s="1624"/>
      <c r="P137" s="1629"/>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615"/>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615"/>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1616"/>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18" t="s">
        <v>1112</v>
      </c>
      <c r="E142" s="1618"/>
      <c r="F142" s="213"/>
      <c r="G142" s="235"/>
      <c r="H142" s="183"/>
      <c r="I142" s="236"/>
      <c r="J142" s="216"/>
      <c r="K142" s="217"/>
      <c r="L142" s="183"/>
      <c r="M142" s="217"/>
      <c r="N142" s="1614" t="str">
        <f>IF(COUNTIF($K$147,"&gt;.02")&gt;0,"***Warning:You have entered an Rate % of Sales above the recommended amount.Rate % of Sales should be between 0% and 2%***","")</f>
        <v/>
      </c>
      <c r="O142" s="1614"/>
      <c r="P142" s="1628"/>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24"/>
      <c r="O143" s="1624"/>
      <c r="P143" s="1629"/>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24"/>
      <c r="O144" s="1624"/>
      <c r="P144" s="1629"/>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1614"/>
      <c r="N145" s="1624"/>
      <c r="O145" s="1624"/>
      <c r="P145" s="1629"/>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615"/>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615"/>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1616"/>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18" t="s">
        <v>719</v>
      </c>
      <c r="E150" s="1618"/>
      <c r="F150" s="184"/>
      <c r="G150" s="235"/>
      <c r="H150" s="183"/>
      <c r="I150" s="236"/>
      <c r="J150" s="216"/>
      <c r="K150" s="217"/>
      <c r="L150" s="183"/>
      <c r="M150" s="217"/>
      <c r="N150" s="1614" t="str">
        <f>IF(COUNTIF($K$155,"&gt;.03")&gt;0,"***Warning:You have entered an Rate % of Sales above the recommended 3%***","")</f>
        <v/>
      </c>
      <c r="O150" s="1614"/>
      <c r="P150" s="1628"/>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24"/>
      <c r="O151" s="1624"/>
      <c r="P151" s="1629"/>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24"/>
      <c r="O152" s="1624"/>
      <c r="P152" s="1629"/>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1614"/>
      <c r="N153" s="1624"/>
      <c r="O153" s="1624"/>
      <c r="P153" s="1629"/>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615"/>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615"/>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1616"/>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18" t="s">
        <v>1102</v>
      </c>
      <c r="E158" s="1618"/>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611"/>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612"/>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612"/>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1613"/>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18" t="s">
        <v>1102</v>
      </c>
      <c r="E166" s="1618"/>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611"/>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612"/>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612"/>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1613"/>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18" t="s">
        <v>1006</v>
      </c>
      <c r="E174" s="1618"/>
      <c r="F174" s="1619" t="str">
        <f>IF(E175="Yes","Credit Card Payment on the Welcome Sheet must be ""YES""  to proceed with this incentive!","")</f>
        <v/>
      </c>
      <c r="G174" s="1619"/>
      <c r="H174" s="1619"/>
      <c r="I174" s="1619"/>
      <c r="J174" s="184"/>
      <c r="K174" s="184"/>
      <c r="L174" s="184"/>
      <c r="M174" s="184"/>
      <c r="N174" s="184"/>
      <c r="O174" s="184"/>
      <c r="P174" s="628"/>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45"/>
      <c r="P175" s="629"/>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45"/>
      <c r="P176" s="629"/>
      <c r="Q176" s="251"/>
    </row>
    <row r="177" spans="2:19" s="176" customFormat="1" ht="18" customHeight="1" thickBot="1" x14ac:dyDescent="0.3">
      <c r="B177" s="243"/>
      <c r="C177" s="479"/>
      <c r="D177" s="7"/>
      <c r="E177" s="614"/>
      <c r="F177" s="873"/>
      <c r="G177" s="873"/>
      <c r="H177" s="145"/>
      <c r="I177" s="145"/>
      <c r="J177" s="145"/>
      <c r="K177" s="145"/>
      <c r="L177" s="145"/>
      <c r="M177" s="1611"/>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612"/>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612"/>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1613"/>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18" t="s">
        <v>1489</v>
      </c>
      <c r="E182" s="1618"/>
      <c r="F182" s="213"/>
      <c r="G182" s="235"/>
      <c r="H182" s="183"/>
      <c r="I182" s="236"/>
      <c r="J182" s="216"/>
      <c r="K182" s="217"/>
      <c r="L182" s="183"/>
      <c r="M182" s="217"/>
      <c r="N182" s="165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58"/>
      <c r="P182" s="1659"/>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60"/>
      <c r="O183" s="1660"/>
      <c r="P183" s="1661"/>
      <c r="Q183" s="179"/>
      <c r="S183" s="613"/>
    </row>
    <row r="184" spans="2:19" s="908" customFormat="1" ht="18" customHeight="1" thickBot="1" x14ac:dyDescent="0.3">
      <c r="B184" s="243"/>
      <c r="C184" s="453"/>
      <c r="D184" s="858" t="s">
        <v>1397</v>
      </c>
      <c r="E184" s="916" t="s">
        <v>1398</v>
      </c>
      <c r="F184" s="678" t="s">
        <v>1102</v>
      </c>
      <c r="G184" s="1013" t="str">
        <f>IF(E184&lt;&gt;"Please Select","Program","")</f>
        <v/>
      </c>
      <c r="H184" s="569"/>
      <c r="I184" s="1013"/>
      <c r="J184" s="145"/>
      <c r="K184" s="1013" t="str">
        <f>IF(E184&lt;&gt;"Please Select","Corporate Office","")</f>
        <v/>
      </c>
      <c r="L184" s="145"/>
      <c r="M184" s="1010"/>
      <c r="N184" s="1660"/>
      <c r="O184" s="1660"/>
      <c r="P184" s="1661"/>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60"/>
      <c r="O185" s="1660"/>
      <c r="P185" s="1661"/>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014"/>
      <c r="J187" s="145"/>
      <c r="K187" s="1014"/>
      <c r="L187" s="145"/>
      <c r="M187" s="1014"/>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20" t="s">
        <v>1492</v>
      </c>
      <c r="E189" s="1621"/>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22" t="s">
        <v>1493</v>
      </c>
      <c r="E190" s="1623"/>
      <c r="F190" s="678"/>
      <c r="G190" s="1064"/>
      <c r="H190" s="145"/>
      <c r="I190" s="1065"/>
      <c r="J190" s="145"/>
      <c r="K190" s="1066"/>
      <c r="L190" s="220"/>
      <c r="M190" s="1066"/>
      <c r="N190" s="145"/>
      <c r="O190" s="1014"/>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18" t="s">
        <v>1139</v>
      </c>
      <c r="E193" s="1618"/>
      <c r="F193" s="213"/>
      <c r="G193" s="235"/>
      <c r="H193" s="183"/>
      <c r="I193" s="236"/>
      <c r="J193" s="216"/>
      <c r="K193" s="217"/>
      <c r="L193" s="183"/>
      <c r="M193" s="217"/>
      <c r="N193" s="165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58"/>
      <c r="P193" s="1659"/>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60"/>
      <c r="O194" s="1660"/>
      <c r="P194" s="1661"/>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60"/>
      <c r="O195" s="1660"/>
      <c r="P195" s="1661"/>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60"/>
      <c r="O196" s="1660"/>
      <c r="P196" s="1661"/>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54"/>
      <c r="K197" s="194" t="s">
        <v>729</v>
      </c>
      <c r="L197" s="1654"/>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1423"/>
      <c r="H198" s="188"/>
      <c r="I198" s="951">
        <v>1</v>
      </c>
      <c r="J198" s="1655"/>
      <c r="K198" s="948"/>
      <c r="L198" s="1656"/>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18" t="s">
        <v>1139</v>
      </c>
      <c r="E205" s="1618"/>
      <c r="F205" s="213"/>
      <c r="G205" s="235"/>
      <c r="H205" s="183"/>
      <c r="I205" s="236"/>
      <c r="J205" s="216"/>
      <c r="K205" s="217"/>
      <c r="L205" s="183"/>
      <c r="M205" s="217"/>
      <c r="N205" s="165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58"/>
      <c r="P205" s="1659"/>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60"/>
      <c r="O206" s="1660"/>
      <c r="P206" s="1661"/>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60"/>
      <c r="O207" s="1660"/>
      <c r="P207" s="1661"/>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60"/>
      <c r="O208" s="1660"/>
      <c r="P208" s="1661"/>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54"/>
      <c r="K209" s="194" t="s">
        <v>729</v>
      </c>
      <c r="L209" s="1654"/>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55"/>
      <c r="K210" s="948"/>
      <c r="L210" s="1656"/>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67" t="s">
        <v>1499</v>
      </c>
      <c r="E217" s="1667"/>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12"/>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12"/>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12"/>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13"/>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67" t="s">
        <v>1836</v>
      </c>
      <c r="E225" s="1668"/>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66"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66"/>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66"/>
      <c r="N231" s="1449"/>
      <c r="O231" s="1449"/>
      <c r="P231" s="629"/>
      <c r="Q231" s="1182"/>
    </row>
    <row r="232" spans="2:17" s="180" customFormat="1" ht="27" hidden="1" customHeight="1" thickBot="1" x14ac:dyDescent="0.3">
      <c r="B232" s="243"/>
      <c r="C232" s="479"/>
      <c r="D232" s="1451" t="s">
        <v>2072</v>
      </c>
      <c r="E232" s="1452" t="str">
        <f>IF(E226="Yes",IF(Welcome!D8&lt;&gt;"",Welcome!D8,""),"")</f>
        <v/>
      </c>
      <c r="F232" s="196"/>
      <c r="G232" s="228" t="s">
        <v>2073</v>
      </c>
      <c r="H232" s="1449"/>
      <c r="I232" s="228" t="s">
        <v>2074</v>
      </c>
      <c r="J232" s="1449"/>
      <c r="K232" s="228" t="s">
        <v>1498</v>
      </c>
      <c r="L232" s="1449"/>
      <c r="M232" s="1666"/>
      <c r="N232" s="1449"/>
      <c r="O232" s="1449"/>
      <c r="P232" s="629"/>
      <c r="Q232" s="1182"/>
    </row>
    <row r="233" spans="2:17" s="180" customFormat="1" ht="19.5" hidden="1" customHeight="1" thickBot="1" x14ac:dyDescent="0.3">
      <c r="B233" s="243"/>
      <c r="C233" s="479"/>
      <c r="D233" s="1451" t="s">
        <v>2075</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67" t="s">
        <v>1836</v>
      </c>
      <c r="E236" s="1668"/>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66"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66"/>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66"/>
      <c r="N242" s="1449"/>
      <c r="O242" s="1449"/>
      <c r="P242" s="629"/>
      <c r="Q242" s="1182"/>
    </row>
    <row r="243" spans="2:17" s="180" customFormat="1" ht="27.75" hidden="1" customHeight="1" thickBot="1" x14ac:dyDescent="0.3">
      <c r="B243" s="243"/>
      <c r="C243" s="479"/>
      <c r="D243" s="1451" t="s">
        <v>2072</v>
      </c>
      <c r="E243" s="1452" t="str">
        <f>IF(E237="Yes",IF(Welcome!D8&lt;&gt;"",Welcome!D8,""),"")</f>
        <v/>
      </c>
      <c r="F243" s="196"/>
      <c r="G243" s="228" t="s">
        <v>2073</v>
      </c>
      <c r="H243" s="1449"/>
      <c r="I243" s="228" t="s">
        <v>2074</v>
      </c>
      <c r="J243" s="1449"/>
      <c r="K243" s="228" t="s">
        <v>1498</v>
      </c>
      <c r="L243" s="1449"/>
      <c r="M243" s="1666"/>
      <c r="N243" s="1449"/>
      <c r="O243" s="1449"/>
      <c r="P243" s="629"/>
      <c r="Q243" s="1182"/>
    </row>
    <row r="244" spans="2:17" s="180" customFormat="1" ht="19.5" hidden="1" customHeight="1" thickBot="1" x14ac:dyDescent="0.3">
      <c r="B244" s="243"/>
      <c r="C244" s="479"/>
      <c r="D244" s="1451" t="s">
        <v>2075</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67" t="s">
        <v>1836</v>
      </c>
      <c r="E247" s="1668"/>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66"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66"/>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66"/>
      <c r="N253" s="1449"/>
      <c r="O253" s="1449"/>
      <c r="P253" s="629"/>
      <c r="Q253" s="1182"/>
    </row>
    <row r="254" spans="2:17" s="180" customFormat="1" ht="31.5" hidden="1" customHeight="1" thickBot="1" x14ac:dyDescent="0.3">
      <c r="B254" s="243"/>
      <c r="C254" s="479"/>
      <c r="D254" s="1451" t="s">
        <v>2072</v>
      </c>
      <c r="E254" s="1452" t="str">
        <f>IF(E248="Yes",IF(Welcome!D8&lt;&gt;"",Welcome!D8,""),"")</f>
        <v/>
      </c>
      <c r="F254" s="196"/>
      <c r="G254" s="228" t="s">
        <v>2073</v>
      </c>
      <c r="H254" s="1449"/>
      <c r="I254" s="228" t="s">
        <v>2074</v>
      </c>
      <c r="J254" s="1449"/>
      <c r="K254" s="228" t="s">
        <v>1498</v>
      </c>
      <c r="L254" s="1449"/>
      <c r="M254" s="1666"/>
      <c r="N254" s="1449"/>
      <c r="O254" s="1449"/>
      <c r="P254" s="629"/>
      <c r="Q254" s="1182"/>
    </row>
    <row r="255" spans="2:17" s="180" customFormat="1" ht="19.5" hidden="1" customHeight="1" thickBot="1" x14ac:dyDescent="0.3">
      <c r="B255" s="243"/>
      <c r="C255" s="479"/>
      <c r="D255" s="1451" t="s">
        <v>2075</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67" t="s">
        <v>1836</v>
      </c>
      <c r="E258" s="1668"/>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66"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66"/>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66"/>
      <c r="N264" s="1449"/>
      <c r="O264" s="1449"/>
      <c r="P264" s="629"/>
      <c r="Q264" s="1182"/>
    </row>
    <row r="265" spans="2:17" s="180" customFormat="1" ht="27" hidden="1" customHeight="1" thickBot="1" x14ac:dyDescent="0.3">
      <c r="B265" s="243"/>
      <c r="C265" s="479"/>
      <c r="D265" s="1451" t="s">
        <v>2072</v>
      </c>
      <c r="E265" s="1452" t="str">
        <f>IF(E259="Yes",IF(Welcome!D8&lt;&gt;"",Welcome!D8,""),"")</f>
        <v/>
      </c>
      <c r="F265" s="196"/>
      <c r="G265" s="228" t="s">
        <v>2073</v>
      </c>
      <c r="H265" s="1449"/>
      <c r="I265" s="228" t="s">
        <v>2074</v>
      </c>
      <c r="J265" s="1449"/>
      <c r="K265" s="228" t="s">
        <v>1498</v>
      </c>
      <c r="L265" s="1449"/>
      <c r="M265" s="1666"/>
      <c r="N265" s="1449"/>
      <c r="O265" s="1449"/>
      <c r="P265" s="629"/>
      <c r="Q265" s="1182"/>
    </row>
    <row r="266" spans="2:17" s="180" customFormat="1" ht="19.5" hidden="1" customHeight="1" thickBot="1" x14ac:dyDescent="0.3">
      <c r="B266" s="243"/>
      <c r="C266" s="479"/>
      <c r="D266" s="1451" t="s">
        <v>2075</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67" t="s">
        <v>1836</v>
      </c>
      <c r="E269" s="1668"/>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66"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66"/>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66"/>
      <c r="N275" s="1449"/>
      <c r="O275" s="1449"/>
      <c r="P275" s="629"/>
      <c r="Q275" s="1182"/>
    </row>
    <row r="276" spans="2:17" s="180" customFormat="1" ht="29.25" hidden="1" customHeight="1" thickBot="1" x14ac:dyDescent="0.3">
      <c r="B276" s="243"/>
      <c r="C276" s="479"/>
      <c r="D276" s="1451" t="s">
        <v>2072</v>
      </c>
      <c r="E276" s="1452" t="str">
        <f>IF(E270="Yes",IF(Welcome!D8&lt;&gt;"",Welcome!D8,""),"")</f>
        <v/>
      </c>
      <c r="F276" s="196"/>
      <c r="G276" s="228" t="s">
        <v>2073</v>
      </c>
      <c r="H276" s="1449"/>
      <c r="I276" s="228" t="s">
        <v>2074</v>
      </c>
      <c r="J276" s="1449"/>
      <c r="K276" s="228" t="s">
        <v>1498</v>
      </c>
      <c r="L276" s="1449"/>
      <c r="M276" s="1666"/>
      <c r="N276" s="1449"/>
      <c r="O276" s="1449"/>
      <c r="P276" s="629"/>
      <c r="Q276" s="1182"/>
    </row>
    <row r="277" spans="2:17" s="180" customFormat="1" ht="19.5" hidden="1" customHeight="1" thickBot="1" x14ac:dyDescent="0.3">
      <c r="B277" s="243"/>
      <c r="C277" s="479"/>
      <c r="D277" s="1451" t="s">
        <v>2075</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67" t="s">
        <v>1836</v>
      </c>
      <c r="E280" s="1668"/>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66"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66"/>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66"/>
      <c r="N286" s="1449"/>
      <c r="O286" s="1449"/>
      <c r="P286" s="629"/>
      <c r="Q286" s="1182"/>
    </row>
    <row r="287" spans="2:17" s="180" customFormat="1" ht="30.75" hidden="1" customHeight="1" thickBot="1" x14ac:dyDescent="0.3">
      <c r="B287" s="243"/>
      <c r="C287" s="479"/>
      <c r="D287" s="1451" t="s">
        <v>2072</v>
      </c>
      <c r="E287" s="1452" t="str">
        <f>IF(E281="Yes",IF(Welcome!D8&lt;&gt;"",Welcome!D8,""),"")</f>
        <v/>
      </c>
      <c r="F287" s="196"/>
      <c r="G287" s="228" t="s">
        <v>2073</v>
      </c>
      <c r="H287" s="1449"/>
      <c r="I287" s="228" t="s">
        <v>2074</v>
      </c>
      <c r="J287" s="1449"/>
      <c r="K287" s="228" t="s">
        <v>1498</v>
      </c>
      <c r="L287" s="1449"/>
      <c r="M287" s="1666"/>
      <c r="N287" s="1449"/>
      <c r="O287" s="1449"/>
      <c r="P287" s="629"/>
      <c r="Q287" s="1182"/>
    </row>
    <row r="288" spans="2:17" s="180" customFormat="1" ht="19.5" hidden="1" customHeight="1" thickBot="1" x14ac:dyDescent="0.3">
      <c r="B288" s="243"/>
      <c r="C288" s="479"/>
      <c r="D288" s="1451" t="s">
        <v>2075</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67" t="s">
        <v>1836</v>
      </c>
      <c r="E291" s="1668"/>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66"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66"/>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66"/>
      <c r="N297" s="1449"/>
      <c r="O297" s="1449"/>
      <c r="P297" s="629"/>
      <c r="Q297" s="1182"/>
    </row>
    <row r="298" spans="2:17" s="180" customFormat="1" ht="31.5" hidden="1" customHeight="1" thickBot="1" x14ac:dyDescent="0.3">
      <c r="B298" s="243"/>
      <c r="C298" s="479"/>
      <c r="D298" s="1451" t="s">
        <v>2072</v>
      </c>
      <c r="E298" s="1452" t="str">
        <f>IF(E292="Yes",IF(Welcome!D8&lt;&gt;"",Welcome!D8,""),"")</f>
        <v/>
      </c>
      <c r="F298" s="196"/>
      <c r="G298" s="228" t="s">
        <v>2073</v>
      </c>
      <c r="H298" s="1449"/>
      <c r="I298" s="228" t="s">
        <v>2074</v>
      </c>
      <c r="J298" s="1449"/>
      <c r="K298" s="228" t="s">
        <v>1498</v>
      </c>
      <c r="L298" s="1449"/>
      <c r="M298" s="1666"/>
      <c r="N298" s="1449"/>
      <c r="O298" s="1449"/>
      <c r="P298" s="629"/>
      <c r="Q298" s="1182"/>
    </row>
    <row r="299" spans="2:17" s="180" customFormat="1" ht="19.5" hidden="1" customHeight="1" thickBot="1" x14ac:dyDescent="0.3">
      <c r="B299" s="243"/>
      <c r="C299" s="479"/>
      <c r="D299" s="1451" t="s">
        <v>2075</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67" t="s">
        <v>1836</v>
      </c>
      <c r="E302" s="1668"/>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66"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66"/>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66"/>
      <c r="N308" s="1449"/>
      <c r="O308" s="1449"/>
      <c r="P308" s="629"/>
      <c r="Q308" s="1182"/>
    </row>
    <row r="309" spans="2:17" s="180" customFormat="1" ht="29.25" hidden="1" customHeight="1" thickBot="1" x14ac:dyDescent="0.3">
      <c r="B309" s="243"/>
      <c r="C309" s="479"/>
      <c r="D309" s="1451" t="s">
        <v>2072</v>
      </c>
      <c r="E309" s="1452" t="str">
        <f>IF(E303="Yes",IF(Welcome!D8&lt;&gt;"",Welcome!D8,""),"")</f>
        <v/>
      </c>
      <c r="F309" s="196"/>
      <c r="G309" s="228" t="s">
        <v>2073</v>
      </c>
      <c r="H309" s="1449"/>
      <c r="I309" s="228" t="s">
        <v>2074</v>
      </c>
      <c r="J309" s="1449"/>
      <c r="K309" s="228" t="s">
        <v>1498</v>
      </c>
      <c r="L309" s="1449"/>
      <c r="M309" s="1666"/>
      <c r="N309" s="1449"/>
      <c r="O309" s="1449"/>
      <c r="P309" s="629"/>
      <c r="Q309" s="1182"/>
    </row>
    <row r="310" spans="2:17" s="180" customFormat="1" ht="19.5" hidden="1" customHeight="1" thickBot="1" x14ac:dyDescent="0.3">
      <c r="B310" s="243"/>
      <c r="C310" s="479"/>
      <c r="D310" s="1451" t="s">
        <v>2075</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67" t="s">
        <v>1836</v>
      </c>
      <c r="E313" s="1668"/>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66"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66"/>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66"/>
      <c r="N319" s="1449"/>
      <c r="O319" s="1449"/>
      <c r="P319" s="629"/>
      <c r="Q319" s="1182"/>
    </row>
    <row r="320" spans="2:17" s="180" customFormat="1" ht="27" hidden="1" customHeight="1" thickBot="1" x14ac:dyDescent="0.3">
      <c r="B320" s="243"/>
      <c r="C320" s="479"/>
      <c r="D320" s="1451" t="s">
        <v>2072</v>
      </c>
      <c r="E320" s="1452" t="str">
        <f>IF(E314="Yes",IF(Welcome!D8&lt;&gt;"",Welcome!D8,""),"")</f>
        <v/>
      </c>
      <c r="F320" s="196"/>
      <c r="G320" s="228" t="s">
        <v>2073</v>
      </c>
      <c r="H320" s="1449"/>
      <c r="I320" s="228" t="s">
        <v>2074</v>
      </c>
      <c r="J320" s="1449"/>
      <c r="K320" s="228" t="s">
        <v>1498</v>
      </c>
      <c r="L320" s="1449"/>
      <c r="M320" s="1666"/>
      <c r="N320" s="1449"/>
      <c r="O320" s="1449"/>
      <c r="P320" s="629"/>
      <c r="Q320" s="1182"/>
    </row>
    <row r="321" spans="1:22" s="180" customFormat="1" ht="19.5" hidden="1" customHeight="1" thickBot="1" x14ac:dyDescent="0.3">
      <c r="B321" s="243"/>
      <c r="C321" s="479"/>
      <c r="D321" s="1451" t="s">
        <v>2075</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69"/>
      <c r="D331" s="1669"/>
      <c r="I331" s="580"/>
      <c r="L331" s="850"/>
      <c r="M331" s="1670"/>
      <c r="N331" s="1670"/>
      <c r="O331" s="1670"/>
      <c r="P331" s="1670"/>
      <c r="R331" s="849"/>
    </row>
  </sheetData>
  <sheetProtection algorithmName="SHA-512" hashValue="g0Ttol1u0hF8t2++Nd0zvpFDvY9GVzX34tc39WZuG7mR7f/DpG1+i0nB8Iz6pku9NKLYJeil2bltbH6hfisbGA==" saltValue="xNP44LcHEtZzollaNSEgAA==" spinCount="100000" sheet="1" objects="1" scenarios="1"/>
  <mergeCells count="102">
    <mergeCell ref="O82:P86"/>
    <mergeCell ref="O26:P30"/>
    <mergeCell ref="O40:P44"/>
    <mergeCell ref="O68:P72"/>
    <mergeCell ref="O96:P100"/>
    <mergeCell ref="N110:P113"/>
    <mergeCell ref="N150:P153"/>
    <mergeCell ref="N118:P121"/>
    <mergeCell ref="N134:P137"/>
    <mergeCell ref="N126:P129"/>
    <mergeCell ref="N142:P145"/>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M18:M21"/>
    <mergeCell ref="M32:M35"/>
    <mergeCell ref="M46:M49"/>
    <mergeCell ref="M60:M63"/>
    <mergeCell ref="M74:M77"/>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F174:I174"/>
    <mergeCell ref="D110:E110"/>
    <mergeCell ref="D150:E150"/>
    <mergeCell ref="D189:E189"/>
    <mergeCell ref="D190:E190"/>
    <mergeCell ref="D134:E134"/>
    <mergeCell ref="D54:E54"/>
    <mergeCell ref="D68:E68"/>
    <mergeCell ref="D82:E82"/>
    <mergeCell ref="D96:E96"/>
    <mergeCell ref="D118:E118"/>
    <mergeCell ref="M177:M180"/>
    <mergeCell ref="M137:M140"/>
    <mergeCell ref="M145:M148"/>
    <mergeCell ref="M153:M156"/>
    <mergeCell ref="M161:M164"/>
    <mergeCell ref="M169:M172"/>
    <mergeCell ref="M113:M116"/>
    <mergeCell ref="M88:M91"/>
    <mergeCell ref="M102:M105"/>
    <mergeCell ref="M121:M124"/>
    <mergeCell ref="M129:M132"/>
  </mergeCells>
  <phoneticPr fontId="89" type="noConversion"/>
  <conditionalFormatting sqref="O329">
    <cfRule type="expression" dxfId="499" priority="844">
      <formula>$M$330&gt;0</formula>
    </cfRule>
    <cfRule type="cellIs" dxfId="498" priority="847" operator="lessThan">
      <formula>$P$329</formula>
    </cfRule>
    <cfRule type="cellIs" dxfId="497" priority="848" operator="greaterThan">
      <formula>$P$329</formula>
    </cfRule>
  </conditionalFormatting>
  <conditionalFormatting sqref="I14">
    <cfRule type="expression" dxfId="496" priority="363">
      <formula>AND($C$13="Yes",$C$16="No")</formula>
    </cfRule>
    <cfRule type="expression" dxfId="495" priority="846">
      <formula>AND($C$13&lt;&gt;"Yes",$E$14&lt;&gt;"Please Select")</formula>
    </cfRule>
  </conditionalFormatting>
  <conditionalFormatting sqref="G61 K61">
    <cfRule type="expression" dxfId="494" priority="845">
      <formula>AND($C$55&lt;&gt;"Yes",OR($E56="DS Tiered Average Invoice Dollar Qualifier",$E56="DS Threshold Average Invoice Dollar Qualifier"))</formula>
    </cfRule>
  </conditionalFormatting>
  <conditionalFormatting sqref="G14">
    <cfRule type="expression" dxfId="493" priority="364">
      <formula>AND($C$13="Yes",$C$16="No")</formula>
    </cfRule>
    <cfRule type="expression" dxfId="492" priority="842">
      <formula>AND($C$13&lt;&gt;"Yes",$E$14&lt;&gt;"Please Select")</formula>
    </cfRule>
  </conditionalFormatting>
  <conditionalFormatting sqref="G17">
    <cfRule type="expression" dxfId="491" priority="835">
      <formula>$E$15="YES"</formula>
    </cfRule>
  </conditionalFormatting>
  <conditionalFormatting sqref="G31">
    <cfRule type="expression" dxfId="490" priority="834">
      <formula>$E$15="YES"</formula>
    </cfRule>
  </conditionalFormatting>
  <conditionalFormatting sqref="G45">
    <cfRule type="expression" dxfId="489" priority="832">
      <formula>$E$15="YES"</formula>
    </cfRule>
  </conditionalFormatting>
  <conditionalFormatting sqref="E14">
    <cfRule type="expression" dxfId="488" priority="830">
      <formula>OR(AND($C$13&lt;&gt;"Yes",$E$13="No"),$C$13="Yes")</formula>
    </cfRule>
    <cfRule type="expression" dxfId="487" priority="831">
      <formula>AND($E$13="Yes",$C$13&lt;&gt;"Yes")</formula>
    </cfRule>
  </conditionalFormatting>
  <conditionalFormatting sqref="E28">
    <cfRule type="expression" dxfId="486" priority="828">
      <formula>OR($C$27="Yes",AND($E$27="No",$C$27&lt;&gt;"Yes"))</formula>
    </cfRule>
    <cfRule type="expression" dxfId="485" priority="829">
      <formula>AND($C$27&lt;&gt;"Yes",$E$27="Yes")</formula>
    </cfRule>
  </conditionalFormatting>
  <conditionalFormatting sqref="E42">
    <cfRule type="expression" dxfId="484" priority="826">
      <formula>OR($C$41="Yes",AND($E$41="No",$C$41&lt;&gt;"Yes"))</formula>
    </cfRule>
    <cfRule type="expression" dxfId="483" priority="827">
      <formula>AND($E$41="Yes",$C$41&lt;&gt;"Yes")</formula>
    </cfRule>
  </conditionalFormatting>
  <conditionalFormatting sqref="M14">
    <cfRule type="expression" dxfId="482" priority="823">
      <formula>OR(AND($K$14&lt;&gt;"Corporate Office",$C$13&lt;&gt;"Yes"),AND($C$13="Yes",$C$16&lt;&gt;"No"))</formula>
    </cfRule>
    <cfRule type="expression" dxfId="481" priority="824">
      <formula>OR(AND($K$14="Corporate Office",$I$14="Check",$C$13&lt;&gt;"Yes"),AND($C$13="Yes",$C$16="No"))</formula>
    </cfRule>
    <cfRule type="expression" dxfId="480" priority="825">
      <formula>AND($I$14="Credit Memo",$K$14="Corporate Office",$C$13&lt;&gt;"Yes")</formula>
    </cfRule>
  </conditionalFormatting>
  <conditionalFormatting sqref="M28">
    <cfRule type="expression" dxfId="479" priority="820">
      <formula>OR(AND($K$28&lt;&gt;"Corporate Office",$C$27&lt;&gt;"Yes"),$C$27="Yes")</formula>
    </cfRule>
    <cfRule type="expression" dxfId="478" priority="821">
      <formula>OR(AND($K$28="Corporate Office",$I$28="Check",$C$27&lt;&gt;"Yes"),AND($C$27="Yes",$C$30="No"))</formula>
    </cfRule>
    <cfRule type="expression" dxfId="477" priority="822">
      <formula>AND($I$28="Credit Memo",$K$28="Corporate Office",$C$27&lt;&gt;"Yes")</formula>
    </cfRule>
  </conditionalFormatting>
  <conditionalFormatting sqref="M42">
    <cfRule type="expression" dxfId="476" priority="817">
      <formula>OR(AND($C$41&lt;&gt;"Yes",$K$42&lt;&gt;"Corporate Office"),AND($C$41="Yes",$C$44&lt;&gt;"No"))</formula>
    </cfRule>
    <cfRule type="expression" dxfId="475" priority="818">
      <formula>OR(AND($K$42="Corporate Office",$I$42="Check",$C$41&lt;&gt;"Yes"),AND($C$41="Yes",$C$44="No"))</formula>
    </cfRule>
    <cfRule type="expression" dxfId="474" priority="819">
      <formula>AND($I$42="Credit Memo",$K$42="Corporate Office",$C$41&lt;&gt;"Yes")</formula>
    </cfRule>
  </conditionalFormatting>
  <conditionalFormatting sqref="E56">
    <cfRule type="expression" dxfId="473" priority="814">
      <formula>AND($C$55&lt;&gt;"Yes",$E$55="Yes")</formula>
    </cfRule>
    <cfRule type="expression" dxfId="472" priority="815">
      <formula>OR(AND($C$55&lt;&gt;"Yes",$E$55="No"),$C$55="Yes")</formula>
    </cfRule>
  </conditionalFormatting>
  <conditionalFormatting sqref="E70">
    <cfRule type="expression" dxfId="471" priority="812">
      <formula>AND($C$69&lt;&gt;"Yes",$E$69="Yes")</formula>
    </cfRule>
    <cfRule type="expression" dxfId="470" priority="813">
      <formula>OR(AND($E$69="No",$C$69&lt;&gt;"Yes"),$C$69="Yes")</formula>
    </cfRule>
  </conditionalFormatting>
  <conditionalFormatting sqref="K14">
    <cfRule type="expression" dxfId="469" priority="362">
      <formula>AND($C$13="Yes",$C$16="No")</formula>
    </cfRule>
    <cfRule type="expression" dxfId="468" priority="811">
      <formula>AND($E14&lt;&gt;"Please Select",$I14&lt;&gt;"Check",$C$13&lt;&gt;"Yes")</formula>
    </cfRule>
  </conditionalFormatting>
  <conditionalFormatting sqref="I56">
    <cfRule type="expression" dxfId="467" priority="374">
      <formula>AND($C$55="Yes",$C$58="No")</formula>
    </cfRule>
    <cfRule type="expression" dxfId="466" priority="810">
      <formula>AND($C$55&lt;&gt;"Yes",$E$56&lt;&gt;"Please Select")</formula>
    </cfRule>
  </conditionalFormatting>
  <conditionalFormatting sqref="G56">
    <cfRule type="expression" dxfId="465" priority="375">
      <formula>AND($C$55="Yes",$C$58="No")</formula>
    </cfRule>
    <cfRule type="expression" dxfId="464" priority="808">
      <formula>AND($C$55&lt;&gt;"Yes",$E$56&lt;&gt;"Please Select")</formula>
    </cfRule>
  </conditionalFormatting>
  <conditionalFormatting sqref="I28">
    <cfRule type="expression" dxfId="463" priority="357">
      <formula>AND($C$27="Yes",$C$30="No")</formula>
    </cfRule>
    <cfRule type="expression" dxfId="462" priority="807">
      <formula>AND($C$27&lt;&gt;"Yes",$E$28&lt;&gt;"Please Select")</formula>
    </cfRule>
  </conditionalFormatting>
  <conditionalFormatting sqref="G28">
    <cfRule type="expression" dxfId="461" priority="358">
      <formula>AND($C$27="Yes",$C$30="No")</formula>
    </cfRule>
    <cfRule type="expression" dxfId="460" priority="806">
      <formula>AND($C$27&lt;&gt;"Yes",$E$28&lt;&gt;"Please Select")</formula>
    </cfRule>
  </conditionalFormatting>
  <conditionalFormatting sqref="I42">
    <cfRule type="expression" dxfId="459" priority="354">
      <formula>AND($C$41="Yes",$C$44="No")</formula>
    </cfRule>
    <cfRule type="expression" dxfId="458" priority="804">
      <formula>AND($C$41&lt;&gt;"Yes",$E$42&lt;&gt;"Please Select")</formula>
    </cfRule>
  </conditionalFormatting>
  <conditionalFormatting sqref="G42">
    <cfRule type="expression" dxfId="457" priority="355">
      <formula>AND($C$41="Yes",$C$44="No")</formula>
    </cfRule>
    <cfRule type="expression" dxfId="456" priority="803">
      <formula>AND($C$41&lt;&gt;"Yes",$E$42&lt;&gt;"Please Select")</formula>
    </cfRule>
  </conditionalFormatting>
  <conditionalFormatting sqref="I70">
    <cfRule type="expression" dxfId="455" priority="369">
      <formula>AND($C$69="Yes",$C$72="No")</formula>
    </cfRule>
    <cfRule type="expression" dxfId="454" priority="801">
      <formula>AND($C$69&lt;&gt;"Yes",$E$70&lt;&gt;"Please Select")</formula>
    </cfRule>
  </conditionalFormatting>
  <conditionalFormatting sqref="M56">
    <cfRule type="expression" dxfId="453" priority="791">
      <formula>OR(AND($K$56&lt;&gt;"Corporate Office",$C$55&lt;&gt;"Yes"),AND($C$55="Yes",$C$58&lt;&gt;"No"))</formula>
    </cfRule>
    <cfRule type="expression" dxfId="452" priority="792">
      <formula>OR(AND($K$56="Corporate Office",$I$56="Check",$C$55&lt;&gt;"Yes"),AND($C$55="Yes",$C$58="No"))</formula>
    </cfRule>
    <cfRule type="expression" dxfId="451" priority="793">
      <formula>AND($I$56="Credit Memo",$K$56="Corporate Office",$C$55&lt;&gt;"Yes")</formula>
    </cfRule>
  </conditionalFormatting>
  <conditionalFormatting sqref="M70">
    <cfRule type="expression" dxfId="450" priority="788">
      <formula>OR(AND($K$70&lt;&gt;"Corporate Office",$C$69&lt;&gt;"Yes"),AND($C$69="Yes",$C$72&lt;&gt;"No"))</formula>
    </cfRule>
    <cfRule type="expression" dxfId="449" priority="789">
      <formula>OR(AND($K$70="Corporate Office",$I$70="Check",$C$69&lt;&gt;"Yes"),AND($C$69="Yes",$C$72="No"))</formula>
    </cfRule>
    <cfRule type="expression" dxfId="448" priority="790">
      <formula>AND($I$70="Credit Memo",$K$70="Corporate Office",$C$69&lt;&gt;"Yes")</formula>
    </cfRule>
  </conditionalFormatting>
  <conditionalFormatting sqref="I84">
    <cfRule type="expression" dxfId="447" priority="388">
      <formula>AND($C$83="Yes",$C$86="No")</formula>
    </cfRule>
    <cfRule type="expression" dxfId="446" priority="787">
      <formula>AND($C$83&lt;&gt;"Yes",$E$84&lt;&gt;"Please Select")</formula>
    </cfRule>
  </conditionalFormatting>
  <conditionalFormatting sqref="G84">
    <cfRule type="expression" dxfId="445" priority="389">
      <formula>AND($C$83="Yes",$C$86="No")</formula>
    </cfRule>
    <cfRule type="expression" dxfId="444" priority="785">
      <formula>AND($C$83&lt;&gt;"Yes",$E$84&lt;&gt;"Please Select")</formula>
    </cfRule>
  </conditionalFormatting>
  <conditionalFormatting sqref="M84">
    <cfRule type="expression" dxfId="443" priority="782">
      <formula>OR(AND($K$84&lt;&gt;"Corporate Office",$C$83&lt;&gt;"Yes"),AND($C$83="Yes",$C$86&lt;&gt;"No"))</formula>
    </cfRule>
    <cfRule type="expression" dxfId="442" priority="783">
      <formula>OR(AND($K$84="Corporate Office",$I$84="Check",$C$83&lt;&gt;"Yes"),AND($C$83="Yes",$C$86="No"))</formula>
    </cfRule>
    <cfRule type="expression" dxfId="441" priority="784">
      <formula>AND($I$84="Credit Memo",$K$84="Corporate Office",$C$83&lt;&gt;"Yes")</formula>
    </cfRule>
  </conditionalFormatting>
  <conditionalFormatting sqref="I98">
    <cfRule type="expression" dxfId="440" priority="381">
      <formula>AND($C$97="Yes",$C$100="No")</formula>
    </cfRule>
    <cfRule type="expression" dxfId="439" priority="781">
      <formula>AND($C$97&lt;&gt;"Yes",$E$98&lt;&gt;"Please Select")</formula>
    </cfRule>
  </conditionalFormatting>
  <conditionalFormatting sqref="G98">
    <cfRule type="expression" dxfId="438" priority="382">
      <formula>AND($C$97="Yes",$C$100="No")</formula>
    </cfRule>
    <cfRule type="expression" dxfId="437" priority="779">
      <formula>AND($C$97&lt;&gt;"Yes",$E$98&lt;&gt;"Please Select")</formula>
    </cfRule>
  </conditionalFormatting>
  <conditionalFormatting sqref="M98">
    <cfRule type="expression" dxfId="436" priority="776">
      <formula>OR(AND($K$98&lt;&gt;"Corporate Office",$C$97&lt;&gt;"Yes"),AND($C$97="Yes",$C$100&lt;&gt;"No"))</formula>
    </cfRule>
    <cfRule type="expression" dxfId="435" priority="777">
      <formula>OR(AND($K$98="Corporate Office",$I$98="Check",$C$97&lt;&gt;"Yes"),AND($C$97="Yes",$C$100="No"))</formula>
    </cfRule>
    <cfRule type="expression" dxfId="434" priority="778">
      <formula>AND($I$98="Credit Memo",$K$98="Corporate Office",$C$97&lt;&gt;"Yes")</formula>
    </cfRule>
  </conditionalFormatting>
  <conditionalFormatting sqref="E98">
    <cfRule type="expression" dxfId="433" priority="774">
      <formula>AND($C$97&lt;&gt;"Yes",$E$97="Yes")</formula>
    </cfRule>
    <cfRule type="expression" dxfId="432" priority="775">
      <formula>OR(AND($C$97&lt;&gt;"Yes",$E$97="No"),$C$97="Yes")</formula>
    </cfRule>
  </conditionalFormatting>
  <conditionalFormatting sqref="E84">
    <cfRule type="expression" dxfId="431" priority="772">
      <formula>AND($C$83&lt;&gt;"Yes",$E$83="Yes")</formula>
    </cfRule>
    <cfRule type="expression" dxfId="430" priority="773">
      <formula>OR($C$83="Yes",AND($C$83&lt;&gt;"Yes",$E$83="No"))</formula>
    </cfRule>
  </conditionalFormatting>
  <conditionalFormatting sqref="G33">
    <cfRule type="expression" dxfId="429" priority="352">
      <formula>AND(OR($E28="Volume Incentive Threshold",$E28="Volume Incentive Tiered",$C$27="Yes"),$C$30="No")</formula>
    </cfRule>
    <cfRule type="expression" dxfId="428" priority="771">
      <formula>AND(OR($E28="Volume Incentive Threshold",$E28="Volume Incentive Tiered"),$C$27&lt;&gt;"Yes")</formula>
    </cfRule>
  </conditionalFormatting>
  <conditionalFormatting sqref="G47">
    <cfRule type="expression" dxfId="427" priority="347">
      <formula>AND(OR($E42="Volume Incentive Threshold",$E42="Volume Incentive Tiered"),$C$41="Yes",$C$44="No")</formula>
    </cfRule>
    <cfRule type="expression" dxfId="426" priority="769">
      <formula>AND(OR($E42="Volume Incentive Threshold",$E42="Volume Incentive Tiered"),$C$41&lt;&gt;"Yes")</formula>
    </cfRule>
  </conditionalFormatting>
  <conditionalFormatting sqref="G19">
    <cfRule type="expression" dxfId="425" priority="361">
      <formula>AND(OR($E14="Volume Incentive Threshold",$E14="Volume Incentive Tiered"),$C$13="Yes",$C$16="No")</formula>
    </cfRule>
    <cfRule type="expression" dxfId="424" priority="767">
      <formula>AND($C$13&lt;&gt;"Yes",OR($E14="Volume Incentive Threshold",$E14="Volume Incentive Tiered"))</formula>
    </cfRule>
  </conditionalFormatting>
  <conditionalFormatting sqref="G20 K20">
    <cfRule type="expression" dxfId="423" priority="359">
      <formula>AND($C$13="Yes",$C$16="No",$E14="Volume Incentive Tiered")</formula>
    </cfRule>
    <cfRule type="expression" dxfId="422" priority="766">
      <formula>AND($C$13&lt;&gt;"Yes",$E14="Volume Incentive Tiered")</formula>
    </cfRule>
  </conditionalFormatting>
  <conditionalFormatting sqref="G62 K62">
    <cfRule type="expression" dxfId="421" priority="371">
      <formula>AND($E56="DS Tiered Average Invoice Dollar Qualifier",$C$55="Yes",$C$58="No")</formula>
    </cfRule>
    <cfRule type="expression" dxfId="420" priority="765">
      <formula>AND($C$55&lt;&gt;"Yes",$E56="DS Tiered Average Invoice Dollar Qualifier")</formula>
    </cfRule>
  </conditionalFormatting>
  <conditionalFormatting sqref="G89">
    <cfRule type="expression" dxfId="419" priority="386">
      <formula>AND($C$8="Yes",$C$86="No",OR($E$84="EB Threshold Percent Qualifier",$E$84="EB Tiered Percent Qualifier"))</formula>
    </cfRule>
    <cfRule type="expression" dxfId="418" priority="762">
      <formula>AND(OR($E$84="EB Threshold Percent Qualifier",$E$84="EB Tiered Percent Qualifier"),$C$83&lt;&gt;"Yes")</formula>
    </cfRule>
  </conditionalFormatting>
  <conditionalFormatting sqref="K90">
    <cfRule type="expression" dxfId="417" priority="383">
      <formula>AND($C$83="Yes",$C$86="No",$E84="EB Tiered Percent Qualifier")</formula>
    </cfRule>
    <cfRule type="expression" dxfId="416" priority="761">
      <formula>AND($C$83&lt;&gt;"Yes",$E84="EB Tiered Percent Qualifier")</formula>
    </cfRule>
  </conditionalFormatting>
  <conditionalFormatting sqref="G103">
    <cfRule type="expression" dxfId="415" priority="379">
      <formula>AND($C$97="Yes",$C$100="No",OR($E$98="EB Threshold Percent Qualifier",$E$98="EB Tiered Percent Qualifier"))</formula>
    </cfRule>
    <cfRule type="expression" dxfId="414" priority="760">
      <formula>AND(OR($E$98="EB Threshold Percent Qualifier",$E$98="EB Tiered Percent Qualifier"),$C$97&lt;&gt;"Yes")</formula>
    </cfRule>
  </conditionalFormatting>
  <conditionalFormatting sqref="I112">
    <cfRule type="expression" dxfId="413" priority="424">
      <formula>AND($C$111="Yes",$C$114="No")</formula>
    </cfRule>
    <cfRule type="expression" dxfId="412" priority="756">
      <formula>AND($E$112&lt;&gt;"Please Select",$C$111&lt;&gt;"Yes")</formula>
    </cfRule>
  </conditionalFormatting>
  <conditionalFormatting sqref="G112">
    <cfRule type="expression" dxfId="411" priority="425">
      <formula>AND($C$111="Yes",$C$114="No")</formula>
    </cfRule>
    <cfRule type="expression" dxfId="410" priority="754">
      <formula>AND($E$112&lt;&gt;"Please Select",$C$111&lt;&gt;"Yes")</formula>
    </cfRule>
  </conditionalFormatting>
  <conditionalFormatting sqref="M112">
    <cfRule type="expression" dxfId="409" priority="751">
      <formula>OR(AND($C$111&lt;&gt;"Yes",$K$112&lt;&gt;"Corporate Office"),AND($C$111="Yes",$C$114&lt;&gt;"No"))</formula>
    </cfRule>
    <cfRule type="expression" dxfId="408" priority="752">
      <formula>OR(AND($K$112="Corporate Office",$I$112="Check",$C$111&lt;&gt;"Yes"),AND($C$111="Yes",$C$114="No"))</formula>
    </cfRule>
    <cfRule type="expression" dxfId="407" priority="753">
      <formula>AND($I$112="Credit Memo",$K$112="Corporate Office",$C$111&lt;&gt;"Yes")</formula>
    </cfRule>
  </conditionalFormatting>
  <conditionalFormatting sqref="E112">
    <cfRule type="expression" dxfId="406" priority="750">
      <formula>AND($C$111&lt;&gt;"Yes",$E$111="Yes")</formula>
    </cfRule>
  </conditionalFormatting>
  <conditionalFormatting sqref="G115">
    <cfRule type="expression" dxfId="405" priority="422">
      <formula>AND($C$111="Yes",$C$114="No")</formula>
    </cfRule>
    <cfRule type="expression" dxfId="404" priority="749">
      <formula>AND($C$111&lt;&gt;"Yes",$E$112="Growth Incentive Single Rate")</formula>
    </cfRule>
  </conditionalFormatting>
  <conditionalFormatting sqref="K115">
    <cfRule type="expression" dxfId="403" priority="421">
      <formula>AND($C$111="Yes",$C$114="No")</formula>
    </cfRule>
    <cfRule type="expression" dxfId="402" priority="748">
      <formula>AND($E$112&lt;&gt;"Please Select",$C$111&lt;&gt;"Yes")</formula>
    </cfRule>
  </conditionalFormatting>
  <conditionalFormatting sqref="I152">
    <cfRule type="expression" dxfId="401" priority="399">
      <formula>AND($C$151="Yes",$C$154="No")</formula>
    </cfRule>
    <cfRule type="expression" dxfId="400" priority="747">
      <formula>AND($E$152&lt;&gt;"Please Select",$C$151&lt;&gt;"Yes")</formula>
    </cfRule>
  </conditionalFormatting>
  <conditionalFormatting sqref="G152">
    <cfRule type="expression" dxfId="399" priority="400">
      <formula>AND($C$151="Yes",$C$154="No")</formula>
    </cfRule>
    <cfRule type="expression" dxfId="398" priority="745">
      <formula>AND($E$152&lt;&gt;"Please Select",$C$151&lt;&gt;"Yes")</formula>
    </cfRule>
  </conditionalFormatting>
  <conditionalFormatting sqref="M152">
    <cfRule type="expression" dxfId="397" priority="742">
      <formula>OR(AND($K$152&lt;&gt;"Corporate Office",$C$151&lt;&gt;"Yes"),AND($C$151="Yes",$C$154&lt;&gt;"No"))</formula>
    </cfRule>
    <cfRule type="expression" dxfId="396" priority="743">
      <formula>OR(AND($K$152="Corporate Office",$I$152="Check",$C$151&lt;&gt;"Yes"),AND($C$151="Yes",$C$154="No"))</formula>
    </cfRule>
    <cfRule type="expression" dxfId="395" priority="744">
      <formula>AND($I$152="Credit Memo",$K$152="Corporate Office",$C$151&lt;&gt;"Yes")</formula>
    </cfRule>
  </conditionalFormatting>
  <conditionalFormatting sqref="G155">
    <cfRule type="expression" dxfId="394" priority="397">
      <formula>AND($C$151="Yes",$C$154="No")</formula>
    </cfRule>
    <cfRule type="expression" dxfId="393" priority="741">
      <formula>AND($E$152="E-Commerce Incentive Threshold",$C$151&lt;&gt;"Yes")</formula>
    </cfRule>
  </conditionalFormatting>
  <conditionalFormatting sqref="E152">
    <cfRule type="expression" dxfId="392" priority="739">
      <formula>AND($C$151&lt;&gt;"Yes",$E$151="Yes")</formula>
    </cfRule>
  </conditionalFormatting>
  <conditionalFormatting sqref="I160">
    <cfRule type="expression" dxfId="391" priority="738">
      <formula>AND($E$160&lt;&gt;"Please Select",$C$159&lt;&gt;"Yes")</formula>
    </cfRule>
  </conditionalFormatting>
  <conditionalFormatting sqref="M160">
    <cfRule type="expression" dxfId="390" priority="735">
      <formula>OR(AND($K$160&lt;&gt;"Corporate Office",$C$159&lt;&gt;"Yes"),$C$159="Yes")</formula>
    </cfRule>
    <cfRule type="expression" dxfId="389" priority="736">
      <formula>AND($K$160="Corporate Office",$I$160="Check",$C$159&lt;&gt;"Yes")</formula>
    </cfRule>
    <cfRule type="expression" dxfId="388" priority="737">
      <formula>AND($I$160="Credit Memo",$K$160="Corporate Office",$C$159&lt;&gt;"Yes")</formula>
    </cfRule>
  </conditionalFormatting>
  <conditionalFormatting sqref="E160">
    <cfRule type="expression" dxfId="387" priority="734">
      <formula>AND($E$159="Yes",$C$159&lt;&gt;"Yes")</formula>
    </cfRule>
  </conditionalFormatting>
  <conditionalFormatting sqref="G163">
    <cfRule type="expression" dxfId="386" priority="733">
      <formula>AND($C$159&lt;&gt;"Yes",$E$160&lt;&gt;"Please Select")</formula>
    </cfRule>
  </conditionalFormatting>
  <conditionalFormatting sqref="E168">
    <cfRule type="expression" dxfId="385" priority="732">
      <formula>AND($E$167="Yes",$C$167&lt;&gt;"Yes")</formula>
    </cfRule>
  </conditionalFormatting>
  <conditionalFormatting sqref="I168">
    <cfRule type="expression" dxfId="384" priority="731">
      <formula>AND($E$168&lt;&gt;"Please Select",$C$167&lt;&gt;"Yes")</formula>
    </cfRule>
  </conditionalFormatting>
  <conditionalFormatting sqref="M168">
    <cfRule type="expression" dxfId="383" priority="728">
      <formula>OR(AND($K$168&lt;&gt;"Corporate Office",$C$167&lt;&gt;"Yes"),$C$167="Yes")</formula>
    </cfRule>
    <cfRule type="expression" dxfId="382" priority="729">
      <formula>AND($K$168="Corporate Office",$I$168="Check",$C$167&lt;&gt;"Yes")</formula>
    </cfRule>
    <cfRule type="expression" dxfId="381" priority="730">
      <formula>AND($I$168="Credit Memo",$K$168="Corporate Office",$C$167&lt;&gt;"Yes")</formula>
    </cfRule>
  </conditionalFormatting>
  <conditionalFormatting sqref="G171">
    <cfRule type="expression" dxfId="380" priority="727">
      <formula>AND($C$167&lt;&gt;"Yes",$E$168&lt;&gt;"Please Select")</formula>
    </cfRule>
  </conditionalFormatting>
  <conditionalFormatting sqref="I176">
    <cfRule type="expression" dxfId="379" priority="394">
      <formula>AND($C$175="Yes",$C$178="No")</formula>
    </cfRule>
    <cfRule type="expression" dxfId="378" priority="725">
      <formula>AND($C$175&lt;&gt;"Yes",$E$176&lt;&gt;"Please Select")</formula>
    </cfRule>
  </conditionalFormatting>
  <conditionalFormatting sqref="G176">
    <cfRule type="expression" dxfId="377" priority="395">
      <formula>AND($C$175="Yes",$C$178="No")</formula>
    </cfRule>
    <cfRule type="expression" dxfId="376" priority="723">
      <formula>AND($E$176&lt;&gt;"Please Select",$C$175&lt;&gt;"Yes")</formula>
    </cfRule>
  </conditionalFormatting>
  <conditionalFormatting sqref="M176">
    <cfRule type="expression" dxfId="375" priority="720">
      <formula>OR(AND($K$176&lt;&gt;"Corporate Office",$C$175&lt;&gt;"Yes"),AND($C$175="Yes",$C$178&lt;&gt;"No"))</formula>
    </cfRule>
    <cfRule type="expression" dxfId="374" priority="721">
      <formula>OR(AND($K$176="Corporate Office",$I$176="Check",$C$175&lt;&gt;"Yes"),AND($C$175="Yes",$C$178="No"))</formula>
    </cfRule>
    <cfRule type="expression" dxfId="373" priority="722">
      <formula>AND($I$176="Credit Memo",$K$176="Corporate Office",$C$175&lt;&gt;"Yes")</formula>
    </cfRule>
  </conditionalFormatting>
  <conditionalFormatting sqref="E176">
    <cfRule type="expression" dxfId="372" priority="719">
      <formula>AND($E$175="Yes",$C$175&lt;&gt;"Yes")</formula>
    </cfRule>
  </conditionalFormatting>
  <conditionalFormatting sqref="K155">
    <cfRule type="expression" dxfId="371" priority="396">
      <formula>AND($C$151="Yes",$C$154="No")</formula>
    </cfRule>
    <cfRule type="expression" dxfId="370" priority="717">
      <formula>AND($E$152&lt;&gt;"Please Select",$C$151&lt;&gt;"Yes")</formula>
    </cfRule>
  </conditionalFormatting>
  <conditionalFormatting sqref="K179">
    <cfRule type="expression" dxfId="369" priority="392">
      <formula>AND($C$175="Yes",$C$178="No")</formula>
    </cfRule>
    <cfRule type="expression" dxfId="368" priority="716">
      <formula>AND($C$175&lt;&gt;"Yes",$E$176&lt;&gt;"Please Select")</formula>
    </cfRule>
  </conditionalFormatting>
  <conditionalFormatting sqref="I184">
    <cfRule type="expression" dxfId="367" priority="710">
      <formula>AND($C$183&lt;&gt;"Yes",$E184&lt;&gt;"Please Select")</formula>
    </cfRule>
  </conditionalFormatting>
  <conditionalFormatting sqref="M184">
    <cfRule type="expression" dxfId="366" priority="707">
      <formula>OR(AND($K184&lt;&gt;"Corporate Office",$C$183&lt;&gt;"Yes"),$C$183="Yes")</formula>
    </cfRule>
    <cfRule type="expression" dxfId="365" priority="708">
      <formula>AND($K184="Corporate Office",$I184="Check",$C$183&lt;&gt;"Yes")</formula>
    </cfRule>
    <cfRule type="expression" dxfId="364" priority="709">
      <formula>AND($I184="Credit Memo",$K184="Corporate Office",$C$183&lt;&gt;"Yes")</formula>
    </cfRule>
  </conditionalFormatting>
  <conditionalFormatting sqref="E184">
    <cfRule type="expression" dxfId="363" priority="706">
      <formula>AND($C$183&lt;&gt;"Yes",$E$183="Yes")</formula>
    </cfRule>
  </conditionalFormatting>
  <conditionalFormatting sqref="G190">
    <cfRule type="expression" dxfId="362" priority="705">
      <formula>AND($C$183&lt;&gt;"Yes",$E184&lt;&gt;"Please Select")</formula>
    </cfRule>
  </conditionalFormatting>
  <conditionalFormatting sqref="I190">
    <cfRule type="expression" dxfId="361" priority="701">
      <formula>AND($C$183&lt;&gt;"Yes",COUNT(SEARCH("ICM", $G190))=1)</formula>
    </cfRule>
    <cfRule type="expression" dxfId="360" priority="704">
      <formula>AND($C$183&lt;&gt;"Yes",$E184&lt;&gt;"Please Select")</formula>
    </cfRule>
  </conditionalFormatting>
  <conditionalFormatting sqref="K187">
    <cfRule type="expression" dxfId="359" priority="700">
      <formula>AND($E184 = "Prepaid Rollover",$C$183&lt;&gt;"Yes")</formula>
    </cfRule>
  </conditionalFormatting>
  <conditionalFormatting sqref="M190">
    <cfRule type="expression" dxfId="358" priority="698">
      <formula>AND($C$183&lt;&gt;"Yes",$E184&lt;&gt;"Please Select")</formula>
    </cfRule>
  </conditionalFormatting>
  <conditionalFormatting sqref="M187">
    <cfRule type="expression" dxfId="357" priority="697">
      <formula>AND($E184&lt;&gt;"Please Select",$C$183&lt;&gt;"Yes")</formula>
    </cfRule>
  </conditionalFormatting>
  <conditionalFormatting sqref="K190">
    <cfRule type="expression" dxfId="356" priority="696">
      <formula>AND($C$183&lt;&gt;"Yes",$E184&lt;&gt;"Please Select")</formula>
    </cfRule>
  </conditionalFormatting>
  <conditionalFormatting sqref="N182:P185">
    <cfRule type="expression" dxfId="355" priority="694">
      <formula>AND($G$187&lt;100000,$G187&gt;=10000)</formula>
    </cfRule>
    <cfRule type="expression" dxfId="354" priority="695">
      <formula>$G187&gt;=100000</formula>
    </cfRule>
  </conditionalFormatting>
  <conditionalFormatting sqref="O190">
    <cfRule type="expression" dxfId="353" priority="693">
      <formula>AND($E184&lt;&gt;"Please Select",$C$183&lt;&gt;"Yes")</formula>
    </cfRule>
  </conditionalFormatting>
  <conditionalFormatting sqref="G195">
    <cfRule type="expression" dxfId="352" priority="674">
      <formula>AND($C$194&lt;&gt;"Yes",$E195="Prepay Multi Yr Under")</formula>
    </cfRule>
  </conditionalFormatting>
  <conditionalFormatting sqref="G207">
    <cfRule type="expression" dxfId="351" priority="673">
      <formula>AND($C$206&lt;&gt;"Yes",$E207="Prepay Multi Yr Under")</formula>
    </cfRule>
  </conditionalFormatting>
  <conditionalFormatting sqref="I195">
    <cfRule type="expression" dxfId="350" priority="672">
      <formula>AND($C$194&lt;&gt;"Yes",$E195&lt;&gt;"Please Select")</formula>
    </cfRule>
  </conditionalFormatting>
  <conditionalFormatting sqref="I207">
    <cfRule type="expression" dxfId="349" priority="671">
      <formula>AND($C$206&lt;&gt;"Yes",$E207&lt;&gt;"Please Select")</formula>
    </cfRule>
  </conditionalFormatting>
  <conditionalFormatting sqref="M195">
    <cfRule type="expression" dxfId="348" priority="668">
      <formula>OR(AND($K195&lt;&gt;"Corporate Office",$C$194&lt;&gt;"Yes"),$C$194="Yes")</formula>
    </cfRule>
    <cfRule type="expression" dxfId="347" priority="669">
      <formula>AND($K195="Corporate Office",$I195="Check",$C$194&lt;&gt;"Yes")</formula>
    </cfRule>
    <cfRule type="expression" dxfId="346" priority="670">
      <formula>AND($I195="Credit Memo",$K195="Corporate Office",$C$194&lt;&gt;"Yes")</formula>
    </cfRule>
  </conditionalFormatting>
  <conditionalFormatting sqref="M207">
    <cfRule type="expression" dxfId="345" priority="665">
      <formula>OR(AND($K207&lt;&gt;"Corporate Office",$C$206&lt;&gt;"Yes"),$C$206="Yes")</formula>
    </cfRule>
    <cfRule type="expression" dxfId="344" priority="666">
      <formula>AND($K207="Corporate Office",$I207="Check",$C$206&lt;&gt;"Yes")</formula>
    </cfRule>
    <cfRule type="expression" dxfId="343" priority="667">
      <formula>AND($I207="Credit Memo",$K207="Corporate Office",$C$206&lt;&gt;"Yes")</formula>
    </cfRule>
  </conditionalFormatting>
  <conditionalFormatting sqref="N193:P196">
    <cfRule type="expression" dxfId="342" priority="663">
      <formula>AND($G$198&lt;100000,$G198&gt;=10000)</formula>
    </cfRule>
    <cfRule type="expression" dxfId="341" priority="664">
      <formula>$G198&gt;=100000</formula>
    </cfRule>
  </conditionalFormatting>
  <conditionalFormatting sqref="N205:P208">
    <cfRule type="expression" dxfId="340" priority="661">
      <formula>AND($G$210&lt;=100000,$G210&gt;=10000)</formula>
    </cfRule>
    <cfRule type="expression" dxfId="339" priority="662">
      <formula>$G210&gt;=100000</formula>
    </cfRule>
  </conditionalFormatting>
  <conditionalFormatting sqref="I219">
    <cfRule type="expression" dxfId="338" priority="633">
      <formula>AND($C$218&lt;&gt;"Yes",$E219&lt;&gt;"Please Select")</formula>
    </cfRule>
  </conditionalFormatting>
  <conditionalFormatting sqref="E219">
    <cfRule type="expression" dxfId="337" priority="632">
      <formula>AND($C$218&lt;&gt;"Yes",$E$218="Yes")</formula>
    </cfRule>
  </conditionalFormatting>
  <conditionalFormatting sqref="K222">
    <cfRule type="expression" dxfId="336" priority="630">
      <formula>AND($C$218&lt;&gt;"Yes",$E$219&lt;&gt;"Please Select")</formula>
    </cfRule>
  </conditionalFormatting>
  <conditionalFormatting sqref="E195">
    <cfRule type="expression" dxfId="335" priority="610">
      <formula>AND($C$194&lt;&gt;"Yes",$E$194="Yes")</formula>
    </cfRule>
  </conditionalFormatting>
  <conditionalFormatting sqref="K21:K23 G21:G23">
    <cfRule type="expression" dxfId="334" priority="609">
      <formula>OR(AND($E$14="Volume Incentive Tiered",$C$13&lt;&gt;"Yes"),AND($C$13="Yes",$C$16="No",$E$14="Volume Incentive Tiered"))</formula>
    </cfRule>
  </conditionalFormatting>
  <conditionalFormatting sqref="K63:K65">
    <cfRule type="expression" dxfId="333" priority="598">
      <formula>OR(AND($E$56="DS Tiered Average Invoice Dollar Qualifier",$C$55&lt;&gt;"Yes"),AND($C$55="Yes",$C$58="No",$E$56="DS Tiered Average Invoice Dollar Qualifier"))</formula>
    </cfRule>
  </conditionalFormatting>
  <conditionalFormatting sqref="K91:K93">
    <cfRule type="expression" dxfId="332" priority="597">
      <formula>OR(AND($C$83&lt;&gt;"Yes",$E$84="EB Tiered Percent Qualifier"),AND($C$83="Yes",$C$86="No",,$E$84="EB Tiered Percent Qualifier"))</formula>
    </cfRule>
  </conditionalFormatting>
  <conditionalFormatting sqref="K77:K79">
    <cfRule type="expression" dxfId="331" priority="587">
      <formula>OR(AND($E$70="DS Tiered Average Invoice Dollar Qualifier",$C$69&lt;&gt;"Yes"),AND($C$69="Yes",$C$58="72",$E$70="DS Tiered Average Invoice Dollar Qualifier"))</formula>
    </cfRule>
  </conditionalFormatting>
  <conditionalFormatting sqref="K104">
    <cfRule type="expression" dxfId="330" priority="377">
      <formula>AND($C$97="Yes",$C$100="No",$E98="EB Tiered Percent Qualifier")</formula>
    </cfRule>
    <cfRule type="expression" dxfId="329" priority="585">
      <formula>AND($E98="EB Tiered Percent Qualifier",$C$97&lt;&gt;"Yes")</formula>
    </cfRule>
  </conditionalFormatting>
  <conditionalFormatting sqref="K105:K107">
    <cfRule type="expression" dxfId="328" priority="584">
      <formula>OR(AND($C$97&lt;&gt;"Yes",$E$98="EB Tiered Percent Qualifier"),AND($C$97="Yes",$C$100="No",$E$98="EB Tiered Percent Qualifier"))</formula>
    </cfRule>
  </conditionalFormatting>
  <conditionalFormatting sqref="T12:T14">
    <cfRule type="cellIs" dxfId="327" priority="583" operator="equal">
      <formula>"Yes"</formula>
    </cfRule>
  </conditionalFormatting>
  <conditionalFormatting sqref="K19">
    <cfRule type="expression" dxfId="326" priority="360">
      <formula>AND($C$13="Yes",$C$16="No")</formula>
    </cfRule>
    <cfRule type="expression" dxfId="325" priority="580">
      <formula>AND($E$14&lt;&gt;"Please Select",$C$13&lt;&gt;"Yes")</formula>
    </cfRule>
  </conditionalFormatting>
  <conditionalFormatting sqref="K33">
    <cfRule type="expression" dxfId="324" priority="351">
      <formula>AND($C$27="Yes",$C$30="No")</formula>
    </cfRule>
    <cfRule type="expression" dxfId="323" priority="579">
      <formula>AND($C$27&lt;&gt;"Yes",$E$28&lt;&gt;"Please Select")</formula>
    </cfRule>
  </conditionalFormatting>
  <conditionalFormatting sqref="K47">
    <cfRule type="expression" dxfId="322" priority="346">
      <formula>AND($C$41="Yes",$C$44="No")</formula>
    </cfRule>
    <cfRule type="expression" dxfId="321" priority="578">
      <formula>AND($C$41&lt;&gt;"Yes",$E$42&lt;&gt;"Please Select")</formula>
    </cfRule>
  </conditionalFormatting>
  <conditionalFormatting sqref="K89">
    <cfRule type="expression" dxfId="320" priority="384">
      <formula>AND($C$83="Yes",$C$86="No")</formula>
    </cfRule>
    <cfRule type="expression" dxfId="319" priority="577">
      <formula>AND($C$83&lt;&gt;"Yes",$E$84&lt;&gt;"Please Select")</formula>
    </cfRule>
  </conditionalFormatting>
  <conditionalFormatting sqref="K103">
    <cfRule type="expression" dxfId="318" priority="376">
      <formula>AND($C$97="Yes",$C$100="No")</formula>
    </cfRule>
    <cfRule type="expression" dxfId="317" priority="576">
      <formula>AND($C$97&lt;&gt;"Yes",$E$98&lt;&gt;"Please Select")</formula>
    </cfRule>
  </conditionalFormatting>
  <conditionalFormatting sqref="K28">
    <cfRule type="expression" dxfId="316" priority="356">
      <formula>AND($C$27="Yes",$C$30="No")</formula>
    </cfRule>
    <cfRule type="expression" dxfId="315" priority="569">
      <formula>AND($E28&lt;&gt;"Please Select",$I28&lt;&gt;"Check",$C$27&lt;&gt;"Yes")</formula>
    </cfRule>
  </conditionalFormatting>
  <conditionalFormatting sqref="K42">
    <cfRule type="expression" dxfId="314" priority="353">
      <formula>AND($C$41="Yes",$C$44="No")</formula>
    </cfRule>
    <cfRule type="expression" dxfId="313" priority="568">
      <formula>AND($E42&lt;&gt;"Please Select",$I42&lt;&gt;"Check",$C$41&lt;&gt;"Yes")</formula>
    </cfRule>
  </conditionalFormatting>
  <conditionalFormatting sqref="K56">
    <cfRule type="expression" dxfId="312" priority="373">
      <formula>AND($C$55="Yes",$C$58="No")</formula>
    </cfRule>
    <cfRule type="expression" dxfId="311" priority="567">
      <formula>AND($E56&lt;&gt;"Please Select",$I56&lt;&gt;"Check",$C$55&lt;&gt;"Yes")</formula>
    </cfRule>
  </conditionalFormatting>
  <conditionalFormatting sqref="K70">
    <cfRule type="expression" dxfId="310" priority="368">
      <formula>AND($C$69="Yes",$C$72="No")</formula>
    </cfRule>
    <cfRule type="expression" dxfId="309" priority="566">
      <formula>AND($E70&lt;&gt;"Please Select",$I70&lt;&gt;"Check",$C$69&lt;&gt;"Yes")</formula>
    </cfRule>
  </conditionalFormatting>
  <conditionalFormatting sqref="K84">
    <cfRule type="expression" dxfId="308" priority="387">
      <formula>AND($C$83="Yes",$C$86="No")</formula>
    </cfRule>
    <cfRule type="expression" dxfId="307" priority="565">
      <formula>AND($E84&lt;&gt;"Please Select",$I84&lt;&gt;"Check",$C$83&lt;&gt;"Yes")</formula>
    </cfRule>
  </conditionalFormatting>
  <conditionalFormatting sqref="K98">
    <cfRule type="expression" dxfId="306" priority="380">
      <formula>AND($C$97="Yes",$C$100="No")</formula>
    </cfRule>
    <cfRule type="expression" dxfId="305" priority="564">
      <formula>AND($E98&lt;&gt;"Please Select",$I98&lt;&gt;"Check",$C$97&lt;&gt;"Yes")</formula>
    </cfRule>
  </conditionalFormatting>
  <conditionalFormatting sqref="K112">
    <cfRule type="expression" dxfId="304" priority="423">
      <formula>AND($C$111="Yes",$C$114="No")</formula>
    </cfRule>
    <cfRule type="expression" dxfId="303" priority="563">
      <formula>AND($E112&lt;&gt;"Please Select",$I112&lt;&gt;"Check",$C$111&lt;&gt;"Yes")</formula>
    </cfRule>
  </conditionalFormatting>
  <conditionalFormatting sqref="K152">
    <cfRule type="expression" dxfId="302" priority="398">
      <formula>AND($C$151="Yes",$C$154="No")</formula>
    </cfRule>
    <cfRule type="expression" dxfId="301" priority="562">
      <formula>AND($E152&lt;&gt;"Please Select",$I152&lt;&gt;"Check",$C$151&lt;&gt;"Yes")</formula>
    </cfRule>
  </conditionalFormatting>
  <conditionalFormatting sqref="K176">
    <cfRule type="expression" dxfId="300" priority="393">
      <formula>AND($C$175="Yes",$C$178="No")</formula>
    </cfRule>
    <cfRule type="expression" dxfId="299" priority="559">
      <formula>AND($E176&lt;&gt;"Please Select",$I176&lt;&gt;"Check",$C$175&lt;&gt;"Yes")</formula>
    </cfRule>
  </conditionalFormatting>
  <conditionalFormatting sqref="I187">
    <cfRule type="expression" dxfId="298" priority="538">
      <formula>AND($C$183&lt;&gt;"Yes",$E$184&lt;&gt;"Please Select")</formula>
    </cfRule>
  </conditionalFormatting>
  <conditionalFormatting sqref="G198">
    <cfRule type="expression" dxfId="297" priority="536">
      <formula>AND($C$194&lt;&gt;"Yes",$E$195="Prepaid Single Payment")</formula>
    </cfRule>
  </conditionalFormatting>
  <conditionalFormatting sqref="G210">
    <cfRule type="expression" dxfId="296" priority="535">
      <formula>AND($C$206&lt;&gt;"Yes",$E$207="Prepaid Single Payment")</formula>
    </cfRule>
  </conditionalFormatting>
  <conditionalFormatting sqref="G105:G107">
    <cfRule type="expression" dxfId="295" priority="534">
      <formula>OR(AND($C$97&lt;&gt;"Yes",$E$98="EB Tiered Percent Qualifier"),AND($C$97="Yes",$C$100="No",$E$98="EB Tiered Percent Qualifier"))</formula>
    </cfRule>
  </conditionalFormatting>
  <conditionalFormatting sqref="G91:G93">
    <cfRule type="expression" dxfId="294" priority="533">
      <formula>OR(AND($C$83&lt;&gt;"Yes",$E$84="EB Tiered Percent Qualifier"),AND($C$83="Yes",$C$86="No",$E$84="EB Tiered Percent Qualifier"))</formula>
    </cfRule>
  </conditionalFormatting>
  <conditionalFormatting sqref="G90">
    <cfRule type="expression" dxfId="293" priority="385">
      <formula>AND($C$83="Yes",$C$86="No",$E$84="EB Tiered Percent Qualifier")</formula>
    </cfRule>
    <cfRule type="expression" dxfId="292" priority="532">
      <formula>AND($C$83&lt;&gt;"Yes",$E$84="EB Tiered Percent Qualifier")</formula>
    </cfRule>
  </conditionalFormatting>
  <conditionalFormatting sqref="G104">
    <cfRule type="expression" dxfId="291" priority="378">
      <formula>AND($E$98="EB Tiered Percent Qualifier",$C$97="Yes",$C$100="No")</formula>
    </cfRule>
    <cfRule type="expression" dxfId="290" priority="531">
      <formula>AND($C$97&lt;&gt;"Yes",$E$98="EB Tiered Percent Qualifier")</formula>
    </cfRule>
  </conditionalFormatting>
  <conditionalFormatting sqref="I89:I93">
    <cfRule type="cellIs" dxfId="289" priority="530" operator="equal">
      <formula>0</formula>
    </cfRule>
  </conditionalFormatting>
  <conditionalFormatting sqref="I103:I107">
    <cfRule type="cellIs" dxfId="288" priority="529" operator="equal">
      <formula>0</formula>
    </cfRule>
  </conditionalFormatting>
  <conditionalFormatting sqref="K198:K202">
    <cfRule type="expression" dxfId="287" priority="518">
      <formula>OR(AND($C$194&lt;&gt;"Yes",$E$195="Prepaid Single Payment"),$C$194="Yes")</formula>
    </cfRule>
  </conditionalFormatting>
  <conditionalFormatting sqref="K210:K214">
    <cfRule type="expression" dxfId="286" priority="517">
      <formula>AND($C$206&lt;&gt;"Yes",$E$207="Prepaid Single Payment")</formula>
    </cfRule>
  </conditionalFormatting>
  <conditionalFormatting sqref="E207">
    <cfRule type="expression" dxfId="285" priority="516">
      <formula>AND($E$206="Yes",$C$206&lt;&gt;"Yes")</formula>
    </cfRule>
  </conditionalFormatting>
  <conditionalFormatting sqref="I120">
    <cfRule type="expression" dxfId="284" priority="419">
      <formula>AND($C$119="Yes",$C$122="No")</formula>
    </cfRule>
    <cfRule type="expression" dxfId="283" priority="514">
      <formula>AND($C$119&lt;&gt;"Yes",$E$120&lt;&gt;"Please Select")</formula>
    </cfRule>
  </conditionalFormatting>
  <conditionalFormatting sqref="G120">
    <cfRule type="expression" dxfId="282" priority="420">
      <formula>AND($C$119="Yes",$C$122="No")</formula>
    </cfRule>
    <cfRule type="expression" dxfId="281" priority="513">
      <formula>AND($C$119&lt;&gt;"Yes",$E$120&lt;&gt;"Please Select")</formula>
    </cfRule>
  </conditionalFormatting>
  <conditionalFormatting sqref="M120">
    <cfRule type="expression" dxfId="280" priority="510">
      <formula>OR(AND($K$120&lt;&gt;"Corporate Office",$C$119&lt;&gt;"Yes"),AND($C$119="Yes",$C$122&lt;&gt;"No"))</formula>
    </cfRule>
    <cfRule type="expression" dxfId="279" priority="511">
      <formula>OR(AND($K$120="Corporate Office",$I$120="Check",$C$119&lt;&gt;"Yes"),AND($C$119="Yes",$C$122="No"))</formula>
    </cfRule>
    <cfRule type="expression" dxfId="278" priority="512">
      <formula>AND($I$120="Credit Memo",$K$120="Corporate Office",$C$119&lt;&gt;"Yes")</formula>
    </cfRule>
  </conditionalFormatting>
  <conditionalFormatting sqref="E120">
    <cfRule type="expression" dxfId="277" priority="509">
      <formula>AND($C$119&lt;&gt;"Yes",$E$119="Yes")</formula>
    </cfRule>
  </conditionalFormatting>
  <conditionalFormatting sqref="G123">
    <cfRule type="expression" dxfId="276" priority="417">
      <formula>AND($C$119="Yes",$C$122="No")</formula>
    </cfRule>
    <cfRule type="expression" dxfId="275" priority="508">
      <formula>AND($C$119&lt;&gt;"Yes",$E$120="Growth Incentive Single Rate")</formula>
    </cfRule>
  </conditionalFormatting>
  <conditionalFormatting sqref="K123">
    <cfRule type="expression" dxfId="274" priority="416">
      <formula>AND($C$119="Yes",$C$122="No")</formula>
    </cfRule>
    <cfRule type="expression" dxfId="273" priority="507">
      <formula>AND($C$119&lt;&gt;"Yes",$E$120&lt;&gt;"Please Select")</formula>
    </cfRule>
  </conditionalFormatting>
  <conditionalFormatting sqref="K120">
    <cfRule type="expression" dxfId="272" priority="418">
      <formula>AND($C$119="Yes",$C$122="No")</formula>
    </cfRule>
    <cfRule type="expression" dxfId="271" priority="506">
      <formula>AND($E120&lt;&gt;"Please Select",$I120&lt;&gt;"Check",$C$119&lt;&gt;"Yes")</formula>
    </cfRule>
  </conditionalFormatting>
  <conditionalFormatting sqref="I128">
    <cfRule type="expression" dxfId="270" priority="414">
      <formula>AND($C$127="Yes",$C$130="No")</formula>
    </cfRule>
    <cfRule type="expression" dxfId="269" priority="505">
      <formula>AND($E$128&lt;&gt;"Please Select",$C$127&lt;&gt;"Yes")</formula>
    </cfRule>
  </conditionalFormatting>
  <conditionalFormatting sqref="G128">
    <cfRule type="expression" dxfId="268" priority="415">
      <formula>AND($C$127="Yes",$C$130="No")</formula>
    </cfRule>
    <cfRule type="expression" dxfId="267" priority="504">
      <formula>AND($E$128&lt;&gt;"Please Select",$C$127&lt;&gt;"Yes")</formula>
    </cfRule>
  </conditionalFormatting>
  <conditionalFormatting sqref="M128">
    <cfRule type="expression" dxfId="266" priority="501">
      <formula>OR(AND($C$127&lt;&gt;"Yes",$K$128&lt;&gt;"Corporate Office"),AND($C$127="Yes",$C$130&lt;&gt;"No"))</formula>
    </cfRule>
    <cfRule type="expression" dxfId="265" priority="502">
      <formula>OR(AND($K$128="Corporate Office",$I$128="Check",$C$135&lt;&gt;"Yes"),AND($C$135="Yes",$C$138="No"))</formula>
    </cfRule>
    <cfRule type="expression" dxfId="264" priority="503">
      <formula>AND($I$128="Credit Memo",$K$128="Corporate Office",$C$135&lt;&gt;"Yes")</formula>
    </cfRule>
  </conditionalFormatting>
  <conditionalFormatting sqref="E128">
    <cfRule type="expression" dxfId="263" priority="500">
      <formula>AND($C$135&lt;&gt;"Yes",$E$127="Yes")</formula>
    </cfRule>
  </conditionalFormatting>
  <conditionalFormatting sqref="G131">
    <cfRule type="expression" dxfId="262" priority="411">
      <formula>AND($C$127="Yes",$C$130="No")</formula>
    </cfRule>
    <cfRule type="expression" dxfId="261" priority="499">
      <formula>AND($E$128="Growth Incentive Single Rate",$C$127&lt;&gt;"Yes")</formula>
    </cfRule>
  </conditionalFormatting>
  <conditionalFormatting sqref="K131">
    <cfRule type="expression" dxfId="260" priority="410">
      <formula>AND($C$127="Yes",$C$130="No")</formula>
    </cfRule>
    <cfRule type="expression" dxfId="259" priority="498">
      <formula>AND($E$128&lt;&gt;"Please Select",$C$127&lt;&gt;"Yes")</formula>
    </cfRule>
  </conditionalFormatting>
  <conditionalFormatting sqref="K128">
    <cfRule type="expression" dxfId="258" priority="413">
      <formula>AND($C$127="Yes",$C$130="No")</formula>
    </cfRule>
    <cfRule type="expression" dxfId="257" priority="497">
      <formula>AND($E128&lt;&gt;"Please Select",$I128&lt;&gt;"Check",$C$127&lt;&gt;"Yes")</formula>
    </cfRule>
  </conditionalFormatting>
  <conditionalFormatting sqref="I144">
    <cfRule type="expression" dxfId="256" priority="404">
      <formula>AND($C$143="Yes",$C$146="No")</formula>
    </cfRule>
    <cfRule type="expression" dxfId="255" priority="496">
      <formula>AND($E$144&lt;&gt;"Please Select",$C$143&lt;&gt;"Yes")</formula>
    </cfRule>
  </conditionalFormatting>
  <conditionalFormatting sqref="G144">
    <cfRule type="expression" dxfId="254" priority="405">
      <formula>AND($C$143="Yes",$C$146="No")</formula>
    </cfRule>
    <cfRule type="expression" dxfId="253" priority="495">
      <formula>AND($E$144&lt;&gt;"Please Select",$C$143&lt;&gt;"Yes")</formula>
    </cfRule>
  </conditionalFormatting>
  <conditionalFormatting sqref="M144">
    <cfRule type="expression" dxfId="252" priority="492">
      <formula>OR(AND($K$144&lt;&gt;"Corporate Office",$C$143&lt;&gt;"Yes"),AND($C$143="Yes",$C$146&lt;&gt;"No"))</formula>
    </cfRule>
    <cfRule type="expression" dxfId="251" priority="493">
      <formula>OR(AND($K$144="Corporate Office",$I$144="Check",$C$143&lt;&gt;"Yes"),AND($C$143="Yes",$C$146="No"))</formula>
    </cfRule>
    <cfRule type="expression" dxfId="250" priority="494">
      <formula>AND($I$144="Credit Memo",$K$144="Corporate Office",$C$143&lt;&gt;"Yes")</formula>
    </cfRule>
  </conditionalFormatting>
  <conditionalFormatting sqref="E144">
    <cfRule type="expression" dxfId="249" priority="491">
      <formula>AND($E$143="Yes",$C$143&lt;&gt;"Yes")</formula>
    </cfRule>
  </conditionalFormatting>
  <conditionalFormatting sqref="G147">
    <cfRule type="expression" dxfId="248" priority="402">
      <formula>AND($C$143="Yes",$C$146="No")</formula>
    </cfRule>
    <cfRule type="expression" dxfId="247" priority="490">
      <formula>AND($E$144="Growth Incentive Single Rate",$C$143&lt;&gt;"Yes")</formula>
    </cfRule>
  </conditionalFormatting>
  <conditionalFormatting sqref="K147">
    <cfRule type="expression" dxfId="246" priority="401">
      <formula>AND($C$143="Yes",$C$146="No")</formula>
    </cfRule>
    <cfRule type="expression" dxfId="245" priority="489">
      <formula>AND($E$144&lt;&gt;"Please Select",$C$143&lt;&gt;"Yes")</formula>
    </cfRule>
  </conditionalFormatting>
  <conditionalFormatting sqref="K144">
    <cfRule type="expression" dxfId="244" priority="403">
      <formula>AND($C$143="Yes",$C$146="No")</formula>
    </cfRule>
    <cfRule type="expression" dxfId="243" priority="488">
      <formula>AND($E144&lt;&gt;"Please Select",$I144&lt;&gt;"Check",$C$143&lt;&gt;"Yes")</formula>
    </cfRule>
  </conditionalFormatting>
  <conditionalFormatting sqref="I136">
    <cfRule type="expression" dxfId="242" priority="408">
      <formula>AND($C$135="Yes",$C$138="No")</formula>
    </cfRule>
    <cfRule type="expression" dxfId="241" priority="487">
      <formula>AND($E$136&lt;&gt;"Please Select",$C$135&lt;&gt;"Yes")</formula>
    </cfRule>
  </conditionalFormatting>
  <conditionalFormatting sqref="G136">
    <cfRule type="expression" dxfId="240" priority="409">
      <formula>AND($C$135="Yes",$C$138="No")</formula>
    </cfRule>
    <cfRule type="expression" dxfId="239" priority="486">
      <formula>AND($C$135&lt;&gt;"Yes",$E$136&lt;&gt;"Please Select")</formula>
    </cfRule>
  </conditionalFormatting>
  <conditionalFormatting sqref="M136">
    <cfRule type="expression" dxfId="238" priority="483">
      <formula>OR(AND($K$136&lt;&gt;"Corporate Office",$C$135&lt;&gt;"Yes"),AND($C$135="Yes",$C$138&lt;&gt;"No"))</formula>
    </cfRule>
    <cfRule type="expression" dxfId="237" priority="484">
      <formula>OR(AND($K$136="Corporate Office",$I$136="Check",$C$135&lt;&gt;"Yes"),AND($C$135="Yes",$C$138="No"))</formula>
    </cfRule>
    <cfRule type="expression" dxfId="236" priority="485">
      <formula>AND($I$136="Credit Memo",$K$136="Corporate Office",$C$135&lt;&gt;"Yes")</formula>
    </cfRule>
  </conditionalFormatting>
  <conditionalFormatting sqref="E136">
    <cfRule type="expression" dxfId="235" priority="482">
      <formula>AND($E$135="Yes",$C$135&lt;&gt;"Yes")</formula>
    </cfRule>
  </conditionalFormatting>
  <conditionalFormatting sqref="G139">
    <cfRule type="expression" dxfId="234" priority="412">
      <formula>AND($C$135="Yes",$C$138="No")</formula>
    </cfRule>
    <cfRule type="expression" dxfId="233" priority="481">
      <formula>AND($E$136="Growth Incentive Single Rate",$C$135&lt;&gt;"Yes")</formula>
    </cfRule>
  </conditionalFormatting>
  <conditionalFormatting sqref="K139">
    <cfRule type="expression" dxfId="232" priority="406">
      <formula>AND($C$135="Yes",$C$138="No")</formula>
    </cfRule>
    <cfRule type="expression" dxfId="231" priority="480">
      <formula>AND($E$136&lt;&gt;"Please Select",$C$135&lt;&gt;"Yes")</formula>
    </cfRule>
  </conditionalFormatting>
  <conditionalFormatting sqref="K136">
    <cfRule type="expression" dxfId="230" priority="407">
      <formula>AND($C$135="Yes",$C$138="No")</formula>
    </cfRule>
    <cfRule type="expression" dxfId="229" priority="479">
      <formula>AND($E136&lt;&gt;"Please Select",$I136&lt;&gt;"Check",$C$135&lt;&gt;"Yes")</formula>
    </cfRule>
  </conditionalFormatting>
  <conditionalFormatting sqref="K223">
    <cfRule type="cellIs" dxfId="228" priority="476" operator="equal">
      <formula>"Rate cannot be greater than the Prepaid Rate % of Sales"</formula>
    </cfRule>
    <cfRule type="cellIs" dxfId="227" priority="478" operator="equal">
      <formula>"Recommended NCI is 1%"</formula>
    </cfRule>
  </conditionalFormatting>
  <conditionalFormatting sqref="O325">
    <cfRule type="containsBlanks" dxfId="226" priority="475">
      <formula>LEN(TRIM(O325))=0</formula>
    </cfRule>
  </conditionalFormatting>
  <conditionalFormatting sqref="G70">
    <cfRule type="expression" dxfId="225" priority="370">
      <formula>AND($C$69="Yes",$C$72="No")</formula>
    </cfRule>
    <cfRule type="expression" dxfId="224" priority="433">
      <formula>AND($C$69&lt;&gt;"Yes",$E$70&lt;&gt;"Please Select")</formula>
    </cfRule>
  </conditionalFormatting>
  <conditionalFormatting sqref="G63:G65">
    <cfRule type="expression" dxfId="223" priority="430">
      <formula>OR(AND($E$56="DS Tiered Average Invoice Dollar Qualifier",$C$55&lt;&gt;"Yes"),AND($C$55="Yes",$C$58="No",$E$56="DS Tiered Average Invoice Dollar Qualifier"))</formula>
    </cfRule>
  </conditionalFormatting>
  <conditionalFormatting sqref="G77:G79">
    <cfRule type="expression" dxfId="222" priority="429">
      <formula>OR(AND($E$70="DS Tiered Average Invoice Dollar Qualifier",$C$69&lt;&gt;"Yes"),AND($C$69="Yes",$C$58="72",$E$70="DS Tiered Average Invoice Dollar Qualifier"))</formula>
    </cfRule>
  </conditionalFormatting>
  <conditionalFormatting sqref="D8:D9">
    <cfRule type="expression" dxfId="221" priority="428">
      <formula>$D$10=""</formula>
    </cfRule>
  </conditionalFormatting>
  <conditionalFormatting sqref="E8:E9">
    <cfRule type="expression" dxfId="220" priority="426">
      <formula>$D$10=""</formula>
    </cfRule>
  </conditionalFormatting>
  <conditionalFormatting sqref="G61">
    <cfRule type="expression" dxfId="219" priority="372">
      <formula>AND(OR($E56="DS Tiered Average Invoice Dollar Qualifier",$E56="DS Threshold Average Invoice Dollar Qualifier"),$C$55="Yes",$C$58="No")</formula>
    </cfRule>
  </conditionalFormatting>
  <conditionalFormatting sqref="G75 K75">
    <cfRule type="expression" dxfId="218" priority="366">
      <formula>AND(OR($E70="DS Tiered Average Invoice Dollar Qualifier",$E70="DS Threshold Average Invoice Dollar Qualifier"),$C$69="Yes",$C$72="No")</formula>
    </cfRule>
    <cfRule type="expression" dxfId="217" priority="432">
      <formula>AND(OR($E70="DS Tiered Average Invoice Dollar Qualifier",$E70="DS Threshold Average Invoice Dollar Qualifier"),$C$69&lt;&gt;"Yes")</formula>
    </cfRule>
  </conditionalFormatting>
  <conditionalFormatting sqref="G76 K76">
    <cfRule type="expression" dxfId="216" priority="365">
      <formula>AND($C$69="Yes",$C$72="No",$E70="DS Tiered Average Invoice Dollar Qualifier")</formula>
    </cfRule>
    <cfRule type="expression" dxfId="215" priority="431">
      <formula>AND($C$69&lt;&gt;"Yes",$E70="DS Tiered Average Invoice Dollar Qualifier")</formula>
    </cfRule>
  </conditionalFormatting>
  <conditionalFormatting sqref="G34 K34">
    <cfRule type="expression" dxfId="214" priority="350">
      <formula>AND($E28="Volume Incentive Tiered",$C$27="Yes",$C$30="No")</formula>
    </cfRule>
    <cfRule type="expression" dxfId="213" priority="770">
      <formula>AND($E28="Volume Incentive Tiered",$C$27&lt;&gt;"Yes")</formula>
    </cfRule>
  </conditionalFormatting>
  <conditionalFormatting sqref="G35:G37 K35:K37">
    <cfRule type="expression" dxfId="212" priority="349">
      <formula>OR(AND($E$28="Volume Incentive Tiered",$C$27&lt;&gt;"Yes"),AND($C$27="Yes",$C$30="No",$E$28="Volume Incentive Tiered"))</formula>
    </cfRule>
  </conditionalFormatting>
  <conditionalFormatting sqref="G48 K48">
    <cfRule type="expression" dxfId="211" priority="345">
      <formula>AND($E42="Volume Incentive Tiered",$C$41="Yes",$C$44="No")</formula>
    </cfRule>
    <cfRule type="expression" dxfId="210" priority="768">
      <formula>AND($E42="Volume Incentive Tiered",$C$41&lt;&gt;"Yes")</formula>
    </cfRule>
  </conditionalFormatting>
  <conditionalFormatting sqref="G49:G51 K49:K51">
    <cfRule type="expression" dxfId="209" priority="344">
      <formula>OR(AND($E$42="Volume Incentive Tiered",$C$41&lt;&gt;"Yes"),AND($C$41="Yes",$C$44="No",$E$42="Volume Incentive Tiered"))</formula>
    </cfRule>
  </conditionalFormatting>
  <conditionalFormatting sqref="K61">
    <cfRule type="expression" dxfId="208" priority="343">
      <formula>AND($C$55="Yes",$C$58="No",OR($E56="DS Tiered Average Invoice Dollar Qualifier",$E56="DS Threshold Average Invoice Dollar Qualifier"))</formula>
    </cfRule>
  </conditionalFormatting>
  <conditionalFormatting sqref="K234">
    <cfRule type="cellIs" dxfId="207" priority="341" operator="equal">
      <formula>"Rate cannot be greater than the Prepaid Rate % of Sales"</formula>
    </cfRule>
    <cfRule type="cellIs" dxfId="206" priority="342" operator="equal">
      <formula>"Recommended NCI is 1%"</formula>
    </cfRule>
  </conditionalFormatting>
  <conditionalFormatting sqref="E229">
    <cfRule type="expression" dxfId="205" priority="41">
      <formula>OR($C$229="Yes",$E$226="No")</formula>
    </cfRule>
    <cfRule type="expression" dxfId="204" priority="340">
      <formula>$C$229=""</formula>
    </cfRule>
  </conditionalFormatting>
  <conditionalFormatting sqref="E230">
    <cfRule type="expression" dxfId="203" priority="337">
      <formula>OR($C$229="Yes",$E$226="No")</formula>
    </cfRule>
    <cfRule type="expression" dxfId="202" priority="339">
      <formula>AND($C$229="")</formula>
    </cfRule>
  </conditionalFormatting>
  <conditionalFormatting sqref="E226">
    <cfRule type="expression" dxfId="201" priority="335">
      <formula>$C$229=""</formula>
    </cfRule>
    <cfRule type="expression" dxfId="200" priority="336">
      <formula>$C$229="Yes"</formula>
    </cfRule>
  </conditionalFormatting>
  <conditionalFormatting sqref="E227">
    <cfRule type="expression" dxfId="199" priority="333">
      <formula>OR($E$226="No",$C$229="Yes")</formula>
    </cfRule>
    <cfRule type="expression" dxfId="198" priority="334">
      <formula>$C$229=""</formula>
    </cfRule>
  </conditionalFormatting>
  <conditionalFormatting sqref="M227">
    <cfRule type="expression" dxfId="197" priority="328">
      <formula>$E$226="No"</formula>
    </cfRule>
    <cfRule type="expression" dxfId="196" priority="331">
      <formula>AND($C$229&lt;&gt;"Yes",$I227="Credit Memo",$K227="Corporate Office")</formula>
    </cfRule>
    <cfRule type="expression" dxfId="195" priority="332">
      <formula>AND($C$229&lt;&gt;"Yes",$K227="Corporate Office",$I227="Check")</formula>
    </cfRule>
  </conditionalFormatting>
  <conditionalFormatting sqref="G233">
    <cfRule type="expression" dxfId="194" priority="329">
      <formula>OR($C$229="Yes",$E$226="No")</formula>
    </cfRule>
    <cfRule type="expression" dxfId="193" priority="330">
      <formula>$E$226="Yes"</formula>
    </cfRule>
  </conditionalFormatting>
  <conditionalFormatting sqref="K245">
    <cfRule type="cellIs" dxfId="192" priority="191" operator="equal">
      <formula>"Rate cannot be greater than the Prepaid Rate % of Sales"</formula>
    </cfRule>
    <cfRule type="cellIs" dxfId="191" priority="192" operator="equal">
      <formula>"Recommended NCI is 1%"</formula>
    </cfRule>
  </conditionalFormatting>
  <conditionalFormatting sqref="E240">
    <cfRule type="expression" dxfId="190" priority="31">
      <formula>OR($C$240="Yes",$E$237="No")</formula>
    </cfRule>
    <cfRule type="expression" dxfId="189" priority="188">
      <formula>AND($C$227="Yes",$E$237="Yes")</formula>
    </cfRule>
    <cfRule type="expression" dxfId="188" priority="190">
      <formula>$C$240=""</formula>
    </cfRule>
  </conditionalFormatting>
  <conditionalFormatting sqref="E241">
    <cfRule type="expression" dxfId="187" priority="187">
      <formula>OR($C$240="Yes",$E$237="No")</formula>
    </cfRule>
    <cfRule type="expression" dxfId="186" priority="189">
      <formula>$C$240=""</formula>
    </cfRule>
  </conditionalFormatting>
  <conditionalFormatting sqref="E237">
    <cfRule type="expression" dxfId="185" priority="185">
      <formula>$C$240=""</formula>
    </cfRule>
    <cfRule type="expression" dxfId="184" priority="186">
      <formula>$C$240="Yes"</formula>
    </cfRule>
  </conditionalFormatting>
  <conditionalFormatting sqref="E238">
    <cfRule type="expression" dxfId="183" priority="183">
      <formula>OR($E$237="No",$C$240="Yes")</formula>
    </cfRule>
    <cfRule type="expression" dxfId="182" priority="184">
      <formula>$C$240=""</formula>
    </cfRule>
  </conditionalFormatting>
  <conditionalFormatting sqref="M238">
    <cfRule type="expression" dxfId="181" priority="178">
      <formula>$E$237="No"</formula>
    </cfRule>
    <cfRule type="expression" dxfId="180" priority="181">
      <formula>AND($C$240&lt;&gt;"Yes",$I238="Credit Memo",$K238="Corporate Office")</formula>
    </cfRule>
    <cfRule type="expression" dxfId="179" priority="182">
      <formula>AND($C$240&lt;&gt;"Yes",$K238="Corporate Office",$I238="Check")</formula>
    </cfRule>
  </conditionalFormatting>
  <conditionalFormatting sqref="G244">
    <cfRule type="expression" dxfId="178" priority="179">
      <formula>OR($C$240="Yes",$E$237="No")</formula>
    </cfRule>
    <cfRule type="expression" dxfId="177" priority="180">
      <formula>$E$237="Yes"</formula>
    </cfRule>
  </conditionalFormatting>
  <conditionalFormatting sqref="K256">
    <cfRule type="cellIs" dxfId="176" priority="176" operator="equal">
      <formula>"Rate cannot be greater than the Prepaid Rate % of Sales"</formula>
    </cfRule>
    <cfRule type="cellIs" dxfId="175" priority="177" operator="equal">
      <formula>"Recommended NCI is 1%"</formula>
    </cfRule>
  </conditionalFormatting>
  <conditionalFormatting sqref="E251">
    <cfRule type="expression" dxfId="174" priority="30">
      <formula>OR($C$251="Yes",$E$248="No")</formula>
    </cfRule>
    <cfRule type="expression" dxfId="173" priority="173">
      <formula>AND($C$227="Yes",$E$248="Yes")</formula>
    </cfRule>
    <cfRule type="expression" dxfId="172" priority="175">
      <formula>$C$251=""</formula>
    </cfRule>
  </conditionalFormatting>
  <conditionalFormatting sqref="E252">
    <cfRule type="expression" dxfId="171" priority="172">
      <formula>OR($C$251="Yes",$E$248="No")</formula>
    </cfRule>
    <cfRule type="expression" dxfId="170" priority="174">
      <formula>$C$251=""</formula>
    </cfRule>
  </conditionalFormatting>
  <conditionalFormatting sqref="E248">
    <cfRule type="expression" dxfId="169" priority="170">
      <formula>$C$251=""</formula>
    </cfRule>
    <cfRule type="expression" dxfId="168" priority="171">
      <formula>$C$251="Yes"</formula>
    </cfRule>
  </conditionalFormatting>
  <conditionalFormatting sqref="E249">
    <cfRule type="expression" dxfId="167" priority="168">
      <formula>OR($E$248="No",$C$251="Yes")</formula>
    </cfRule>
    <cfRule type="expression" dxfId="166" priority="169">
      <formula>$C$251=""</formula>
    </cfRule>
  </conditionalFormatting>
  <conditionalFormatting sqref="M249">
    <cfRule type="expression" dxfId="165" priority="163">
      <formula>$E$248="No"</formula>
    </cfRule>
    <cfRule type="expression" dxfId="164" priority="166">
      <formula>AND($C$251&lt;&gt;"Yes",$I249="Credit Memo",$K249="Corporate Office")</formula>
    </cfRule>
    <cfRule type="expression" dxfId="163" priority="167">
      <formula>AND($C$251&lt;&gt;"Yes",$K249="Corporate Office",$I249="Check")</formula>
    </cfRule>
  </conditionalFormatting>
  <conditionalFormatting sqref="G255">
    <cfRule type="expression" dxfId="162" priority="164">
      <formula>OR($C$251="Yes",$E$248="No")</formula>
    </cfRule>
    <cfRule type="expression" dxfId="161" priority="165">
      <formula>$E$248="Yes"</formula>
    </cfRule>
  </conditionalFormatting>
  <conditionalFormatting sqref="K267">
    <cfRule type="cellIs" dxfId="160" priority="161" operator="equal">
      <formula>"Rate cannot be greater than the Prepaid Rate % of Sales"</formula>
    </cfRule>
    <cfRule type="cellIs" dxfId="159" priority="162" operator="equal">
      <formula>"Recommended NCI is 1%"</formula>
    </cfRule>
  </conditionalFormatting>
  <conditionalFormatting sqref="E262">
    <cfRule type="expression" dxfId="158" priority="29">
      <formula>OR($C$262="Yes",$E$259="No")</formula>
    </cfRule>
    <cfRule type="expression" dxfId="157" priority="158">
      <formula>AND($C$227="Yes",$E$259="Yes")</formula>
    </cfRule>
    <cfRule type="expression" dxfId="156" priority="160">
      <formula>$C$262=""</formula>
    </cfRule>
  </conditionalFormatting>
  <conditionalFormatting sqref="E263">
    <cfRule type="expression" dxfId="155" priority="157">
      <formula>OR($C$262="Yes",$E$259="No")</formula>
    </cfRule>
    <cfRule type="expression" dxfId="154" priority="159">
      <formula>$C$262=""</formula>
    </cfRule>
  </conditionalFormatting>
  <conditionalFormatting sqref="E259">
    <cfRule type="expression" dxfId="153" priority="155">
      <formula>$C$262=""</formula>
    </cfRule>
    <cfRule type="expression" dxfId="152" priority="156">
      <formula>$C$262="Yes"</formula>
    </cfRule>
  </conditionalFormatting>
  <conditionalFormatting sqref="E260">
    <cfRule type="expression" dxfId="151" priority="153">
      <formula>OR($E$259="No",$C$262="Yes")</formula>
    </cfRule>
    <cfRule type="expression" dxfId="150" priority="154">
      <formula>$C$262=""</formula>
    </cfRule>
  </conditionalFormatting>
  <conditionalFormatting sqref="M260">
    <cfRule type="expression" dxfId="149" priority="148">
      <formula>$E$259="No"</formula>
    </cfRule>
    <cfRule type="expression" dxfId="148" priority="151">
      <formula>AND($C$262&lt;&gt;"Yes",$I260="Credit Memo",$K260="Corporate Office")</formula>
    </cfRule>
    <cfRule type="expression" dxfId="147" priority="152">
      <formula>AND($C$262&lt;&gt;"Yes",$K260="Corporate Office",$I260="Check")</formula>
    </cfRule>
  </conditionalFormatting>
  <conditionalFormatting sqref="G266">
    <cfRule type="expression" dxfId="146" priority="149">
      <formula>OR($C$262="Yes",$E$259="No")</formula>
    </cfRule>
    <cfRule type="expression" dxfId="145" priority="150">
      <formula>$E$259="Yes"</formula>
    </cfRule>
  </conditionalFormatting>
  <conditionalFormatting sqref="K278">
    <cfRule type="cellIs" dxfId="144" priority="146" operator="equal">
      <formula>"Rate cannot be greater than the Prepaid Rate % of Sales"</formula>
    </cfRule>
    <cfRule type="cellIs" dxfId="143" priority="147" operator="equal">
      <formula>"Recommended NCI is 1%"</formula>
    </cfRule>
  </conditionalFormatting>
  <conditionalFormatting sqref="E273">
    <cfRule type="expression" dxfId="142" priority="28">
      <formula>OR($C$273="Yes",$E$270="No")</formula>
    </cfRule>
    <cfRule type="expression" dxfId="141" priority="143">
      <formula>AND($C$227="Yes",$E$270="Yes")</formula>
    </cfRule>
    <cfRule type="expression" dxfId="140" priority="145">
      <formula>$C$273=""</formula>
    </cfRule>
  </conditionalFormatting>
  <conditionalFormatting sqref="E274">
    <cfRule type="expression" dxfId="139" priority="142">
      <formula>OR($C$273="Yes",$E$270="No")</formula>
    </cfRule>
    <cfRule type="expression" dxfId="138" priority="144">
      <formula>$C$273=""</formula>
    </cfRule>
  </conditionalFormatting>
  <conditionalFormatting sqref="E270">
    <cfRule type="expression" dxfId="137" priority="140">
      <formula>$C$273=""</formula>
    </cfRule>
    <cfRule type="expression" dxfId="136" priority="141">
      <formula>$C$273="Yes"</formula>
    </cfRule>
  </conditionalFormatting>
  <conditionalFormatting sqref="E271">
    <cfRule type="expression" dxfId="135" priority="138">
      <formula>OR($E$270="No",$C$273="Yes")</formula>
    </cfRule>
    <cfRule type="expression" dxfId="134" priority="139">
      <formula>$C$273=""</formula>
    </cfRule>
  </conditionalFormatting>
  <conditionalFormatting sqref="M271">
    <cfRule type="expression" dxfId="133" priority="133">
      <formula>$E$270="No"</formula>
    </cfRule>
    <cfRule type="expression" dxfId="132" priority="136">
      <formula>AND($C$273&lt;&gt;"Yes",$I271="Credit Memo",$K271="Corporate Office")</formula>
    </cfRule>
    <cfRule type="expression" dxfId="131" priority="137">
      <formula>AND($C$273&lt;&gt;"Yes",$K271="Corporate Office",$I271="Check")</formula>
    </cfRule>
  </conditionalFormatting>
  <conditionalFormatting sqref="G277">
    <cfRule type="expression" dxfId="130" priority="134">
      <formula>OR($C$273="Yes",$E$270="No")</formula>
    </cfRule>
    <cfRule type="expression" dxfId="129" priority="135">
      <formula>$E$270="Yes"</formula>
    </cfRule>
  </conditionalFormatting>
  <conditionalFormatting sqref="K289">
    <cfRule type="cellIs" dxfId="128" priority="131" operator="equal">
      <formula>"Rate cannot be greater than the Prepaid Rate % of Sales"</formula>
    </cfRule>
    <cfRule type="cellIs" dxfId="127" priority="132" operator="equal">
      <formula>"Recommended NCI is 1%"</formula>
    </cfRule>
  </conditionalFormatting>
  <conditionalFormatting sqref="E284">
    <cfRule type="expression" dxfId="126" priority="27">
      <formula>OR($C$284="Yes",$E$281="No")</formula>
    </cfRule>
    <cfRule type="expression" dxfId="125" priority="128">
      <formula>AND($C$227="Yes",$E$281="Yes")</formula>
    </cfRule>
    <cfRule type="expression" dxfId="124" priority="130">
      <formula>$C$284=""</formula>
    </cfRule>
  </conditionalFormatting>
  <conditionalFormatting sqref="E285">
    <cfRule type="expression" dxfId="123" priority="127">
      <formula>OR($C$284="Yes",$E$281="No")</formula>
    </cfRule>
    <cfRule type="expression" dxfId="122" priority="129">
      <formula>$C$284=""</formula>
    </cfRule>
  </conditionalFormatting>
  <conditionalFormatting sqref="E281">
    <cfRule type="expression" dxfId="121" priority="125">
      <formula>$C$284=""</formula>
    </cfRule>
    <cfRule type="expression" dxfId="120" priority="126">
      <formula>$C$284="Yes"</formula>
    </cfRule>
  </conditionalFormatting>
  <conditionalFormatting sqref="E282">
    <cfRule type="expression" dxfId="119" priority="123">
      <formula>OR($E$281="No",$C$284="Yes")</formula>
    </cfRule>
    <cfRule type="expression" dxfId="118" priority="124">
      <formula>$C$284=""</formula>
    </cfRule>
  </conditionalFormatting>
  <conditionalFormatting sqref="M282">
    <cfRule type="expression" dxfId="117" priority="118">
      <formula>$E$281="No"</formula>
    </cfRule>
    <cfRule type="expression" dxfId="116" priority="121">
      <formula>AND($C$284&lt;&gt;"Yes",$I282="Credit Memo",$K282="Corporate Office")</formula>
    </cfRule>
    <cfRule type="expression" dxfId="115" priority="122">
      <formula>AND($C$284&lt;&gt;"Yes",$K282="Corporate Office",$I282="Check")</formula>
    </cfRule>
  </conditionalFormatting>
  <conditionalFormatting sqref="G288">
    <cfRule type="expression" dxfId="114" priority="119">
      <formula>OR($C$284="Yes",$E$281="No")</formula>
    </cfRule>
    <cfRule type="expression" dxfId="113" priority="120">
      <formula>$E$281="Yes"</formula>
    </cfRule>
  </conditionalFormatting>
  <conditionalFormatting sqref="K300">
    <cfRule type="cellIs" dxfId="112" priority="116" operator="equal">
      <formula>"Rate cannot be greater than the Prepaid Rate % of Sales"</formula>
    </cfRule>
    <cfRule type="cellIs" dxfId="111" priority="117" operator="equal">
      <formula>"Recommended NCI is 1%"</formula>
    </cfRule>
  </conditionalFormatting>
  <conditionalFormatting sqref="E295">
    <cfRule type="expression" dxfId="110" priority="26">
      <formula>OR($C$295="Yes",$E$292="No")</formula>
    </cfRule>
    <cfRule type="expression" dxfId="109" priority="113">
      <formula>AND($C$227="Yes",$E$292="Yes")</formula>
    </cfRule>
    <cfRule type="expression" dxfId="108" priority="115">
      <formula>$C$295=""</formula>
    </cfRule>
  </conditionalFormatting>
  <conditionalFormatting sqref="E296">
    <cfRule type="expression" dxfId="107" priority="112">
      <formula>OR($C$295="Yes",$E$292="No")</formula>
    </cfRule>
    <cfRule type="expression" dxfId="106" priority="114">
      <formula>$C$295=""</formula>
    </cfRule>
  </conditionalFormatting>
  <conditionalFormatting sqref="E292">
    <cfRule type="expression" dxfId="105" priority="110">
      <formula>$C$295=""</formula>
    </cfRule>
    <cfRule type="expression" dxfId="104" priority="111">
      <formula>$C$295="Yes"</formula>
    </cfRule>
  </conditionalFormatting>
  <conditionalFormatting sqref="E293">
    <cfRule type="expression" dxfId="103" priority="108">
      <formula>OR($E$292="No",$C$295="Yes")</formula>
    </cfRule>
    <cfRule type="expression" dxfId="102" priority="109">
      <formula>$C$295=""</formula>
    </cfRule>
  </conditionalFormatting>
  <conditionalFormatting sqref="M293">
    <cfRule type="expression" dxfId="101" priority="103">
      <formula>$E$292="No"</formula>
    </cfRule>
    <cfRule type="expression" dxfId="100" priority="106">
      <formula>AND($C$295&lt;&gt;"Yes",$I293="Credit Memo",$K293="Corporate Office")</formula>
    </cfRule>
    <cfRule type="expression" dxfId="99" priority="107">
      <formula>AND($C$295&lt;&gt;"Yes",$K293="Corporate Office",$I293="Check")</formula>
    </cfRule>
  </conditionalFormatting>
  <conditionalFormatting sqref="G299">
    <cfRule type="expression" dxfId="98" priority="104">
      <formula>OR($C$295="Yes",$E$292="No")</formula>
    </cfRule>
    <cfRule type="expression" dxfId="97" priority="105">
      <formula>$E$292="Yes"</formula>
    </cfRule>
  </conditionalFormatting>
  <conditionalFormatting sqref="K311">
    <cfRule type="cellIs" dxfId="96" priority="101" operator="equal">
      <formula>"Rate cannot be greater than the Prepaid Rate % of Sales"</formula>
    </cfRule>
    <cfRule type="cellIs" dxfId="95" priority="102" operator="equal">
      <formula>"Recommended NCI is 1%"</formula>
    </cfRule>
  </conditionalFormatting>
  <conditionalFormatting sqref="E306">
    <cfRule type="expression" dxfId="94" priority="25">
      <formula>OR($C$306="Yes",$E$303="No")</formula>
    </cfRule>
    <cfRule type="expression" dxfId="93" priority="98">
      <formula>AND($C$227="Yes",$E$303="Yes")</formula>
    </cfRule>
    <cfRule type="expression" dxfId="92" priority="100">
      <formula>$C$306=""</formula>
    </cfRule>
  </conditionalFormatting>
  <conditionalFormatting sqref="E307">
    <cfRule type="expression" dxfId="91" priority="97">
      <formula>OR($C$306="Yes",$E$303="No")</formula>
    </cfRule>
    <cfRule type="expression" dxfId="90" priority="99">
      <formula>$C$306=""</formula>
    </cfRule>
  </conditionalFormatting>
  <conditionalFormatting sqref="E303">
    <cfRule type="expression" dxfId="89" priority="95">
      <formula>$C$306=""</formula>
    </cfRule>
    <cfRule type="expression" dxfId="88" priority="96">
      <formula>$C$306="Yes"</formula>
    </cfRule>
  </conditionalFormatting>
  <conditionalFormatting sqref="E304">
    <cfRule type="expression" dxfId="87" priority="93">
      <formula>OR($E$303="No",$C$306="Yes")</formula>
    </cfRule>
    <cfRule type="expression" dxfId="86" priority="94">
      <formula>$C$306=""</formula>
    </cfRule>
  </conditionalFormatting>
  <conditionalFormatting sqref="M304">
    <cfRule type="expression" dxfId="85" priority="88">
      <formula>$E$303="No"</formula>
    </cfRule>
    <cfRule type="expression" dxfId="84" priority="91">
      <formula>AND($C$306&lt;&gt;"Yes",$I304="Credit Memo",$K304="Corporate Office")</formula>
    </cfRule>
    <cfRule type="expression" dxfId="83" priority="92">
      <formula>AND($C$306&lt;&gt;"Yes",$K304="Corporate Office",$I304="Check")</formula>
    </cfRule>
  </conditionalFormatting>
  <conditionalFormatting sqref="G310">
    <cfRule type="expression" dxfId="82" priority="89">
      <formula>OR($C$306="Yes",$E$303="No")</formula>
    </cfRule>
    <cfRule type="expression" dxfId="81" priority="90">
      <formula>$E$303="Yes"</formula>
    </cfRule>
  </conditionalFormatting>
  <conditionalFormatting sqref="K322">
    <cfRule type="cellIs" dxfId="80" priority="86" operator="equal">
      <formula>"Rate cannot be greater than the Prepaid Rate % of Sales"</formula>
    </cfRule>
    <cfRule type="cellIs" dxfId="79" priority="87" operator="equal">
      <formula>"Recommended NCI is 1%"</formula>
    </cfRule>
  </conditionalFormatting>
  <conditionalFormatting sqref="E317">
    <cfRule type="expression" dxfId="78" priority="24">
      <formula>OR($C$317="Yes",$E$314="No")</formula>
    </cfRule>
    <cfRule type="expression" dxfId="77" priority="83">
      <formula>AND($C$227="Yes",$E$314="Yes")</formula>
    </cfRule>
    <cfRule type="expression" dxfId="76" priority="85">
      <formula>$C$317=""</formula>
    </cfRule>
  </conditionalFormatting>
  <conditionalFormatting sqref="E318">
    <cfRule type="expression" dxfId="75" priority="82">
      <formula>OR($C$317="Yes",$E$314="No")</formula>
    </cfRule>
    <cfRule type="expression" dxfId="74" priority="84">
      <formula>$C$317=""</formula>
    </cfRule>
  </conditionalFormatting>
  <conditionalFormatting sqref="E314">
    <cfRule type="expression" dxfId="73" priority="80">
      <formula>$C$317=""</formula>
    </cfRule>
    <cfRule type="expression" dxfId="72" priority="81">
      <formula>$C$317="Yes"</formula>
    </cfRule>
  </conditionalFormatting>
  <conditionalFormatting sqref="E315">
    <cfRule type="expression" dxfId="71" priority="78">
      <formula>OR($E$314="No",$C$317="Yes")</formula>
    </cfRule>
    <cfRule type="expression" dxfId="70" priority="79">
      <formula>$C$317=""</formula>
    </cfRule>
  </conditionalFormatting>
  <conditionalFormatting sqref="M315">
    <cfRule type="expression" dxfId="69" priority="73">
      <formula>$E$314="No"</formula>
    </cfRule>
    <cfRule type="expression" dxfId="68" priority="76">
      <formula>AND($C$317&lt;&gt;"Yes",$I315="Credit Memo",$K315="Corporate Office")</formula>
    </cfRule>
    <cfRule type="expression" dxfId="67" priority="77">
      <formula>AND($C$317&lt;&gt;"Yes",$K315="Corporate Office",$I315="Check")</formula>
    </cfRule>
  </conditionalFormatting>
  <conditionalFormatting sqref="G321">
    <cfRule type="expression" dxfId="66" priority="74">
      <formula>OR($C$317="Yes",$E$314="No")</formula>
    </cfRule>
    <cfRule type="expression" dxfId="65" priority="75">
      <formula>$E$314="Yes"</formula>
    </cfRule>
  </conditionalFormatting>
  <conditionalFormatting sqref="O12:P16">
    <cfRule type="notContainsBlanks" dxfId="64" priority="13">
      <formula>LEN(TRIM(O12))&gt;0</formula>
    </cfRule>
  </conditionalFormatting>
  <conditionalFormatting sqref="O54:P58">
    <cfRule type="notContainsBlanks" dxfId="63" priority="12">
      <formula>LEN(TRIM(O54))&gt;0</formula>
    </cfRule>
  </conditionalFormatting>
  <conditionalFormatting sqref="O82:P86">
    <cfRule type="notContainsBlanks" dxfId="62" priority="11">
      <formula>LEN(TRIM(O82))&gt;0</formula>
    </cfRule>
  </conditionalFormatting>
  <conditionalFormatting sqref="O26:P30">
    <cfRule type="notContainsBlanks" dxfId="61" priority="10">
      <formula>LEN(TRIM(O26))&gt;0</formula>
    </cfRule>
  </conditionalFormatting>
  <conditionalFormatting sqref="O40:P44">
    <cfRule type="notContainsBlanks" dxfId="60" priority="9">
      <formula>LEN(TRIM(O40))&gt;0</formula>
    </cfRule>
  </conditionalFormatting>
  <conditionalFormatting sqref="O68:P72">
    <cfRule type="notContainsBlanks" dxfId="59" priority="8">
      <formula>LEN(TRIM(O68))&gt;0</formula>
    </cfRule>
  </conditionalFormatting>
  <conditionalFormatting sqref="O96:P100">
    <cfRule type="notContainsBlanks" dxfId="58" priority="7">
      <formula>LEN(TRIM(O96))&gt;0</formula>
    </cfRule>
  </conditionalFormatting>
  <conditionalFormatting sqref="N110:P113">
    <cfRule type="notContainsBlanks" dxfId="57" priority="6">
      <formula>LEN(TRIM(N110))&gt;0</formula>
    </cfRule>
  </conditionalFormatting>
  <conditionalFormatting sqref="N150:P153">
    <cfRule type="notContainsBlanks" dxfId="56" priority="5">
      <formula>LEN(TRIM(N150))&gt;0</formula>
    </cfRule>
  </conditionalFormatting>
  <conditionalFormatting sqref="N118:P121">
    <cfRule type="notContainsBlanks" dxfId="55" priority="4">
      <formula>LEN(TRIM(N118))&gt;0</formula>
    </cfRule>
  </conditionalFormatting>
  <conditionalFormatting sqref="N134:P137">
    <cfRule type="notContainsBlanks" dxfId="54" priority="3">
      <formula>LEN(TRIM(N134))&gt;0</formula>
    </cfRule>
  </conditionalFormatting>
  <conditionalFormatting sqref="N126:P129">
    <cfRule type="notContainsBlanks" dxfId="53" priority="2">
      <formula>LEN(TRIM(N126))&gt;0</formula>
    </cfRule>
  </conditionalFormatting>
  <conditionalFormatting sqref="N142:P145">
    <cfRule type="notContainsBlanks" dxfId="52" priority="1">
      <formula>LEN(TRIM(N142))&gt;0</formula>
    </cfRule>
  </conditionalFormatting>
  <conditionalFormatting sqref="E229">
    <cfRule type="expression" dxfId="51" priority="338">
      <formula>AND($E$229&lt;&gt;"",$E$229&lt;$E$232)</formula>
    </cfRule>
  </conditionalFormatting>
  <conditionalFormatting sqref="E240">
    <cfRule type="expression" dxfId="50" priority="40">
      <formula>AND($E$240&lt;&gt;"",$E$240&lt;$E$243)</formula>
    </cfRule>
  </conditionalFormatting>
  <conditionalFormatting sqref="E251">
    <cfRule type="expression" dxfId="49" priority="39">
      <formula>AND($E$251&lt;&gt;"",$E$251&lt;$E$254)</formula>
    </cfRule>
  </conditionalFormatting>
  <conditionalFormatting sqref="E262">
    <cfRule type="expression" dxfId="48" priority="38">
      <formula>AND($E$262&lt;&gt;"",$E$262&lt;$E$265)</formula>
    </cfRule>
  </conditionalFormatting>
  <conditionalFormatting sqref="E273">
    <cfRule type="expression" dxfId="47" priority="37">
      <formula>AND($E$273&lt;&gt;"",$E$273&lt;$E$276)</formula>
    </cfRule>
  </conditionalFormatting>
  <conditionalFormatting sqref="E284">
    <cfRule type="expression" dxfId="46" priority="36">
      <formula>AND($E$284&lt;&gt;"",$E$284&lt;$E$287)</formula>
    </cfRule>
  </conditionalFormatting>
  <conditionalFormatting sqref="E295">
    <cfRule type="expression" dxfId="45" priority="35">
      <formula>AND($E$295&lt;&gt;"",$E$295&lt;$E$298)</formula>
    </cfRule>
  </conditionalFormatting>
  <conditionalFormatting sqref="E306">
    <cfRule type="expression" dxfId="44" priority="34">
      <formula>AND($E$306&lt;&gt;"",$E$306&lt;$E$309)</formula>
    </cfRule>
  </conditionalFormatting>
  <conditionalFormatting sqref="E317">
    <cfRule type="expression" dxfId="43" priority="33">
      <formula>AND($E$317&lt;&gt;"",$E$317&lt;$E$320)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71" t="s">
        <v>210</v>
      </c>
      <c r="D2" s="1671"/>
      <c r="E2" s="1671"/>
      <c r="F2" s="437"/>
      <c r="G2" s="172"/>
      <c r="H2" s="172"/>
      <c r="I2" s="172"/>
      <c r="J2" s="172"/>
      <c r="K2" s="172"/>
      <c r="L2" s="175"/>
    </row>
    <row r="3" spans="2:23" x14ac:dyDescent="0.25">
      <c r="B3" s="178"/>
      <c r="C3" s="1680" t="s">
        <v>1165</v>
      </c>
      <c r="D3" s="1681"/>
      <c r="E3" s="322">
        <f>Welcome!$D$10</f>
        <v>0</v>
      </c>
      <c r="F3" s="325"/>
      <c r="G3" s="409" t="s">
        <v>110</v>
      </c>
      <c r="H3" s="1676" t="str">
        <f>IFERROR(VLOOKUP($H$4,'Market Geography'!$D:$G,4,FALSE),"Select Market")</f>
        <v>Select Market</v>
      </c>
      <c r="I3" s="1676"/>
      <c r="J3" s="1676"/>
      <c r="K3" s="1677"/>
      <c r="L3" s="179"/>
    </row>
    <row r="4" spans="2:23" x14ac:dyDescent="0.25">
      <c r="B4" s="178"/>
      <c r="C4" s="1682" t="s">
        <v>1166</v>
      </c>
      <c r="D4" s="1683"/>
      <c r="E4" s="291" t="str">
        <f>Welcome!$D$16</f>
        <v>Select Term</v>
      </c>
      <c r="F4" s="438"/>
      <c r="G4" s="410" t="s">
        <v>845</v>
      </c>
      <c r="H4" s="1678">
        <f>Welcome!$D$4</f>
        <v>0</v>
      </c>
      <c r="I4" s="1678"/>
      <c r="J4" s="1678"/>
      <c r="K4" s="1679"/>
      <c r="L4" s="179"/>
    </row>
    <row r="5" spans="2:23" x14ac:dyDescent="0.25">
      <c r="B5" s="178"/>
      <c r="C5" s="1682" t="s">
        <v>1171</v>
      </c>
      <c r="D5" s="1683"/>
      <c r="E5" s="143">
        <f>'PIM Model'!$G$31</f>
        <v>0</v>
      </c>
      <c r="F5" s="439"/>
      <c r="G5" s="410" t="s">
        <v>107</v>
      </c>
      <c r="H5" s="1678" t="str">
        <f>'Multi-Customer'!$S$49</f>
        <v>Enter Customer(s)</v>
      </c>
      <c r="I5" s="1678"/>
      <c r="J5" s="1678"/>
      <c r="K5" s="1679"/>
      <c r="L5" s="179"/>
    </row>
    <row r="6" spans="2:23" x14ac:dyDescent="0.25">
      <c r="B6" s="178"/>
      <c r="C6" s="1682" t="s">
        <v>1172</v>
      </c>
      <c r="D6" s="1683"/>
      <c r="E6" s="144">
        <f>'PIM Model'!$E$6</f>
        <v>0</v>
      </c>
      <c r="F6" s="325"/>
      <c r="G6" s="410" t="s">
        <v>1179</v>
      </c>
      <c r="H6" s="1678" t="str">
        <f>IF('Multi-Customer'!$AH$40 = "MULTIPLE MENU TYPES","MULTIPLE TYPES",'Multi-Customer'!$AH$40)</f>
        <v>MULTIPLE TYPES</v>
      </c>
      <c r="I6" s="1678"/>
      <c r="J6" s="1678"/>
      <c r="K6" s="1679"/>
      <c r="L6" s="179"/>
      <c r="R6" s="440"/>
    </row>
    <row r="7" spans="2:23" ht="15.75" thickBot="1" x14ac:dyDescent="0.3">
      <c r="B7" s="178"/>
      <c r="C7" s="1687" t="s">
        <v>1173</v>
      </c>
      <c r="D7" s="1688"/>
      <c r="E7" s="323">
        <f>IFERROR('PIM Ranges'!$AU$3,0)</f>
        <v>0</v>
      </c>
      <c r="F7" s="177"/>
      <c r="G7" s="411" t="s">
        <v>1174</v>
      </c>
      <c r="H7" s="1685" t="s">
        <v>206</v>
      </c>
      <c r="I7" s="1685"/>
      <c r="J7" s="1685"/>
      <c r="K7" s="1686"/>
      <c r="L7" s="179"/>
      <c r="P7" s="177"/>
      <c r="Q7" s="153"/>
      <c r="R7" s="441"/>
      <c r="S7" s="134"/>
      <c r="T7" s="153"/>
      <c r="U7" s="177"/>
      <c r="V7" s="153"/>
      <c r="W7" s="177"/>
    </row>
    <row r="8" spans="2:23" ht="13.9" customHeight="1" x14ac:dyDescent="0.25">
      <c r="B8" s="178"/>
      <c r="D8" s="136"/>
      <c r="E8" s="1610"/>
      <c r="F8" s="1610"/>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74" t="s">
        <v>848</v>
      </c>
      <c r="J10" s="1674"/>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72" t="str">
        <f>IFERROR($E11/$E$5,"")</f>
        <v/>
      </c>
      <c r="J11" s="1672"/>
      <c r="K11" s="244"/>
      <c r="L11" s="179"/>
      <c r="R11" s="440"/>
    </row>
    <row r="12" spans="2:23" ht="36" customHeight="1" x14ac:dyDescent="0.25">
      <c r="B12" s="178"/>
      <c r="C12" s="243"/>
      <c r="D12" s="1689" t="s">
        <v>679</v>
      </c>
      <c r="E12" s="1689"/>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72" t="str">
        <f>IFERROR(E13/E5,"")</f>
        <v/>
      </c>
      <c r="J13" s="1672"/>
      <c r="K13" s="244"/>
      <c r="L13" s="179"/>
    </row>
    <row r="14" spans="2:23" s="653" customFormat="1" ht="36.6" customHeight="1" x14ac:dyDescent="0.25">
      <c r="B14" s="178"/>
      <c r="C14" s="243"/>
      <c r="D14" s="1689" t="s">
        <v>1105</v>
      </c>
      <c r="E14" s="1689"/>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72" t="str">
        <f>IFERROR($E15/$E$5,"")</f>
        <v/>
      </c>
      <c r="J15" s="1672"/>
      <c r="K15" s="244"/>
      <c r="L15" s="179"/>
    </row>
    <row r="16" spans="2:23" ht="26.45" customHeight="1" x14ac:dyDescent="0.25">
      <c r="B16" s="178"/>
      <c r="C16" s="243"/>
      <c r="D16" s="1684" t="s">
        <v>681</v>
      </c>
      <c r="E16" s="1684"/>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72" t="str">
        <f>IFERROR($E17/$E$5,"")</f>
        <v/>
      </c>
      <c r="J17" s="1672"/>
      <c r="K17" s="244"/>
      <c r="L17" s="179"/>
    </row>
    <row r="18" spans="2:12" ht="25.9" customHeight="1" x14ac:dyDescent="0.25">
      <c r="B18" s="178"/>
      <c r="C18" s="243"/>
      <c r="D18" s="1684" t="s">
        <v>680</v>
      </c>
      <c r="E18" s="1690"/>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73" t="str">
        <f>IFERROR($E19/$E$5,"")</f>
        <v/>
      </c>
      <c r="J19" s="1673"/>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72" t="str">
        <f>IFERROR($E23/$E$5,"")</f>
        <v/>
      </c>
      <c r="J23" s="1672"/>
      <c r="K23" s="244"/>
      <c r="L23" s="179"/>
    </row>
    <row r="24" spans="2:12" ht="16.149999999999999" customHeight="1" x14ac:dyDescent="0.25">
      <c r="B24" s="178"/>
      <c r="C24" s="243"/>
      <c r="D24" s="1675" t="s">
        <v>885</v>
      </c>
      <c r="E24" s="1675"/>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74" t="s">
        <v>848</v>
      </c>
      <c r="J28" s="1674"/>
      <c r="K28" s="244"/>
      <c r="L28" s="179"/>
    </row>
    <row r="29" spans="2:12" ht="25.15" customHeight="1" x14ac:dyDescent="0.25">
      <c r="B29" s="178"/>
      <c r="C29" s="243"/>
      <c r="D29" s="461" t="s">
        <v>221</v>
      </c>
      <c r="E29" s="462">
        <f>IFERROR('EB_CM (Back)'!$F$47,0)</f>
        <v>0</v>
      </c>
      <c r="F29" s="188"/>
      <c r="G29" s="449">
        <f>IFERROR(E29/'PIM Model'!$H$31,0)</f>
        <v>0</v>
      </c>
      <c r="H29" s="188"/>
      <c r="I29" s="1672" t="str">
        <f>IFERROR($E29/$E$5,"")</f>
        <v/>
      </c>
      <c r="J29" s="1672"/>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72" t="str">
        <f>IFERROR($E30/$E$5,"")</f>
        <v/>
      </c>
      <c r="J30" s="1672"/>
      <c r="K30" s="244"/>
      <c r="L30" s="179"/>
    </row>
    <row r="31" spans="2:12" ht="27.6" customHeight="1" x14ac:dyDescent="0.25">
      <c r="B31" s="178"/>
      <c r="C31" s="467"/>
      <c r="D31" s="1684" t="s">
        <v>229</v>
      </c>
      <c r="E31" s="1684"/>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2030</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84"/>
      <c r="E37" s="1684"/>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80" t="s">
        <v>1165</v>
      </c>
      <c r="D4" s="1681"/>
      <c r="E4" s="573">
        <f>Welcome!$D$10</f>
        <v>0</v>
      </c>
      <c r="F4" s="139"/>
      <c r="G4" s="409" t="s">
        <v>110</v>
      </c>
      <c r="H4" s="1597" t="str">
        <f>IFERROR(VLOOKUP($H$5,'Market Geography'!$D:$G,4,FALSE),"Select Market")</f>
        <v>Select Market</v>
      </c>
      <c r="I4" s="1598"/>
      <c r="J4" s="1599"/>
      <c r="K4" s="757"/>
      <c r="L4" s="757"/>
      <c r="M4" s="757"/>
      <c r="N4" s="757"/>
      <c r="O4" s="757"/>
      <c r="P4" s="672"/>
      <c r="Q4" s="674"/>
      <c r="R4" s="642"/>
      <c r="S4" s="473"/>
    </row>
    <row r="5" spans="1:31" x14ac:dyDescent="0.25">
      <c r="B5" s="178"/>
      <c r="C5" s="1682" t="s">
        <v>1166</v>
      </c>
      <c r="D5" s="1683"/>
      <c r="E5" s="291" t="str">
        <f>Welcome!$D$16</f>
        <v>Select Term</v>
      </c>
      <c r="F5" s="139"/>
      <c r="G5" s="410" t="s">
        <v>845</v>
      </c>
      <c r="H5" s="1594">
        <f>Welcome!$D$4</f>
        <v>0</v>
      </c>
      <c r="I5" s="1595"/>
      <c r="J5" s="1596"/>
      <c r="K5" s="757"/>
      <c r="L5" s="757"/>
      <c r="M5" s="757"/>
      <c r="N5" s="757"/>
      <c r="O5" s="757"/>
      <c r="P5" s="672"/>
      <c r="Q5" s="674"/>
      <c r="R5" s="642"/>
      <c r="S5" s="473"/>
    </row>
    <row r="6" spans="1:31" x14ac:dyDescent="0.25">
      <c r="B6" s="178"/>
      <c r="C6" s="1682" t="s">
        <v>1171</v>
      </c>
      <c r="D6" s="1683"/>
      <c r="E6" s="292">
        <f>IFERROR('PIM Model'!$G$31,0)</f>
        <v>0</v>
      </c>
      <c r="F6" s="324"/>
      <c r="G6" s="410" t="s">
        <v>107</v>
      </c>
      <c r="H6" s="1594" t="str">
        <f>'Multi-Customer'!$S$49</f>
        <v>Enter Customer(s)</v>
      </c>
      <c r="I6" s="1595"/>
      <c r="J6" s="1596"/>
      <c r="K6" s="757"/>
      <c r="L6" s="757"/>
      <c r="M6" s="757"/>
      <c r="N6" s="757"/>
      <c r="O6" s="757"/>
      <c r="P6" s="672"/>
      <c r="Q6" s="674"/>
      <c r="R6" s="642"/>
      <c r="S6" s="473"/>
    </row>
    <row r="7" spans="1:31" x14ac:dyDescent="0.25">
      <c r="B7" s="178"/>
      <c r="C7" s="1682" t="s">
        <v>1172</v>
      </c>
      <c r="D7" s="1683"/>
      <c r="E7" s="474">
        <f>IFERROR('Variable Costs (Back)'!$K$26,0)</f>
        <v>0</v>
      </c>
      <c r="F7" s="177"/>
      <c r="G7" s="410" t="s">
        <v>1179</v>
      </c>
      <c r="H7" s="1594" t="str">
        <f>'Multi-Customer'!$AH$40</f>
        <v>MULTIPLE TYPES</v>
      </c>
      <c r="I7" s="1595"/>
      <c r="J7" s="1596"/>
      <c r="K7" s="757"/>
      <c r="L7" s="757"/>
      <c r="M7" s="757"/>
      <c r="N7" s="757"/>
      <c r="O7" s="757"/>
      <c r="P7" s="672"/>
      <c r="Q7" s="674"/>
      <c r="R7" s="642"/>
      <c r="S7" s="473"/>
    </row>
    <row r="8" spans="1:31" ht="15.75" thickBot="1" x14ac:dyDescent="0.3">
      <c r="B8" s="178"/>
      <c r="C8" s="1687" t="s">
        <v>1173</v>
      </c>
      <c r="D8" s="1688"/>
      <c r="E8" s="323">
        <f>IFERROR('PIM Ranges'!$AU$3,0)</f>
        <v>0</v>
      </c>
      <c r="F8" s="325"/>
      <c r="G8" s="411" t="s">
        <v>1174</v>
      </c>
      <c r="H8" s="1691" t="s">
        <v>206</v>
      </c>
      <c r="I8" s="1692"/>
      <c r="J8" s="1693"/>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0" t="s">
        <v>1137</v>
      </c>
      <c r="R11" s="1700"/>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8" t="s">
        <v>1137</v>
      </c>
      <c r="R21" s="1699"/>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7" t="s">
        <v>229</v>
      </c>
      <c r="E33" s="1697"/>
      <c r="F33" s="1697"/>
      <c r="G33" s="1697"/>
      <c r="H33" s="492"/>
      <c r="I33" s="1696" t="str">
        <f>IF($J$34=0,IF($N$34=0,"","Customer EB % Missing"),IF($N$34=0,"Customer Drops/Wk Missing","Customer EB % &amp; Drops/Wk Missing"))</f>
        <v/>
      </c>
      <c r="J33" s="1696"/>
      <c r="K33" s="1696"/>
      <c r="L33" s="1696"/>
      <c r="M33" s="1696"/>
      <c r="N33" s="1696"/>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4" t="s">
        <v>1137</v>
      </c>
      <c r="R38" s="1694"/>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5"/>
      <c r="C42" s="1695"/>
      <c r="D42" s="1695"/>
      <c r="N42" s="1670"/>
      <c r="O42" s="1670"/>
      <c r="P42" s="1670"/>
      <c r="Q42" s="1670"/>
      <c r="R42" s="1670"/>
      <c r="S42" s="1670"/>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107" priority="76" operator="containsText" text="Below Average">
      <formula>NOT(ISERROR(SEARCH("Below Average",I26)))</formula>
    </cfRule>
  </conditionalFormatting>
  <conditionalFormatting sqref="N12">
    <cfRule type="expression" dxfId="1106" priority="51">
      <formula>$Q$12="yes"</formula>
    </cfRule>
    <cfRule type="containsText" dxfId="1105" priority="67" operator="containsText" text="Spend">
      <formula>NOT(ISERROR(SEARCH("Spend",N12)))</formula>
    </cfRule>
    <cfRule type="containsText" dxfId="1104" priority="71" operator="containsText" text="Approve">
      <formula>NOT(ISERROR(SEARCH("Approve",N12)))</formula>
    </cfRule>
  </conditionalFormatting>
  <conditionalFormatting sqref="N13:N16">
    <cfRule type="containsText" dxfId="1103" priority="66" operator="containsText" text="Reject">
      <formula>NOT(ISERROR(SEARCH("Reject",N13)))</formula>
    </cfRule>
    <cfRule type="containsText" dxfId="1102" priority="70" operator="containsText" text="Approve">
      <formula>NOT(ISERROR(SEARCH("Approve",N13)))</formula>
    </cfRule>
  </conditionalFormatting>
  <conditionalFormatting sqref="E16">
    <cfRule type="cellIs" dxfId="1101" priority="63" operator="notEqual">
      <formula>0</formula>
    </cfRule>
  </conditionalFormatting>
  <conditionalFormatting sqref="Q38:R39">
    <cfRule type="expression" dxfId="1100" priority="2">
      <formula>H39&lt;0</formula>
    </cfRule>
  </conditionalFormatting>
  <conditionalFormatting sqref="N13">
    <cfRule type="expression" dxfId="1099" priority="48">
      <formula>$Q$13="Yes"</formula>
    </cfRule>
  </conditionalFormatting>
  <conditionalFormatting sqref="Q11:R11">
    <cfRule type="expression" dxfId="1098" priority="42">
      <formula>OR($N$13="Reject",$N$13="")</formula>
    </cfRule>
    <cfRule type="expression" dxfId="1097" priority="45">
      <formula>$N$12="Spend"</formula>
    </cfRule>
  </conditionalFormatting>
  <conditionalFormatting sqref="Q12:R12">
    <cfRule type="expression" dxfId="1096" priority="44">
      <formula>$N$12="spend"</formula>
    </cfRule>
  </conditionalFormatting>
  <conditionalFormatting sqref="Q13:R13">
    <cfRule type="expression" dxfId="1095" priority="43">
      <formula>OR($N$13="Reject",$N$13="")</formula>
    </cfRule>
  </conditionalFormatting>
  <conditionalFormatting sqref="R23">
    <cfRule type="containsText" dxfId="1094" priority="37" operator="containsText" text="Caution">
      <formula>NOT(ISERROR(SEARCH("Caution",R23)))</formula>
    </cfRule>
  </conditionalFormatting>
  <conditionalFormatting sqref="N23">
    <cfRule type="expression" dxfId="1093" priority="1">
      <formula>$T$23="Yes"</formula>
    </cfRule>
    <cfRule type="expression" dxfId="1092" priority="26" stopIfTrue="1">
      <formula>$Q$23="Yes"</formula>
    </cfRule>
    <cfRule type="containsText" dxfId="1091" priority="29" operator="containsText" text="Reject">
      <formula>NOT(ISERROR(SEARCH("Reject",N23)))</formula>
    </cfRule>
    <cfRule type="containsText" dxfId="1090" priority="30" operator="containsText" text="Caution">
      <formula>NOT(ISERROR(SEARCH("Caution",N23)))</formula>
    </cfRule>
    <cfRule type="expression" dxfId="1089" priority="31">
      <formula>$N$23="Approve"</formula>
    </cfRule>
  </conditionalFormatting>
  <conditionalFormatting sqref="Q21:R22">
    <cfRule type="expression" dxfId="1088" priority="12">
      <formula>$U$1=""</formula>
    </cfRule>
    <cfRule type="expression" dxfId="1087" priority="13">
      <formula>$U$1="Caution"</formula>
    </cfRule>
    <cfRule type="expression" dxfId="1086" priority="14">
      <formula>$U$1="Reject"</formula>
    </cfRule>
    <cfRule type="expression" dxfId="1085" priority="15">
      <formula>AND($Q$23&lt;&gt;"Yes",$U$1="Approve")</formula>
    </cfRule>
    <cfRule type="expression" dxfId="1084" priority="16">
      <formula>AND($Q$23="Yes",$U$1="Approve")</formula>
    </cfRule>
  </conditionalFormatting>
  <conditionalFormatting sqref="Q23:R23">
    <cfRule type="expression" dxfId="1083" priority="7">
      <formula>$U$1=""</formula>
    </cfRule>
    <cfRule type="expression" dxfId="1082" priority="8">
      <formula>$U$1="Caution"</formula>
    </cfRule>
    <cfRule type="expression" dxfId="1081" priority="9">
      <formula>$U$1="Reject"</formula>
    </cfRule>
    <cfRule type="expression" dxfId="1080" priority="10">
      <formula>AND($Q$23&lt;&gt;"Yes",$U$1="Approve")</formula>
    </cfRule>
    <cfRule type="expression" dxfId="1079" priority="11">
      <formula>AND($Q$23="Yes",$U$1="Approve")</formula>
    </cfRule>
  </conditionalFormatting>
  <conditionalFormatting sqref="N39">
    <cfRule type="expression" dxfId="1078" priority="3">
      <formula>$H$34&gt;0</formula>
    </cfRule>
    <cfRule type="containsText" dxfId="1077" priority="4" operator="containsText" text="Reject">
      <formula>NOT(ISERROR(SEARCH("Reject",N39)))</formula>
    </cfRule>
    <cfRule type="expression" dxfId="1076" priority="5">
      <formula>$Q$39="Yes"</formula>
    </cfRule>
    <cfRule type="expression" dxfId="1075" priority="6">
      <formula>N39="Approve"</formula>
    </cfRule>
  </conditionalFormatting>
  <conditionalFormatting sqref="Q39:R39">
    <cfRule type="expression" dxfId="10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6" t="s">
        <v>646</v>
      </c>
      <c r="D2" s="1707"/>
      <c r="E2" s="1707"/>
      <c r="F2" s="1707"/>
      <c r="G2" s="1707"/>
      <c r="H2" s="1707"/>
      <c r="I2" s="1707"/>
      <c r="J2" s="1707"/>
      <c r="K2" s="1707"/>
      <c r="L2" s="1707"/>
      <c r="M2" s="1707"/>
      <c r="N2" s="1707"/>
      <c r="O2" s="1707"/>
      <c r="P2" s="1708"/>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9"/>
      <c r="G4" s="1709"/>
      <c r="P4" s="541"/>
      <c r="T4" s="1" t="s">
        <v>482</v>
      </c>
    </row>
    <row r="5" spans="3:23" x14ac:dyDescent="0.25">
      <c r="C5" s="137"/>
      <c r="E5" s="332"/>
      <c r="P5" s="138"/>
    </row>
    <row r="6" spans="3:23" x14ac:dyDescent="0.25">
      <c r="C6" s="137"/>
      <c r="E6" s="136" t="s">
        <v>1180</v>
      </c>
      <c r="F6" s="1709"/>
      <c r="G6" s="1709"/>
      <c r="P6" s="138"/>
    </row>
    <row r="7" spans="3:23" x14ac:dyDescent="0.25">
      <c r="C7" s="137"/>
      <c r="E7" s="136"/>
      <c r="P7" s="138"/>
    </row>
    <row r="8" spans="3:23" x14ac:dyDescent="0.25">
      <c r="C8" s="137"/>
      <c r="E8" s="136" t="s">
        <v>1181</v>
      </c>
      <c r="F8" s="1709"/>
      <c r="G8" s="1709"/>
      <c r="P8" s="138"/>
    </row>
    <row r="9" spans="3:23" x14ac:dyDescent="0.25">
      <c r="C9" s="137"/>
      <c r="E9" s="136" t="s">
        <v>1182</v>
      </c>
      <c r="F9" s="1709"/>
      <c r="G9" s="1709"/>
      <c r="P9" s="138"/>
    </row>
    <row r="10" spans="3:23" x14ac:dyDescent="0.25">
      <c r="C10" s="137"/>
      <c r="E10" s="136" t="s">
        <v>841</v>
      </c>
      <c r="F10" s="1709"/>
      <c r="G10" s="1709"/>
      <c r="P10" s="138"/>
    </row>
    <row r="11" spans="3:23" x14ac:dyDescent="0.25">
      <c r="C11" s="137"/>
      <c r="E11" s="136" t="s">
        <v>800</v>
      </c>
      <c r="F11" s="1709"/>
      <c r="G11" s="1709"/>
      <c r="P11" s="138"/>
    </row>
    <row r="12" spans="3:23" x14ac:dyDescent="0.25">
      <c r="C12" s="137"/>
      <c r="E12" s="136" t="s">
        <v>1183</v>
      </c>
      <c r="F12" s="1709"/>
      <c r="G12" s="1709"/>
      <c r="P12" s="138"/>
    </row>
    <row r="13" spans="3:23" x14ac:dyDescent="0.25">
      <c r="C13" s="137"/>
      <c r="E13" s="136"/>
      <c r="F13" s="1711"/>
      <c r="G13" s="1711"/>
      <c r="P13" s="138"/>
    </row>
    <row r="14" spans="3:23" x14ac:dyDescent="0.25">
      <c r="C14" s="137"/>
      <c r="E14" s="136" t="s">
        <v>1184</v>
      </c>
      <c r="F14" s="1710"/>
      <c r="G14" s="1710"/>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2" t="str">
        <f>IF(F14="","",F14+(364*IF(OR(Welcome!D16="Select Term",Welcome!D16=""),0,Welcome!D16))+6)</f>
        <v/>
      </c>
      <c r="G17" s="1712"/>
      <c r="O17" s="770"/>
      <c r="P17" s="138"/>
      <c r="Q17" s="612"/>
    </row>
    <row r="18" spans="1:17" ht="13.5" customHeight="1" x14ac:dyDescent="0.25">
      <c r="C18" s="137"/>
      <c r="P18" s="138"/>
    </row>
    <row r="19" spans="1:17" s="657" customFormat="1" ht="14.25" customHeight="1" x14ac:dyDescent="0.25">
      <c r="C19" s="137"/>
      <c r="E19" s="136" t="s">
        <v>1186</v>
      </c>
      <c r="F19" s="1704">
        <f>Welcome!D10</f>
        <v>0</v>
      </c>
      <c r="G19" s="1705"/>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1" t="s">
        <v>1480</v>
      </c>
      <c r="G44" s="1702"/>
      <c r="H44" s="1703"/>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nSrZjJqoE67krtQ56zog5h1DfDMq3mYtW7iEbbUuehjc1uT7fUC+8mxYrF9/3RCAmhdybXgz8kTOcWMMTp9cig==" saltValue="oo5dEW53xh8eLjnSSMKcu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68" priority="35">
      <formula>$A23&gt;$W$2</formula>
    </cfRule>
  </conditionalFormatting>
  <conditionalFormatting sqref="E23:O32">
    <cfRule type="expression" dxfId="1067" priority="31">
      <formula>$D23=$W$2</formula>
    </cfRule>
  </conditionalFormatting>
  <conditionalFormatting sqref="E21:O21 F22:L22">
    <cfRule type="expression" dxfId="1066" priority="32">
      <formula>$W$2=0</formula>
    </cfRule>
  </conditionalFormatting>
  <conditionalFormatting sqref="F14:G14">
    <cfRule type="expression" dxfId="1065" priority="28">
      <formula>$F$14&lt;NOW()</formula>
    </cfRule>
    <cfRule type="expression" dxfId="1064" priority="29">
      <formula>$Q$14&lt;&gt;7</formula>
    </cfRule>
  </conditionalFormatting>
  <conditionalFormatting sqref="E22">
    <cfRule type="expression" dxfId="1063" priority="27">
      <formula>$W$2=0</formula>
    </cfRule>
  </conditionalFormatting>
  <conditionalFormatting sqref="M22">
    <cfRule type="expression" dxfId="1062" priority="26">
      <formula>$W$2=0</formula>
    </cfRule>
  </conditionalFormatting>
  <conditionalFormatting sqref="N22:O22">
    <cfRule type="expression" dxfId="1061" priority="25">
      <formula>$W$2=0</formula>
    </cfRule>
  </conditionalFormatting>
  <conditionalFormatting sqref="M23:M32">
    <cfRule type="expression" dxfId="1060" priority="24">
      <formula>$A23&gt;$W$2</formula>
    </cfRule>
  </conditionalFormatting>
  <conditionalFormatting sqref="M23:M32">
    <cfRule type="expression" dxfId="1059" priority="23">
      <formula>$D23=$W$2</formula>
    </cfRule>
  </conditionalFormatting>
  <conditionalFormatting sqref="M23:O32 F23:J32">
    <cfRule type="containsBlanks" dxfId="1058" priority="36" stopIfTrue="1">
      <formula>LEN(TRIM(F23))=0</formula>
    </cfRule>
    <cfRule type="notContainsBlanks" dxfId="10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4" t="s">
        <v>1206</v>
      </c>
      <c r="C2" s="1717"/>
      <c r="D2" s="1717"/>
      <c r="E2" s="1717"/>
      <c r="F2" s="1717"/>
      <c r="G2" s="1717"/>
      <c r="H2" s="1717"/>
      <c r="I2" s="1717"/>
      <c r="J2" s="1718"/>
      <c r="K2" s="741"/>
      <c r="L2" s="741"/>
      <c r="M2" s="1713" t="s">
        <v>1207</v>
      </c>
      <c r="N2" s="1713"/>
      <c r="O2" s="1713"/>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4" t="s">
        <v>1220</v>
      </c>
      <c r="C7" s="1715"/>
      <c r="D7" s="1715"/>
      <c r="E7" s="1715"/>
      <c r="F7" s="1715"/>
      <c r="G7" s="1715"/>
      <c r="H7" s="1715"/>
      <c r="I7" s="1716"/>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9" t="s">
        <v>1247</v>
      </c>
      <c r="C15" s="1720"/>
      <c r="D15" s="1720"/>
      <c r="E15" s="1720"/>
      <c r="F15" s="1720"/>
      <c r="G15" s="1720"/>
      <c r="H15" s="1720"/>
      <c r="I15" s="1721"/>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2071</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1034" priority="2" operator="equal">
      <formula>"No"</formula>
    </cfRule>
  </conditionalFormatting>
  <conditionalFormatting sqref="E13">
    <cfRule type="cellIs" dxfId="10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2" t="s">
        <v>1273</v>
      </c>
      <c r="C2" s="1723"/>
      <c r="D2" s="1723"/>
      <c r="E2" s="1723"/>
      <c r="F2" s="1723"/>
      <c r="G2" s="1723"/>
      <c r="H2" s="1723"/>
      <c r="I2" s="1723"/>
      <c r="J2" s="1723"/>
      <c r="K2" s="1723"/>
      <c r="L2" s="1723"/>
      <c r="M2" s="1723"/>
      <c r="N2" s="1724"/>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5" t="s">
        <v>1288</v>
      </c>
      <c r="C8" s="1723"/>
      <c r="D8" s="1723"/>
      <c r="E8" s="1723"/>
      <c r="F8" s="1723"/>
      <c r="G8" s="1723"/>
      <c r="H8" s="1723"/>
      <c r="I8" s="1723"/>
      <c r="J8" s="1723"/>
      <c r="K8" s="1723"/>
      <c r="L8" s="1723"/>
      <c r="M8" s="1723"/>
      <c r="N8" s="1724"/>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5" t="s">
        <v>1300</v>
      </c>
      <c r="C32" s="1726"/>
      <c r="D32" s="1726"/>
      <c r="E32" s="1726"/>
      <c r="F32" s="1726"/>
      <c r="G32" s="1726"/>
      <c r="H32" s="1726"/>
      <c r="I32" s="1726"/>
      <c r="J32" s="1726"/>
      <c r="K32" s="1726"/>
      <c r="L32" s="1726"/>
      <c r="M32" s="1726"/>
      <c r="N32" s="1726"/>
      <c r="O32" s="1727"/>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1986</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1032" priority="14">
      <formula>$E11="EXCLUDE"</formula>
    </cfRule>
  </conditionalFormatting>
  <conditionalFormatting sqref="N24:N26">
    <cfRule type="expression" dxfId="1031" priority="15">
      <formula>$E25="EXCLUDE"</formula>
    </cfRule>
  </conditionalFormatting>
  <conditionalFormatting sqref="N11 N14:N15 N23">
    <cfRule type="expression" dxfId="1030" priority="16">
      <formula>$E12="EXCLUDE"</formula>
    </cfRule>
  </conditionalFormatting>
  <conditionalFormatting sqref="N12">
    <cfRule type="expression" dxfId="1029" priority="17">
      <formula>$E14="EXCLUDE"</formula>
    </cfRule>
  </conditionalFormatting>
  <conditionalFormatting sqref="N13 N21">
    <cfRule type="expression" dxfId="1028" priority="18">
      <formula>$E20="EXCLUDE"</formula>
    </cfRule>
  </conditionalFormatting>
  <conditionalFormatting sqref="N27:N28 N18">
    <cfRule type="expression" dxfId="1027" priority="19">
      <formula>$E21="EXCLUDE"</formula>
    </cfRule>
  </conditionalFormatting>
  <conditionalFormatting sqref="N30">
    <cfRule type="expression" dxfId="1026" priority="20">
      <formula>$E23="EXCLUDE"</formula>
    </cfRule>
  </conditionalFormatting>
  <conditionalFormatting sqref="N17 N29 N19 N22">
    <cfRule type="expression" dxfId="1025" priority="21">
      <formula>$E17="EXCLUDE"</formula>
    </cfRule>
  </conditionalFormatting>
  <conditionalFormatting sqref="N20">
    <cfRule type="expression" dxfId="1024" priority="22">
      <formula>$E18="EXCLUDE"</formula>
    </cfRule>
  </conditionalFormatting>
  <conditionalFormatting sqref="N50">
    <cfRule type="expression" dxfId="1023" priority="5">
      <formula>$E45="EXCLUDE"</formula>
    </cfRule>
  </conditionalFormatting>
  <conditionalFormatting sqref="N58:N60">
    <cfRule type="expression" dxfId="1022" priority="6">
      <formula>$E59="EXCLUDE"</formula>
    </cfRule>
  </conditionalFormatting>
  <conditionalFormatting sqref="N48:N49 N57">
    <cfRule type="expression" dxfId="1021" priority="7">
      <formula>$E49="EXCLUDE"</formula>
    </cfRule>
  </conditionalFormatting>
  <conditionalFormatting sqref="N46">
    <cfRule type="expression" dxfId="1020" priority="8">
      <formula>$E48="EXCLUDE"</formula>
    </cfRule>
  </conditionalFormatting>
  <conditionalFormatting sqref="N47 N55">
    <cfRule type="expression" dxfId="1019" priority="9">
      <formula>$E54="EXCLUDE"</formula>
    </cfRule>
  </conditionalFormatting>
  <conditionalFormatting sqref="N61:N62 N52">
    <cfRule type="expression" dxfId="1018" priority="10">
      <formula>$E55="EXCLUDE"</formula>
    </cfRule>
  </conditionalFormatting>
  <conditionalFormatting sqref="N64">
    <cfRule type="expression" dxfId="1017" priority="11">
      <formula>$E57="EXCLUDE"</formula>
    </cfRule>
  </conditionalFormatting>
  <conditionalFormatting sqref="N51 N63 N53 N56">
    <cfRule type="expression" dxfId="1016" priority="12">
      <formula>$E51="EXCLUDE"</formula>
    </cfRule>
  </conditionalFormatting>
  <conditionalFormatting sqref="N54">
    <cfRule type="expression" dxfId="1015" priority="13">
      <formula>$E52="EXCLUDE"</formula>
    </cfRule>
  </conditionalFormatting>
  <conditionalFormatting sqref="N36:N45">
    <cfRule type="expression" dxfId="10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3"/>
      <c r="K1" s="1743"/>
      <c r="L1" s="1743"/>
      <c r="M1" s="1743"/>
      <c r="N1" s="1743"/>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31" t="s">
        <v>1500</v>
      </c>
      <c r="C3" s="1741"/>
      <c r="D3" s="1741"/>
      <c r="E3" s="1741"/>
      <c r="F3" s="1741"/>
      <c r="G3" s="1741"/>
      <c r="H3" s="1741"/>
      <c r="I3" s="1741"/>
      <c r="J3" s="1741"/>
      <c r="K3" s="1741"/>
      <c r="L3" s="1741"/>
      <c r="M3" s="1741"/>
      <c r="N3" s="1741"/>
      <c r="O3" s="1741"/>
      <c r="P3" s="1741"/>
      <c r="Q3" s="1741"/>
      <c r="R3" s="1741"/>
      <c r="S3" s="1741"/>
      <c r="T3" s="1741"/>
      <c r="U3" s="1742"/>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2" t="s">
        <v>1501</v>
      </c>
      <c r="E5" s="1733"/>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4">
        <v>1201</v>
      </c>
      <c r="E7" s="1735"/>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6" t="str">
        <f>AA3</f>
        <v/>
      </c>
      <c r="E9" s="1737"/>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6" t="str">
        <f>AB3</f>
        <v/>
      </c>
      <c r="E11" s="1737"/>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3" t="s">
        <v>648</v>
      </c>
      <c r="E13" s="1724"/>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4" t="s">
        <v>1513</v>
      </c>
      <c r="E15" s="1735"/>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31" t="s">
        <v>1514</v>
      </c>
      <c r="C17" s="1741"/>
      <c r="D17" s="1741"/>
      <c r="E17" s="1741"/>
      <c r="F17" s="1741"/>
      <c r="G17" s="1741"/>
      <c r="H17" s="1741"/>
      <c r="I17" s="1741"/>
      <c r="J17" s="1741"/>
      <c r="K17" s="1741"/>
      <c r="L17" s="1741"/>
      <c r="M17" s="1741"/>
      <c r="N17" s="1741"/>
      <c r="O17" s="1741"/>
      <c r="P17" s="1741"/>
      <c r="Q17" s="1741"/>
      <c r="R17" s="1741"/>
      <c r="S17" s="1741"/>
      <c r="T17" s="1741"/>
      <c r="U17" s="1742"/>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2" t="s">
        <v>1501</v>
      </c>
      <c r="E19" s="1733"/>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4">
        <v>1202</v>
      </c>
      <c r="E21" s="1735"/>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6" t="str">
        <f>AA4</f>
        <v/>
      </c>
      <c r="E23" s="1737"/>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6" t="str">
        <f>AB4</f>
        <v/>
      </c>
      <c r="E25" s="1737"/>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3" t="s">
        <v>648</v>
      </c>
      <c r="E27" s="1724"/>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4" t="s">
        <v>1513</v>
      </c>
      <c r="E29" s="1735"/>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31" t="s">
        <v>1515</v>
      </c>
      <c r="C31" s="1741"/>
      <c r="D31" s="1741"/>
      <c r="E31" s="1741"/>
      <c r="F31" s="1741"/>
      <c r="G31" s="1741"/>
      <c r="H31" s="1741"/>
      <c r="I31" s="1741"/>
      <c r="J31" s="1741"/>
      <c r="K31" s="1741"/>
      <c r="L31" s="1741"/>
      <c r="M31" s="1741"/>
      <c r="N31" s="1741"/>
      <c r="O31" s="1741"/>
      <c r="P31" s="1741"/>
      <c r="Q31" s="1741"/>
      <c r="R31" s="1741"/>
      <c r="S31" s="1741"/>
      <c r="T31" s="1741"/>
      <c r="U31" s="1742"/>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2" t="s">
        <v>1516</v>
      </c>
      <c r="E33" s="1733"/>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4">
        <v>1401</v>
      </c>
      <c r="E35" s="1735"/>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6" t="str">
        <f>AA5</f>
        <v/>
      </c>
      <c r="E37" s="1737"/>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6" t="str">
        <f>AB5</f>
        <v/>
      </c>
      <c r="E39" s="1737"/>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3" t="s">
        <v>648</v>
      </c>
      <c r="E41" s="1724"/>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4" t="s">
        <v>1513</v>
      </c>
      <c r="E43" s="1735"/>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31" t="s">
        <v>1527</v>
      </c>
      <c r="C45" s="1741"/>
      <c r="D45" s="1741"/>
      <c r="E45" s="1741"/>
      <c r="F45" s="1741"/>
      <c r="G45" s="1741"/>
      <c r="H45" s="1741"/>
      <c r="I45" s="1741"/>
      <c r="J45" s="1741"/>
      <c r="K45" s="1741"/>
      <c r="L45" s="1741"/>
      <c r="M45" s="1741"/>
      <c r="N45" s="1741"/>
      <c r="O45" s="1741"/>
      <c r="P45" s="1741"/>
      <c r="Q45" s="1741"/>
      <c r="R45" s="1741"/>
      <c r="S45" s="1741"/>
      <c r="T45" s="1741"/>
      <c r="U45" s="1742"/>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2" t="s">
        <v>1516</v>
      </c>
      <c r="E47" s="1733"/>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4">
        <v>1402</v>
      </c>
      <c r="E49" s="1735"/>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6" t="str">
        <f>AA6</f>
        <v/>
      </c>
      <c r="E51" s="1737"/>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6" t="str">
        <f>AB6</f>
        <v/>
      </c>
      <c r="E53" s="1737"/>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3" t="s">
        <v>648</v>
      </c>
      <c r="E55" s="1724"/>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4" t="s">
        <v>1513</v>
      </c>
      <c r="E57" s="1735"/>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31" t="s">
        <v>1528</v>
      </c>
      <c r="C59" s="1741"/>
      <c r="D59" s="1741"/>
      <c r="E59" s="1741"/>
      <c r="F59" s="1741"/>
      <c r="G59" s="1741"/>
      <c r="H59" s="1741"/>
      <c r="I59" s="1741"/>
      <c r="J59" s="1741"/>
      <c r="K59" s="1741"/>
      <c r="L59" s="1741"/>
      <c r="M59" s="1741"/>
      <c r="N59" s="1741"/>
      <c r="O59" s="1741"/>
      <c r="P59" s="1741"/>
      <c r="Q59" s="1741"/>
      <c r="R59" s="1741"/>
      <c r="S59" s="1741"/>
      <c r="T59" s="1741"/>
      <c r="U59" s="1742"/>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2" t="s">
        <v>1529</v>
      </c>
      <c r="E61" s="1733"/>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4">
        <v>1501</v>
      </c>
      <c r="E63" s="1735"/>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6" t="str">
        <f>AA7</f>
        <v/>
      </c>
      <c r="E65" s="1737"/>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6" t="str">
        <f>AB7</f>
        <v/>
      </c>
      <c r="E67" s="1737"/>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3" t="s">
        <v>648</v>
      </c>
      <c r="E71" s="1724"/>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4" t="s">
        <v>1513</v>
      </c>
      <c r="E73" s="1735"/>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31" t="s">
        <v>1530</v>
      </c>
      <c r="C75" s="1741"/>
      <c r="D75" s="1741"/>
      <c r="E75" s="1741"/>
      <c r="F75" s="1741"/>
      <c r="G75" s="1741"/>
      <c r="H75" s="1741"/>
      <c r="I75" s="1741"/>
      <c r="J75" s="1741"/>
      <c r="K75" s="1741"/>
      <c r="L75" s="1741"/>
      <c r="M75" s="1741"/>
      <c r="N75" s="1741"/>
      <c r="O75" s="1741"/>
      <c r="P75" s="1741"/>
      <c r="Q75" s="1741"/>
      <c r="R75" s="1741"/>
      <c r="S75" s="1741"/>
      <c r="T75" s="1741"/>
      <c r="U75" s="1742"/>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2" t="s">
        <v>1529</v>
      </c>
      <c r="E77" s="1733"/>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4">
        <v>1502</v>
      </c>
      <c r="E79" s="1735"/>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6" t="str">
        <f>AA8</f>
        <v/>
      </c>
      <c r="E81" s="1737"/>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6" t="str">
        <f>AB8</f>
        <v/>
      </c>
      <c r="E83" s="1737"/>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3" t="s">
        <v>648</v>
      </c>
      <c r="E87" s="1724"/>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4" t="s">
        <v>1513</v>
      </c>
      <c r="E89" s="1735"/>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31" t="s">
        <v>1531</v>
      </c>
      <c r="C91" s="1741"/>
      <c r="D91" s="1741"/>
      <c r="E91" s="1741"/>
      <c r="F91" s="1741"/>
      <c r="G91" s="1741"/>
      <c r="H91" s="1741"/>
      <c r="I91" s="1741"/>
      <c r="J91" s="1741"/>
      <c r="K91" s="1741"/>
      <c r="L91" s="1741"/>
      <c r="M91" s="1741"/>
      <c r="N91" s="1741"/>
      <c r="O91" s="1741"/>
      <c r="P91" s="1741"/>
      <c r="Q91" s="1741"/>
      <c r="R91" s="1741"/>
      <c r="S91" s="1741"/>
      <c r="T91" s="1741"/>
      <c r="U91" s="1742"/>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2" t="s">
        <v>1538</v>
      </c>
      <c r="E93" s="1733"/>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4">
        <v>5501</v>
      </c>
      <c r="E95" s="1735"/>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6" t="str">
        <f>AA9</f>
        <v/>
      </c>
      <c r="E97" s="1737"/>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6" t="str">
        <f>AB9</f>
        <v/>
      </c>
      <c r="E99" s="1737"/>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4" t="s">
        <v>648</v>
      </c>
      <c r="E101" s="1724"/>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4" t="s">
        <v>1541</v>
      </c>
      <c r="E103" s="1716"/>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31" t="s">
        <v>1542</v>
      </c>
      <c r="C105" s="1715"/>
      <c r="D105" s="1715"/>
      <c r="E105" s="1715"/>
      <c r="F105" s="1715"/>
      <c r="G105" s="1715"/>
      <c r="H105" s="1715"/>
      <c r="I105" s="1715"/>
      <c r="J105" s="1715"/>
      <c r="K105" s="1715"/>
      <c r="L105" s="1715"/>
      <c r="M105" s="1715"/>
      <c r="N105" s="1715"/>
      <c r="O105" s="1715"/>
      <c r="P105" s="1715"/>
      <c r="Q105" s="1715"/>
      <c r="R105" s="1715"/>
      <c r="S105" s="1715"/>
      <c r="T105" s="1715"/>
      <c r="U105" s="1716"/>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2" t="s">
        <v>1538</v>
      </c>
      <c r="E107" s="1733"/>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4">
        <v>5502</v>
      </c>
      <c r="E109" s="1735"/>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6" t="str">
        <f>AA10</f>
        <v/>
      </c>
      <c r="E111" s="1737"/>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6" t="str">
        <f>AB10</f>
        <v/>
      </c>
      <c r="E113" s="1737"/>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3" t="s">
        <v>648</v>
      </c>
      <c r="E115" s="1724"/>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4" t="s">
        <v>1541</v>
      </c>
      <c r="E117" s="1716"/>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31" t="s">
        <v>1543</v>
      </c>
      <c r="C119" s="1715"/>
      <c r="D119" s="1715"/>
      <c r="E119" s="1715"/>
      <c r="F119" s="1715"/>
      <c r="G119" s="1715"/>
      <c r="H119" s="1715"/>
      <c r="I119" s="1715"/>
      <c r="J119" s="1715"/>
      <c r="K119" s="1715"/>
      <c r="L119" s="1715"/>
      <c r="M119" s="1715"/>
      <c r="N119" s="1715"/>
      <c r="O119" s="1715"/>
      <c r="P119" s="1715"/>
      <c r="Q119" s="1715"/>
      <c r="R119" s="1715"/>
      <c r="S119" s="1715"/>
      <c r="T119" s="1715"/>
      <c r="U119" s="1716"/>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2" t="s">
        <v>1539</v>
      </c>
      <c r="E121" s="1733"/>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4">
        <v>2801</v>
      </c>
      <c r="E123" s="1735"/>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6" t="str">
        <f>AA11</f>
        <v/>
      </c>
      <c r="E125" s="1737"/>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6" t="str">
        <f>AB11</f>
        <v/>
      </c>
      <c r="E127" s="1737"/>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3" t="s">
        <v>648</v>
      </c>
      <c r="E131" s="1724"/>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4" t="s">
        <v>1541</v>
      </c>
      <c r="E133" s="1716"/>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31" t="s">
        <v>1544</v>
      </c>
      <c r="C135" s="1715"/>
      <c r="D135" s="1715"/>
      <c r="E135" s="1715"/>
      <c r="F135" s="1715"/>
      <c r="G135" s="1715"/>
      <c r="H135" s="1715"/>
      <c r="I135" s="1715"/>
      <c r="J135" s="1715"/>
      <c r="K135" s="1715"/>
      <c r="L135" s="1715"/>
      <c r="M135" s="1715"/>
      <c r="N135" s="1715"/>
      <c r="O135" s="1715"/>
      <c r="P135" s="1715"/>
      <c r="Q135" s="1715"/>
      <c r="R135" s="1715"/>
      <c r="S135" s="1715"/>
      <c r="T135" s="1715"/>
      <c r="U135" s="1716"/>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2" t="s">
        <v>1539</v>
      </c>
      <c r="E137" s="1733"/>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4">
        <v>2802</v>
      </c>
      <c r="E139" s="1735"/>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6" t="str">
        <f>AA12</f>
        <v/>
      </c>
      <c r="E141" s="1737"/>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6" t="str">
        <f>AB12</f>
        <v/>
      </c>
      <c r="E143" s="1737"/>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3" t="s">
        <v>648</v>
      </c>
      <c r="E147" s="1724"/>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4" t="s">
        <v>1541</v>
      </c>
      <c r="E149" s="1716"/>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31" t="s">
        <v>1545</v>
      </c>
      <c r="C151" s="1715"/>
      <c r="D151" s="1715"/>
      <c r="E151" s="1715"/>
      <c r="F151" s="1715"/>
      <c r="G151" s="1715"/>
      <c r="H151" s="1715"/>
      <c r="I151" s="1715"/>
      <c r="J151" s="1715"/>
      <c r="K151" s="1715"/>
      <c r="L151" s="1715"/>
      <c r="M151" s="1715"/>
      <c r="N151" s="1715"/>
      <c r="O151" s="1715"/>
      <c r="P151" s="1715"/>
      <c r="Q151" s="1715"/>
      <c r="R151" s="1715"/>
      <c r="S151" s="1715"/>
      <c r="T151" s="1715"/>
      <c r="U151" s="1716"/>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2" t="s">
        <v>1546</v>
      </c>
      <c r="E153" s="1733"/>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4">
        <v>3401</v>
      </c>
      <c r="E155" s="1735"/>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6" t="str">
        <f>AA13</f>
        <v/>
      </c>
      <c r="E157" s="1737"/>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6" t="str">
        <f>AB13</f>
        <v/>
      </c>
      <c r="E159" s="1737"/>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3" t="s">
        <v>648</v>
      </c>
      <c r="E161" s="1724"/>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4" t="s">
        <v>1547</v>
      </c>
      <c r="E163" s="1716"/>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31" t="s">
        <v>1548</v>
      </c>
      <c r="C165" s="1715"/>
      <c r="D165" s="1715"/>
      <c r="E165" s="1715"/>
      <c r="F165" s="1715"/>
      <c r="G165" s="1715"/>
      <c r="H165" s="1715"/>
      <c r="I165" s="1715"/>
      <c r="J165" s="1715"/>
      <c r="K165" s="1715"/>
      <c r="L165" s="1715"/>
      <c r="M165" s="1715"/>
      <c r="N165" s="1715"/>
      <c r="O165" s="1715"/>
      <c r="P165" s="1715"/>
      <c r="Q165" s="1715"/>
      <c r="R165" s="1715"/>
      <c r="S165" s="1715"/>
      <c r="T165" s="1715"/>
      <c r="U165" s="1716"/>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2" t="s">
        <v>1546</v>
      </c>
      <c r="E167" s="1733"/>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4">
        <v>3402</v>
      </c>
      <c r="E169" s="1735"/>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6" t="str">
        <f>AA14</f>
        <v/>
      </c>
      <c r="E171" s="1737"/>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6" t="str">
        <f>AB14</f>
        <v/>
      </c>
      <c r="E173" s="1737"/>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3" t="s">
        <v>648</v>
      </c>
      <c r="E175" s="1724"/>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4" t="s">
        <v>1547</v>
      </c>
      <c r="E177" s="1716"/>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31" t="s">
        <v>1549</v>
      </c>
      <c r="C179" s="1715"/>
      <c r="D179" s="1715"/>
      <c r="E179" s="1715"/>
      <c r="F179" s="1715"/>
      <c r="G179" s="1715"/>
      <c r="H179" s="1715"/>
      <c r="I179" s="1715"/>
      <c r="J179" s="1715"/>
      <c r="K179" s="1715"/>
      <c r="L179" s="1715"/>
      <c r="M179" s="1715"/>
      <c r="N179" s="1715"/>
      <c r="O179" s="1715"/>
      <c r="P179" s="1715"/>
      <c r="Q179" s="1715"/>
      <c r="R179" s="1715"/>
      <c r="S179" s="1715"/>
      <c r="T179" s="1715"/>
      <c r="U179" s="1716"/>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2" t="s">
        <v>1550</v>
      </c>
      <c r="E181" s="1733"/>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4">
        <v>3501</v>
      </c>
      <c r="E183" s="1735"/>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6" t="str">
        <f>AA15</f>
        <v/>
      </c>
      <c r="E185" s="1737"/>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6" t="str">
        <f>AB15</f>
        <v/>
      </c>
      <c r="E187" s="1737"/>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3" t="s">
        <v>648</v>
      </c>
      <c r="E189" s="1724"/>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4" t="s">
        <v>1547</v>
      </c>
      <c r="E191" s="1716"/>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31" t="s">
        <v>1551</v>
      </c>
      <c r="C193" s="1715"/>
      <c r="D193" s="1715"/>
      <c r="E193" s="1715"/>
      <c r="F193" s="1715"/>
      <c r="G193" s="1715"/>
      <c r="H193" s="1715"/>
      <c r="I193" s="1715"/>
      <c r="J193" s="1715"/>
      <c r="K193" s="1715"/>
      <c r="L193" s="1715"/>
      <c r="M193" s="1715"/>
      <c r="N193" s="1715"/>
      <c r="O193" s="1715"/>
      <c r="P193" s="1715"/>
      <c r="Q193" s="1715"/>
      <c r="R193" s="1715"/>
      <c r="S193" s="1715"/>
      <c r="T193" s="1715"/>
      <c r="U193" s="1716"/>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2" t="s">
        <v>1550</v>
      </c>
      <c r="E195" s="1733"/>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4">
        <v>3502</v>
      </c>
      <c r="E197" s="1735"/>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6" t="str">
        <f>AA16</f>
        <v/>
      </c>
      <c r="E199" s="1737"/>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6" t="str">
        <f>AB16</f>
        <v/>
      </c>
      <c r="E201" s="1737"/>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3" t="s">
        <v>648</v>
      </c>
      <c r="E203" s="1724"/>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4" t="s">
        <v>1547</v>
      </c>
      <c r="E205" s="1716"/>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31" t="s">
        <v>1552</v>
      </c>
      <c r="C207" s="1715"/>
      <c r="D207" s="1715"/>
      <c r="E207" s="1715"/>
      <c r="F207" s="1715"/>
      <c r="G207" s="1715"/>
      <c r="H207" s="1715"/>
      <c r="I207" s="1715"/>
      <c r="J207" s="1715"/>
      <c r="K207" s="1715"/>
      <c r="L207" s="1715"/>
      <c r="M207" s="1715"/>
      <c r="N207" s="1715"/>
      <c r="O207" s="1715"/>
      <c r="P207" s="1715"/>
      <c r="Q207" s="1715"/>
      <c r="R207" s="1715"/>
      <c r="S207" s="1715"/>
      <c r="T207" s="1715"/>
      <c r="U207" s="1716"/>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2" t="s">
        <v>1553</v>
      </c>
      <c r="E209" s="1733"/>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4">
        <v>3601</v>
      </c>
      <c r="E211" s="1735"/>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6" t="str">
        <f>AA17</f>
        <v/>
      </c>
      <c r="E213" s="1737"/>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6" t="str">
        <f>AB17</f>
        <v/>
      </c>
      <c r="E215" s="1737"/>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4" t="s">
        <v>648</v>
      </c>
      <c r="E219" s="1724"/>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4" t="s">
        <v>1547</v>
      </c>
      <c r="E221" s="1716"/>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31" t="s">
        <v>1554</v>
      </c>
      <c r="C223" s="1715"/>
      <c r="D223" s="1715"/>
      <c r="E223" s="1715"/>
      <c r="F223" s="1715"/>
      <c r="G223" s="1715"/>
      <c r="H223" s="1715"/>
      <c r="I223" s="1715"/>
      <c r="J223" s="1715"/>
      <c r="K223" s="1715"/>
      <c r="L223" s="1715"/>
      <c r="M223" s="1715"/>
      <c r="N223" s="1715"/>
      <c r="O223" s="1715"/>
      <c r="P223" s="1715"/>
      <c r="Q223" s="1715"/>
      <c r="R223" s="1715"/>
      <c r="S223" s="1715"/>
      <c r="T223" s="1715"/>
      <c r="U223" s="1716"/>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2" t="s">
        <v>1553</v>
      </c>
      <c r="E225" s="1733"/>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4">
        <v>3602</v>
      </c>
      <c r="E227" s="1735"/>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6" t="str">
        <f>AA18</f>
        <v/>
      </c>
      <c r="E229" s="1737"/>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6" t="str">
        <f>AB18</f>
        <v/>
      </c>
      <c r="E231" s="1737"/>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3" t="s">
        <v>648</v>
      </c>
      <c r="E235" s="1724"/>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4" t="s">
        <v>1547</v>
      </c>
      <c r="E237" s="1716"/>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8" t="s">
        <v>1696</v>
      </c>
      <c r="C239" s="1739"/>
      <c r="D239" s="1739"/>
      <c r="E239" s="1739"/>
      <c r="F239" s="1739"/>
      <c r="G239" s="1739"/>
      <c r="H239" s="1739"/>
      <c r="I239" s="1739"/>
      <c r="J239" s="1739"/>
      <c r="K239" s="1739"/>
      <c r="L239" s="1739"/>
      <c r="M239" s="1739"/>
      <c r="N239" s="1739"/>
      <c r="O239" s="1739"/>
      <c r="P239" s="1739"/>
      <c r="Q239" s="1739"/>
      <c r="R239" s="1739"/>
      <c r="S239" s="1739"/>
      <c r="T239" s="1739"/>
      <c r="U239" s="1740"/>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2" t="s">
        <v>1555</v>
      </c>
      <c r="E241" s="1733"/>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4">
        <v>1301</v>
      </c>
      <c r="E243" s="1735"/>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6" t="str">
        <f>AA19</f>
        <v/>
      </c>
      <c r="E245" s="1737"/>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6" t="str">
        <f>AB19</f>
        <v/>
      </c>
      <c r="E247" s="1737"/>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3" t="s">
        <v>648</v>
      </c>
      <c r="E249" s="1724"/>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4" t="s">
        <v>1513</v>
      </c>
      <c r="E251" s="1716"/>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8" t="s">
        <v>1695</v>
      </c>
      <c r="C253" s="1739"/>
      <c r="D253" s="1739"/>
      <c r="E253" s="1739"/>
      <c r="F253" s="1739"/>
      <c r="G253" s="1739"/>
      <c r="H253" s="1739"/>
      <c r="I253" s="1739"/>
      <c r="J253" s="1739"/>
      <c r="K253" s="1739"/>
      <c r="L253" s="1739"/>
      <c r="M253" s="1739"/>
      <c r="N253" s="1739"/>
      <c r="O253" s="1739"/>
      <c r="P253" s="1739"/>
      <c r="Q253" s="1739"/>
      <c r="R253" s="1739"/>
      <c r="S253" s="1739"/>
      <c r="T253" s="1739"/>
      <c r="U253" s="1740"/>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2" t="s">
        <v>1555</v>
      </c>
      <c r="E255" s="1733"/>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4">
        <v>1302</v>
      </c>
      <c r="E257" s="1735"/>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6" t="str">
        <f>AA20</f>
        <v/>
      </c>
      <c r="E259" s="1737"/>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6" t="str">
        <f>AB20</f>
        <v/>
      </c>
      <c r="E261" s="1737"/>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3" t="s">
        <v>648</v>
      </c>
      <c r="E263" s="1724"/>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4" t="s">
        <v>1513</v>
      </c>
      <c r="E265" s="1716"/>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8" t="s">
        <v>1697</v>
      </c>
      <c r="C267" s="1739"/>
      <c r="D267" s="1739"/>
      <c r="E267" s="1739"/>
      <c r="F267" s="1739"/>
      <c r="G267" s="1739"/>
      <c r="H267" s="1739"/>
      <c r="I267" s="1739"/>
      <c r="J267" s="1739"/>
      <c r="K267" s="1739"/>
      <c r="L267" s="1739"/>
      <c r="M267" s="1739"/>
      <c r="N267" s="1739"/>
      <c r="O267" s="1739"/>
      <c r="P267" s="1739"/>
      <c r="Q267" s="1739"/>
      <c r="R267" s="1739"/>
      <c r="S267" s="1739"/>
      <c r="T267" s="1739"/>
      <c r="U267" s="1740"/>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2" t="s">
        <v>1555</v>
      </c>
      <c r="E269" s="1733"/>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4">
        <v>1303</v>
      </c>
      <c r="E271" s="1735"/>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6" t="str">
        <f>AA21</f>
        <v/>
      </c>
      <c r="E273" s="1737"/>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6" t="str">
        <f>AB21</f>
        <v/>
      </c>
      <c r="E275" s="1737"/>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3" t="s">
        <v>648</v>
      </c>
      <c r="E277" s="1724"/>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4" t="s">
        <v>1513</v>
      </c>
      <c r="E279" s="1716"/>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8" t="s">
        <v>1698</v>
      </c>
      <c r="C281" s="1739"/>
      <c r="D281" s="1739"/>
      <c r="E281" s="1739"/>
      <c r="F281" s="1739"/>
      <c r="G281" s="1739"/>
      <c r="H281" s="1739"/>
      <c r="I281" s="1739"/>
      <c r="J281" s="1739"/>
      <c r="K281" s="1739"/>
      <c r="L281" s="1739"/>
      <c r="M281" s="1739"/>
      <c r="N281" s="1739"/>
      <c r="O281" s="1739"/>
      <c r="P281" s="1739"/>
      <c r="Q281" s="1739"/>
      <c r="R281" s="1739"/>
      <c r="S281" s="1739"/>
      <c r="T281" s="1739"/>
      <c r="U281" s="1740"/>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2" t="s">
        <v>1555</v>
      </c>
      <c r="E283" s="1733"/>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4">
        <v>1304</v>
      </c>
      <c r="E285" s="1735"/>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6" t="str">
        <f>AA22</f>
        <v/>
      </c>
      <c r="E287" s="1737"/>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6" t="str">
        <f>AB22</f>
        <v/>
      </c>
      <c r="E289" s="1737"/>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3" t="s">
        <v>648</v>
      </c>
      <c r="E291" s="1724"/>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4" t="s">
        <v>1513</v>
      </c>
      <c r="E293" s="1716"/>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8" t="s">
        <v>1699</v>
      </c>
      <c r="C295" s="1739"/>
      <c r="D295" s="1739"/>
      <c r="E295" s="1739"/>
      <c r="F295" s="1739"/>
      <c r="G295" s="1739"/>
      <c r="H295" s="1739"/>
      <c r="I295" s="1739"/>
      <c r="J295" s="1739"/>
      <c r="K295" s="1739"/>
      <c r="L295" s="1739"/>
      <c r="M295" s="1739"/>
      <c r="N295" s="1739"/>
      <c r="O295" s="1739"/>
      <c r="P295" s="1739"/>
      <c r="Q295" s="1739"/>
      <c r="R295" s="1739"/>
      <c r="S295" s="1739"/>
      <c r="T295" s="1739"/>
      <c r="U295" s="1740"/>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2" t="s">
        <v>1555</v>
      </c>
      <c r="E297" s="1733"/>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4">
        <v>1305</v>
      </c>
      <c r="E299" s="1735"/>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6" t="str">
        <f>AA23</f>
        <v/>
      </c>
      <c r="E301" s="1737"/>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6" t="str">
        <f>AB23</f>
        <v/>
      </c>
      <c r="E303" s="1737"/>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3" t="s">
        <v>648</v>
      </c>
      <c r="E305" s="1724"/>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4" t="s">
        <v>1513</v>
      </c>
      <c r="E307" s="1716"/>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31" t="s">
        <v>1558</v>
      </c>
      <c r="C309" s="1715"/>
      <c r="D309" s="1715"/>
      <c r="E309" s="1715"/>
      <c r="F309" s="1715"/>
      <c r="G309" s="1715"/>
      <c r="H309" s="1715"/>
      <c r="I309" s="1715"/>
      <c r="J309" s="1715"/>
      <c r="K309" s="1715"/>
      <c r="L309" s="1715"/>
      <c r="M309" s="1715"/>
      <c r="N309" s="1715"/>
      <c r="O309" s="1715"/>
      <c r="P309" s="1715"/>
      <c r="Q309" s="1715"/>
      <c r="R309" s="1715"/>
      <c r="S309" s="1715"/>
      <c r="T309" s="1715"/>
      <c r="U309" s="1716"/>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2" t="s">
        <v>1556</v>
      </c>
      <c r="E311" s="1733"/>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4">
        <v>4001</v>
      </c>
      <c r="E313" s="1735"/>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6" t="str">
        <f>AA24</f>
        <v/>
      </c>
      <c r="E315" s="1737"/>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6" t="str">
        <f>AB24</f>
        <v/>
      </c>
      <c r="E317" s="1737"/>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1510</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3" t="s">
        <v>648</v>
      </c>
      <c r="E319" s="1724"/>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4" t="s">
        <v>1513</v>
      </c>
      <c r="E321" s="1716"/>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8" t="s">
        <v>1719</v>
      </c>
      <c r="C323" s="1739"/>
      <c r="D323" s="1739"/>
      <c r="E323" s="1739"/>
      <c r="F323" s="1739"/>
      <c r="G323" s="1739"/>
      <c r="H323" s="1739"/>
      <c r="I323" s="1739"/>
      <c r="J323" s="1739"/>
      <c r="K323" s="1739"/>
      <c r="L323" s="1739"/>
      <c r="M323" s="1739"/>
      <c r="N323" s="1739"/>
      <c r="O323" s="1739"/>
      <c r="P323" s="1739"/>
      <c r="Q323" s="1739"/>
      <c r="R323" s="1739"/>
      <c r="S323" s="1739"/>
      <c r="T323" s="1739"/>
      <c r="U323" s="1740"/>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45" t="s">
        <v>1616</v>
      </c>
      <c r="E325" s="1746"/>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47">
        <v>4601</v>
      </c>
      <c r="E327" s="1748"/>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6" t="str">
        <f>AA25</f>
        <v/>
      </c>
      <c r="E329" s="1737"/>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6" t="str">
        <f>AB25</f>
        <v/>
      </c>
      <c r="E331" s="1737"/>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3" t="s">
        <v>648</v>
      </c>
      <c r="E333" s="1724"/>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47" t="s">
        <v>1622</v>
      </c>
      <c r="E335" s="1740"/>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8" t="s">
        <v>1720</v>
      </c>
      <c r="C337" s="1739"/>
      <c r="D337" s="1739"/>
      <c r="E337" s="1739"/>
      <c r="F337" s="1739"/>
      <c r="G337" s="1739"/>
      <c r="H337" s="1739"/>
      <c r="I337" s="1739"/>
      <c r="J337" s="1739"/>
      <c r="K337" s="1739"/>
      <c r="L337" s="1739"/>
      <c r="M337" s="1739"/>
      <c r="N337" s="1739"/>
      <c r="O337" s="1739"/>
      <c r="P337" s="1739"/>
      <c r="Q337" s="1739"/>
      <c r="R337" s="1739"/>
      <c r="S337" s="1739"/>
      <c r="T337" s="1739"/>
      <c r="U337" s="1740"/>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45" t="s">
        <v>1616</v>
      </c>
      <c r="E339" s="1746"/>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47">
        <v>4602</v>
      </c>
      <c r="E341" s="1748"/>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6" t="str">
        <f>AA26</f>
        <v/>
      </c>
      <c r="E343" s="1737"/>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6" t="str">
        <f>AB26</f>
        <v/>
      </c>
      <c r="E345" s="1737"/>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3" t="s">
        <v>648</v>
      </c>
      <c r="E347" s="1724"/>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47" t="s">
        <v>1622</v>
      </c>
      <c r="E349" s="1740"/>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9" t="s">
        <v>1962</v>
      </c>
      <c r="C351" s="1750"/>
      <c r="D351" s="1750"/>
      <c r="E351" s="1750"/>
      <c r="F351" s="1750"/>
      <c r="G351" s="1750"/>
      <c r="H351" s="1750"/>
      <c r="I351" s="1750"/>
      <c r="J351" s="1750"/>
      <c r="K351" s="1750"/>
      <c r="L351" s="1750"/>
      <c r="M351" s="1750"/>
      <c r="N351" s="1750"/>
      <c r="O351" s="1750"/>
      <c r="P351" s="1750"/>
      <c r="Q351" s="1750"/>
      <c r="R351" s="1750"/>
      <c r="S351" s="1750"/>
      <c r="T351" s="1750"/>
      <c r="U351" s="1751"/>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45" t="s">
        <v>1646</v>
      </c>
      <c r="E353" s="1746"/>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47">
        <v>4901</v>
      </c>
      <c r="E355" s="1748"/>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6" t="str">
        <f>AA27</f>
        <v/>
      </c>
      <c r="E357" s="1737"/>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6" t="str">
        <f>AB27</f>
        <v/>
      </c>
      <c r="E359" s="1737"/>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3" t="s">
        <v>648</v>
      </c>
      <c r="E361" s="1724"/>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47" t="s">
        <v>1622</v>
      </c>
      <c r="E363" s="1740"/>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8" t="s">
        <v>1623</v>
      </c>
      <c r="C365" s="1739"/>
      <c r="D365" s="1739"/>
      <c r="E365" s="1739"/>
      <c r="F365" s="1739"/>
      <c r="G365" s="1739"/>
      <c r="H365" s="1739"/>
      <c r="I365" s="1739"/>
      <c r="J365" s="1739"/>
      <c r="K365" s="1739"/>
      <c r="L365" s="1739"/>
      <c r="M365" s="1739"/>
      <c r="N365" s="1739"/>
      <c r="O365" s="1739"/>
      <c r="P365" s="1739"/>
      <c r="Q365" s="1739"/>
      <c r="R365" s="1739"/>
      <c r="S365" s="1739"/>
      <c r="T365" s="1739"/>
      <c r="U365" s="1740"/>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45" t="s">
        <v>1624</v>
      </c>
      <c r="E367" s="1746"/>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47">
        <v>5001</v>
      </c>
      <c r="E369" s="1748"/>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6" t="str">
        <f>AA28</f>
        <v/>
      </c>
      <c r="E371" s="1737"/>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6" t="str">
        <f>AB28</f>
        <v/>
      </c>
      <c r="E373" s="1737"/>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3" t="s">
        <v>648</v>
      </c>
      <c r="E375" s="1724"/>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47" t="s">
        <v>1513</v>
      </c>
      <c r="E377" s="1740"/>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8" t="s">
        <v>1625</v>
      </c>
      <c r="C379" s="1739"/>
      <c r="D379" s="1739"/>
      <c r="E379" s="1739"/>
      <c r="F379" s="1739"/>
      <c r="G379" s="1739"/>
      <c r="H379" s="1739"/>
      <c r="I379" s="1739"/>
      <c r="J379" s="1739"/>
      <c r="K379" s="1739"/>
      <c r="L379" s="1739"/>
      <c r="M379" s="1739"/>
      <c r="N379" s="1739"/>
      <c r="O379" s="1739"/>
      <c r="P379" s="1739"/>
      <c r="Q379" s="1739"/>
      <c r="R379" s="1739"/>
      <c r="S379" s="1739"/>
      <c r="T379" s="1739"/>
      <c r="U379" s="1740"/>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2" t="s">
        <v>1140</v>
      </c>
      <c r="E381" s="1733"/>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4">
        <v>801</v>
      </c>
      <c r="E383" s="1735"/>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6" t="str">
        <f>AA29</f>
        <v/>
      </c>
      <c r="E385" s="1737"/>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6" t="str">
        <f>AB29</f>
        <v/>
      </c>
      <c r="E387" s="1737"/>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3" t="s">
        <v>648</v>
      </c>
      <c r="E389" s="1724"/>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4" t="s">
        <v>1622</v>
      </c>
      <c r="E391" s="1716"/>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31" t="s">
        <v>1627</v>
      </c>
      <c r="C393" s="1715"/>
      <c r="D393" s="1715"/>
      <c r="E393" s="1715"/>
      <c r="F393" s="1715"/>
      <c r="G393" s="1715"/>
      <c r="H393" s="1715"/>
      <c r="I393" s="1715"/>
      <c r="J393" s="1715"/>
      <c r="K393" s="1715"/>
      <c r="L393" s="1715"/>
      <c r="M393" s="1715"/>
      <c r="N393" s="1715"/>
      <c r="O393" s="1715"/>
      <c r="P393" s="1715"/>
      <c r="Q393" s="1715"/>
      <c r="R393" s="1715"/>
      <c r="S393" s="1715"/>
      <c r="T393" s="1715"/>
      <c r="U393" s="1716"/>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2" t="s">
        <v>1628</v>
      </c>
      <c r="E395" s="1733"/>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4">
        <v>901</v>
      </c>
      <c r="E397" s="1735"/>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6" t="str">
        <f>AA30</f>
        <v/>
      </c>
      <c r="E399" s="1737"/>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6" t="str">
        <f>AB30</f>
        <v/>
      </c>
      <c r="E401" s="1737"/>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3" t="s">
        <v>648</v>
      </c>
      <c r="E403" s="1724"/>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4" t="s">
        <v>1622</v>
      </c>
      <c r="E405" s="1716"/>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31" t="s">
        <v>1629</v>
      </c>
      <c r="C407" s="1715"/>
      <c r="D407" s="1715"/>
      <c r="E407" s="1715"/>
      <c r="F407" s="1715"/>
      <c r="G407" s="1715"/>
      <c r="H407" s="1715"/>
      <c r="I407" s="1715"/>
      <c r="J407" s="1715"/>
      <c r="K407" s="1715"/>
      <c r="L407" s="1715"/>
      <c r="M407" s="1715"/>
      <c r="N407" s="1715"/>
      <c r="O407" s="1715"/>
      <c r="P407" s="1715"/>
      <c r="Q407" s="1715"/>
      <c r="R407" s="1715"/>
      <c r="S407" s="1715"/>
      <c r="T407" s="1715"/>
      <c r="U407" s="1716"/>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2" t="s">
        <v>1630</v>
      </c>
      <c r="E409" s="1733"/>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4">
        <v>501</v>
      </c>
      <c r="E411" s="1735"/>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6" t="str">
        <f>AA31</f>
        <v/>
      </c>
      <c r="E413" s="1737"/>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6" t="str">
        <f>AB31</f>
        <v/>
      </c>
      <c r="E415" s="1737"/>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3" t="s">
        <v>648</v>
      </c>
      <c r="E417" s="1724"/>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4" t="s">
        <v>1622</v>
      </c>
      <c r="E419" s="1716"/>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31" t="s">
        <v>1631</v>
      </c>
      <c r="C421" s="1715"/>
      <c r="D421" s="1715"/>
      <c r="E421" s="1715"/>
      <c r="F421" s="1715"/>
      <c r="G421" s="1715"/>
      <c r="H421" s="1715"/>
      <c r="I421" s="1715"/>
      <c r="J421" s="1715"/>
      <c r="K421" s="1715"/>
      <c r="L421" s="1715"/>
      <c r="M421" s="1715"/>
      <c r="N421" s="1715"/>
      <c r="O421" s="1715"/>
      <c r="P421" s="1715"/>
      <c r="Q421" s="1715"/>
      <c r="R421" s="1715"/>
      <c r="S421" s="1715"/>
      <c r="T421" s="1715"/>
      <c r="U421" s="1716"/>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2" t="s">
        <v>1630</v>
      </c>
      <c r="E423" s="1733"/>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52">
        <v>502</v>
      </c>
      <c r="E425" s="1735"/>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6" t="str">
        <f>AA32</f>
        <v/>
      </c>
      <c r="E427" s="1737"/>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6" t="str">
        <f>AB32</f>
        <v/>
      </c>
      <c r="E429" s="1737"/>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3" t="s">
        <v>648</v>
      </c>
      <c r="E431" s="1724"/>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4" t="s">
        <v>1622</v>
      </c>
      <c r="E433" s="1716"/>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31" t="s">
        <v>1632</v>
      </c>
      <c r="C435" s="1715"/>
      <c r="D435" s="1715"/>
      <c r="E435" s="1715"/>
      <c r="F435" s="1715"/>
      <c r="G435" s="1715"/>
      <c r="H435" s="1715"/>
      <c r="I435" s="1715"/>
      <c r="J435" s="1715"/>
      <c r="K435" s="1715"/>
      <c r="L435" s="1715"/>
      <c r="M435" s="1715"/>
      <c r="N435" s="1715"/>
      <c r="O435" s="1715"/>
      <c r="P435" s="1715"/>
      <c r="Q435" s="1715"/>
      <c r="R435" s="1715"/>
      <c r="S435" s="1715"/>
      <c r="T435" s="1715"/>
      <c r="U435" s="1716"/>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2" t="s">
        <v>1633</v>
      </c>
      <c r="E437" s="1733"/>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4">
        <v>5601</v>
      </c>
      <c r="E439" s="1735"/>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6" t="str">
        <f>AA33</f>
        <v/>
      </c>
      <c r="E441" s="1737"/>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6" t="str">
        <f>AB33</f>
        <v/>
      </c>
      <c r="E443" s="1737"/>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3" t="s">
        <v>648</v>
      </c>
      <c r="E445" s="1724"/>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4" t="s">
        <v>1622</v>
      </c>
      <c r="E447" s="1716"/>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31" t="s">
        <v>1634</v>
      </c>
      <c r="C449" s="1715"/>
      <c r="D449" s="1715"/>
      <c r="E449" s="1715"/>
      <c r="F449" s="1715"/>
      <c r="G449" s="1715"/>
      <c r="H449" s="1715"/>
      <c r="I449" s="1715"/>
      <c r="J449" s="1715"/>
      <c r="K449" s="1715"/>
      <c r="L449" s="1715"/>
      <c r="M449" s="1715"/>
      <c r="N449" s="1715"/>
      <c r="O449" s="1715"/>
      <c r="P449" s="1715"/>
      <c r="Q449" s="1715"/>
      <c r="R449" s="1715"/>
      <c r="S449" s="1715"/>
      <c r="T449" s="1715"/>
      <c r="U449" s="1716"/>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2" t="s">
        <v>1633</v>
      </c>
      <c r="E451" s="1733"/>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4">
        <v>5602</v>
      </c>
      <c r="E453" s="1735"/>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6" t="str">
        <f>AA34</f>
        <v/>
      </c>
      <c r="E455" s="1737"/>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6" t="str">
        <f>AB34</f>
        <v/>
      </c>
      <c r="E457" s="1737"/>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3" t="s">
        <v>648</v>
      </c>
      <c r="E459" s="1724"/>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4" t="s">
        <v>1622</v>
      </c>
      <c r="E461" s="1716"/>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31" t="s">
        <v>1635</v>
      </c>
      <c r="C463" s="1715"/>
      <c r="D463" s="1715"/>
      <c r="E463" s="1715"/>
      <c r="F463" s="1715"/>
      <c r="G463" s="1715"/>
      <c r="H463" s="1715"/>
      <c r="I463" s="1715"/>
      <c r="J463" s="1715"/>
      <c r="K463" s="1715"/>
      <c r="L463" s="1715"/>
      <c r="M463" s="1715"/>
      <c r="N463" s="1715"/>
      <c r="O463" s="1715"/>
      <c r="P463" s="1715"/>
      <c r="Q463" s="1715"/>
      <c r="R463" s="1715"/>
      <c r="S463" s="1715"/>
      <c r="T463" s="1715"/>
      <c r="U463" s="1716"/>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2" t="s">
        <v>1636</v>
      </c>
      <c r="E465" s="1733"/>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4">
        <v>601</v>
      </c>
      <c r="E467" s="1735"/>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28" t="s">
        <v>1637</v>
      </c>
      <c r="O468" s="1728"/>
      <c r="P468" s="1728"/>
      <c r="Q468" s="989"/>
      <c r="R468" s="985" t="s">
        <v>1619</v>
      </c>
      <c r="S468" s="989"/>
      <c r="T468" s="985" t="s">
        <v>1620</v>
      </c>
      <c r="U468" s="989"/>
    </row>
    <row r="469" spans="1:21" ht="30.75" customHeight="1" thickBot="1" x14ac:dyDescent="0.3">
      <c r="A469" s="1028"/>
      <c r="B469" s="989"/>
      <c r="C469" s="982" t="s">
        <v>1399</v>
      </c>
      <c r="D469" s="1736" t="str">
        <f>AA35</f>
        <v/>
      </c>
      <c r="E469" s="1737"/>
      <c r="F469" s="989"/>
      <c r="G469" s="989"/>
      <c r="H469" s="950"/>
      <c r="I469" s="989"/>
      <c r="J469" s="951">
        <v>1</v>
      </c>
      <c r="K469" s="989"/>
      <c r="L469" s="950"/>
      <c r="M469" s="989"/>
      <c r="N469" s="1729" t="s">
        <v>1638</v>
      </c>
      <c r="O469" s="1729"/>
      <c r="P469" s="1729"/>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30" t="s">
        <v>1639</v>
      </c>
      <c r="O470" s="1730"/>
      <c r="P470" s="1730"/>
      <c r="Q470" s="989"/>
      <c r="R470" s="989"/>
      <c r="S470" s="989"/>
      <c r="T470" s="989"/>
      <c r="U470" s="989"/>
    </row>
    <row r="471" spans="1:21" ht="30.75" thickBot="1" x14ac:dyDescent="0.3">
      <c r="A471" s="1028"/>
      <c r="B471" s="989"/>
      <c r="C471" s="982" t="s">
        <v>1400</v>
      </c>
      <c r="D471" s="1736" t="str">
        <f>AB35</f>
        <v/>
      </c>
      <c r="E471" s="1737"/>
      <c r="F471" s="989"/>
      <c r="G471" s="989"/>
      <c r="H471" s="984" t="s">
        <v>1508</v>
      </c>
      <c r="I471" s="989"/>
      <c r="J471" s="951">
        <v>3</v>
      </c>
      <c r="K471" s="989"/>
      <c r="L471" s="976"/>
      <c r="M471" s="989"/>
      <c r="N471" s="1730" t="s">
        <v>1640</v>
      </c>
      <c r="O471" s="1730"/>
      <c r="P471" s="1730"/>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29" t="s">
        <v>1641</v>
      </c>
      <c r="O472" s="1729"/>
      <c r="P472" s="1729"/>
      <c r="Q472" s="989"/>
      <c r="R472" s="989"/>
      <c r="S472" s="989"/>
      <c r="T472" s="1015" t="s">
        <v>650</v>
      </c>
      <c r="U472" s="989"/>
    </row>
    <row r="473" spans="1:21" ht="30.75" thickBot="1" x14ac:dyDescent="0.3">
      <c r="A473" s="1028"/>
      <c r="B473" s="989"/>
      <c r="C473" s="983" t="s">
        <v>1511</v>
      </c>
      <c r="D473" s="1723" t="s">
        <v>648</v>
      </c>
      <c r="E473" s="1724"/>
      <c r="F473" s="989"/>
      <c r="G473" s="989"/>
      <c r="H473" s="989"/>
      <c r="I473" s="989"/>
      <c r="J473" s="951">
        <v>5</v>
      </c>
      <c r="K473" s="989"/>
      <c r="L473" s="976"/>
      <c r="M473" s="989"/>
      <c r="N473" s="1729" t="s">
        <v>1642</v>
      </c>
      <c r="O473" s="1729"/>
      <c r="P473" s="1729"/>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4" t="s">
        <v>1622</v>
      </c>
      <c r="E475" s="1716"/>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31" t="s">
        <v>1643</v>
      </c>
      <c r="C477" s="1715"/>
      <c r="D477" s="1715"/>
      <c r="E477" s="1715"/>
      <c r="F477" s="1715"/>
      <c r="G477" s="1715"/>
      <c r="H477" s="1715"/>
      <c r="I477" s="1715"/>
      <c r="J477" s="1715"/>
      <c r="K477" s="1715"/>
      <c r="L477" s="1715"/>
      <c r="M477" s="1715"/>
      <c r="N477" s="1715"/>
      <c r="O477" s="1715"/>
      <c r="P477" s="1715"/>
      <c r="Q477" s="1715"/>
      <c r="R477" s="1715"/>
      <c r="S477" s="1715"/>
      <c r="T477" s="1715"/>
      <c r="U477" s="1716"/>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2" t="s">
        <v>1636</v>
      </c>
      <c r="E479" s="1733"/>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4">
        <v>602</v>
      </c>
      <c r="E481" s="1735"/>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28" t="s">
        <v>1637</v>
      </c>
      <c r="O482" s="1728"/>
      <c r="P482" s="1728"/>
      <c r="Q482" s="989"/>
      <c r="R482" s="985" t="s">
        <v>1619</v>
      </c>
      <c r="S482" s="989"/>
      <c r="T482" s="985" t="s">
        <v>1620</v>
      </c>
      <c r="U482" s="989"/>
    </row>
    <row r="483" spans="1:21" ht="30.75" customHeight="1" thickBot="1" x14ac:dyDescent="0.3">
      <c r="A483" s="1028"/>
      <c r="B483" s="989"/>
      <c r="C483" s="982" t="s">
        <v>1399</v>
      </c>
      <c r="D483" s="1736" t="str">
        <f>AA36</f>
        <v/>
      </c>
      <c r="E483" s="1737"/>
      <c r="F483" s="989"/>
      <c r="G483" s="989"/>
      <c r="H483" s="1014"/>
      <c r="I483" s="989"/>
      <c r="J483" s="951">
        <v>1</v>
      </c>
      <c r="K483" s="989"/>
      <c r="L483" s="976"/>
      <c r="M483" s="989"/>
      <c r="N483" s="1729" t="s">
        <v>1638</v>
      </c>
      <c r="O483" s="1729"/>
      <c r="P483" s="1729"/>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29" t="s">
        <v>1639</v>
      </c>
      <c r="O484" s="1729"/>
      <c r="P484" s="1729"/>
      <c r="Q484" s="989"/>
      <c r="R484" s="989"/>
      <c r="S484" s="989"/>
      <c r="T484" s="989"/>
      <c r="U484" s="989"/>
    </row>
    <row r="485" spans="1:21" ht="30.75" thickBot="1" x14ac:dyDescent="0.3">
      <c r="A485" s="1028"/>
      <c r="B485" s="989"/>
      <c r="C485" s="982" t="s">
        <v>1400</v>
      </c>
      <c r="D485" s="1736" t="str">
        <f>AB36</f>
        <v/>
      </c>
      <c r="E485" s="1737"/>
      <c r="F485" s="989"/>
      <c r="G485" s="989"/>
      <c r="H485" s="984" t="s">
        <v>1508</v>
      </c>
      <c r="I485" s="989"/>
      <c r="J485" s="951">
        <v>3</v>
      </c>
      <c r="K485" s="989"/>
      <c r="L485" s="976"/>
      <c r="M485" s="989"/>
      <c r="N485" s="1729" t="s">
        <v>1640</v>
      </c>
      <c r="O485" s="1729"/>
      <c r="P485" s="1729"/>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29" t="s">
        <v>1641</v>
      </c>
      <c r="O486" s="1729"/>
      <c r="P486" s="1729"/>
      <c r="Q486" s="989"/>
      <c r="R486" s="989"/>
      <c r="S486" s="989"/>
      <c r="T486" s="1015" t="s">
        <v>650</v>
      </c>
      <c r="U486" s="989"/>
    </row>
    <row r="487" spans="1:21" ht="30.75" thickBot="1" x14ac:dyDescent="0.3">
      <c r="A487" s="1028"/>
      <c r="B487" s="989"/>
      <c r="C487" s="983" t="s">
        <v>1511</v>
      </c>
      <c r="D487" s="1723" t="s">
        <v>648</v>
      </c>
      <c r="E487" s="1724"/>
      <c r="F487" s="989"/>
      <c r="G487" s="989"/>
      <c r="H487" s="989"/>
      <c r="I487" s="989"/>
      <c r="J487" s="951">
        <v>5</v>
      </c>
      <c r="K487" s="989"/>
      <c r="L487" s="976"/>
      <c r="M487" s="989"/>
      <c r="N487" s="1729" t="s">
        <v>1642</v>
      </c>
      <c r="O487" s="1729"/>
      <c r="P487" s="1729"/>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4" t="s">
        <v>1622</v>
      </c>
      <c r="E489" s="1716"/>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31" t="s">
        <v>1644</v>
      </c>
      <c r="C491" s="1715"/>
      <c r="D491" s="1715"/>
      <c r="E491" s="1715"/>
      <c r="F491" s="1715"/>
      <c r="G491" s="1715"/>
      <c r="H491" s="1715"/>
      <c r="I491" s="1715"/>
      <c r="J491" s="1715"/>
      <c r="K491" s="1715"/>
      <c r="L491" s="1715"/>
      <c r="M491" s="1715"/>
      <c r="N491" s="1715"/>
      <c r="O491" s="1715"/>
      <c r="P491" s="1715"/>
      <c r="Q491" s="1715"/>
      <c r="R491" s="1715"/>
      <c r="S491" s="1715"/>
      <c r="T491" s="1715"/>
      <c r="U491" s="1716"/>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2" t="s">
        <v>1645</v>
      </c>
      <c r="E493" s="1733"/>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4">
        <v>1001</v>
      </c>
      <c r="E495" s="1735"/>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6" t="str">
        <f>AA37</f>
        <v/>
      </c>
      <c r="E497" s="1737"/>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6" t="str">
        <f>AB37</f>
        <v/>
      </c>
      <c r="E499" s="1737"/>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3" t="s">
        <v>648</v>
      </c>
      <c r="E501" s="1724"/>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31" t="s">
        <v>2076</v>
      </c>
      <c r="C503" s="1715"/>
      <c r="D503" s="1715"/>
      <c r="E503" s="1715"/>
      <c r="F503" s="1715"/>
      <c r="G503" s="1715"/>
      <c r="H503" s="1715"/>
      <c r="I503" s="1715"/>
      <c r="J503" s="1715"/>
      <c r="K503" s="1715"/>
      <c r="L503" s="1715"/>
      <c r="M503" s="1715"/>
      <c r="N503" s="1715"/>
      <c r="O503" s="1715"/>
      <c r="P503" s="1715"/>
      <c r="Q503" s="1715"/>
      <c r="R503" s="1715"/>
      <c r="S503" s="1715"/>
      <c r="T503" s="1715"/>
      <c r="U503" s="1716"/>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2" t="s">
        <v>1836</v>
      </c>
      <c r="E505" s="1733"/>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4">
        <v>5301</v>
      </c>
      <c r="E507" s="1735"/>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6" t="str">
        <f>IF(T515="Yes",Incentives!E229,"")</f>
        <v/>
      </c>
      <c r="E509" s="1737"/>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6" t="str">
        <f>IF(T515="Yes",Incentives!E230,"")</f>
        <v/>
      </c>
      <c r="E511" s="1737"/>
      <c r="F511" s="989"/>
      <c r="G511" s="989"/>
      <c r="H511" s="1454" t="s">
        <v>1508</v>
      </c>
      <c r="I511" s="989"/>
      <c r="J511" s="1455" t="s">
        <v>2073</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52" t="s">
        <v>650</v>
      </c>
      <c r="E513" s="1735"/>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4" t="s">
        <v>1622</v>
      </c>
      <c r="E515" s="1716"/>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31" t="s">
        <v>2077</v>
      </c>
      <c r="C517" s="1715"/>
      <c r="D517" s="1715"/>
      <c r="E517" s="1715"/>
      <c r="F517" s="1715"/>
      <c r="G517" s="1715"/>
      <c r="H517" s="1715"/>
      <c r="I517" s="1715"/>
      <c r="J517" s="1715"/>
      <c r="K517" s="1715"/>
      <c r="L517" s="1715"/>
      <c r="M517" s="1715"/>
      <c r="N517" s="1715"/>
      <c r="O517" s="1715"/>
      <c r="P517" s="1715"/>
      <c r="Q517" s="1715"/>
      <c r="R517" s="1715"/>
      <c r="S517" s="1715"/>
      <c r="T517" s="1715"/>
      <c r="U517" s="1716"/>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2" t="s">
        <v>1836</v>
      </c>
      <c r="E519" s="1733"/>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4">
        <v>5302</v>
      </c>
      <c r="E521" s="1735"/>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6" t="str">
        <f>IF(T529="Yes",Incentives!E240,"")</f>
        <v/>
      </c>
      <c r="E523" s="1737"/>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6" t="str">
        <f>IF(T529="Yes",Incentives!E241,"")</f>
        <v/>
      </c>
      <c r="E525" s="1737"/>
      <c r="F525" s="989"/>
      <c r="G525" s="989"/>
      <c r="H525" s="1454" t="s">
        <v>1508</v>
      </c>
      <c r="I525" s="989"/>
      <c r="J525" s="1454" t="s">
        <v>2073</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52" t="s">
        <v>650</v>
      </c>
      <c r="E527" s="1735"/>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4" t="s">
        <v>1622</v>
      </c>
      <c r="E529" s="1716"/>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31" t="s">
        <v>2078</v>
      </c>
      <c r="C531" s="1715"/>
      <c r="D531" s="1715"/>
      <c r="E531" s="1715"/>
      <c r="F531" s="1715"/>
      <c r="G531" s="1715"/>
      <c r="H531" s="1715"/>
      <c r="I531" s="1715"/>
      <c r="J531" s="1715"/>
      <c r="K531" s="1715"/>
      <c r="L531" s="1715"/>
      <c r="M531" s="1715"/>
      <c r="N531" s="1715"/>
      <c r="O531" s="1715"/>
      <c r="P531" s="1715"/>
      <c r="Q531" s="1715"/>
      <c r="R531" s="1715"/>
      <c r="S531" s="1715"/>
      <c r="T531" s="1715"/>
      <c r="U531" s="1716"/>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2" t="s">
        <v>1836</v>
      </c>
      <c r="E533" s="1733"/>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4">
        <v>5303</v>
      </c>
      <c r="E535" s="1735"/>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6" t="str">
        <f>IF(T543="Yes",Incentives!E251,"")</f>
        <v/>
      </c>
      <c r="E537" s="1737"/>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6" t="str">
        <f>IF(T543="Yes",Incentives!E252,"")</f>
        <v/>
      </c>
      <c r="E539" s="1737"/>
      <c r="F539" s="989"/>
      <c r="G539" s="989"/>
      <c r="H539" s="1454" t="s">
        <v>1508</v>
      </c>
      <c r="I539" s="989"/>
      <c r="J539" s="1454" t="s">
        <v>2073</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52" t="s">
        <v>650</v>
      </c>
      <c r="E541" s="1735"/>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4" t="s">
        <v>1622</v>
      </c>
      <c r="E543" s="1716"/>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31" t="s">
        <v>2079</v>
      </c>
      <c r="C545" s="1715"/>
      <c r="D545" s="1715"/>
      <c r="E545" s="1715"/>
      <c r="F545" s="1715"/>
      <c r="G545" s="1715"/>
      <c r="H545" s="1715"/>
      <c r="I545" s="1715"/>
      <c r="J545" s="1715"/>
      <c r="K545" s="1715"/>
      <c r="L545" s="1715"/>
      <c r="M545" s="1715"/>
      <c r="N545" s="1715"/>
      <c r="O545" s="1715"/>
      <c r="P545" s="1715"/>
      <c r="Q545" s="1715"/>
      <c r="R545" s="1715"/>
      <c r="S545" s="1715"/>
      <c r="T545" s="1715"/>
      <c r="U545" s="1716"/>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2" t="s">
        <v>1836</v>
      </c>
      <c r="E547" s="1733"/>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4">
        <v>5304</v>
      </c>
      <c r="E549" s="1735"/>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6" t="str">
        <f>IF(T557="Yes",Incentives!E262,"")</f>
        <v/>
      </c>
      <c r="E551" s="1737"/>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6" t="str">
        <f>IF(T557="Yes",Incentives!E263,"")</f>
        <v/>
      </c>
      <c r="E553" s="1737"/>
      <c r="F553" s="989"/>
      <c r="G553" s="989"/>
      <c r="H553" s="1454" t="s">
        <v>1508</v>
      </c>
      <c r="I553" s="989"/>
      <c r="J553" s="1454" t="s">
        <v>2073</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52" t="s">
        <v>650</v>
      </c>
      <c r="E555" s="1735"/>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4" t="s">
        <v>1622</v>
      </c>
      <c r="E557" s="1716"/>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31" t="s">
        <v>2080</v>
      </c>
      <c r="C559" s="1715"/>
      <c r="D559" s="1715"/>
      <c r="E559" s="1715"/>
      <c r="F559" s="1715"/>
      <c r="G559" s="1715"/>
      <c r="H559" s="1715"/>
      <c r="I559" s="1715"/>
      <c r="J559" s="1715"/>
      <c r="K559" s="1715"/>
      <c r="L559" s="1715"/>
      <c r="M559" s="1715"/>
      <c r="N559" s="1715"/>
      <c r="O559" s="1715"/>
      <c r="P559" s="1715"/>
      <c r="Q559" s="1715"/>
      <c r="R559" s="1715"/>
      <c r="S559" s="1715"/>
      <c r="T559" s="1715"/>
      <c r="U559" s="1716"/>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2" t="s">
        <v>1836</v>
      </c>
      <c r="E561" s="1733"/>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4">
        <v>5305</v>
      </c>
      <c r="E563" s="1735"/>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6" t="str">
        <f>IF(T571="Yes",Incentives!E273,"")</f>
        <v/>
      </c>
      <c r="E565" s="1737"/>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6" t="str">
        <f>IF(T571="Yes",Incentives!E274,"")</f>
        <v/>
      </c>
      <c r="E567" s="1737"/>
      <c r="F567" s="989"/>
      <c r="G567" s="989"/>
      <c r="H567" s="1454" t="s">
        <v>1508</v>
      </c>
      <c r="I567" s="989"/>
      <c r="J567" s="1454" t="s">
        <v>2073</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52" t="s">
        <v>650</v>
      </c>
      <c r="E569" s="1735"/>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4" t="s">
        <v>1622</v>
      </c>
      <c r="E571" s="1716"/>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31" t="s">
        <v>2081</v>
      </c>
      <c r="C573" s="1715"/>
      <c r="D573" s="1715"/>
      <c r="E573" s="1715"/>
      <c r="F573" s="1715"/>
      <c r="G573" s="1715"/>
      <c r="H573" s="1715"/>
      <c r="I573" s="1715"/>
      <c r="J573" s="1715"/>
      <c r="K573" s="1715"/>
      <c r="L573" s="1715"/>
      <c r="M573" s="1715"/>
      <c r="N573" s="1715"/>
      <c r="O573" s="1715"/>
      <c r="P573" s="1715"/>
      <c r="Q573" s="1715"/>
      <c r="R573" s="1715"/>
      <c r="S573" s="1715"/>
      <c r="T573" s="1715"/>
      <c r="U573" s="1716"/>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2" t="s">
        <v>1836</v>
      </c>
      <c r="E575" s="1733"/>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4">
        <v>5306</v>
      </c>
      <c r="E577" s="1735"/>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6" t="str">
        <f>IF(T585="Yes",Incentives!E284,"")</f>
        <v/>
      </c>
      <c r="E579" s="1737"/>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6" t="str">
        <f>IF(T585="Yes",Incentives!E285,"")</f>
        <v/>
      </c>
      <c r="E581" s="1737"/>
      <c r="F581" s="989"/>
      <c r="G581" s="989"/>
      <c r="H581" s="1454" t="s">
        <v>1508</v>
      </c>
      <c r="I581" s="989"/>
      <c r="J581" s="1454" t="s">
        <v>2073</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52" t="s">
        <v>650</v>
      </c>
      <c r="E583" s="1735"/>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4" t="s">
        <v>1622</v>
      </c>
      <c r="E585" s="1716"/>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31" t="s">
        <v>2082</v>
      </c>
      <c r="C587" s="1715"/>
      <c r="D587" s="1715"/>
      <c r="E587" s="1715"/>
      <c r="F587" s="1715"/>
      <c r="G587" s="1715"/>
      <c r="H587" s="1715"/>
      <c r="I587" s="1715"/>
      <c r="J587" s="1715"/>
      <c r="K587" s="1715"/>
      <c r="L587" s="1715"/>
      <c r="M587" s="1715"/>
      <c r="N587" s="1715"/>
      <c r="O587" s="1715"/>
      <c r="P587" s="1715"/>
      <c r="Q587" s="1715"/>
      <c r="R587" s="1715"/>
      <c r="S587" s="1715"/>
      <c r="T587" s="1715"/>
      <c r="U587" s="1716"/>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2" t="s">
        <v>1836</v>
      </c>
      <c r="E589" s="1733"/>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4">
        <v>5307</v>
      </c>
      <c r="E591" s="1735"/>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6" t="str">
        <f>IF(T599="Yes",Incentives!E295,"")</f>
        <v/>
      </c>
      <c r="E593" s="1737"/>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6" t="str">
        <f>IF(T599="Yes",Incentives!E296,"")</f>
        <v/>
      </c>
      <c r="E595" s="1737"/>
      <c r="F595" s="989"/>
      <c r="G595" s="989"/>
      <c r="H595" s="1454" t="s">
        <v>1508</v>
      </c>
      <c r="I595" s="989"/>
      <c r="J595" s="1454" t="s">
        <v>2073</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52" t="s">
        <v>650</v>
      </c>
      <c r="E597" s="1735"/>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4" t="s">
        <v>1622</v>
      </c>
      <c r="E599" s="1716"/>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31" t="s">
        <v>2083</v>
      </c>
      <c r="C601" s="1715"/>
      <c r="D601" s="1715"/>
      <c r="E601" s="1715"/>
      <c r="F601" s="1715"/>
      <c r="G601" s="1715"/>
      <c r="H601" s="1715"/>
      <c r="I601" s="1715"/>
      <c r="J601" s="1715"/>
      <c r="K601" s="1715"/>
      <c r="L601" s="1715"/>
      <c r="M601" s="1715"/>
      <c r="N601" s="1715"/>
      <c r="O601" s="1715"/>
      <c r="P601" s="1715"/>
      <c r="Q601" s="1715"/>
      <c r="R601" s="1715"/>
      <c r="S601" s="1715"/>
      <c r="T601" s="1715"/>
      <c r="U601" s="1716"/>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2" t="s">
        <v>1836</v>
      </c>
      <c r="E603" s="1733"/>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4">
        <v>5308</v>
      </c>
      <c r="E605" s="1735"/>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6" t="str">
        <f>IF(T613="Yes",Incentives!E306,"")</f>
        <v/>
      </c>
      <c r="E607" s="1737"/>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6" t="str">
        <f>IF(T613="Yes",Incentives!E307,"")</f>
        <v/>
      </c>
      <c r="E609" s="1737"/>
      <c r="F609" s="989"/>
      <c r="G609" s="989"/>
      <c r="H609" s="1454" t="s">
        <v>1508</v>
      </c>
      <c r="I609" s="989"/>
      <c r="J609" s="1454" t="s">
        <v>2073</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52" t="s">
        <v>650</v>
      </c>
      <c r="E611" s="1735"/>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4" t="s">
        <v>1622</v>
      </c>
      <c r="E613" s="1716"/>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31" t="s">
        <v>2084</v>
      </c>
      <c r="C615" s="1715"/>
      <c r="D615" s="1715"/>
      <c r="E615" s="1715"/>
      <c r="F615" s="1715"/>
      <c r="G615" s="1715"/>
      <c r="H615" s="1715"/>
      <c r="I615" s="1715"/>
      <c r="J615" s="1715"/>
      <c r="K615" s="1715"/>
      <c r="L615" s="1715"/>
      <c r="M615" s="1715"/>
      <c r="N615" s="1715"/>
      <c r="O615" s="1715"/>
      <c r="P615" s="1715"/>
      <c r="Q615" s="1715"/>
      <c r="R615" s="1715"/>
      <c r="S615" s="1715"/>
      <c r="T615" s="1715"/>
      <c r="U615" s="1716"/>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2" t="s">
        <v>1836</v>
      </c>
      <c r="E617" s="1733"/>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4">
        <v>5309</v>
      </c>
      <c r="E619" s="1735"/>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6" t="str">
        <f>IF(T627="Yes",Incentives!E317,"")</f>
        <v/>
      </c>
      <c r="E621" s="1737"/>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6" t="str">
        <f>IF(T627="Yes",Incentives!E318,"")</f>
        <v/>
      </c>
      <c r="E623" s="1737"/>
      <c r="F623" s="989"/>
      <c r="G623" s="989"/>
      <c r="H623" s="1454" t="s">
        <v>1508</v>
      </c>
      <c r="I623" s="989"/>
      <c r="J623" s="1454" t="s">
        <v>2073</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52" t="s">
        <v>650</v>
      </c>
      <c r="E625" s="1735"/>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4" t="s">
        <v>1622</v>
      </c>
      <c r="E627" s="1716"/>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31"/>
      <c r="C629" s="1715"/>
      <c r="D629" s="1715"/>
      <c r="E629" s="1715"/>
      <c r="F629" s="1715"/>
      <c r="G629" s="1715"/>
      <c r="H629" s="1715"/>
      <c r="I629" s="1715"/>
      <c r="J629" s="1715"/>
      <c r="K629" s="1715"/>
      <c r="L629" s="1715"/>
      <c r="M629" s="1715"/>
      <c r="N629" s="1715"/>
      <c r="O629" s="1715"/>
      <c r="P629" s="1715"/>
      <c r="Q629" s="1715"/>
      <c r="R629" s="1715"/>
      <c r="S629" s="1715"/>
      <c r="T629" s="1715"/>
      <c r="U629" s="1716"/>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FZnd5PGLMU8caijAGwVTifVSCB3Mn24YhRv5NpDpuZ36h8ZMDNAp65uPxf/VvtGMhbxIjIhn032r5/W20nBnxw==" saltValue="b5oRXAvHXlusOvIz0L0Qy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013" priority="77">
      <formula>$J6="Check"</formula>
    </cfRule>
  </conditionalFormatting>
  <conditionalFormatting sqref="N20">
    <cfRule type="expression" dxfId="1012" priority="75">
      <formula>$J20="Check"</formula>
    </cfRule>
  </conditionalFormatting>
  <conditionalFormatting sqref="N34">
    <cfRule type="expression" dxfId="1011" priority="74">
      <formula>$J34="Check"</formula>
    </cfRule>
  </conditionalFormatting>
  <conditionalFormatting sqref="N48">
    <cfRule type="expression" dxfId="1010" priority="73">
      <formula>$J48="Check"</formula>
    </cfRule>
  </conditionalFormatting>
  <conditionalFormatting sqref="N62">
    <cfRule type="expression" dxfId="1009" priority="72">
      <formula>$J62="Check"</formula>
    </cfRule>
  </conditionalFormatting>
  <conditionalFormatting sqref="N78">
    <cfRule type="expression" dxfId="1008" priority="71">
      <formula>$J78="Check"</formula>
    </cfRule>
  </conditionalFormatting>
  <conditionalFormatting sqref="N94">
    <cfRule type="expression" dxfId="1007" priority="70">
      <formula>$J94="Check"</formula>
    </cfRule>
  </conditionalFormatting>
  <conditionalFormatting sqref="N108">
    <cfRule type="expression" dxfId="1006" priority="69">
      <formula>$J108="Check"</formula>
    </cfRule>
  </conditionalFormatting>
  <conditionalFormatting sqref="N122">
    <cfRule type="expression" dxfId="1005" priority="68">
      <formula>$J122="Check"</formula>
    </cfRule>
  </conditionalFormatting>
  <conditionalFormatting sqref="N138">
    <cfRule type="expression" dxfId="1004" priority="67">
      <formula>$J138="Check"</formula>
    </cfRule>
  </conditionalFormatting>
  <conditionalFormatting sqref="N242">
    <cfRule type="expression" dxfId="1003" priority="60">
      <formula>$J242="Check"</formula>
    </cfRule>
  </conditionalFormatting>
  <conditionalFormatting sqref="N226">
    <cfRule type="expression" dxfId="1002" priority="59">
      <formula>$J226="Check"</formula>
    </cfRule>
  </conditionalFormatting>
  <conditionalFormatting sqref="N210">
    <cfRule type="expression" dxfId="1001" priority="58">
      <formula>$J210="Check"</formula>
    </cfRule>
  </conditionalFormatting>
  <conditionalFormatting sqref="N196">
    <cfRule type="expression" dxfId="1000" priority="57">
      <formula>$J196="Check"</formula>
    </cfRule>
  </conditionalFormatting>
  <conditionalFormatting sqref="N182">
    <cfRule type="expression" dxfId="999" priority="56">
      <formula>$J182="Check"</formula>
    </cfRule>
  </conditionalFormatting>
  <conditionalFormatting sqref="N168">
    <cfRule type="expression" dxfId="998" priority="55">
      <formula>$J168="Check"</formula>
    </cfRule>
  </conditionalFormatting>
  <conditionalFormatting sqref="N154">
    <cfRule type="expression" dxfId="997" priority="54">
      <formula>$J154="Check"</formula>
    </cfRule>
  </conditionalFormatting>
  <conditionalFormatting sqref="N312">
    <cfRule type="expression" dxfId="996" priority="53">
      <formula>$J312="Check"</formula>
    </cfRule>
  </conditionalFormatting>
  <conditionalFormatting sqref="N326">
    <cfRule type="expression" dxfId="995" priority="52">
      <formula>$J326="Check"</formula>
    </cfRule>
  </conditionalFormatting>
  <conditionalFormatting sqref="N340">
    <cfRule type="expression" dxfId="994" priority="51">
      <formula>$J340="Check"</formula>
    </cfRule>
  </conditionalFormatting>
  <conditionalFormatting sqref="N354">
    <cfRule type="expression" dxfId="993" priority="50">
      <formula>$J354="Check"</formula>
    </cfRule>
  </conditionalFormatting>
  <conditionalFormatting sqref="N368">
    <cfRule type="expression" dxfId="992" priority="49">
      <formula>$J368="Check"</formula>
    </cfRule>
  </conditionalFormatting>
  <conditionalFormatting sqref="N382">
    <cfRule type="expression" dxfId="991" priority="48">
      <formula>$J382="Check"</formula>
    </cfRule>
  </conditionalFormatting>
  <conditionalFormatting sqref="N396">
    <cfRule type="expression" dxfId="990" priority="46">
      <formula>$J396="Check"</formula>
    </cfRule>
  </conditionalFormatting>
  <conditionalFormatting sqref="N410">
    <cfRule type="expression" dxfId="989" priority="44">
      <formula>$J410="Check"</formula>
    </cfRule>
  </conditionalFormatting>
  <conditionalFormatting sqref="N424">
    <cfRule type="expression" dxfId="988" priority="43">
      <formula>$J424="Check"</formula>
    </cfRule>
  </conditionalFormatting>
  <conditionalFormatting sqref="N438">
    <cfRule type="expression" dxfId="987" priority="42">
      <formula>$J438="Check"</formula>
    </cfRule>
  </conditionalFormatting>
  <conditionalFormatting sqref="N452">
    <cfRule type="expression" dxfId="986" priority="41">
      <formula>$J452="Check"</formula>
    </cfRule>
  </conditionalFormatting>
  <conditionalFormatting sqref="N466">
    <cfRule type="expression" dxfId="985" priority="40">
      <formula>$J466="Check"</formula>
    </cfRule>
  </conditionalFormatting>
  <conditionalFormatting sqref="N480">
    <cfRule type="expression" dxfId="984" priority="39">
      <formula>$J480="Check"</formula>
    </cfRule>
  </conditionalFormatting>
  <conditionalFormatting sqref="N256">
    <cfRule type="expression" dxfId="983" priority="38">
      <formula>$J256="Check"</formula>
    </cfRule>
  </conditionalFormatting>
  <conditionalFormatting sqref="N270">
    <cfRule type="expression" dxfId="982" priority="37">
      <formula>$J270="Check"</formula>
    </cfRule>
  </conditionalFormatting>
  <conditionalFormatting sqref="N284">
    <cfRule type="expression" dxfId="981" priority="36">
      <formula>$J284="Check"</formula>
    </cfRule>
  </conditionalFormatting>
  <conditionalFormatting sqref="N298">
    <cfRule type="expression" dxfId="980" priority="35">
      <formula>$J298="Check"</formula>
    </cfRule>
  </conditionalFormatting>
  <conditionalFormatting sqref="P248">
    <cfRule type="expression" dxfId="979" priority="34">
      <formula>$H242="Monthly"</formula>
    </cfRule>
  </conditionalFormatting>
  <conditionalFormatting sqref="P262">
    <cfRule type="expression" dxfId="978" priority="33">
      <formula>$H256="Monthly"</formula>
    </cfRule>
  </conditionalFormatting>
  <conditionalFormatting sqref="P276">
    <cfRule type="expression" dxfId="977" priority="32">
      <formula>$H270="Monthly"</formula>
    </cfRule>
  </conditionalFormatting>
  <conditionalFormatting sqref="P290">
    <cfRule type="expression" dxfId="976" priority="31">
      <formula>$H284="Monthly"</formula>
    </cfRule>
  </conditionalFormatting>
  <conditionalFormatting sqref="P304">
    <cfRule type="expression" dxfId="975" priority="30">
      <formula>$H298="Monthly"</formula>
    </cfRule>
  </conditionalFormatting>
  <conditionalFormatting sqref="P40">
    <cfRule type="expression" dxfId="974" priority="29">
      <formula>$H34="Monthly"</formula>
    </cfRule>
  </conditionalFormatting>
  <conditionalFormatting sqref="P54">
    <cfRule type="expression" dxfId="973" priority="28">
      <formula>$H48="Monthly"</formula>
    </cfRule>
  </conditionalFormatting>
  <conditionalFormatting sqref="P72">
    <cfRule type="expression" dxfId="972" priority="27">
      <formula>$H62="Monthly"</formula>
    </cfRule>
  </conditionalFormatting>
  <conditionalFormatting sqref="P88">
    <cfRule type="expression" dxfId="971" priority="26">
      <formula>$H78="Monthly"</formula>
    </cfRule>
  </conditionalFormatting>
  <conditionalFormatting sqref="R6">
    <cfRule type="expression" dxfId="970" priority="25">
      <formula>$H6="Program"</formula>
    </cfRule>
  </conditionalFormatting>
  <conditionalFormatting sqref="R20">
    <cfRule type="expression" dxfId="969" priority="24">
      <formula>$H20="Program"</formula>
    </cfRule>
  </conditionalFormatting>
  <conditionalFormatting sqref="R34">
    <cfRule type="expression" dxfId="968" priority="23">
      <formula>$H34="Program"</formula>
    </cfRule>
  </conditionalFormatting>
  <conditionalFormatting sqref="R48">
    <cfRule type="expression" dxfId="967" priority="22">
      <formula>$H48="Program"</formula>
    </cfRule>
  </conditionalFormatting>
  <conditionalFormatting sqref="R62">
    <cfRule type="expression" dxfId="966" priority="21">
      <formula>$H62="Program"</formula>
    </cfRule>
  </conditionalFormatting>
  <conditionalFormatting sqref="R78">
    <cfRule type="expression" dxfId="965" priority="20">
      <formula>$H78="Program"</formula>
    </cfRule>
  </conditionalFormatting>
  <conditionalFormatting sqref="R94">
    <cfRule type="expression" dxfId="964" priority="19">
      <formula>$H94="Program"</formula>
    </cfRule>
  </conditionalFormatting>
  <conditionalFormatting sqref="R108">
    <cfRule type="expression" dxfId="963" priority="18">
      <formula>$H108="Program"</formula>
    </cfRule>
  </conditionalFormatting>
  <conditionalFormatting sqref="R122">
    <cfRule type="expression" dxfId="962" priority="17">
      <formula>$H122="Program"</formula>
    </cfRule>
  </conditionalFormatting>
  <conditionalFormatting sqref="R138">
    <cfRule type="expression" dxfId="961" priority="16">
      <formula>$H138="Program"</formula>
    </cfRule>
  </conditionalFormatting>
  <conditionalFormatting sqref="R154">
    <cfRule type="expression" dxfId="960" priority="15">
      <formula>$H154="Program"</formula>
    </cfRule>
  </conditionalFormatting>
  <conditionalFormatting sqref="R168">
    <cfRule type="expression" dxfId="959" priority="14">
      <formula>$H168="Program"</formula>
    </cfRule>
  </conditionalFormatting>
  <conditionalFormatting sqref="R182">
    <cfRule type="expression" dxfId="958" priority="13">
      <formula>$H182="Program"</formula>
    </cfRule>
  </conditionalFormatting>
  <conditionalFormatting sqref="R196">
    <cfRule type="expression" dxfId="957" priority="12">
      <formula>$H196="Program"</formula>
    </cfRule>
  </conditionalFormatting>
  <conditionalFormatting sqref="R210">
    <cfRule type="expression" dxfId="956" priority="11">
      <formula>$H210="Program"</formula>
    </cfRule>
  </conditionalFormatting>
  <conditionalFormatting sqref="R226">
    <cfRule type="expression" dxfId="955" priority="10">
      <formula>$H226="Program"</formula>
    </cfRule>
  </conditionalFormatting>
  <conditionalFormatting sqref="R242">
    <cfRule type="expression" dxfId="954" priority="9">
      <formula>$H242="Program"</formula>
    </cfRule>
  </conditionalFormatting>
  <conditionalFormatting sqref="R256">
    <cfRule type="expression" dxfId="953" priority="8">
      <formula>$H256="Program"</formula>
    </cfRule>
  </conditionalFormatting>
  <conditionalFormatting sqref="R270">
    <cfRule type="expression" dxfId="952" priority="7">
      <formula>$H270="Program"</formula>
    </cfRule>
  </conditionalFormatting>
  <conditionalFormatting sqref="R284">
    <cfRule type="expression" dxfId="951" priority="6">
      <formula>$H284="Program"</formula>
    </cfRule>
  </conditionalFormatting>
  <conditionalFormatting sqref="R298">
    <cfRule type="expression" dxfId="950" priority="5">
      <formula>$H298="Program"</formula>
    </cfRule>
  </conditionalFormatting>
  <conditionalFormatting sqref="R312">
    <cfRule type="expression" dxfId="949" priority="4">
      <formula>$H312="Program"</formula>
    </cfRule>
  </conditionalFormatting>
  <conditionalFormatting sqref="R368">
    <cfRule type="expression" dxfId="948" priority="3">
      <formula>$H368="Program"</formula>
    </cfRule>
  </conditionalFormatting>
  <conditionalFormatting sqref="R438">
    <cfRule type="expression" dxfId="947" priority="2">
      <formula>$H438="Program"</formula>
    </cfRule>
  </conditionalFormatting>
  <conditionalFormatting sqref="R452">
    <cfRule type="expression" dxfId="9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6"/>
      <c r="K2" s="1756"/>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8" t="e">
        <f>VLOOKUP($J$4,'Market Geography'!$D:$G,4,FALSE)</f>
        <v>#N/A</v>
      </c>
      <c r="K3" s="1678"/>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8">
        <f>Welcome!$D$4</f>
        <v>0</v>
      </c>
      <c r="K4" s="1678"/>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7" t="e">
        <f>VLOOKUP($J$4,'Market Geography'!$D:$F,3,FALSE)</f>
        <v>#N/A</v>
      </c>
      <c r="K5" s="1757"/>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8" t="s">
        <v>134</v>
      </c>
      <c r="K6" s="1678"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8" t="str">
        <f>IF(Welcome!$D$10="MDA","C","N")</f>
        <v>N</v>
      </c>
      <c r="K7" s="1678"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3" t="s">
        <v>932</v>
      </c>
      <c r="AE13" s="1754"/>
      <c r="AF13" s="1755"/>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9" t="s">
        <v>977</v>
      </c>
      <c r="F1" s="1760"/>
      <c r="G1" s="1760"/>
      <c r="H1" s="1760"/>
      <c r="I1" s="1760"/>
      <c r="J1" s="1761"/>
      <c r="L1" s="1759" t="s">
        <v>976</v>
      </c>
      <c r="M1" s="1761"/>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9" t="s">
        <v>978</v>
      </c>
      <c r="F20" s="1760"/>
      <c r="G20" s="1761"/>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8" t="s">
        <v>113</v>
      </c>
      <c r="M22" s="1758"/>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9" t="s">
        <v>976</v>
      </c>
      <c r="M23" s="1761"/>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8" t="s">
        <v>979</v>
      </c>
      <c r="F28" s="1758"/>
      <c r="G28" s="1758"/>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2" t="s">
        <v>807</v>
      </c>
      <c r="U1" s="1762"/>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2" t="s">
        <v>808</v>
      </c>
      <c r="U5" s="1762"/>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2"/>
      <c r="U6" s="1762"/>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3"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3"/>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3"/>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4" t="s">
        <v>917</v>
      </c>
      <c r="AX5" s="1765"/>
      <c r="AY5" s="425">
        <v>1757315</v>
      </c>
      <c r="AZ5" s="272" t="s">
        <v>214</v>
      </c>
      <c r="BA5" s="1" t="s">
        <v>214</v>
      </c>
      <c r="BB5" s="418">
        <v>3.2000000000000001E-2</v>
      </c>
      <c r="BC5" s="418">
        <v>6.9000000000000006E-2</v>
      </c>
      <c r="BD5" s="418">
        <v>8.2000000000000003E-2</v>
      </c>
      <c r="BE5" s="418">
        <v>9.6000000000000002E-2</v>
      </c>
      <c r="BF5" s="419">
        <v>0.13300000000000001</v>
      </c>
      <c r="BI5" s="1764" t="s">
        <v>918</v>
      </c>
      <c r="BJ5" s="1765"/>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7" t="s">
        <v>916</v>
      </c>
      <c r="AR10" s="1767"/>
      <c r="AW10" s="1766" t="s">
        <v>914</v>
      </c>
      <c r="AX10" s="1766"/>
      <c r="AY10" s="1766"/>
      <c r="AZ10" s="1766"/>
      <c r="BA10" s="1766"/>
      <c r="BD10" s="1766" t="s">
        <v>915</v>
      </c>
      <c r="BE10" s="1766"/>
      <c r="BF10" s="1766"/>
      <c r="BG10" s="1766"/>
      <c r="BH10" s="1766"/>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8" t="s">
        <v>1898</v>
      </c>
      <c r="C2" s="1779"/>
      <c r="D2" s="1779"/>
      <c r="E2" s="1779"/>
      <c r="F2" s="1779"/>
      <c r="G2" s="1779"/>
      <c r="H2" s="1779"/>
      <c r="I2" s="1779"/>
      <c r="J2" s="1780"/>
      <c r="K2" s="1204"/>
      <c r="L2" s="1198"/>
      <c r="M2" s="1784" t="s">
        <v>1963</v>
      </c>
      <c r="N2" s="1785"/>
      <c r="O2" s="1786"/>
      <c r="P2" s="1787"/>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81"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82"/>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8"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3"/>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8"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3"/>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76"/>
      <c r="P9" s="1777"/>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3" t="s">
        <v>1917</v>
      </c>
      <c r="C14" s="1191" t="s">
        <v>1918</v>
      </c>
      <c r="D14" s="1192" t="s">
        <v>1919</v>
      </c>
      <c r="E14" s="1227"/>
      <c r="F14" s="1227"/>
      <c r="G14" s="1227"/>
      <c r="H14" s="1227"/>
      <c r="I14" s="1227"/>
      <c r="J14" s="1227"/>
      <c r="K14" s="1227"/>
      <c r="L14" s="1227"/>
      <c r="M14" s="1227"/>
      <c r="N14" s="1227"/>
      <c r="O14" s="1227"/>
      <c r="P14" s="1228"/>
      <c r="Q14" s="1227"/>
      <c r="R14" s="1227"/>
      <c r="S14" s="1227"/>
      <c r="T14" s="1773"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4"/>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4"/>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75" t="s">
        <v>1921</v>
      </c>
      <c r="C16" s="1230" t="s">
        <v>1922</v>
      </c>
      <c r="D16" s="1231" t="s">
        <v>131</v>
      </c>
      <c r="E16" s="1231" t="s">
        <v>1923</v>
      </c>
      <c r="F16" s="1198"/>
      <c r="G16" s="1198"/>
      <c r="H16" s="1198"/>
      <c r="I16" s="1198"/>
      <c r="J16" s="1198"/>
      <c r="K16" s="1198"/>
      <c r="L16" s="1198"/>
      <c r="M16" s="1198"/>
      <c r="N16" s="1198"/>
      <c r="O16" s="1198"/>
      <c r="P16" s="1199"/>
      <c r="Q16" s="1198"/>
      <c r="R16" s="1198"/>
      <c r="S16" s="1198"/>
      <c r="T16" s="1775"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69"/>
      <c r="C17" s="1232" t="s">
        <v>1924</v>
      </c>
      <c r="D17" s="1232" t="s">
        <v>1925</v>
      </c>
      <c r="E17" s="1233"/>
      <c r="F17" s="1198"/>
      <c r="G17" s="1198"/>
      <c r="H17" s="1198"/>
      <c r="I17" s="1198"/>
      <c r="J17" s="1198"/>
      <c r="K17" s="1198"/>
      <c r="L17" s="1198"/>
      <c r="M17" s="1198"/>
      <c r="N17" s="1198"/>
      <c r="O17" s="1198"/>
      <c r="P17" s="1199"/>
      <c r="Q17" s="1198"/>
      <c r="R17" s="1198"/>
      <c r="S17" s="1198"/>
      <c r="T17" s="1769"/>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69"/>
      <c r="C18" s="1234" t="s">
        <v>1924</v>
      </c>
      <c r="D18" s="1234" t="s">
        <v>1926</v>
      </c>
      <c r="E18" s="1235" t="s">
        <v>1927</v>
      </c>
      <c r="F18" s="1198"/>
      <c r="G18" s="1198"/>
      <c r="H18" s="1198"/>
      <c r="I18" s="1198"/>
      <c r="J18" s="1198"/>
      <c r="K18" s="1198"/>
      <c r="L18" s="1198"/>
      <c r="M18" s="1198"/>
      <c r="N18" s="1198"/>
      <c r="O18" s="1198"/>
      <c r="P18" s="1199"/>
      <c r="Q18" s="1198"/>
      <c r="R18" s="1198"/>
      <c r="S18" s="1198"/>
      <c r="T18" s="1769"/>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69"/>
      <c r="C19" s="1234" t="s">
        <v>1924</v>
      </c>
      <c r="D19" s="1234" t="s">
        <v>1928</v>
      </c>
      <c r="E19" s="1235" t="s">
        <v>1715</v>
      </c>
      <c r="F19" s="1198"/>
      <c r="G19" s="1198"/>
      <c r="H19" s="1198"/>
      <c r="I19" s="1198"/>
      <c r="J19" s="1198"/>
      <c r="K19" s="1198"/>
      <c r="L19" s="1198"/>
      <c r="M19" s="1198"/>
      <c r="N19" s="1198"/>
      <c r="O19" s="1198"/>
      <c r="P19" s="1199"/>
      <c r="Q19" s="1198"/>
      <c r="R19" s="1198"/>
      <c r="S19" s="1198"/>
      <c r="T19" s="1769"/>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70"/>
      <c r="C20" s="1236" t="s">
        <v>1924</v>
      </c>
      <c r="D20" s="1236" t="s">
        <v>1929</v>
      </c>
      <c r="E20" s="1237" t="s">
        <v>1930</v>
      </c>
      <c r="F20" s="1198"/>
      <c r="G20" s="1198"/>
      <c r="H20" s="1198"/>
      <c r="I20" s="1198"/>
      <c r="J20" s="1198"/>
      <c r="K20" s="1198"/>
      <c r="L20" s="1198"/>
      <c r="M20" s="1198"/>
      <c r="N20" s="1198"/>
      <c r="O20" s="1198"/>
      <c r="P20" s="1199"/>
      <c r="Q20" s="1198"/>
      <c r="R20" s="1198"/>
      <c r="S20" s="1198"/>
      <c r="T20" s="1770"/>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8"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8"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69"/>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69"/>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69"/>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69"/>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69"/>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69"/>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69"/>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69"/>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69"/>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69"/>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69"/>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69"/>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69"/>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69"/>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69"/>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69"/>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69"/>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69"/>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70"/>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70"/>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8"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8"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1"/>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1"/>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69"/>
      <c r="C38" s="1266" t="s">
        <v>1948</v>
      </c>
      <c r="D38" s="1267" t="s">
        <v>126</v>
      </c>
      <c r="E38" s="1268" t="s">
        <v>128</v>
      </c>
      <c r="F38" s="1269" t="s">
        <v>1111</v>
      </c>
      <c r="G38" s="1227"/>
      <c r="H38" s="1227"/>
      <c r="I38" s="1227"/>
      <c r="J38" s="1227"/>
      <c r="K38" s="1227"/>
      <c r="L38" s="1227"/>
      <c r="M38" s="1227"/>
      <c r="N38" s="1227"/>
      <c r="O38" s="1227"/>
      <c r="P38" s="1227"/>
      <c r="Q38" s="1228"/>
      <c r="R38" s="1198"/>
      <c r="S38" s="1198"/>
      <c r="T38" s="1769"/>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69"/>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69"/>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70"/>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70"/>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8"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8"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1"/>
      <c r="C42" s="1232" t="s">
        <v>1924</v>
      </c>
      <c r="D42" s="1232" t="s">
        <v>1925</v>
      </c>
      <c r="E42" s="1233"/>
      <c r="F42" s="1198"/>
      <c r="G42" s="1198"/>
      <c r="H42" s="1198"/>
      <c r="I42" s="1198"/>
      <c r="J42" s="1198"/>
      <c r="K42" s="1198"/>
      <c r="L42" s="1198"/>
      <c r="M42" s="1198"/>
      <c r="N42" s="1198"/>
      <c r="O42" s="1198"/>
      <c r="P42" s="1198"/>
      <c r="Q42" s="1199"/>
      <c r="R42" s="1198"/>
      <c r="S42" s="1198"/>
      <c r="T42" s="1771"/>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1"/>
      <c r="C43" s="1234" t="s">
        <v>1924</v>
      </c>
      <c r="D43" s="1234" t="s">
        <v>1926</v>
      </c>
      <c r="E43" s="1235" t="s">
        <v>1927</v>
      </c>
      <c r="F43" s="1198"/>
      <c r="G43" s="1198"/>
      <c r="H43" s="1198"/>
      <c r="I43" s="1198"/>
      <c r="J43" s="1198"/>
      <c r="K43" s="1198"/>
      <c r="L43" s="1198"/>
      <c r="M43" s="1198"/>
      <c r="N43" s="1198"/>
      <c r="O43" s="1198"/>
      <c r="P43" s="1198"/>
      <c r="Q43" s="1199"/>
      <c r="R43" s="1198"/>
      <c r="S43" s="1198"/>
      <c r="T43" s="1771"/>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1"/>
      <c r="C44" s="1234" t="s">
        <v>1924</v>
      </c>
      <c r="D44" s="1234" t="s">
        <v>1928</v>
      </c>
      <c r="E44" s="1235" t="s">
        <v>1715</v>
      </c>
      <c r="F44" s="1198"/>
      <c r="G44" s="1198"/>
      <c r="H44" s="1198"/>
      <c r="I44" s="1198"/>
      <c r="J44" s="1198"/>
      <c r="K44" s="1198"/>
      <c r="L44" s="1198"/>
      <c r="M44" s="1198"/>
      <c r="N44" s="1198"/>
      <c r="O44" s="1198"/>
      <c r="P44" s="1198"/>
      <c r="Q44" s="1199"/>
      <c r="R44" s="1198"/>
      <c r="S44" s="1198"/>
      <c r="T44" s="1771"/>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2"/>
      <c r="C45" s="1236" t="s">
        <v>1924</v>
      </c>
      <c r="D45" s="1236" t="s">
        <v>1929</v>
      </c>
      <c r="E45" s="1237" t="s">
        <v>1930</v>
      </c>
      <c r="F45" s="1198"/>
      <c r="G45" s="1198"/>
      <c r="H45" s="1198"/>
      <c r="I45" s="1198"/>
      <c r="J45" s="1198"/>
      <c r="K45" s="1198"/>
      <c r="L45" s="1198"/>
      <c r="M45" s="1198"/>
      <c r="N45" s="1198"/>
      <c r="O45" s="1198"/>
      <c r="P45" s="1198"/>
      <c r="Q45" s="1199"/>
      <c r="R45" s="1198"/>
      <c r="S45" s="1198"/>
      <c r="T45" s="1772"/>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8"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8"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69"/>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69"/>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69"/>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69"/>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69"/>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69"/>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69"/>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69"/>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69"/>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69"/>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69"/>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69"/>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69"/>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69"/>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69"/>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69"/>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69"/>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69"/>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70"/>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70"/>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8"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8"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1"/>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1"/>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69"/>
      <c r="C63" s="1266" t="s">
        <v>1948</v>
      </c>
      <c r="D63" s="1267" t="s">
        <v>126</v>
      </c>
      <c r="E63" s="1268" t="s">
        <v>128</v>
      </c>
      <c r="F63" s="1269" t="s">
        <v>1111</v>
      </c>
      <c r="G63" s="1227"/>
      <c r="H63" s="1227"/>
      <c r="I63" s="1227"/>
      <c r="J63" s="1227"/>
      <c r="K63" s="1227"/>
      <c r="L63" s="1227"/>
      <c r="M63" s="1227"/>
      <c r="N63" s="1227"/>
      <c r="O63" s="1227"/>
      <c r="P63" s="1227"/>
      <c r="Q63" s="1228"/>
      <c r="R63" s="1198"/>
      <c r="S63" s="1198"/>
      <c r="T63" s="1771"/>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69"/>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69"/>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69"/>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69"/>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69"/>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69"/>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69"/>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69"/>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69"/>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69"/>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70"/>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70"/>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8"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8"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1"/>
      <c r="C71" s="1232" t="s">
        <v>1924</v>
      </c>
      <c r="D71" s="1232" t="s">
        <v>1925</v>
      </c>
      <c r="E71" s="1233"/>
      <c r="F71" s="1198"/>
      <c r="G71" s="1198"/>
      <c r="H71" s="1198"/>
      <c r="I71" s="1198"/>
      <c r="J71" s="1198"/>
      <c r="K71" s="1198"/>
      <c r="L71" s="1198"/>
      <c r="M71" s="1198"/>
      <c r="N71" s="1198"/>
      <c r="O71" s="1198"/>
      <c r="P71" s="1198"/>
      <c r="Q71" s="1199"/>
      <c r="R71" s="1198"/>
      <c r="S71" s="1198"/>
      <c r="T71" s="1771"/>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1"/>
      <c r="C72" s="1234" t="s">
        <v>1924</v>
      </c>
      <c r="D72" s="1234" t="s">
        <v>1926</v>
      </c>
      <c r="E72" s="1235" t="s">
        <v>1927</v>
      </c>
      <c r="F72" s="1198"/>
      <c r="G72" s="1198"/>
      <c r="H72" s="1198"/>
      <c r="I72" s="1198"/>
      <c r="J72" s="1198"/>
      <c r="K72" s="1198"/>
      <c r="L72" s="1198"/>
      <c r="M72" s="1198"/>
      <c r="N72" s="1198"/>
      <c r="O72" s="1198"/>
      <c r="P72" s="1198"/>
      <c r="Q72" s="1199"/>
      <c r="R72" s="1198"/>
      <c r="S72" s="1198"/>
      <c r="T72" s="1771"/>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1"/>
      <c r="C73" s="1234" t="s">
        <v>1924</v>
      </c>
      <c r="D73" s="1234" t="s">
        <v>1928</v>
      </c>
      <c r="E73" s="1235" t="s">
        <v>1715</v>
      </c>
      <c r="F73" s="1198"/>
      <c r="G73" s="1198"/>
      <c r="H73" s="1198"/>
      <c r="I73" s="1198"/>
      <c r="J73" s="1198"/>
      <c r="K73" s="1198"/>
      <c r="L73" s="1198"/>
      <c r="M73" s="1198"/>
      <c r="N73" s="1198"/>
      <c r="O73" s="1198"/>
      <c r="P73" s="1198"/>
      <c r="Q73" s="1199"/>
      <c r="R73" s="1198"/>
      <c r="S73" s="1198"/>
      <c r="T73" s="1771"/>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2"/>
      <c r="C74" s="1236" t="s">
        <v>1924</v>
      </c>
      <c r="D74" s="1236" t="s">
        <v>1929</v>
      </c>
      <c r="E74" s="1237" t="s">
        <v>1930</v>
      </c>
      <c r="F74" s="1198"/>
      <c r="G74" s="1198"/>
      <c r="H74" s="1198"/>
      <c r="I74" s="1198"/>
      <c r="J74" s="1198"/>
      <c r="K74" s="1198"/>
      <c r="L74" s="1198"/>
      <c r="M74" s="1198"/>
      <c r="N74" s="1198"/>
      <c r="O74" s="1198"/>
      <c r="P74" s="1198"/>
      <c r="Q74" s="1199"/>
      <c r="R74" s="1198"/>
      <c r="S74" s="1198"/>
      <c r="T74" s="1772"/>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8"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8"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69"/>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69"/>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69"/>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69"/>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69"/>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69"/>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69"/>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69"/>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69"/>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69"/>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69"/>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69"/>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69"/>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69"/>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69"/>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69"/>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69"/>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69"/>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70"/>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70"/>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8"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8"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1"/>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2068</v>
      </c>
      <c r="G91" s="1296" t="str" cm="1">
        <f t="array" aca="1" ref="G91" ca="1">INDIRECT("'Incentives Worksheet'!N"&amp;'Configurable Tab'!H9+6)</f>
        <v>%</v>
      </c>
      <c r="H91" s="1227"/>
      <c r="I91" s="1227"/>
      <c r="J91" s="1227"/>
      <c r="K91" s="1227"/>
      <c r="L91" s="1227"/>
      <c r="M91" s="1227"/>
      <c r="N91" s="1227"/>
      <c r="O91" s="1227"/>
      <c r="P91" s="1227"/>
      <c r="Q91" s="1199"/>
      <c r="R91" s="1198"/>
      <c r="S91" s="1198"/>
      <c r="T91" s="1771"/>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2068</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69"/>
      <c r="C92" s="1266" t="s">
        <v>1948</v>
      </c>
      <c r="D92" s="1267" t="s">
        <v>126</v>
      </c>
      <c r="E92" s="1268" t="s">
        <v>128</v>
      </c>
      <c r="F92" s="1269" t="s">
        <v>1111</v>
      </c>
      <c r="G92" s="1227"/>
      <c r="H92" s="1227"/>
      <c r="I92" s="1227"/>
      <c r="J92" s="1227"/>
      <c r="K92" s="1227"/>
      <c r="L92" s="1227"/>
      <c r="M92" s="1227"/>
      <c r="N92" s="1227"/>
      <c r="O92" s="1227"/>
      <c r="P92" s="1227"/>
      <c r="Q92" s="1228"/>
      <c r="R92" s="1198"/>
      <c r="S92" s="1198"/>
      <c r="T92" s="1771"/>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69"/>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69"/>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69"/>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69"/>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8"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8"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1"/>
      <c r="C96" s="1232" t="s">
        <v>1924</v>
      </c>
      <c r="D96" s="1232" t="s">
        <v>1925</v>
      </c>
      <c r="E96" s="1233"/>
      <c r="F96" s="1198"/>
      <c r="G96" s="1198"/>
      <c r="H96" s="1198"/>
      <c r="I96" s="1198"/>
      <c r="J96" s="1198"/>
      <c r="K96" s="1198"/>
      <c r="L96" s="1198"/>
      <c r="M96" s="1198"/>
      <c r="N96" s="1198"/>
      <c r="O96" s="1198"/>
      <c r="P96" s="1198"/>
      <c r="Q96" s="1199"/>
      <c r="R96" s="1198"/>
      <c r="S96" s="1198"/>
      <c r="T96" s="1771"/>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1"/>
      <c r="C97" s="1234" t="s">
        <v>1924</v>
      </c>
      <c r="D97" s="1234" t="s">
        <v>1926</v>
      </c>
      <c r="E97" s="1235" t="s">
        <v>1927</v>
      </c>
      <c r="F97" s="1198"/>
      <c r="G97" s="1198"/>
      <c r="H97" s="1198"/>
      <c r="I97" s="1198"/>
      <c r="J97" s="1198"/>
      <c r="K97" s="1198"/>
      <c r="L97" s="1198"/>
      <c r="M97" s="1198"/>
      <c r="N97" s="1198"/>
      <c r="O97" s="1198"/>
      <c r="P97" s="1198"/>
      <c r="Q97" s="1199"/>
      <c r="R97" s="1198"/>
      <c r="S97" s="1198"/>
      <c r="T97" s="1771"/>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1"/>
      <c r="C98" s="1234" t="s">
        <v>1924</v>
      </c>
      <c r="D98" s="1234" t="s">
        <v>1928</v>
      </c>
      <c r="E98" s="1235" t="s">
        <v>1715</v>
      </c>
      <c r="F98" s="1198"/>
      <c r="G98" s="1198"/>
      <c r="H98" s="1198"/>
      <c r="I98" s="1198"/>
      <c r="J98" s="1198"/>
      <c r="K98" s="1198"/>
      <c r="L98" s="1198"/>
      <c r="M98" s="1198"/>
      <c r="N98" s="1198"/>
      <c r="O98" s="1198"/>
      <c r="P98" s="1198"/>
      <c r="Q98" s="1199"/>
      <c r="R98" s="1198"/>
      <c r="S98" s="1198"/>
      <c r="T98" s="1771"/>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2"/>
      <c r="C99" s="1236" t="s">
        <v>1924</v>
      </c>
      <c r="D99" s="1236" t="s">
        <v>1929</v>
      </c>
      <c r="E99" s="1237" t="s">
        <v>1930</v>
      </c>
      <c r="F99" s="1198"/>
      <c r="G99" s="1198"/>
      <c r="H99" s="1198"/>
      <c r="I99" s="1198"/>
      <c r="J99" s="1198"/>
      <c r="K99" s="1198"/>
      <c r="L99" s="1198"/>
      <c r="M99" s="1198"/>
      <c r="N99" s="1198"/>
      <c r="O99" s="1198"/>
      <c r="P99" s="1198"/>
      <c r="Q99" s="1199"/>
      <c r="R99" s="1198"/>
      <c r="S99" s="1198"/>
      <c r="T99" s="1772"/>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8"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8"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69"/>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69"/>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69"/>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69"/>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69"/>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69"/>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69"/>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69"/>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69"/>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69"/>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69"/>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69"/>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69"/>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69"/>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69"/>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69"/>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69"/>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69"/>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70"/>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70"/>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8"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8"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1"/>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2068</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1"/>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2068</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69"/>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1"/>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69"/>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69"/>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69"/>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69"/>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69"/>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69"/>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69"/>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69"/>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69"/>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69"/>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70"/>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70"/>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8"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8"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1"/>
      <c r="C125" s="1232" t="s">
        <v>1924</v>
      </c>
      <c r="D125" s="1232" t="s">
        <v>1925</v>
      </c>
      <c r="E125" s="1233"/>
      <c r="F125" s="1198"/>
      <c r="G125" s="1198"/>
      <c r="H125" s="1198"/>
      <c r="I125" s="1198"/>
      <c r="J125" s="1198"/>
      <c r="K125" s="1198"/>
      <c r="L125" s="1198"/>
      <c r="M125" s="1198"/>
      <c r="N125" s="1198"/>
      <c r="O125" s="1198"/>
      <c r="P125" s="1198"/>
      <c r="Q125" s="1199"/>
      <c r="R125" s="1198"/>
      <c r="S125" s="1198"/>
      <c r="T125" s="1771"/>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1"/>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1"/>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1"/>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1"/>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2"/>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2"/>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8"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8"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69"/>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69"/>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69"/>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69"/>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69"/>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69"/>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69"/>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69"/>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69"/>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69"/>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69"/>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69"/>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69"/>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69"/>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69"/>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69"/>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69"/>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69"/>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70"/>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70"/>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3"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3"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4"/>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4"/>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75"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75"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69"/>
      <c r="C147" s="1232" t="s">
        <v>1924</v>
      </c>
      <c r="D147" s="1232" t="s">
        <v>1925</v>
      </c>
      <c r="E147" s="1233"/>
      <c r="F147" s="1198"/>
      <c r="G147" s="1198"/>
      <c r="H147" s="1198"/>
      <c r="I147" s="1198"/>
      <c r="J147" s="1198"/>
      <c r="K147" s="1198"/>
      <c r="L147" s="1198"/>
      <c r="M147" s="1198"/>
      <c r="N147" s="1198"/>
      <c r="O147" s="1198"/>
      <c r="P147" s="1199"/>
      <c r="Q147" s="1198"/>
      <c r="R147" s="1198"/>
      <c r="S147" s="1198"/>
      <c r="T147" s="1769"/>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69"/>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69"/>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69"/>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69"/>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70"/>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70"/>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8"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8"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69"/>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69"/>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69"/>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69"/>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69"/>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69"/>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69"/>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69"/>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69"/>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69"/>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69"/>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69"/>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69"/>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69"/>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69"/>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69"/>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69"/>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69"/>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70"/>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70"/>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8"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8"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1"/>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1"/>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69"/>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1"/>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69"/>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1"/>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70"/>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2"/>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8"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8"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1"/>
      <c r="C172" s="1232" t="s">
        <v>1924</v>
      </c>
      <c r="D172" s="1232" t="s">
        <v>1925</v>
      </c>
      <c r="E172" s="1233"/>
      <c r="F172" s="1198"/>
      <c r="G172" s="1198"/>
      <c r="H172" s="1198"/>
      <c r="I172" s="1198"/>
      <c r="J172" s="1198"/>
      <c r="K172" s="1198"/>
      <c r="L172" s="1198"/>
      <c r="M172" s="1198"/>
      <c r="N172" s="1198"/>
      <c r="O172" s="1198"/>
      <c r="P172" s="1198"/>
      <c r="Q172" s="1199"/>
      <c r="R172" s="1198"/>
      <c r="S172" s="1198"/>
      <c r="T172" s="1771"/>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1"/>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1"/>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1"/>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1"/>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2"/>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2"/>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8"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8"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69"/>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69"/>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69"/>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69"/>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69"/>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69"/>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69"/>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69"/>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69"/>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69"/>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69"/>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69"/>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69"/>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69"/>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69"/>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69"/>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69"/>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69"/>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70"/>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70"/>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8"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8"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1"/>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1"/>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69"/>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1"/>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69"/>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69"/>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69"/>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69"/>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69"/>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69"/>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69"/>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69"/>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69"/>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69"/>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70"/>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70"/>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8"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8"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1"/>
      <c r="C201" s="1232" t="s">
        <v>1924</v>
      </c>
      <c r="D201" s="1232" t="s">
        <v>1925</v>
      </c>
      <c r="E201" s="1233"/>
      <c r="F201" s="1198"/>
      <c r="G201" s="1198"/>
      <c r="H201" s="1198"/>
      <c r="I201" s="1198"/>
      <c r="J201" s="1198"/>
      <c r="K201" s="1198"/>
      <c r="L201" s="1198"/>
      <c r="M201" s="1198"/>
      <c r="N201" s="1198"/>
      <c r="O201" s="1198"/>
      <c r="P201" s="1198"/>
      <c r="Q201" s="1199"/>
      <c r="R201" s="1198"/>
      <c r="S201" s="1198"/>
      <c r="T201" s="1771"/>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1"/>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1"/>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1"/>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1"/>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2"/>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2"/>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8"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8"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69"/>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69"/>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69"/>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69"/>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69"/>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69"/>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69"/>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69"/>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69"/>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69"/>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69"/>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69"/>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69"/>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69"/>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69"/>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69"/>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69"/>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69"/>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70"/>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70"/>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8"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8"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8"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8"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8"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1"/>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1"/>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1"/>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1"/>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1"/>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69"/>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1"/>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1"/>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1"/>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1"/>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69"/>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1"/>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1"/>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1"/>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1"/>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70"/>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2"/>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2"/>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2"/>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2"/>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8"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8"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8"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8"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8"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1"/>
      <c r="C226" s="1232" t="s">
        <v>1924</v>
      </c>
      <c r="D226" s="1232" t="s">
        <v>1925</v>
      </c>
      <c r="E226" s="1233"/>
      <c r="F226" s="1198"/>
      <c r="G226" s="1198"/>
      <c r="H226" s="1198"/>
      <c r="I226" s="1198"/>
      <c r="J226" s="1198"/>
      <c r="K226" s="1198"/>
      <c r="L226" s="1198"/>
      <c r="M226" s="1198"/>
      <c r="N226" s="1198"/>
      <c r="O226" s="1198"/>
      <c r="P226" s="1198"/>
      <c r="Q226" s="1199"/>
      <c r="R226" s="1198"/>
      <c r="S226" s="1198"/>
      <c r="T226" s="1771"/>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1"/>
      <c r="AM226" s="1232" t="s">
        <v>1924</v>
      </c>
      <c r="AN226" s="1232" t="s">
        <v>1925</v>
      </c>
      <c r="AO226" s="1233"/>
      <c r="AP226" s="1198"/>
      <c r="AQ226" s="1198"/>
      <c r="AR226" s="1198"/>
      <c r="AS226" s="1198"/>
      <c r="AT226" s="1198"/>
      <c r="AU226" s="1198"/>
      <c r="AV226" s="1198"/>
      <c r="AW226" s="1198"/>
      <c r="AX226" s="1198"/>
      <c r="AY226" s="1198"/>
      <c r="AZ226" s="1198"/>
      <c r="BA226" s="1199"/>
      <c r="BB226" s="1198"/>
      <c r="BC226" s="1771"/>
      <c r="BD226" s="1232" t="s">
        <v>1924</v>
      </c>
      <c r="BE226" s="1232" t="s">
        <v>1925</v>
      </c>
      <c r="BF226" s="1233"/>
      <c r="BG226" s="1198"/>
      <c r="BH226" s="1198"/>
      <c r="BI226" s="1198"/>
      <c r="BJ226" s="1198"/>
      <c r="BK226" s="1198"/>
      <c r="BL226" s="1198"/>
      <c r="BM226" s="1198"/>
      <c r="BN226" s="1198"/>
      <c r="BO226" s="1198"/>
      <c r="BP226" s="1198"/>
      <c r="BQ226" s="1198"/>
      <c r="BR226" s="1199"/>
      <c r="BS226" s="1198"/>
      <c r="BT226" s="1771"/>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1"/>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1"/>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1"/>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1"/>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1"/>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1"/>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1"/>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1"/>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1"/>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1"/>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2"/>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2"/>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2"/>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2"/>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2"/>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8"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8"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8"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8"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8"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69"/>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69"/>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69"/>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69"/>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69"/>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69"/>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69"/>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69"/>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69"/>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69"/>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69"/>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69"/>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69"/>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69"/>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69"/>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69"/>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69"/>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69"/>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69"/>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69"/>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69"/>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69"/>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69"/>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69"/>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69"/>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69"/>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69"/>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69"/>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69"/>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69"/>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69"/>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69"/>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69"/>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69"/>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69"/>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69"/>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69"/>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69"/>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69"/>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69"/>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69"/>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69"/>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69"/>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69"/>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69"/>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70"/>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70"/>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70"/>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70"/>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70"/>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 xml:space="preserve"> 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8"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1"/>
      <c r="C246" s="1294" t="s">
        <v>1957</v>
      </c>
      <c r="D246" s="1294" t="str" cm="1">
        <f t="array" aca="1" ref="D246" ca="1">IF(INDIRECT("'Incentives Worksheet'!L"&amp;'Configurable Tab'!H24+9)="All"," All Products","Included Products")</f>
        <v xml:space="preserve"> All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69"/>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69"/>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70"/>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8"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1"/>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1"/>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x14ac:dyDescent="0.25">
      <c r="A253" s="1198"/>
      <c r="B253" s="1771"/>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ht="15.75" thickBot="1" x14ac:dyDescent="0.3">
      <c r="A254" s="1198"/>
      <c r="B254" s="1772"/>
      <c r="C254" s="1236" t="s">
        <v>1924</v>
      </c>
      <c r="D254" s="1236" t="s">
        <v>1929</v>
      </c>
      <c r="E254" s="1237"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ht="15.75" customHeight="1" thickBot="1" x14ac:dyDescent="0.3">
      <c r="A255" s="1198"/>
      <c r="B255" s="1768" t="s">
        <v>1931</v>
      </c>
      <c r="C255" s="1238" t="s">
        <v>1932</v>
      </c>
      <c r="D255" s="1239" t="s">
        <v>1922</v>
      </c>
      <c r="E255" s="1239" t="s">
        <v>131</v>
      </c>
      <c r="F255" s="1239" t="s">
        <v>1923</v>
      </c>
      <c r="G255" s="1239" t="s">
        <v>1933</v>
      </c>
      <c r="H255" s="1240" t="s">
        <v>1934</v>
      </c>
      <c r="I255" s="1241" t="s">
        <v>768</v>
      </c>
      <c r="J255" s="1241" t="s">
        <v>769</v>
      </c>
      <c r="K255" s="1241" t="s">
        <v>770</v>
      </c>
      <c r="L255" s="1241" t="s">
        <v>771</v>
      </c>
      <c r="M255" s="1241" t="s">
        <v>204</v>
      </c>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x14ac:dyDescent="0.25">
      <c r="A256" s="1198"/>
      <c r="B256" s="1769"/>
      <c r="C256" s="1242">
        <v>1</v>
      </c>
      <c r="D256" s="1235" t="s">
        <v>1935</v>
      </c>
      <c r="E256" s="1235" t="s">
        <v>1441</v>
      </c>
      <c r="F256" s="1246" t="str">
        <f>'Required Info to Submit'!E23</f>
        <v/>
      </c>
      <c r="G256" s="1247" t="str">
        <f>IF(F256="","",'Required Info to Submit'!K23)</f>
        <v/>
      </c>
      <c r="H256" s="1248" t="str">
        <f>IF(F256="","",'Required Info to Submit'!L23)</f>
        <v/>
      </c>
      <c r="I256" s="1246" t="str">
        <f>'Required Info to Submit'!F23</f>
        <v/>
      </c>
      <c r="J256" s="1246" t="str">
        <f>'Required Info to Submit'!G23</f>
        <v/>
      </c>
      <c r="K256" s="1246" t="str">
        <f>'Required Info to Submit'!H23</f>
        <v/>
      </c>
      <c r="L256" s="1246" t="str">
        <f>'Required Info to Submit'!I23</f>
        <v/>
      </c>
      <c r="M256" s="1246" t="str">
        <f>'Required Info to Submit'!J23</f>
        <v/>
      </c>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x14ac:dyDescent="0.25">
      <c r="A257" s="1198"/>
      <c r="B257" s="1769"/>
      <c r="C257" s="1249">
        <v>2</v>
      </c>
      <c r="D257" s="1235" t="s">
        <v>1935</v>
      </c>
      <c r="E257" s="1235" t="s">
        <v>1441</v>
      </c>
      <c r="F257" s="1246" t="str">
        <f>'Required Info to Submit'!E24</f>
        <v/>
      </c>
      <c r="G257" s="1247" t="str">
        <f>IF(F257="","",'Required Info to Submit'!K24)</f>
        <v/>
      </c>
      <c r="H257" s="1248" t="str">
        <f>IF(F257="","",'Required Info to Submit'!L24)</f>
        <v/>
      </c>
      <c r="I257" s="1246" t="str">
        <f>'Required Info to Submit'!F24</f>
        <v/>
      </c>
      <c r="J257" s="1246" t="str">
        <f>'Required Info to Submit'!G24</f>
        <v/>
      </c>
      <c r="K257" s="1246" t="str">
        <f>'Required Info to Submit'!H24</f>
        <v/>
      </c>
      <c r="L257" s="1246" t="str">
        <f>'Required Info to Submit'!I24</f>
        <v/>
      </c>
      <c r="M257" s="1246" t="str">
        <f>'Required Info to Submit'!J24</f>
        <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69"/>
      <c r="C258" s="1249">
        <v>3</v>
      </c>
      <c r="D258" s="1235" t="s">
        <v>1935</v>
      </c>
      <c r="E258" s="1235" t="s">
        <v>1441</v>
      </c>
      <c r="F258" s="1246" t="str">
        <f>'Required Info to Submit'!E25</f>
        <v/>
      </c>
      <c r="G258" s="1247" t="str">
        <f>IF(F258="","",'Required Info to Submit'!K25)</f>
        <v/>
      </c>
      <c r="H258" s="1248" t="str">
        <f>IF(F258="","",'Required Info to Submit'!L25)</f>
        <v/>
      </c>
      <c r="I258" s="1246" t="str">
        <f>'Required Info to Submit'!F25</f>
        <v/>
      </c>
      <c r="J258" s="1246" t="str">
        <f>'Required Info to Submit'!G25</f>
        <v/>
      </c>
      <c r="K258" s="1246" t="str">
        <f>'Required Info to Submit'!H25</f>
        <v/>
      </c>
      <c r="L258" s="1246" t="str">
        <f>'Required Info to Submit'!I25</f>
        <v/>
      </c>
      <c r="M258" s="1246" t="str">
        <f>'Required Info to Submit'!J25</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69"/>
      <c r="C259" s="1249">
        <v>4</v>
      </c>
      <c r="D259" s="1235" t="s">
        <v>1935</v>
      </c>
      <c r="E259" s="1235" t="s">
        <v>1441</v>
      </c>
      <c r="F259" s="1246" t="str">
        <f>'Required Info to Submit'!E26</f>
        <v/>
      </c>
      <c r="G259" s="1247" t="str">
        <f>IF(F259="","",'Required Info to Submit'!K26)</f>
        <v/>
      </c>
      <c r="H259" s="1248" t="str">
        <f>IF(F259="","",'Required Info to Submit'!L26)</f>
        <v/>
      </c>
      <c r="I259" s="1246" t="str">
        <f>'Required Info to Submit'!F26</f>
        <v/>
      </c>
      <c r="J259" s="1246" t="str">
        <f>'Required Info to Submit'!G26</f>
        <v/>
      </c>
      <c r="K259" s="1246" t="str">
        <f>'Required Info to Submit'!H26</f>
        <v/>
      </c>
      <c r="L259" s="1246" t="str">
        <f>'Required Info to Submit'!I26</f>
        <v/>
      </c>
      <c r="M259" s="1246" t="str">
        <f>'Required Info to Submit'!J26</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69"/>
      <c r="C260" s="1249">
        <v>5</v>
      </c>
      <c r="D260" s="1235" t="s">
        <v>1935</v>
      </c>
      <c r="E260" s="1235" t="s">
        <v>1441</v>
      </c>
      <c r="F260" s="1246" t="str">
        <f>'Required Info to Submit'!E27</f>
        <v/>
      </c>
      <c r="G260" s="1247" t="str">
        <f>IF(F260="","",'Required Info to Submit'!K27)</f>
        <v/>
      </c>
      <c r="H260" s="1248" t="str">
        <f>IF(F260="","",'Required Info to Submit'!L27)</f>
        <v/>
      </c>
      <c r="I260" s="1246" t="str">
        <f>'Required Info to Submit'!F27</f>
        <v/>
      </c>
      <c r="J260" s="1246" t="str">
        <f>'Required Info to Submit'!G27</f>
        <v/>
      </c>
      <c r="K260" s="1246" t="str">
        <f>'Required Info to Submit'!H27</f>
        <v/>
      </c>
      <c r="L260" s="1246" t="str">
        <f>'Required Info to Submit'!I27</f>
        <v/>
      </c>
      <c r="M260" s="1246" t="str">
        <f>'Required Info to Submit'!J27</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69"/>
      <c r="C261" s="1249">
        <v>6</v>
      </c>
      <c r="D261" s="1235" t="s">
        <v>1935</v>
      </c>
      <c r="E261" s="1235" t="s">
        <v>1441</v>
      </c>
      <c r="F261" s="1246" t="str">
        <f>'Required Info to Submit'!E28</f>
        <v/>
      </c>
      <c r="G261" s="1247" t="str">
        <f>IF(F261="","",'Required Info to Submit'!K28)</f>
        <v/>
      </c>
      <c r="H261" s="1248" t="str">
        <f>IF(F261="","",'Required Info to Submit'!L28)</f>
        <v/>
      </c>
      <c r="I261" s="1246" t="str">
        <f>'Required Info to Submit'!F28</f>
        <v/>
      </c>
      <c r="J261" s="1246" t="str">
        <f>'Required Info to Submit'!G28</f>
        <v/>
      </c>
      <c r="K261" s="1246" t="str">
        <f>'Required Info to Submit'!H28</f>
        <v/>
      </c>
      <c r="L261" s="1246" t="str">
        <f>'Required Info to Submit'!I28</f>
        <v/>
      </c>
      <c r="M261" s="1246" t="str">
        <f>'Required Info to Submit'!J28</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69"/>
      <c r="C262" s="1249">
        <v>7</v>
      </c>
      <c r="D262" s="1235" t="s">
        <v>1935</v>
      </c>
      <c r="E262" s="1235" t="s">
        <v>1441</v>
      </c>
      <c r="F262" s="1246" t="str">
        <f>'Required Info to Submit'!E29</f>
        <v/>
      </c>
      <c r="G262" s="1247" t="str">
        <f>IF(F262="","",'Required Info to Submit'!K29)</f>
        <v/>
      </c>
      <c r="H262" s="1248" t="str">
        <f>IF(F262="","",'Required Info to Submit'!L29)</f>
        <v/>
      </c>
      <c r="I262" s="1246" t="str">
        <f>'Required Info to Submit'!F29</f>
        <v/>
      </c>
      <c r="J262" s="1246" t="str">
        <f>'Required Info to Submit'!G29</f>
        <v/>
      </c>
      <c r="K262" s="1246" t="str">
        <f>'Required Info to Submit'!H29</f>
        <v/>
      </c>
      <c r="L262" s="1246" t="str">
        <f>'Required Info to Submit'!I29</f>
        <v/>
      </c>
      <c r="M262" s="1246" t="str">
        <f>'Required Info to Submit'!J29</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69"/>
      <c r="C263" s="1249">
        <v>8</v>
      </c>
      <c r="D263" s="1235" t="s">
        <v>1935</v>
      </c>
      <c r="E263" s="1235" t="s">
        <v>1441</v>
      </c>
      <c r="F263" s="1246" t="str">
        <f>'Required Info to Submit'!E30</f>
        <v/>
      </c>
      <c r="G263" s="1247" t="str">
        <f>IF(F263="","",'Required Info to Submit'!K30)</f>
        <v/>
      </c>
      <c r="H263" s="1248" t="str">
        <f>IF(F263="","",'Required Info to Submit'!L30)</f>
        <v/>
      </c>
      <c r="I263" s="1246" t="str">
        <f>'Required Info to Submit'!F30</f>
        <v/>
      </c>
      <c r="J263" s="1246" t="str">
        <f>'Required Info to Submit'!G30</f>
        <v/>
      </c>
      <c r="K263" s="1246" t="str">
        <f>'Required Info to Submit'!H30</f>
        <v/>
      </c>
      <c r="L263" s="1246" t="str">
        <f>'Required Info to Submit'!I30</f>
        <v/>
      </c>
      <c r="M263" s="1246" t="str">
        <f>'Required Info to Submit'!J30</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69"/>
      <c r="C264" s="1249">
        <v>9</v>
      </c>
      <c r="D264" s="1235" t="s">
        <v>1935</v>
      </c>
      <c r="E264" s="1235" t="s">
        <v>1441</v>
      </c>
      <c r="F264" s="1246" t="str">
        <f>'Required Info to Submit'!E31</f>
        <v/>
      </c>
      <c r="G264" s="1247" t="str">
        <f>IF(F264="","",'Required Info to Submit'!K31)</f>
        <v/>
      </c>
      <c r="H264" s="1248" t="str">
        <f>IF(F264="","",'Required Info to Submit'!L31)</f>
        <v/>
      </c>
      <c r="I264" s="1246" t="str">
        <f>'Required Info to Submit'!F31</f>
        <v/>
      </c>
      <c r="J264" s="1246" t="str">
        <f>'Required Info to Submit'!G31</f>
        <v/>
      </c>
      <c r="K264" s="1246" t="str">
        <f>'Required Info to Submit'!H31</f>
        <v/>
      </c>
      <c r="L264" s="1246" t="str">
        <f>'Required Info to Submit'!I31</f>
        <v/>
      </c>
      <c r="M264" s="1246" t="str">
        <f>'Required Info to Submit'!J31</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ht="15.75" thickBot="1" x14ac:dyDescent="0.3">
      <c r="A265" s="1198"/>
      <c r="B265" s="1770"/>
      <c r="C265" s="1251">
        <v>10</v>
      </c>
      <c r="D265" s="1237" t="s">
        <v>1935</v>
      </c>
      <c r="E265" s="1237" t="s">
        <v>1441</v>
      </c>
      <c r="F265" s="1255" t="str">
        <f>'Required Info to Submit'!E32</f>
        <v/>
      </c>
      <c r="G265" s="1321" t="str">
        <f>IF(F265="","",'Required Info to Submit'!K32)</f>
        <v/>
      </c>
      <c r="H265" s="1321" t="str">
        <f>IF(F265="","",'Required Info to Submit'!L32)</f>
        <v/>
      </c>
      <c r="I265" s="1255" t="str">
        <f>'Required Info to Submit'!F32</f>
        <v/>
      </c>
      <c r="J265" s="1255" t="str">
        <f>'Required Info to Submit'!G32</f>
        <v/>
      </c>
      <c r="K265" s="1255" t="str">
        <f>'Required Info to Submit'!H32</f>
        <v/>
      </c>
      <c r="L265" s="1255" t="str">
        <f>'Required Info to Submit'!I32</f>
        <v/>
      </c>
      <c r="M265" s="1255" t="str">
        <f>'Required Info to Submit'!J32</f>
        <v/>
      </c>
      <c r="N265" s="1253"/>
      <c r="O265" s="1253"/>
      <c r="P265" s="1253"/>
      <c r="Q265" s="1201"/>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198"/>
      <c r="C266" s="1198"/>
      <c r="D266" s="1198"/>
      <c r="E266" s="1198"/>
      <c r="F266" s="1198"/>
      <c r="G266" s="1198"/>
      <c r="H266" s="1198"/>
      <c r="I266" s="1198"/>
      <c r="J266" s="1198"/>
      <c r="K266" s="1198"/>
      <c r="L266" s="1198"/>
      <c r="M266" s="1198"/>
      <c r="N266" s="1198"/>
      <c r="O266" s="1198"/>
      <c r="P266" s="1198"/>
      <c r="Q266" s="1198"/>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198"/>
      <c r="C267" s="1198"/>
      <c r="D267" s="1198"/>
      <c r="E267" s="1198"/>
      <c r="F267" s="1198"/>
      <c r="G267" s="1198"/>
      <c r="H267" s="1198"/>
      <c r="I267" s="1198"/>
      <c r="J267" s="1198"/>
      <c r="K267" s="1198"/>
      <c r="L267" s="1198"/>
      <c r="M267" s="1198"/>
      <c r="N267" s="1198"/>
      <c r="O267" s="1198"/>
      <c r="P267" s="1198"/>
      <c r="Q267" s="1198"/>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ht="45.75" customHeight="1" thickBot="1" x14ac:dyDescent="0.3">
      <c r="A268" s="1198"/>
      <c r="B268" s="1428"/>
      <c r="C268" s="1191" t="s">
        <v>1397</v>
      </c>
      <c r="D268" s="1191" t="s">
        <v>1507</v>
      </c>
      <c r="E268" s="1191" t="s">
        <v>768</v>
      </c>
      <c r="F268" s="1191" t="s">
        <v>1512</v>
      </c>
      <c r="G268" s="1192" t="s">
        <v>1912</v>
      </c>
      <c r="H268" s="1192" t="s">
        <v>1913</v>
      </c>
      <c r="I268" s="1191" t="s">
        <v>1914</v>
      </c>
      <c r="J268" s="1192" t="s">
        <v>1411</v>
      </c>
      <c r="K268" s="1192" t="s">
        <v>1395</v>
      </c>
      <c r="L268" s="1191" t="s">
        <v>1396</v>
      </c>
      <c r="M268" s="1191" t="s">
        <v>723</v>
      </c>
      <c r="N268" s="1191" t="s">
        <v>724</v>
      </c>
      <c r="O268" s="1192" t="s">
        <v>1511</v>
      </c>
      <c r="P268" s="1198"/>
      <c r="Q268" s="1198"/>
      <c r="R268" s="1198"/>
      <c r="S268" s="1198"/>
      <c r="T268" s="1428"/>
      <c r="U268" s="1191" t="s">
        <v>1397</v>
      </c>
      <c r="V268" s="1191" t="s">
        <v>1507</v>
      </c>
      <c r="W268" s="1191" t="s">
        <v>768</v>
      </c>
      <c r="X268" s="1191" t="s">
        <v>1512</v>
      </c>
      <c r="Y268" s="1192" t="s">
        <v>1912</v>
      </c>
      <c r="Z268" s="1192" t="s">
        <v>1913</v>
      </c>
      <c r="AA268" s="1191" t="s">
        <v>1914</v>
      </c>
      <c r="AB268" s="1192" t="s">
        <v>1411</v>
      </c>
      <c r="AC268" s="1192" t="s">
        <v>1395</v>
      </c>
      <c r="AD268" s="1191" t="s">
        <v>1396</v>
      </c>
      <c r="AE268" s="1191" t="s">
        <v>723</v>
      </c>
      <c r="AF268" s="1191" t="s">
        <v>724</v>
      </c>
      <c r="AG268" s="1192" t="s">
        <v>1511</v>
      </c>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60.75" thickBot="1" x14ac:dyDescent="0.3">
      <c r="A269" s="1198"/>
      <c r="B269" s="1223" t="s">
        <v>1915</v>
      </c>
      <c r="C269" s="1224" t="s">
        <v>1616</v>
      </c>
      <c r="D269" s="1203">
        <v>4601</v>
      </c>
      <c r="E269" s="1347" t="s">
        <v>1102</v>
      </c>
      <c r="F269" s="1347" t="s">
        <v>1622</v>
      </c>
      <c r="G269" s="1195" t="str" cm="1">
        <f t="array" aca="1" ref="G269" ca="1">IF(ISBLANK(INDIRECT("'Incentives Worksheet'!H"&amp;'Configurable Tab'!H25+3)),"",INDIRECT("'Incentives Worksheet'!H"&amp;'Configurable Tab'!H25+3))</f>
        <v>Program</v>
      </c>
      <c r="H269" s="1195" t="str" cm="1">
        <f t="array" aca="1" ref="H269" ca="1">IF(INDIRECT("'Incentives Worksheet'!R"&amp;'Configurable Tab'!H25+3)="USF Calendar","Fiscal",INDIRECT("'Incentives Worksheet'!R"&amp;'Configurable Tab'!H25+3))</f>
        <v>Calendar</v>
      </c>
      <c r="I269" s="1195" t="str" cm="1">
        <f t="array" aca="1" ref="I269" ca="1">IF(INDIRECT("'Incentives Worksheet'!T"&amp;'Configurable Tab'!H25+3)="Yes","Post to GL","")</f>
        <v>Post to GL</v>
      </c>
      <c r="J269" s="1195" t="str" cm="1">
        <f t="array" aca="1" ref="J269" ca="1">IF(ISBLANK(INDIRECT("'Incentives Worksheet'!L"&amp;'Configurable Tab'!H25+3)),"",INDIRECT("'Incentives Worksheet'!L"&amp;'Configurable Tab'!H25+3))</f>
        <v/>
      </c>
      <c r="K269" s="1195" t="str" cm="1">
        <f t="array" aca="1" ref="K269" ca="1">IF(ISBLANK(INDIRECT("'Incentives Worksheet'!J"&amp;'Configurable Tab'!H25+3)),"",INDIRECT("'Incentives Worksheet'!J"&amp;'Configurable Tab'!H25+3))</f>
        <v/>
      </c>
      <c r="L269" s="1195" t="str" cm="1">
        <f t="array" aca="1" ref="L269" ca="1">IF(ISBLANK(INDIRECT("'Incentives Worksheet'!N"&amp;'Configurable Tab'!H25+3)),"",INDIRECT("'Incentives Worksheet'!N"&amp;'Configurable Tab'!H25+3))</f>
        <v/>
      </c>
      <c r="M269" s="1348" t="str" cm="1">
        <f t="array" aca="1" ref="M269" ca="1">INDIRECT("'Incentives Worksheet'!D"&amp;'Configurable Tab'!H25+6)</f>
        <v/>
      </c>
      <c r="N269" s="1348" t="str" cm="1">
        <f t="array" aca="1" ref="N269" ca="1">INDIRECT("'Incentives Worksheet'!D"&amp;'Configurable Tab'!H25+8)</f>
        <v/>
      </c>
      <c r="O269" s="1195" t="str" cm="1">
        <f t="array" aca="1" ref="O269" ca="1">IF(INDIRECT("'Incentives Worksheet'!D"&amp;'Configurable Tab'!H25+10)="No","Update tracking dates",INDIRECT("'Incentives Worksheet'!D"&amp;'Configurable Tab'!H25+10))</f>
        <v>Yes</v>
      </c>
      <c r="P269" s="1349"/>
      <c r="Q269" s="1349"/>
      <c r="R269" s="1349"/>
      <c r="S269" s="1349"/>
      <c r="T269" s="1223" t="s">
        <v>1915</v>
      </c>
      <c r="U269" s="1224" t="s">
        <v>1616</v>
      </c>
      <c r="V269" s="1203">
        <v>4602</v>
      </c>
      <c r="W269" s="1347" t="s">
        <v>1102</v>
      </c>
      <c r="X269" s="1347" t="s">
        <v>1622</v>
      </c>
      <c r="Y269" s="1195" t="str" cm="1">
        <f t="array" aca="1" ref="Y269" ca="1">IF(ISBLANK(INDIRECT("'Incentives Worksheet'!H"&amp;'Configurable Tab'!H26+3)),"",INDIRECT("'Incentives Worksheet'!H"&amp;'Configurable Tab'!H26+3))</f>
        <v>Program</v>
      </c>
      <c r="Z269" s="1195" t="str" cm="1">
        <f t="array" aca="1" ref="Z269" ca="1">IF(INDIRECT("'Incentives Worksheet'!R"&amp;'Configurable Tab'!H26+3)="USF Calendar","Fiscal",INDIRECT("'Incentives Worksheet'!R"&amp;'Configurable Tab'!H26+3))</f>
        <v>Calendar</v>
      </c>
      <c r="AA269" s="1195" t="str" cm="1">
        <f t="array" aca="1" ref="AA269" ca="1">IF(INDIRECT("'Incentives Worksheet'!T"&amp;'Configurable Tab'!H26+3)="Yes","Post to GL","")</f>
        <v>Post to GL</v>
      </c>
      <c r="AB269" s="1195" t="str" cm="1">
        <f t="array" aca="1" ref="AB269" ca="1">IF(ISBLANK(INDIRECT("'Incentives Worksheet'!L"&amp;'Configurable Tab'!H26+3)),"",INDIRECT("'Incentives Worksheet'!L"&amp;'Configurable Tab'!H26+3))</f>
        <v/>
      </c>
      <c r="AC269" s="1195" t="str" cm="1">
        <f t="array" aca="1" ref="AC269" ca="1">IF(ISBLANK(INDIRECT("'Incentives Worksheet'!J"&amp;'Configurable Tab'!H26+3)),"",INDIRECT("'Incentives Worksheet'!J"&amp;'Configurable Tab'!H26+3))</f>
        <v/>
      </c>
      <c r="AD269" s="1195" t="str" cm="1">
        <f t="array" aca="1" ref="AD269" ca="1">IF(ISBLANK(INDIRECT("'Incentives Worksheet'!N"&amp;'Configurable Tab'!H26+3)),"",INDIRECT("'Incentives Worksheet'!N"&amp;'Configurable Tab'!H26+3))</f>
        <v/>
      </c>
      <c r="AE269" s="1348" t="str" cm="1">
        <f t="array" aca="1" ref="AE269" ca="1">INDIRECT("'Incentives Worksheet'!D"&amp;'Configurable Tab'!H26+6)</f>
        <v/>
      </c>
      <c r="AF269" s="1348" t="str" cm="1">
        <f t="array" aca="1" ref="AF269" ca="1">INDIRECT("'Incentives Worksheet'!D"&amp;'Configurable Tab'!H26+8)</f>
        <v/>
      </c>
      <c r="AG269" s="1195" t="str" cm="1">
        <f t="array" aca="1" ref="AG269" ca="1">IF(INDIRECT("'Incentives Worksheet'!D"&amp;'Configurable Tab'!H26+10)="No","Update tracking dates",INDIRECT("'Incentives Worksheet'!D"&amp;'Configurable Tab'!H26+10))</f>
        <v>Yes</v>
      </c>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thickBot="1" x14ac:dyDescent="0.3">
      <c r="A270" s="1198"/>
      <c r="B270" s="1768" t="s">
        <v>1968</v>
      </c>
      <c r="C270" s="1256" t="s">
        <v>1969</v>
      </c>
      <c r="D270" s="1191" t="s">
        <v>1970</v>
      </c>
      <c r="E270" s="1192" t="s">
        <v>729</v>
      </c>
      <c r="F270" s="1191" t="s">
        <v>1971</v>
      </c>
      <c r="G270" s="1191" t="s">
        <v>1903</v>
      </c>
      <c r="H270" s="1222"/>
      <c r="I270" s="1222"/>
      <c r="J270" s="1350"/>
      <c r="K270" s="1350"/>
      <c r="L270" s="1350"/>
      <c r="M270" s="1350"/>
      <c r="N270" s="1350"/>
      <c r="O270" s="1351"/>
      <c r="P270" s="1352"/>
      <c r="Q270" s="1352"/>
      <c r="R270" s="1352"/>
      <c r="S270" s="1352"/>
      <c r="T270" s="1768" t="s">
        <v>1968</v>
      </c>
      <c r="U270" s="1256" t="s">
        <v>1969</v>
      </c>
      <c r="V270" s="1191" t="s">
        <v>1970</v>
      </c>
      <c r="W270" s="1192" t="s">
        <v>729</v>
      </c>
      <c r="X270" s="1191" t="s">
        <v>1971</v>
      </c>
      <c r="Y270" s="1191" t="s">
        <v>1903</v>
      </c>
      <c r="Z270" s="1222"/>
      <c r="AA270" s="1222"/>
      <c r="AB270" s="1350"/>
      <c r="AC270" s="1350"/>
      <c r="AD270" s="1350"/>
      <c r="AE270" s="1350"/>
      <c r="AF270" s="1350"/>
      <c r="AG270" s="1351"/>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15.75" thickBot="1" x14ac:dyDescent="0.3">
      <c r="A271" s="1198"/>
      <c r="B271" s="1771"/>
      <c r="C271" s="1353" t="str" cm="1">
        <f t="array" aca="1" ref="C271" ca="1">INDIRECT("'Incentives Worksheet'!R"&amp;'Configurable Tab'!H25+6)</f>
        <v>Post Pay</v>
      </c>
      <c r="D271" s="1313" cm="1">
        <f t="array" aca="1" ref="D271" ca="1">INDIRECT("'Incentives Worksheet'!T"&amp;'Configurable Tab'!H25+6)</f>
        <v>1</v>
      </c>
      <c r="E271" s="1294" t="str" cm="1">
        <f t="array" aca="1" ref="E271" ca="1">IF(ISBLANK(INDIRECT("'Incentives Worksheet'!H"&amp;'Configurable Tab'!H25+6)),"",INDIRECT("'Incentives Worksheet'!H"&amp;'Configurable Tab'!H25+6))</f>
        <v/>
      </c>
      <c r="F271" s="1294" t="s">
        <v>1972</v>
      </c>
      <c r="G271" s="1294"/>
      <c r="H271" s="1354"/>
      <c r="I271" s="1227"/>
      <c r="J271" s="1227"/>
      <c r="K271" s="1227"/>
      <c r="L271" s="1227"/>
      <c r="M271" s="1227"/>
      <c r="N271" s="1227"/>
      <c r="O271" s="1199"/>
      <c r="P271" s="1198"/>
      <c r="Q271" s="1198"/>
      <c r="R271" s="1198"/>
      <c r="S271" s="1198"/>
      <c r="T271" s="1771"/>
      <c r="U271" s="1355" t="str" cm="1">
        <f t="array" aca="1" ref="U271" ca="1">INDIRECT("'Incentives Worksheet'!R"&amp;'Configurable Tab'!H26+6)</f>
        <v>Post Pay</v>
      </c>
      <c r="V271" s="1313" cm="1">
        <f t="array" aca="1" ref="V271" ca="1">INDIRECT("'Incentives Worksheet'!T"&amp;'Configurable Tab'!H26+6)</f>
        <v>1</v>
      </c>
      <c r="W271" s="1294" t="str" cm="1">
        <f t="array" aca="1" ref="W271" ca="1">IF(ISBLANK(INDIRECT("'Incentives Worksheet'!H"&amp;'Configurable Tab'!H26+6)),"",INDIRECT("'Incentives Worksheet'!H"&amp;'Configurable Tab'!H26+6))</f>
        <v/>
      </c>
      <c r="X271" s="1294" t="s">
        <v>1972</v>
      </c>
      <c r="Y271" s="1294"/>
      <c r="Z271" s="1354"/>
      <c r="AA271" s="1227"/>
      <c r="AB271" s="1227"/>
      <c r="AC271" s="1227"/>
      <c r="AD271" s="1227"/>
      <c r="AE271" s="1227"/>
      <c r="AF271" s="1227"/>
      <c r="AG271" s="1199"/>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15.75" customHeight="1" thickBot="1" x14ac:dyDescent="0.3">
      <c r="A272" s="1198"/>
      <c r="B272" s="1768" t="s">
        <v>1931</v>
      </c>
      <c r="C272" s="1356" t="s">
        <v>1932</v>
      </c>
      <c r="D272" s="1239" t="s">
        <v>1922</v>
      </c>
      <c r="E272" s="1239" t="s">
        <v>131</v>
      </c>
      <c r="F272" s="1239" t="s">
        <v>1923</v>
      </c>
      <c r="G272" s="1239" t="s">
        <v>1933</v>
      </c>
      <c r="H272" s="1240" t="s">
        <v>1934</v>
      </c>
      <c r="I272" s="1241" t="s">
        <v>768</v>
      </c>
      <c r="J272" s="1241" t="s">
        <v>769</v>
      </c>
      <c r="K272" s="1241" t="s">
        <v>770</v>
      </c>
      <c r="L272" s="1241" t="s">
        <v>771</v>
      </c>
      <c r="M272" s="1241" t="s">
        <v>204</v>
      </c>
      <c r="N272" s="1198"/>
      <c r="O272" s="1199"/>
      <c r="P272" s="1198"/>
      <c r="Q272" s="1198"/>
      <c r="R272" s="1198"/>
      <c r="S272" s="1198"/>
      <c r="T272" s="1768" t="s">
        <v>1931</v>
      </c>
      <c r="U272" s="1355" t="s">
        <v>1932</v>
      </c>
      <c r="V272" s="1239" t="s">
        <v>1922</v>
      </c>
      <c r="W272" s="1239" t="s">
        <v>131</v>
      </c>
      <c r="X272" s="1239" t="s">
        <v>1923</v>
      </c>
      <c r="Y272" s="1239" t="s">
        <v>1933</v>
      </c>
      <c r="Z272" s="1240" t="s">
        <v>1934</v>
      </c>
      <c r="AA272" s="1241" t="s">
        <v>768</v>
      </c>
      <c r="AB272" s="1241" t="s">
        <v>769</v>
      </c>
      <c r="AC272" s="1241" t="s">
        <v>770</v>
      </c>
      <c r="AD272" s="1241" t="s">
        <v>771</v>
      </c>
      <c r="AE272" s="1241" t="s">
        <v>204</v>
      </c>
      <c r="AF272" s="1198"/>
      <c r="AG272" s="1199"/>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x14ac:dyDescent="0.25">
      <c r="A273" s="1198"/>
      <c r="B273" s="1769"/>
      <c r="C273" s="1242">
        <v>1</v>
      </c>
      <c r="D273" s="1235" t="s">
        <v>1935</v>
      </c>
      <c r="E273" s="1235" t="s">
        <v>1441</v>
      </c>
      <c r="F273" s="1235" t="str">
        <f>'Required Info to Submit'!E23</f>
        <v/>
      </c>
      <c r="G273" s="1243" t="str">
        <f>IF(F273="","",'Required Info to Submit'!K23)</f>
        <v/>
      </c>
      <c r="H273" s="1244" t="str">
        <f>IF(F273="","",'Required Info to Submit'!L23)</f>
        <v/>
      </c>
      <c r="I273" s="1235" t="str">
        <f>'Required Info to Submit'!F23</f>
        <v/>
      </c>
      <c r="J273" s="1235" t="str">
        <f>'Required Info to Submit'!G23</f>
        <v/>
      </c>
      <c r="K273" s="1235" t="str">
        <f>'Required Info to Submit'!H23</f>
        <v/>
      </c>
      <c r="L273" s="1235" t="str">
        <f>'Required Info to Submit'!I23</f>
        <v/>
      </c>
      <c r="M273" s="1235" t="str">
        <f>'Required Info to Submit'!J23</f>
        <v/>
      </c>
      <c r="N273" s="1198"/>
      <c r="O273" s="1199"/>
      <c r="P273" s="1198"/>
      <c r="Q273" s="1198"/>
      <c r="R273" s="1198"/>
      <c r="S273" s="1198"/>
      <c r="T273" s="1769"/>
      <c r="U273" s="1242">
        <v>1</v>
      </c>
      <c r="V273" s="1235" t="s">
        <v>1935</v>
      </c>
      <c r="W273" s="1235" t="s">
        <v>1441</v>
      </c>
      <c r="X273" s="1235" t="str">
        <f>'Required Info to Submit'!E23</f>
        <v/>
      </c>
      <c r="Y273" s="1243" t="str">
        <f>IF(X273="","",'Required Info to Submit'!K23)</f>
        <v/>
      </c>
      <c r="Z273" s="1244" t="str">
        <f>IF(X273="","",'Required Info to Submit'!L23)</f>
        <v/>
      </c>
      <c r="AA273" s="1235" t="str">
        <f>'Required Info to Submit'!F23</f>
        <v/>
      </c>
      <c r="AB273" s="1235" t="str">
        <f>'Required Info to Submit'!G23</f>
        <v/>
      </c>
      <c r="AC273" s="1235" t="str">
        <f>'Required Info to Submit'!H23</f>
        <v/>
      </c>
      <c r="AD273" s="1235" t="str">
        <f>'Required Info to Submit'!I23</f>
        <v/>
      </c>
      <c r="AE273" s="1235" t="str">
        <f>'Required Info to Submit'!J23</f>
        <v/>
      </c>
      <c r="AF273" s="1198"/>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x14ac:dyDescent="0.25">
      <c r="A274" s="1198"/>
      <c r="B274" s="1769"/>
      <c r="C274" s="1249">
        <v>2</v>
      </c>
      <c r="D274" s="1235" t="s">
        <v>1935</v>
      </c>
      <c r="E274" s="1235" t="s">
        <v>1441</v>
      </c>
      <c r="F274" s="1235" t="str">
        <f>'Required Info to Submit'!E24</f>
        <v/>
      </c>
      <c r="G274" s="1243" t="str">
        <f>IF(F274="","",'Required Info to Submit'!K24)</f>
        <v/>
      </c>
      <c r="H274" s="1244" t="str">
        <f>IF(F274="","",'Required Info to Submit'!L24)</f>
        <v/>
      </c>
      <c r="I274" s="1235" t="str">
        <f>'Required Info to Submit'!F24</f>
        <v/>
      </c>
      <c r="J274" s="1235" t="str">
        <f>'Required Info to Submit'!G24</f>
        <v/>
      </c>
      <c r="K274" s="1235" t="str">
        <f>'Required Info to Submit'!H24</f>
        <v/>
      </c>
      <c r="L274" s="1235" t="str">
        <f>'Required Info to Submit'!I24</f>
        <v/>
      </c>
      <c r="M274" s="1235" t="str">
        <f>'Required Info to Submit'!J24</f>
        <v/>
      </c>
      <c r="N274" s="1198"/>
      <c r="O274" s="1199"/>
      <c r="P274" s="1198"/>
      <c r="Q274" s="1198"/>
      <c r="R274" s="1198"/>
      <c r="S274" s="1198"/>
      <c r="T274" s="1769"/>
      <c r="U274" s="1249">
        <v>2</v>
      </c>
      <c r="V274" s="1235" t="s">
        <v>1935</v>
      </c>
      <c r="W274" s="1235" t="s">
        <v>1441</v>
      </c>
      <c r="X274" s="1235" t="str">
        <f>'Required Info to Submit'!E24</f>
        <v/>
      </c>
      <c r="Y274" s="1243" t="str">
        <f>IF(X274="","",'Required Info to Submit'!K24)</f>
        <v/>
      </c>
      <c r="Z274" s="1244" t="str">
        <f>IF(X274="","",'Required Info to Submit'!L24)</f>
        <v/>
      </c>
      <c r="AA274" s="1235" t="str">
        <f>'Required Info to Submit'!F24</f>
        <v/>
      </c>
      <c r="AB274" s="1235" t="str">
        <f>'Required Info to Submit'!G24</f>
        <v/>
      </c>
      <c r="AC274" s="1235" t="str">
        <f>'Required Info to Submit'!H24</f>
        <v/>
      </c>
      <c r="AD274" s="1235" t="str">
        <f>'Required Info to Submit'!I24</f>
        <v/>
      </c>
      <c r="AE274" s="1235" t="str">
        <f>'Required Info to Submit'!J24</f>
        <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69"/>
      <c r="C275" s="1249">
        <v>3</v>
      </c>
      <c r="D275" s="1235" t="s">
        <v>1935</v>
      </c>
      <c r="E275" s="1235" t="s">
        <v>1441</v>
      </c>
      <c r="F275" s="1235" t="str">
        <f>'Required Info to Submit'!E25</f>
        <v/>
      </c>
      <c r="G275" s="1243" t="str">
        <f>IF(F275="","",'Required Info to Submit'!K25)</f>
        <v/>
      </c>
      <c r="H275" s="1244" t="str">
        <f>IF(F275="","",'Required Info to Submit'!L25)</f>
        <v/>
      </c>
      <c r="I275" s="1235" t="str">
        <f>'Required Info to Submit'!F25</f>
        <v/>
      </c>
      <c r="J275" s="1235" t="str">
        <f>'Required Info to Submit'!G25</f>
        <v/>
      </c>
      <c r="K275" s="1235" t="str">
        <f>'Required Info to Submit'!H25</f>
        <v/>
      </c>
      <c r="L275" s="1235" t="str">
        <f>'Required Info to Submit'!I25</f>
        <v/>
      </c>
      <c r="M275" s="1235" t="str">
        <f>'Required Info to Submit'!J25</f>
        <v/>
      </c>
      <c r="N275" s="1198"/>
      <c r="O275" s="1199"/>
      <c r="P275" s="1198"/>
      <c r="Q275" s="1198"/>
      <c r="R275" s="1198"/>
      <c r="S275" s="1198"/>
      <c r="T275" s="1769"/>
      <c r="U275" s="1249">
        <v>3</v>
      </c>
      <c r="V275" s="1235" t="s">
        <v>1935</v>
      </c>
      <c r="W275" s="1235" t="s">
        <v>1441</v>
      </c>
      <c r="X275" s="1235" t="str">
        <f>'Required Info to Submit'!E25</f>
        <v/>
      </c>
      <c r="Y275" s="1243" t="str">
        <f>IF(X275="","",'Required Info to Submit'!K25)</f>
        <v/>
      </c>
      <c r="Z275" s="1244" t="str">
        <f>IF(X275="","",'Required Info to Submit'!L25)</f>
        <v/>
      </c>
      <c r="AA275" s="1235" t="str">
        <f>'Required Info to Submit'!F25</f>
        <v/>
      </c>
      <c r="AB275" s="1235" t="str">
        <f>'Required Info to Submit'!G25</f>
        <v/>
      </c>
      <c r="AC275" s="1235" t="str">
        <f>'Required Info to Submit'!H25</f>
        <v/>
      </c>
      <c r="AD275" s="1235" t="str">
        <f>'Required Info to Submit'!I25</f>
        <v/>
      </c>
      <c r="AE275" s="1235" t="str">
        <f>'Required Info to Submit'!J25</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69"/>
      <c r="C276" s="1249">
        <v>4</v>
      </c>
      <c r="D276" s="1235" t="s">
        <v>1935</v>
      </c>
      <c r="E276" s="1235" t="s">
        <v>1441</v>
      </c>
      <c r="F276" s="1235" t="str">
        <f>'Required Info to Submit'!E26</f>
        <v/>
      </c>
      <c r="G276" s="1243" t="str">
        <f>IF(F276="","",'Required Info to Submit'!K26)</f>
        <v/>
      </c>
      <c r="H276" s="1244" t="str">
        <f>IF(F276="","",'Required Info to Submit'!L26)</f>
        <v/>
      </c>
      <c r="I276" s="1235" t="str">
        <f>'Required Info to Submit'!F26</f>
        <v/>
      </c>
      <c r="J276" s="1235" t="str">
        <f>'Required Info to Submit'!G26</f>
        <v/>
      </c>
      <c r="K276" s="1235" t="str">
        <f>'Required Info to Submit'!H26</f>
        <v/>
      </c>
      <c r="L276" s="1235" t="str">
        <f>'Required Info to Submit'!I26</f>
        <v/>
      </c>
      <c r="M276" s="1235" t="str">
        <f>'Required Info to Submit'!J26</f>
        <v/>
      </c>
      <c r="N276" s="1198"/>
      <c r="O276" s="1199"/>
      <c r="P276" s="1198"/>
      <c r="Q276" s="1198"/>
      <c r="R276" s="1198"/>
      <c r="S276" s="1198"/>
      <c r="T276" s="1769"/>
      <c r="U276" s="1249">
        <v>4</v>
      </c>
      <c r="V276" s="1235" t="s">
        <v>1935</v>
      </c>
      <c r="W276" s="1235" t="s">
        <v>1441</v>
      </c>
      <c r="X276" s="1235" t="str">
        <f>'Required Info to Submit'!E26</f>
        <v/>
      </c>
      <c r="Y276" s="1243" t="str">
        <f>IF(X276="","",'Required Info to Submit'!K26)</f>
        <v/>
      </c>
      <c r="Z276" s="1244" t="str">
        <f>IF(X276="","",'Required Info to Submit'!L26)</f>
        <v/>
      </c>
      <c r="AA276" s="1235" t="str">
        <f>'Required Info to Submit'!F26</f>
        <v/>
      </c>
      <c r="AB276" s="1235" t="str">
        <f>'Required Info to Submit'!G26</f>
        <v/>
      </c>
      <c r="AC276" s="1235" t="str">
        <f>'Required Info to Submit'!H26</f>
        <v/>
      </c>
      <c r="AD276" s="1235" t="str">
        <f>'Required Info to Submit'!I26</f>
        <v/>
      </c>
      <c r="AE276" s="1235" t="str">
        <f>'Required Info to Submit'!J26</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69"/>
      <c r="C277" s="1249">
        <v>5</v>
      </c>
      <c r="D277" s="1235" t="s">
        <v>1935</v>
      </c>
      <c r="E277" s="1235" t="s">
        <v>1441</v>
      </c>
      <c r="F277" s="1235" t="str">
        <f>'Required Info to Submit'!E27</f>
        <v/>
      </c>
      <c r="G277" s="1243" t="str">
        <f>IF(F277="","",'Required Info to Submit'!K27)</f>
        <v/>
      </c>
      <c r="H277" s="1244" t="str">
        <f>IF(F277="","",'Required Info to Submit'!L27)</f>
        <v/>
      </c>
      <c r="I277" s="1235" t="str">
        <f>'Required Info to Submit'!F27</f>
        <v/>
      </c>
      <c r="J277" s="1235" t="str">
        <f>'Required Info to Submit'!G27</f>
        <v/>
      </c>
      <c r="K277" s="1235" t="str">
        <f>'Required Info to Submit'!H27</f>
        <v/>
      </c>
      <c r="L277" s="1235" t="str">
        <f>'Required Info to Submit'!I27</f>
        <v/>
      </c>
      <c r="M277" s="1235" t="str">
        <f>'Required Info to Submit'!J27</f>
        <v/>
      </c>
      <c r="N277" s="1198"/>
      <c r="O277" s="1199"/>
      <c r="P277" s="1198"/>
      <c r="Q277" s="1198"/>
      <c r="R277" s="1198"/>
      <c r="S277" s="1198"/>
      <c r="T277" s="1769"/>
      <c r="U277" s="1249">
        <v>5</v>
      </c>
      <c r="V277" s="1235" t="s">
        <v>1935</v>
      </c>
      <c r="W277" s="1235" t="s">
        <v>1441</v>
      </c>
      <c r="X277" s="1235" t="str">
        <f>'Required Info to Submit'!E27</f>
        <v/>
      </c>
      <c r="Y277" s="1243" t="str">
        <f>IF(X277="","",'Required Info to Submit'!K27)</f>
        <v/>
      </c>
      <c r="Z277" s="1244" t="str">
        <f>IF(X277="","",'Required Info to Submit'!L27)</f>
        <v/>
      </c>
      <c r="AA277" s="1235" t="str">
        <f>'Required Info to Submit'!F27</f>
        <v/>
      </c>
      <c r="AB277" s="1235" t="str">
        <f>'Required Info to Submit'!G27</f>
        <v/>
      </c>
      <c r="AC277" s="1235" t="str">
        <f>'Required Info to Submit'!H27</f>
        <v/>
      </c>
      <c r="AD277" s="1235" t="str">
        <f>'Required Info to Submit'!I27</f>
        <v/>
      </c>
      <c r="AE277" s="1235" t="str">
        <f>'Required Info to Submit'!J27</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69"/>
      <c r="C278" s="1249">
        <v>6</v>
      </c>
      <c r="D278" s="1235" t="s">
        <v>1935</v>
      </c>
      <c r="E278" s="1235" t="s">
        <v>1441</v>
      </c>
      <c r="F278" s="1235" t="str">
        <f>'Required Info to Submit'!E28</f>
        <v/>
      </c>
      <c r="G278" s="1243" t="str">
        <f>IF(F278="","",'Required Info to Submit'!K28)</f>
        <v/>
      </c>
      <c r="H278" s="1244" t="str">
        <f>IF(F278="","",'Required Info to Submit'!L28)</f>
        <v/>
      </c>
      <c r="I278" s="1235" t="str">
        <f>'Required Info to Submit'!F28</f>
        <v/>
      </c>
      <c r="J278" s="1235" t="str">
        <f>'Required Info to Submit'!G28</f>
        <v/>
      </c>
      <c r="K278" s="1235" t="str">
        <f>'Required Info to Submit'!H28</f>
        <v/>
      </c>
      <c r="L278" s="1235" t="str">
        <f>'Required Info to Submit'!I28</f>
        <v/>
      </c>
      <c r="M278" s="1235" t="str">
        <f>'Required Info to Submit'!J28</f>
        <v/>
      </c>
      <c r="N278" s="1198"/>
      <c r="O278" s="1199"/>
      <c r="P278" s="1198"/>
      <c r="Q278" s="1198"/>
      <c r="R278" s="1198"/>
      <c r="S278" s="1198"/>
      <c r="T278" s="1769"/>
      <c r="U278" s="1249">
        <v>6</v>
      </c>
      <c r="V278" s="1235" t="s">
        <v>1935</v>
      </c>
      <c r="W278" s="1235" t="s">
        <v>1441</v>
      </c>
      <c r="X278" s="1235" t="str">
        <f>'Required Info to Submit'!E28</f>
        <v/>
      </c>
      <c r="Y278" s="1243" t="str">
        <f>IF(X278="","",'Required Info to Submit'!K28)</f>
        <v/>
      </c>
      <c r="Z278" s="1244" t="str">
        <f>IF(X278="","",'Required Info to Submit'!L28)</f>
        <v/>
      </c>
      <c r="AA278" s="1235" t="str">
        <f>'Required Info to Submit'!F28</f>
        <v/>
      </c>
      <c r="AB278" s="1235" t="str">
        <f>'Required Info to Submit'!G28</f>
        <v/>
      </c>
      <c r="AC278" s="1235" t="str">
        <f>'Required Info to Submit'!H28</f>
        <v/>
      </c>
      <c r="AD278" s="1235" t="str">
        <f>'Required Info to Submit'!I28</f>
        <v/>
      </c>
      <c r="AE278" s="1235" t="str">
        <f>'Required Info to Submit'!J28</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69"/>
      <c r="C279" s="1249">
        <v>7</v>
      </c>
      <c r="D279" s="1235" t="s">
        <v>1935</v>
      </c>
      <c r="E279" s="1235" t="s">
        <v>1441</v>
      </c>
      <c r="F279" s="1235" t="str">
        <f>'Required Info to Submit'!E29</f>
        <v/>
      </c>
      <c r="G279" s="1243" t="str">
        <f>IF(F279="","",'Required Info to Submit'!K29)</f>
        <v/>
      </c>
      <c r="H279" s="1244" t="str">
        <f>IF(F279="","",'Required Info to Submit'!L29)</f>
        <v/>
      </c>
      <c r="I279" s="1235" t="str">
        <f>'Required Info to Submit'!F29</f>
        <v/>
      </c>
      <c r="J279" s="1235" t="str">
        <f>'Required Info to Submit'!G29</f>
        <v/>
      </c>
      <c r="K279" s="1235" t="str">
        <f>'Required Info to Submit'!H29</f>
        <v/>
      </c>
      <c r="L279" s="1235" t="str">
        <f>'Required Info to Submit'!I29</f>
        <v/>
      </c>
      <c r="M279" s="1235" t="str">
        <f>'Required Info to Submit'!J29</f>
        <v/>
      </c>
      <c r="N279" s="1198"/>
      <c r="O279" s="1199"/>
      <c r="P279" s="1198"/>
      <c r="Q279" s="1198"/>
      <c r="R279" s="1198"/>
      <c r="S279" s="1198"/>
      <c r="T279" s="1769"/>
      <c r="U279" s="1249">
        <v>7</v>
      </c>
      <c r="V279" s="1235" t="s">
        <v>1935</v>
      </c>
      <c r="W279" s="1235" t="s">
        <v>1441</v>
      </c>
      <c r="X279" s="1235" t="str">
        <f>'Required Info to Submit'!E29</f>
        <v/>
      </c>
      <c r="Y279" s="1243" t="str">
        <f>IF(X279="","",'Required Info to Submit'!K29)</f>
        <v/>
      </c>
      <c r="Z279" s="1244" t="str">
        <f>IF(X279="","",'Required Info to Submit'!L29)</f>
        <v/>
      </c>
      <c r="AA279" s="1235" t="str">
        <f>'Required Info to Submit'!F29</f>
        <v/>
      </c>
      <c r="AB279" s="1235" t="str">
        <f>'Required Info to Submit'!G29</f>
        <v/>
      </c>
      <c r="AC279" s="1235" t="str">
        <f>'Required Info to Submit'!H29</f>
        <v/>
      </c>
      <c r="AD279" s="1235" t="str">
        <f>'Required Info to Submit'!I29</f>
        <v/>
      </c>
      <c r="AE279" s="1235" t="str">
        <f>'Required Info to Submit'!J29</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69"/>
      <c r="C280" s="1249">
        <v>8</v>
      </c>
      <c r="D280" s="1235" t="s">
        <v>1935</v>
      </c>
      <c r="E280" s="1235" t="s">
        <v>1441</v>
      </c>
      <c r="F280" s="1235" t="str">
        <f>'Required Info to Submit'!E30</f>
        <v/>
      </c>
      <c r="G280" s="1243" t="str">
        <f>IF(F280="","",'Required Info to Submit'!K30)</f>
        <v/>
      </c>
      <c r="H280" s="1244" t="str">
        <f>IF(F280="","",'Required Info to Submit'!L30)</f>
        <v/>
      </c>
      <c r="I280" s="1235" t="str">
        <f>'Required Info to Submit'!F30</f>
        <v/>
      </c>
      <c r="J280" s="1235" t="str">
        <f>'Required Info to Submit'!G30</f>
        <v/>
      </c>
      <c r="K280" s="1235" t="str">
        <f>'Required Info to Submit'!H30</f>
        <v/>
      </c>
      <c r="L280" s="1235" t="str">
        <f>'Required Info to Submit'!I30</f>
        <v/>
      </c>
      <c r="M280" s="1235" t="str">
        <f>'Required Info to Submit'!J30</f>
        <v/>
      </c>
      <c r="N280" s="1198"/>
      <c r="O280" s="1199"/>
      <c r="P280" s="1198"/>
      <c r="Q280" s="1198"/>
      <c r="R280" s="1198"/>
      <c r="S280" s="1198"/>
      <c r="T280" s="1769"/>
      <c r="U280" s="1249">
        <v>8</v>
      </c>
      <c r="V280" s="1235" t="s">
        <v>1935</v>
      </c>
      <c r="W280" s="1235" t="s">
        <v>1441</v>
      </c>
      <c r="X280" s="1235" t="str">
        <f>'Required Info to Submit'!E30</f>
        <v/>
      </c>
      <c r="Y280" s="1243" t="str">
        <f>IF(X280="","",'Required Info to Submit'!K30)</f>
        <v/>
      </c>
      <c r="Z280" s="1244" t="str">
        <f>IF(X280="","",'Required Info to Submit'!L30)</f>
        <v/>
      </c>
      <c r="AA280" s="1235" t="str">
        <f>'Required Info to Submit'!F30</f>
        <v/>
      </c>
      <c r="AB280" s="1235" t="str">
        <f>'Required Info to Submit'!G30</f>
        <v/>
      </c>
      <c r="AC280" s="1235" t="str">
        <f>'Required Info to Submit'!H30</f>
        <v/>
      </c>
      <c r="AD280" s="1235" t="str">
        <f>'Required Info to Submit'!I30</f>
        <v/>
      </c>
      <c r="AE280" s="1235" t="str">
        <f>'Required Info to Submit'!J30</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69"/>
      <c r="C281" s="1249">
        <v>9</v>
      </c>
      <c r="D281" s="1235" t="s">
        <v>1935</v>
      </c>
      <c r="E281" s="1235" t="s">
        <v>1441</v>
      </c>
      <c r="F281" s="1235" t="str">
        <f>'Required Info to Submit'!E31</f>
        <v/>
      </c>
      <c r="G281" s="1243" t="str">
        <f>IF(F281="","",'Required Info to Submit'!K31)</f>
        <v/>
      </c>
      <c r="H281" s="1244" t="str">
        <f>IF(F281="","",'Required Info to Submit'!L31)</f>
        <v/>
      </c>
      <c r="I281" s="1235" t="str">
        <f>'Required Info to Submit'!F31</f>
        <v/>
      </c>
      <c r="J281" s="1235" t="str">
        <f>'Required Info to Submit'!G31</f>
        <v/>
      </c>
      <c r="K281" s="1235" t="str">
        <f>'Required Info to Submit'!H31</f>
        <v/>
      </c>
      <c r="L281" s="1235" t="str">
        <f>'Required Info to Submit'!I31</f>
        <v/>
      </c>
      <c r="M281" s="1235" t="str">
        <f>'Required Info to Submit'!J31</f>
        <v/>
      </c>
      <c r="N281" s="1198"/>
      <c r="O281" s="1199"/>
      <c r="P281" s="1198"/>
      <c r="Q281" s="1198"/>
      <c r="R281" s="1198"/>
      <c r="S281" s="1198"/>
      <c r="T281" s="1769"/>
      <c r="U281" s="1249">
        <v>9</v>
      </c>
      <c r="V281" s="1235" t="s">
        <v>1935</v>
      </c>
      <c r="W281" s="1235" t="s">
        <v>1441</v>
      </c>
      <c r="X281" s="1235" t="str">
        <f>'Required Info to Submit'!E31</f>
        <v/>
      </c>
      <c r="Y281" s="1243" t="str">
        <f>IF(X281="","",'Required Info to Submit'!K31)</f>
        <v/>
      </c>
      <c r="Z281" s="1244" t="str">
        <f>IF(X281="","",'Required Info to Submit'!L31)</f>
        <v/>
      </c>
      <c r="AA281" s="1235" t="str">
        <f>'Required Info to Submit'!F31</f>
        <v/>
      </c>
      <c r="AB281" s="1235" t="str">
        <f>'Required Info to Submit'!G31</f>
        <v/>
      </c>
      <c r="AC281" s="1235" t="str">
        <f>'Required Info to Submit'!H31</f>
        <v/>
      </c>
      <c r="AD281" s="1235" t="str">
        <f>'Required Info to Submit'!I31</f>
        <v/>
      </c>
      <c r="AE281" s="1235" t="str">
        <f>'Required Info to Submit'!J31</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ht="15.75" thickBot="1" x14ac:dyDescent="0.3">
      <c r="A282" s="1198"/>
      <c r="B282" s="1770"/>
      <c r="C282" s="1251">
        <v>10</v>
      </c>
      <c r="D282" s="1237" t="s">
        <v>1935</v>
      </c>
      <c r="E282" s="1237" t="s">
        <v>1441</v>
      </c>
      <c r="F282" s="1237" t="str">
        <f>'Required Info to Submit'!E32</f>
        <v/>
      </c>
      <c r="G282" s="1252" t="str">
        <f>IF(F282="","",'Required Info to Submit'!K32)</f>
        <v/>
      </c>
      <c r="H282" s="1252" t="str">
        <f>IF(F282="","",'Required Info to Submit'!L32)</f>
        <v/>
      </c>
      <c r="I282" s="1237" t="str">
        <f>'Required Info to Submit'!F32</f>
        <v/>
      </c>
      <c r="J282" s="1237" t="str">
        <f>'Required Info to Submit'!G32</f>
        <v/>
      </c>
      <c r="K282" s="1237" t="str">
        <f>'Required Info to Submit'!H32</f>
        <v/>
      </c>
      <c r="L282" s="1237" t="str">
        <f>'Required Info to Submit'!I32</f>
        <v/>
      </c>
      <c r="M282" s="1237" t="str">
        <f>'Required Info to Submit'!J32</f>
        <v/>
      </c>
      <c r="N282" s="1253"/>
      <c r="O282" s="1201"/>
      <c r="P282" s="1198"/>
      <c r="Q282" s="1198"/>
      <c r="R282" s="1198"/>
      <c r="S282" s="1198"/>
      <c r="T282" s="1770"/>
      <c r="U282" s="1251">
        <v>10</v>
      </c>
      <c r="V282" s="1237" t="s">
        <v>1935</v>
      </c>
      <c r="W282" s="1237" t="s">
        <v>1441</v>
      </c>
      <c r="X282" s="1237" t="str">
        <f>'Required Info to Submit'!E32</f>
        <v/>
      </c>
      <c r="Y282" s="1252" t="str">
        <f>IF(X282="","",'Required Info to Submit'!K32)</f>
        <v/>
      </c>
      <c r="Z282" s="1252" t="str">
        <f>IF(X282="","",'Required Info to Submit'!L32)</f>
        <v/>
      </c>
      <c r="AA282" s="1237" t="str">
        <f>'Required Info to Submit'!F32</f>
        <v/>
      </c>
      <c r="AB282" s="1237" t="str">
        <f>'Required Info to Submit'!G32</f>
        <v/>
      </c>
      <c r="AC282" s="1237" t="str">
        <f>'Required Info to Submit'!H32</f>
        <v/>
      </c>
      <c r="AD282" s="1237" t="str">
        <f>'Required Info to Submit'!I32</f>
        <v/>
      </c>
      <c r="AE282" s="1237" t="str">
        <f>'Required Info to Submit'!J32</f>
        <v/>
      </c>
      <c r="AF282" s="1253"/>
      <c r="AG282" s="1201"/>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198"/>
      <c r="C283" s="1198"/>
      <c r="D283" s="1198"/>
      <c r="E283" s="1198"/>
      <c r="F283" s="1198"/>
      <c r="G283" s="1198"/>
      <c r="H283" s="1198"/>
      <c r="I283" s="1198"/>
      <c r="J283" s="1198"/>
      <c r="K283" s="1198"/>
      <c r="L283" s="1198"/>
      <c r="M283" s="1198"/>
      <c r="N283" s="1198"/>
      <c r="O283" s="1198"/>
      <c r="P283" s="1198"/>
      <c r="Q283" s="1198"/>
      <c r="R283" s="1198"/>
      <c r="S283" s="1198"/>
      <c r="T283" s="1198"/>
      <c r="U283" s="1198"/>
      <c r="V283" s="1198"/>
      <c r="W283" s="1198"/>
      <c r="X283" s="1198"/>
      <c r="Y283" s="1198"/>
      <c r="Z283" s="1198"/>
      <c r="AA283" s="1198"/>
      <c r="AB283" s="1198"/>
      <c r="AC283" s="1198"/>
      <c r="AD283" s="1198"/>
      <c r="AE283" s="1198"/>
      <c r="AF283" s="1198"/>
      <c r="AG283" s="1198"/>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198"/>
      <c r="C284" s="1198"/>
      <c r="D284" s="1198"/>
      <c r="E284" s="1198"/>
      <c r="F284" s="1198"/>
      <c r="G284" s="1198"/>
      <c r="H284" s="1198"/>
      <c r="I284" s="1198"/>
      <c r="J284" s="1198"/>
      <c r="K284" s="1198"/>
      <c r="L284" s="1198"/>
      <c r="M284" s="1198"/>
      <c r="N284" s="1198"/>
      <c r="O284" s="1198"/>
      <c r="P284" s="1198"/>
      <c r="Q284" s="1198"/>
      <c r="R284" s="1198"/>
      <c r="S284" s="1198"/>
      <c r="T284" s="1198"/>
      <c r="U284" s="1198"/>
      <c r="V284" s="1198"/>
      <c r="W284" s="1198"/>
      <c r="X284" s="1198"/>
      <c r="Y284" s="1198"/>
      <c r="Z284" s="1198"/>
      <c r="AA284" s="1198"/>
      <c r="AB284" s="1198"/>
      <c r="AC284" s="1198"/>
      <c r="AD284" s="1198"/>
      <c r="AE284" s="1198"/>
      <c r="AF284" s="1198"/>
      <c r="AG284" s="1198"/>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ht="45.75" customHeight="1" thickBot="1" x14ac:dyDescent="0.3">
      <c r="A285" s="1198"/>
      <c r="B285" s="1428"/>
      <c r="C285" s="1191" t="s">
        <v>1397</v>
      </c>
      <c r="D285" s="1191" t="s">
        <v>1507</v>
      </c>
      <c r="E285" s="1191" t="s">
        <v>768</v>
      </c>
      <c r="F285" s="1191" t="s">
        <v>1512</v>
      </c>
      <c r="G285" s="1192" t="s">
        <v>1912</v>
      </c>
      <c r="H285" s="1192" t="s">
        <v>1913</v>
      </c>
      <c r="I285" s="1191" t="s">
        <v>1914</v>
      </c>
      <c r="J285" s="1192" t="s">
        <v>1411</v>
      </c>
      <c r="K285" s="1192" t="s">
        <v>1395</v>
      </c>
      <c r="L285" s="1191" t="s">
        <v>1396</v>
      </c>
      <c r="M285" s="1191" t="s">
        <v>723</v>
      </c>
      <c r="N285" s="1191" t="s">
        <v>724</v>
      </c>
      <c r="O285" s="1192" t="s">
        <v>1511</v>
      </c>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60.75" thickBot="1" x14ac:dyDescent="0.3">
      <c r="A286" s="1198"/>
      <c r="B286" s="1223" t="s">
        <v>1915</v>
      </c>
      <c r="C286" s="1224" t="s">
        <v>1646</v>
      </c>
      <c r="D286" s="1203">
        <v>4901</v>
      </c>
      <c r="E286" s="1347" t="s">
        <v>1646</v>
      </c>
      <c r="F286" s="1347" t="s">
        <v>1622</v>
      </c>
      <c r="G286" s="1195" t="str" cm="1">
        <f t="array" aca="1" ref="G286" ca="1">IF(ISBLANK(INDIRECT("'Incentives Worksheet'!H"&amp;'Configurable Tab'!H27+3)),"",INDIRECT("'Incentives Worksheet'!H"&amp;'Configurable Tab'!H27+3))</f>
        <v>Program</v>
      </c>
      <c r="H286" s="1195" t="str" cm="1">
        <f t="array" aca="1" ref="H286" ca="1">IF(INDIRECT("'Incentives Worksheet'!R"&amp;'Configurable Tab'!H27+3)="USF Calendar","Fiscal",INDIRECT("'Incentives Worksheet'!R"&amp;'Configurable Tab'!H27+3))</f>
        <v>Calendar</v>
      </c>
      <c r="I286" s="1195" t="str" cm="1">
        <f t="array" aca="1" ref="I286" ca="1">IF(INDIRECT("'Incentives Worksheet'!T"&amp;'Configurable Tab'!H27+3)="Yes","Post to GL","")</f>
        <v>Post to GL</v>
      </c>
      <c r="J286" s="1195" t="str" cm="1">
        <f t="array" aca="1" ref="J286" ca="1">IF(ISBLANK(INDIRECT("'Incentives Worksheet'!L"&amp;'Configurable Tab'!H27+3)),"",INDIRECT("'Incentives Worksheet'!L"&amp;'Configurable Tab'!H27+3))</f>
        <v/>
      </c>
      <c r="K286" s="1195" t="str" cm="1">
        <f t="array" aca="1" ref="K286" ca="1">IF(ISBLANK(INDIRECT("'Incentives Worksheet'!J"&amp;'Configurable Tab'!H27+3)),"",INDIRECT("'Incentives Worksheet'!J"&amp;'Configurable Tab'!H27+3))</f>
        <v/>
      </c>
      <c r="L286" s="1195" t="str" cm="1">
        <f t="array" aca="1" ref="L286" ca="1">IF(ISBLANK(INDIRECT("'Incentives Worksheet'!N"&amp;'Configurable Tab'!H27+3)),"",INDIRECT("'Incentives Worksheet'!N"&amp;'Configurable Tab'!H27+3))</f>
        <v/>
      </c>
      <c r="M286" s="1348" t="str" cm="1">
        <f t="array" aca="1" ref="M286" ca="1">INDIRECT("'Incentives Worksheet'!D"&amp;'Configurable Tab'!H27+6)</f>
        <v/>
      </c>
      <c r="N286" s="1348" t="str" cm="1">
        <f t="array" aca="1" ref="N286" ca="1">INDIRECT("'Incentives Worksheet'!D"&amp;'Configurable Tab'!H27+8)</f>
        <v/>
      </c>
      <c r="O286" s="1195" t="str" cm="1">
        <f t="array" aca="1" ref="O286" ca="1">INDIRECT("'Incentives Worksheet'!D"&amp;'Configurable Tab'!H27+10)</f>
        <v>Yes</v>
      </c>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thickBot="1" x14ac:dyDescent="0.3">
      <c r="A287" s="1198"/>
      <c r="B287" s="1768" t="s">
        <v>1968</v>
      </c>
      <c r="C287" s="1256" t="s">
        <v>1969</v>
      </c>
      <c r="D287" s="1191" t="s">
        <v>1970</v>
      </c>
      <c r="E287" s="1192" t="s">
        <v>729</v>
      </c>
      <c r="F287" s="1191" t="s">
        <v>1971</v>
      </c>
      <c r="G287" s="1191" t="s">
        <v>1903</v>
      </c>
      <c r="H287" s="1222"/>
      <c r="I287" s="1222"/>
      <c r="J287" s="1350"/>
      <c r="K287" s="1350"/>
      <c r="L287" s="1350"/>
      <c r="M287" s="1350"/>
      <c r="N287" s="1350"/>
      <c r="O287" s="1351"/>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15.75" thickBot="1" x14ac:dyDescent="0.3">
      <c r="A288" s="1198"/>
      <c r="B288" s="1771"/>
      <c r="C288" s="1355" t="str" cm="1">
        <f t="array" aca="1" ref="C288" ca="1">INDIRECT("'Incentives Worksheet'!R"&amp;'Configurable Tab'!H27+6)</f>
        <v>Post Pay</v>
      </c>
      <c r="D288" s="1313" cm="1">
        <f t="array" aca="1" ref="D288" ca="1">INDIRECT("'Incentives Worksheet'!T"&amp;'Configurable Tab'!H27+6)</f>
        <v>1</v>
      </c>
      <c r="E288" s="1294" t="str" cm="1">
        <f t="array" aca="1" ref="E288" ca="1">IF(ISBLANK(INDIRECT("'Incentives Worksheet'!H"&amp;'Configurable Tab'!H27+6)),"",INDIRECT("'Incentives Worksheet'!H"&amp;'Configurable Tab'!H27+6))</f>
        <v/>
      </c>
      <c r="F288" s="1294" t="s">
        <v>1972</v>
      </c>
      <c r="G288" s="1294"/>
      <c r="H288" s="1354"/>
      <c r="I288" s="1227"/>
      <c r="J288" s="1227"/>
      <c r="K288" s="1227"/>
      <c r="L288" s="1227"/>
      <c r="M288" s="1227"/>
      <c r="N288" s="1227"/>
      <c r="O288" s="1228"/>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15.75" customHeight="1" thickBot="1" x14ac:dyDescent="0.3">
      <c r="A289" s="1198"/>
      <c r="B289" s="1768" t="s">
        <v>1931</v>
      </c>
      <c r="C289" s="1238" t="s">
        <v>1932</v>
      </c>
      <c r="D289" s="1239" t="s">
        <v>1922</v>
      </c>
      <c r="E289" s="1239" t="s">
        <v>131</v>
      </c>
      <c r="F289" s="1239" t="s">
        <v>1923</v>
      </c>
      <c r="G289" s="1239" t="s">
        <v>1933</v>
      </c>
      <c r="H289" s="1240" t="s">
        <v>1934</v>
      </c>
      <c r="I289" s="1241" t="s">
        <v>768</v>
      </c>
      <c r="J289" s="1241" t="s">
        <v>769</v>
      </c>
      <c r="K289" s="1241" t="s">
        <v>770</v>
      </c>
      <c r="L289" s="1241" t="s">
        <v>771</v>
      </c>
      <c r="M289" s="1241" t="s">
        <v>204</v>
      </c>
      <c r="N289" s="1198"/>
      <c r="O289" s="1199"/>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x14ac:dyDescent="0.25">
      <c r="A290" s="1198"/>
      <c r="B290" s="1769"/>
      <c r="C290" s="1242">
        <v>1</v>
      </c>
      <c r="D290" s="1235" t="s">
        <v>1935</v>
      </c>
      <c r="E290" s="1235" t="s">
        <v>1441</v>
      </c>
      <c r="F290" s="1235" t="str">
        <f>'Required Info to Submit'!E23</f>
        <v/>
      </c>
      <c r="G290" s="1243" t="str">
        <f>IF(F290="","",'Required Info to Submit'!K23)</f>
        <v/>
      </c>
      <c r="H290" s="1244" t="str">
        <f>IF(F290="","",'Required Info to Submit'!L23)</f>
        <v/>
      </c>
      <c r="I290" s="1235" t="str">
        <f>'Required Info to Submit'!F23</f>
        <v/>
      </c>
      <c r="J290" s="1235" t="str">
        <f>'Required Info to Submit'!G23</f>
        <v/>
      </c>
      <c r="K290" s="1235" t="str">
        <f>'Required Info to Submit'!H23</f>
        <v/>
      </c>
      <c r="L290" s="1235" t="str">
        <f>'Required Info to Submit'!I23</f>
        <v/>
      </c>
      <c r="M290" s="1235" t="str">
        <f>'Required Info to Submit'!J23</f>
        <v/>
      </c>
      <c r="N290" s="1198"/>
      <c r="O290" s="1199"/>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x14ac:dyDescent="0.25">
      <c r="A291" s="1198"/>
      <c r="B291" s="1769"/>
      <c r="C291" s="1249">
        <v>2</v>
      </c>
      <c r="D291" s="1235" t="s">
        <v>1935</v>
      </c>
      <c r="E291" s="1235" t="s">
        <v>1441</v>
      </c>
      <c r="F291" s="1235" t="str">
        <f>'Required Info to Submit'!E24</f>
        <v/>
      </c>
      <c r="G291" s="1243" t="str">
        <f>IF(F291="","",'Required Info to Submit'!K24)</f>
        <v/>
      </c>
      <c r="H291" s="1244" t="str">
        <f>IF(F291="","",'Required Info to Submit'!L24)</f>
        <v/>
      </c>
      <c r="I291" s="1235" t="str">
        <f>'Required Info to Submit'!F24</f>
        <v/>
      </c>
      <c r="J291" s="1235" t="str">
        <f>'Required Info to Submit'!G24</f>
        <v/>
      </c>
      <c r="K291" s="1235" t="str">
        <f>'Required Info to Submit'!H24</f>
        <v/>
      </c>
      <c r="L291" s="1235" t="str">
        <f>'Required Info to Submit'!I24</f>
        <v/>
      </c>
      <c r="M291" s="1235" t="str">
        <f>'Required Info to Submit'!J24</f>
        <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69"/>
      <c r="C292" s="1249">
        <v>3</v>
      </c>
      <c r="D292" s="1235" t="s">
        <v>1935</v>
      </c>
      <c r="E292" s="1235" t="s">
        <v>1441</v>
      </c>
      <c r="F292" s="1235" t="str">
        <f>'Required Info to Submit'!E25</f>
        <v/>
      </c>
      <c r="G292" s="1243" t="str">
        <f>IF(F292="","",'Required Info to Submit'!K25)</f>
        <v/>
      </c>
      <c r="H292" s="1244" t="str">
        <f>IF(F292="","",'Required Info to Submit'!L25)</f>
        <v/>
      </c>
      <c r="I292" s="1235" t="str">
        <f>'Required Info to Submit'!F25</f>
        <v/>
      </c>
      <c r="J292" s="1235" t="str">
        <f>'Required Info to Submit'!G25</f>
        <v/>
      </c>
      <c r="K292" s="1235" t="str">
        <f>'Required Info to Submit'!H25</f>
        <v/>
      </c>
      <c r="L292" s="1235" t="str">
        <f>'Required Info to Submit'!I25</f>
        <v/>
      </c>
      <c r="M292" s="1235" t="str">
        <f>'Required Info to Submit'!J25</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69"/>
      <c r="C293" s="1249">
        <v>4</v>
      </c>
      <c r="D293" s="1235" t="s">
        <v>1935</v>
      </c>
      <c r="E293" s="1235" t="s">
        <v>1441</v>
      </c>
      <c r="F293" s="1235" t="str">
        <f>'Required Info to Submit'!E26</f>
        <v/>
      </c>
      <c r="G293" s="1243" t="str">
        <f>IF(F293="","",'Required Info to Submit'!K26)</f>
        <v/>
      </c>
      <c r="H293" s="1244" t="str">
        <f>IF(F293="","",'Required Info to Submit'!L26)</f>
        <v/>
      </c>
      <c r="I293" s="1235" t="str">
        <f>'Required Info to Submit'!F26</f>
        <v/>
      </c>
      <c r="J293" s="1235" t="str">
        <f>'Required Info to Submit'!G26</f>
        <v/>
      </c>
      <c r="K293" s="1235" t="str">
        <f>'Required Info to Submit'!H26</f>
        <v/>
      </c>
      <c r="L293" s="1235" t="str">
        <f>'Required Info to Submit'!I26</f>
        <v/>
      </c>
      <c r="M293" s="1235" t="str">
        <f>'Required Info to Submit'!J26</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69"/>
      <c r="C294" s="1249">
        <v>5</v>
      </c>
      <c r="D294" s="1235" t="s">
        <v>1935</v>
      </c>
      <c r="E294" s="1235" t="s">
        <v>1441</v>
      </c>
      <c r="F294" s="1235" t="str">
        <f>'Required Info to Submit'!E27</f>
        <v/>
      </c>
      <c r="G294" s="1243" t="str">
        <f>IF(F294="","",'Required Info to Submit'!K27)</f>
        <v/>
      </c>
      <c r="H294" s="1244" t="str">
        <f>IF(F294="","",'Required Info to Submit'!L27)</f>
        <v/>
      </c>
      <c r="I294" s="1235" t="str">
        <f>'Required Info to Submit'!F27</f>
        <v/>
      </c>
      <c r="J294" s="1235" t="str">
        <f>'Required Info to Submit'!G27</f>
        <v/>
      </c>
      <c r="K294" s="1235" t="str">
        <f>'Required Info to Submit'!H27</f>
        <v/>
      </c>
      <c r="L294" s="1235" t="str">
        <f>'Required Info to Submit'!I27</f>
        <v/>
      </c>
      <c r="M294" s="1235" t="str">
        <f>'Required Info to Submit'!J27</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69"/>
      <c r="C295" s="1249">
        <v>6</v>
      </c>
      <c r="D295" s="1235" t="s">
        <v>1935</v>
      </c>
      <c r="E295" s="1235" t="s">
        <v>1441</v>
      </c>
      <c r="F295" s="1235" t="str">
        <f>'Required Info to Submit'!E28</f>
        <v/>
      </c>
      <c r="G295" s="1243" t="str">
        <f>IF(F295="","",'Required Info to Submit'!K28)</f>
        <v/>
      </c>
      <c r="H295" s="1244" t="str">
        <f>IF(F295="","",'Required Info to Submit'!L28)</f>
        <v/>
      </c>
      <c r="I295" s="1235" t="str">
        <f>'Required Info to Submit'!F28</f>
        <v/>
      </c>
      <c r="J295" s="1235" t="str">
        <f>'Required Info to Submit'!G28</f>
        <v/>
      </c>
      <c r="K295" s="1235" t="str">
        <f>'Required Info to Submit'!H28</f>
        <v/>
      </c>
      <c r="L295" s="1235" t="str">
        <f>'Required Info to Submit'!I28</f>
        <v/>
      </c>
      <c r="M295" s="1235" t="str">
        <f>'Required Info to Submit'!J28</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69"/>
      <c r="C296" s="1249">
        <v>7</v>
      </c>
      <c r="D296" s="1235" t="s">
        <v>1935</v>
      </c>
      <c r="E296" s="1235" t="s">
        <v>1441</v>
      </c>
      <c r="F296" s="1235" t="str">
        <f>'Required Info to Submit'!E29</f>
        <v/>
      </c>
      <c r="G296" s="1243" t="str">
        <f>IF(F296="","",'Required Info to Submit'!K29)</f>
        <v/>
      </c>
      <c r="H296" s="1244" t="str">
        <f>IF(F296="","",'Required Info to Submit'!L29)</f>
        <v/>
      </c>
      <c r="I296" s="1235" t="str">
        <f>'Required Info to Submit'!F29</f>
        <v/>
      </c>
      <c r="J296" s="1235" t="str">
        <f>'Required Info to Submit'!G29</f>
        <v/>
      </c>
      <c r="K296" s="1235" t="str">
        <f>'Required Info to Submit'!H29</f>
        <v/>
      </c>
      <c r="L296" s="1235" t="str">
        <f>'Required Info to Submit'!I29</f>
        <v/>
      </c>
      <c r="M296" s="1235" t="str">
        <f>'Required Info to Submit'!J29</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69"/>
      <c r="C297" s="1249">
        <v>8</v>
      </c>
      <c r="D297" s="1235" t="s">
        <v>1935</v>
      </c>
      <c r="E297" s="1235" t="s">
        <v>1441</v>
      </c>
      <c r="F297" s="1235" t="str">
        <f>'Required Info to Submit'!E30</f>
        <v/>
      </c>
      <c r="G297" s="1243" t="str">
        <f>IF(F297="","",'Required Info to Submit'!K30)</f>
        <v/>
      </c>
      <c r="H297" s="1244" t="str">
        <f>IF(F297="","",'Required Info to Submit'!L30)</f>
        <v/>
      </c>
      <c r="I297" s="1235" t="str">
        <f>'Required Info to Submit'!F30</f>
        <v/>
      </c>
      <c r="J297" s="1235" t="str">
        <f>'Required Info to Submit'!G30</f>
        <v/>
      </c>
      <c r="K297" s="1235" t="str">
        <f>'Required Info to Submit'!H30</f>
        <v/>
      </c>
      <c r="L297" s="1235" t="str">
        <f>'Required Info to Submit'!I30</f>
        <v/>
      </c>
      <c r="M297" s="1235" t="str">
        <f>'Required Info to Submit'!J30</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69"/>
      <c r="C298" s="1249">
        <v>9</v>
      </c>
      <c r="D298" s="1235" t="s">
        <v>1935</v>
      </c>
      <c r="E298" s="1235" t="s">
        <v>1441</v>
      </c>
      <c r="F298" s="1235" t="str">
        <f>'Required Info to Submit'!E31</f>
        <v/>
      </c>
      <c r="G298" s="1243" t="str">
        <f>IF(F298="","",'Required Info to Submit'!K31)</f>
        <v/>
      </c>
      <c r="H298" s="1244" t="str">
        <f>IF(F298="","",'Required Info to Submit'!L31)</f>
        <v/>
      </c>
      <c r="I298" s="1235" t="str">
        <f>'Required Info to Submit'!F31</f>
        <v/>
      </c>
      <c r="J298" s="1235" t="str">
        <f>'Required Info to Submit'!G31</f>
        <v/>
      </c>
      <c r="K298" s="1235" t="str">
        <f>'Required Info to Submit'!H31</f>
        <v/>
      </c>
      <c r="L298" s="1235" t="str">
        <f>'Required Info to Submit'!I31</f>
        <v/>
      </c>
      <c r="M298" s="1235" t="str">
        <f>'Required Info to Submit'!J31</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ht="15.75" thickBot="1" x14ac:dyDescent="0.3">
      <c r="A299" s="1198"/>
      <c r="B299" s="1770"/>
      <c r="C299" s="1251">
        <v>10</v>
      </c>
      <c r="D299" s="1237" t="s">
        <v>1935</v>
      </c>
      <c r="E299" s="1237" t="s">
        <v>1441</v>
      </c>
      <c r="F299" s="1237" t="str">
        <f>'Required Info to Submit'!E32</f>
        <v/>
      </c>
      <c r="G299" s="1252" t="str">
        <f>IF(F299="","",'Required Info to Submit'!K32)</f>
        <v/>
      </c>
      <c r="H299" s="1252" t="str">
        <f>IF(F299="","",'Required Info to Submit'!L32)</f>
        <v/>
      </c>
      <c r="I299" s="1237" t="str">
        <f>'Required Info to Submit'!F32</f>
        <v/>
      </c>
      <c r="J299" s="1237" t="str">
        <f>'Required Info to Submit'!G32</f>
        <v/>
      </c>
      <c r="K299" s="1237" t="str">
        <f>'Required Info to Submit'!H32</f>
        <v/>
      </c>
      <c r="L299" s="1237" t="str">
        <f>'Required Info to Submit'!I32</f>
        <v/>
      </c>
      <c r="M299" s="1237" t="str">
        <f>'Required Info to Submit'!J32</f>
        <v/>
      </c>
      <c r="N299" s="1253"/>
      <c r="O299" s="1201"/>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198"/>
      <c r="C300" s="1198"/>
      <c r="D300" s="1198"/>
      <c r="E300" s="1198"/>
      <c r="F300" s="1198"/>
      <c r="G300" s="1198"/>
      <c r="H300" s="1198"/>
      <c r="I300" s="1198"/>
      <c r="J300" s="1198"/>
      <c r="K300" s="1198"/>
      <c r="L300" s="1198"/>
      <c r="M300" s="1198"/>
      <c r="N300" s="1198"/>
      <c r="O300" s="1198"/>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198"/>
      <c r="C301" s="1198"/>
      <c r="D301" s="1198"/>
      <c r="E301" s="1198"/>
      <c r="F301" s="1198"/>
      <c r="G301" s="1198"/>
      <c r="H301" s="1198"/>
      <c r="I301" s="1198"/>
      <c r="J301" s="1198"/>
      <c r="K301" s="1198"/>
      <c r="L301" s="1198"/>
      <c r="M301" s="1198"/>
      <c r="N301" s="1198"/>
      <c r="O301" s="1198"/>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ht="30.75" thickBot="1" x14ac:dyDescent="0.3">
      <c r="A302" s="1198"/>
      <c r="B302" s="1428"/>
      <c r="C302" s="1191" t="s">
        <v>1397</v>
      </c>
      <c r="D302" s="1191" t="s">
        <v>1507</v>
      </c>
      <c r="E302" s="1191" t="s">
        <v>768</v>
      </c>
      <c r="F302" s="1191" t="s">
        <v>1512</v>
      </c>
      <c r="G302" s="1191" t="s">
        <v>1911</v>
      </c>
      <c r="H302" s="1192" t="s">
        <v>1912</v>
      </c>
      <c r="I302" s="1192" t="s">
        <v>1913</v>
      </c>
      <c r="J302" s="1191" t="s">
        <v>1914</v>
      </c>
      <c r="K302" s="1192" t="s">
        <v>1411</v>
      </c>
      <c r="L302" s="1192" t="s">
        <v>1395</v>
      </c>
      <c r="M302" s="1191" t="s">
        <v>1396</v>
      </c>
      <c r="N302" s="1191" t="s">
        <v>723</v>
      </c>
      <c r="O302" s="1191" t="s">
        <v>724</v>
      </c>
      <c r="P302" s="1192" t="s">
        <v>1511</v>
      </c>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60.75" thickBot="1" x14ac:dyDescent="0.3">
      <c r="A303" s="1198"/>
      <c r="B303" s="1223" t="s">
        <v>1915</v>
      </c>
      <c r="C303" s="1224" t="s">
        <v>1624</v>
      </c>
      <c r="D303" s="1203">
        <v>5001</v>
      </c>
      <c r="E303" s="1347" t="s">
        <v>1973</v>
      </c>
      <c r="F303" s="1347" t="s">
        <v>1513</v>
      </c>
      <c r="G303" s="1193" t="str" cm="1">
        <f t="array" aca="1" ref="G303" ca="1">INDIRECT("'Incentives Worksheet'!P"&amp;'Configurable Tab'!H28+3)</f>
        <v>Same as Payout Cycle</v>
      </c>
      <c r="H303" s="1193" t="str" cm="1">
        <f t="array" aca="1" ref="H303" ca="1">IF(ISBLANK(INDIRECT("'Incentives Worksheet'!H"&amp;'Configurable Tab'!H28+3)),"",INDIRECT("'Incentives Worksheet'!H"&amp;'Configurable Tab'!H28+3))</f>
        <v/>
      </c>
      <c r="I303" s="1193" t="str" cm="1">
        <f t="array" aca="1" ref="I303" ca="1">IF(INDIRECT("'Incentives Worksheet'!R"&amp;'Configurable Tab'!H28+3)="USF Calendar","Fiscal",INDIRECT("'Incentives Worksheet'!R"&amp;'Configurable Tab'!H28+3))</f>
        <v>Fiscal</v>
      </c>
      <c r="J303" s="1193" t="str" cm="1">
        <f t="array" aca="1" ref="J303" ca="1">IF(INDIRECT("'Incentives Worksheet'!T"&amp;'Configurable Tab'!H28+3)="Yes","Post to GL","")</f>
        <v/>
      </c>
      <c r="K303" s="1193" t="str" cm="1">
        <f t="array" aca="1" ref="K303" ca="1">IF(ISBLANK(INDIRECT("'Incentives Worksheet'!L"&amp;'Configurable Tab'!H28+3)),"",INDIRECT("'Incentives Worksheet'!L"&amp;'Configurable Tab'!H28+3))</f>
        <v/>
      </c>
      <c r="L303" s="1193" t="str" cm="1">
        <f t="array" aca="1" ref="L303" ca="1">IF(ISBLANK(INDIRECT("'Incentives Worksheet'!J"&amp;'Configurable Tab'!H28+3)),"",INDIRECT("'Incentives Worksheet'!J"&amp;'Configurable Tab'!H28+3))</f>
        <v/>
      </c>
      <c r="M303" s="1193" t="str" cm="1">
        <f t="array" aca="1" ref="M303" ca="1">IF(ISBLANK(INDIRECT("'Incentives Worksheet'!N"&amp;'Configurable Tab'!H28+3)),"",INDIRECT("'Incentives Worksheet'!N"&amp;'Configurable Tab'!H28+3))</f>
        <v/>
      </c>
      <c r="N303" s="1194" t="str" cm="1">
        <f t="array" aca="1" ref="N303" ca="1">INDIRECT("'Incentives Worksheet'!D"&amp;'Configurable Tab'!H28+6)</f>
        <v/>
      </c>
      <c r="O303" s="1194" t="str" cm="1">
        <f t="array" aca="1" ref="O303" ca="1">INDIRECT("'Incentives Worksheet'!D"&amp;'Configurable Tab'!H28+8)</f>
        <v/>
      </c>
      <c r="P303" s="1193" t="str" cm="1">
        <f t="array" aca="1" ref="P303" ca="1">INDIRECT("'Incentives Worksheet'!D"&amp;'Configurable Tab'!H28+10)</f>
        <v>Yes</v>
      </c>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15.75" customHeight="1" thickBot="1" x14ac:dyDescent="0.3">
      <c r="A304" s="1198"/>
      <c r="B304" s="1773" t="s">
        <v>1917</v>
      </c>
      <c r="C304" s="1191" t="s">
        <v>1918</v>
      </c>
      <c r="D304" s="1192" t="s">
        <v>1919</v>
      </c>
      <c r="E304" s="1227"/>
      <c r="F304" s="1227"/>
      <c r="G304" s="1227"/>
      <c r="H304" s="1227"/>
      <c r="I304" s="1227"/>
      <c r="J304" s="1227"/>
      <c r="K304" s="1227"/>
      <c r="L304" s="1227"/>
      <c r="M304" s="1227"/>
      <c r="N304" s="1227"/>
      <c r="O304" s="1227"/>
      <c r="P304" s="1228"/>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15.75" thickBot="1" x14ac:dyDescent="0.3">
      <c r="A305" s="1198"/>
      <c r="B305" s="1774"/>
      <c r="C305" s="1229" t="s">
        <v>1920</v>
      </c>
      <c r="D305" s="1357" t="str" cm="1">
        <f t="array" aca="1" ref="D305" ca="1">IF(ISBLANK(INDIRECT("'Incentives Worksheet'!L"&amp;'Configurable Tab'!H28+6)),"",INDIRECT("'Incentives Worksheet'!L"&amp;'Configurable Tab'!H28+6))</f>
        <v/>
      </c>
      <c r="E305" s="1227"/>
      <c r="F305" s="1227"/>
      <c r="G305" s="1227"/>
      <c r="H305" s="1227"/>
      <c r="I305" s="1227"/>
      <c r="J305" s="1227"/>
      <c r="K305" s="1227"/>
      <c r="L305" s="1227"/>
      <c r="M305" s="1227"/>
      <c r="N305" s="1227"/>
      <c r="O305" s="1227"/>
      <c r="P305" s="1228"/>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68" t="s">
        <v>1931</v>
      </c>
      <c r="C306" s="1238" t="s">
        <v>1932</v>
      </c>
      <c r="D306" s="1239" t="s">
        <v>1922</v>
      </c>
      <c r="E306" s="1239" t="s">
        <v>131</v>
      </c>
      <c r="F306" s="1239" t="s">
        <v>1923</v>
      </c>
      <c r="G306" s="1239" t="s">
        <v>1933</v>
      </c>
      <c r="H306" s="1240" t="s">
        <v>1934</v>
      </c>
      <c r="I306" s="1241" t="s">
        <v>768</v>
      </c>
      <c r="J306" s="1241" t="s">
        <v>769</v>
      </c>
      <c r="K306" s="1241" t="s">
        <v>770</v>
      </c>
      <c r="L306" s="1241" t="s">
        <v>771</v>
      </c>
      <c r="M306" s="1241" t="s">
        <v>204</v>
      </c>
      <c r="N306" s="1198"/>
      <c r="O306" s="1198"/>
      <c r="P306" s="1199"/>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x14ac:dyDescent="0.25">
      <c r="A307" s="1198"/>
      <c r="B307" s="1769"/>
      <c r="C307" s="1242">
        <v>1</v>
      </c>
      <c r="D307" s="1235" t="s">
        <v>1935</v>
      </c>
      <c r="E307" s="1235" t="s">
        <v>1441</v>
      </c>
      <c r="F307" s="1235" t="str">
        <f>'Required Info to Submit'!E23</f>
        <v/>
      </c>
      <c r="G307" s="1243" t="str">
        <f>IF(F307="","",'Required Info to Submit'!K23)</f>
        <v/>
      </c>
      <c r="H307" s="1244" t="str">
        <f>IF(F307="","",'Required Info to Submit'!L23)</f>
        <v/>
      </c>
      <c r="I307" s="1235" t="str">
        <f>'Required Info to Submit'!F23</f>
        <v/>
      </c>
      <c r="J307" s="1235" t="str">
        <f>'Required Info to Submit'!G23</f>
        <v/>
      </c>
      <c r="K307" s="1235" t="str">
        <f>'Required Info to Submit'!H23</f>
        <v/>
      </c>
      <c r="L307" s="1235" t="str">
        <f>'Required Info to Submit'!I23</f>
        <v/>
      </c>
      <c r="M307" s="1235" t="str">
        <f>'Required Info to Submit'!J23</f>
        <v/>
      </c>
      <c r="N307" s="1198"/>
      <c r="O307" s="1198"/>
      <c r="P307" s="1199"/>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x14ac:dyDescent="0.25">
      <c r="A308" s="1198"/>
      <c r="B308" s="1769"/>
      <c r="C308" s="1249">
        <v>2</v>
      </c>
      <c r="D308" s="1235" t="s">
        <v>1935</v>
      </c>
      <c r="E308" s="1235" t="s">
        <v>1441</v>
      </c>
      <c r="F308" s="1235" t="str">
        <f>'Required Info to Submit'!E24</f>
        <v/>
      </c>
      <c r="G308" s="1243" t="str">
        <f>IF(F308="","",'Required Info to Submit'!K24)</f>
        <v/>
      </c>
      <c r="H308" s="1244" t="str">
        <f>IF(F308="","",'Required Info to Submit'!L24)</f>
        <v/>
      </c>
      <c r="I308" s="1235" t="str">
        <f>'Required Info to Submit'!F24</f>
        <v/>
      </c>
      <c r="J308" s="1235" t="str">
        <f>'Required Info to Submit'!G24</f>
        <v/>
      </c>
      <c r="K308" s="1235" t="str">
        <f>'Required Info to Submit'!H24</f>
        <v/>
      </c>
      <c r="L308" s="1235" t="str">
        <f>'Required Info to Submit'!I24</f>
        <v/>
      </c>
      <c r="M308" s="1235" t="str">
        <f>'Required Info to Submit'!J24</f>
        <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69"/>
      <c r="C309" s="1249">
        <v>3</v>
      </c>
      <c r="D309" s="1235" t="s">
        <v>1935</v>
      </c>
      <c r="E309" s="1235" t="s">
        <v>1441</v>
      </c>
      <c r="F309" s="1235" t="str">
        <f>'Required Info to Submit'!E25</f>
        <v/>
      </c>
      <c r="G309" s="1243" t="str">
        <f>IF(F309="","",'Required Info to Submit'!K25)</f>
        <v/>
      </c>
      <c r="H309" s="1244" t="str">
        <f>IF(F309="","",'Required Info to Submit'!L25)</f>
        <v/>
      </c>
      <c r="I309" s="1235" t="str">
        <f>'Required Info to Submit'!F25</f>
        <v/>
      </c>
      <c r="J309" s="1235" t="str">
        <f>'Required Info to Submit'!G25</f>
        <v/>
      </c>
      <c r="K309" s="1235" t="str">
        <f>'Required Info to Submit'!H25</f>
        <v/>
      </c>
      <c r="L309" s="1235" t="str">
        <f>'Required Info to Submit'!I25</f>
        <v/>
      </c>
      <c r="M309" s="1235" t="str">
        <f>'Required Info to Submit'!J25</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69"/>
      <c r="C310" s="1249">
        <v>4</v>
      </c>
      <c r="D310" s="1235" t="s">
        <v>1935</v>
      </c>
      <c r="E310" s="1235" t="s">
        <v>1441</v>
      </c>
      <c r="F310" s="1235" t="str">
        <f>'Required Info to Submit'!E26</f>
        <v/>
      </c>
      <c r="G310" s="1243" t="str">
        <f>IF(F310="","",'Required Info to Submit'!K26)</f>
        <v/>
      </c>
      <c r="H310" s="1244" t="str">
        <f>IF(F310="","",'Required Info to Submit'!L26)</f>
        <v/>
      </c>
      <c r="I310" s="1235" t="str">
        <f>'Required Info to Submit'!F26</f>
        <v/>
      </c>
      <c r="J310" s="1235" t="str">
        <f>'Required Info to Submit'!G26</f>
        <v/>
      </c>
      <c r="K310" s="1235" t="str">
        <f>'Required Info to Submit'!H26</f>
        <v/>
      </c>
      <c r="L310" s="1235" t="str">
        <f>'Required Info to Submit'!I26</f>
        <v/>
      </c>
      <c r="M310" s="1235" t="str">
        <f>'Required Info to Submit'!J26</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69"/>
      <c r="C311" s="1249">
        <v>5</v>
      </c>
      <c r="D311" s="1235" t="s">
        <v>1935</v>
      </c>
      <c r="E311" s="1235" t="s">
        <v>1441</v>
      </c>
      <c r="F311" s="1235" t="str">
        <f>'Required Info to Submit'!E27</f>
        <v/>
      </c>
      <c r="G311" s="1243" t="str">
        <f>IF(F311="","",'Required Info to Submit'!K27)</f>
        <v/>
      </c>
      <c r="H311" s="1244" t="str">
        <f>IF(F311="","",'Required Info to Submit'!L27)</f>
        <v/>
      </c>
      <c r="I311" s="1235" t="str">
        <f>'Required Info to Submit'!F27</f>
        <v/>
      </c>
      <c r="J311" s="1235" t="str">
        <f>'Required Info to Submit'!G27</f>
        <v/>
      </c>
      <c r="K311" s="1235" t="str">
        <f>'Required Info to Submit'!H27</f>
        <v/>
      </c>
      <c r="L311" s="1235" t="str">
        <f>'Required Info to Submit'!I27</f>
        <v/>
      </c>
      <c r="M311" s="1235" t="str">
        <f>'Required Info to Submit'!J27</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69"/>
      <c r="C312" s="1249">
        <v>6</v>
      </c>
      <c r="D312" s="1235" t="s">
        <v>1935</v>
      </c>
      <c r="E312" s="1235" t="s">
        <v>1441</v>
      </c>
      <c r="F312" s="1235" t="str">
        <f>'Required Info to Submit'!E28</f>
        <v/>
      </c>
      <c r="G312" s="1243" t="str">
        <f>IF(F312="","",'Required Info to Submit'!K28)</f>
        <v/>
      </c>
      <c r="H312" s="1244" t="str">
        <f>IF(F312="","",'Required Info to Submit'!L28)</f>
        <v/>
      </c>
      <c r="I312" s="1235" t="str">
        <f>'Required Info to Submit'!F28</f>
        <v/>
      </c>
      <c r="J312" s="1235" t="str">
        <f>'Required Info to Submit'!G28</f>
        <v/>
      </c>
      <c r="K312" s="1235" t="str">
        <f>'Required Info to Submit'!H28</f>
        <v/>
      </c>
      <c r="L312" s="1235" t="str">
        <f>'Required Info to Submit'!I28</f>
        <v/>
      </c>
      <c r="M312" s="1235" t="str">
        <f>'Required Info to Submit'!J28</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69"/>
      <c r="C313" s="1249">
        <v>7</v>
      </c>
      <c r="D313" s="1235" t="s">
        <v>1935</v>
      </c>
      <c r="E313" s="1235" t="s">
        <v>1441</v>
      </c>
      <c r="F313" s="1235" t="str">
        <f>'Required Info to Submit'!E29</f>
        <v/>
      </c>
      <c r="G313" s="1243" t="str">
        <f>IF(F313="","",'Required Info to Submit'!K29)</f>
        <v/>
      </c>
      <c r="H313" s="1244" t="str">
        <f>IF(F313="","",'Required Info to Submit'!L29)</f>
        <v/>
      </c>
      <c r="I313" s="1235" t="str">
        <f>'Required Info to Submit'!F29</f>
        <v/>
      </c>
      <c r="J313" s="1235" t="str">
        <f>'Required Info to Submit'!G29</f>
        <v/>
      </c>
      <c r="K313" s="1235" t="str">
        <f>'Required Info to Submit'!H29</f>
        <v/>
      </c>
      <c r="L313" s="1235" t="str">
        <f>'Required Info to Submit'!I29</f>
        <v/>
      </c>
      <c r="M313" s="1235" t="str">
        <f>'Required Info to Submit'!J29</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69"/>
      <c r="C314" s="1249">
        <v>8</v>
      </c>
      <c r="D314" s="1235" t="s">
        <v>1935</v>
      </c>
      <c r="E314" s="1235" t="s">
        <v>1441</v>
      </c>
      <c r="F314" s="1235" t="str">
        <f>'Required Info to Submit'!E30</f>
        <v/>
      </c>
      <c r="G314" s="1243" t="str">
        <f>IF(F314="","",'Required Info to Submit'!K30)</f>
        <v/>
      </c>
      <c r="H314" s="1244" t="str">
        <f>IF(F314="","",'Required Info to Submit'!L30)</f>
        <v/>
      </c>
      <c r="I314" s="1235" t="str">
        <f>'Required Info to Submit'!F30</f>
        <v/>
      </c>
      <c r="J314" s="1235" t="str">
        <f>'Required Info to Submit'!G30</f>
        <v/>
      </c>
      <c r="K314" s="1235" t="str">
        <f>'Required Info to Submit'!H30</f>
        <v/>
      </c>
      <c r="L314" s="1235" t="str">
        <f>'Required Info to Submit'!I30</f>
        <v/>
      </c>
      <c r="M314" s="1235" t="str">
        <f>'Required Info to Submit'!J30</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69"/>
      <c r="C315" s="1249">
        <v>9</v>
      </c>
      <c r="D315" s="1235" t="s">
        <v>1935</v>
      </c>
      <c r="E315" s="1235" t="s">
        <v>1441</v>
      </c>
      <c r="F315" s="1235" t="str">
        <f>'Required Info to Submit'!E31</f>
        <v/>
      </c>
      <c r="G315" s="1243" t="str">
        <f>IF(F315="","",'Required Info to Submit'!K31)</f>
        <v/>
      </c>
      <c r="H315" s="1244" t="str">
        <f>IF(F315="","",'Required Info to Submit'!L31)</f>
        <v/>
      </c>
      <c r="I315" s="1235" t="str">
        <f>'Required Info to Submit'!F31</f>
        <v/>
      </c>
      <c r="J315" s="1235" t="str">
        <f>'Required Info to Submit'!G31</f>
        <v/>
      </c>
      <c r="K315" s="1235" t="str">
        <f>'Required Info to Submit'!H31</f>
        <v/>
      </c>
      <c r="L315" s="1235" t="str">
        <f>'Required Info to Submit'!I31</f>
        <v/>
      </c>
      <c r="M315" s="1235" t="str">
        <f>'Required Info to Submit'!J31</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ht="15.75" thickBot="1" x14ac:dyDescent="0.3">
      <c r="A316" s="1198"/>
      <c r="B316" s="1770"/>
      <c r="C316" s="1251">
        <v>10</v>
      </c>
      <c r="D316" s="1237" t="s">
        <v>1935</v>
      </c>
      <c r="E316" s="1237" t="s">
        <v>1441</v>
      </c>
      <c r="F316" s="1237" t="str">
        <f>'Required Info to Submit'!E32</f>
        <v/>
      </c>
      <c r="G316" s="1243" t="str">
        <f>IF(F316="","",'Required Info to Submit'!K32)</f>
        <v/>
      </c>
      <c r="H316" s="1244" t="str">
        <f>IF(F316="","",'Required Info to Submit'!L32)</f>
        <v/>
      </c>
      <c r="I316" s="1237" t="str">
        <f>'Required Info to Submit'!F32</f>
        <v/>
      </c>
      <c r="J316" s="1237" t="str">
        <f>'Required Info to Submit'!G32</f>
        <v/>
      </c>
      <c r="K316" s="1237" t="str">
        <f>'Required Info to Submit'!H32</f>
        <v/>
      </c>
      <c r="L316" s="1237" t="str">
        <f>'Required Info to Submit'!I32</f>
        <v/>
      </c>
      <c r="M316" s="1237" t="str">
        <f>'Required Info to Submit'!J32</f>
        <v/>
      </c>
      <c r="N316" s="1253"/>
      <c r="O316" s="1253"/>
      <c r="P316" s="1201"/>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198"/>
      <c r="C317" s="1198"/>
      <c r="D317" s="1198"/>
      <c r="E317" s="1198"/>
      <c r="F317" s="1198"/>
      <c r="G317" s="1198"/>
      <c r="H317" s="1198"/>
      <c r="I317" s="1198"/>
      <c r="J317" s="1198"/>
      <c r="K317" s="1198"/>
      <c r="L317" s="1198"/>
      <c r="M317" s="1198"/>
      <c r="N317" s="1198"/>
      <c r="O317" s="1198"/>
      <c r="P317" s="1198"/>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198"/>
      <c r="C318" s="1198"/>
      <c r="D318" s="1198"/>
      <c r="E318" s="1198"/>
      <c r="F318" s="1198"/>
      <c r="G318" s="1198"/>
      <c r="H318" s="1198"/>
      <c r="I318" s="1198"/>
      <c r="J318" s="1198"/>
      <c r="K318" s="1198"/>
      <c r="L318" s="1198"/>
      <c r="M318" s="1198"/>
      <c r="N318" s="1198"/>
      <c r="O318" s="1198"/>
      <c r="P318" s="1198"/>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ht="60.75" customHeight="1" thickBot="1" x14ac:dyDescent="0.3">
      <c r="A319" s="1198"/>
      <c r="B319" s="1428"/>
      <c r="C319" s="1191" t="s">
        <v>1397</v>
      </c>
      <c r="D319" s="1191" t="s">
        <v>1507</v>
      </c>
      <c r="E319" s="1191" t="s">
        <v>768</v>
      </c>
      <c r="F319" s="1191" t="s">
        <v>1512</v>
      </c>
      <c r="G319" s="1192" t="s">
        <v>1912</v>
      </c>
      <c r="H319" s="1192" t="s">
        <v>1913</v>
      </c>
      <c r="I319" s="1192" t="s">
        <v>1411</v>
      </c>
      <c r="J319" s="1192" t="s">
        <v>1395</v>
      </c>
      <c r="K319" s="1191" t="s">
        <v>1396</v>
      </c>
      <c r="L319" s="1191" t="s">
        <v>723</v>
      </c>
      <c r="M319" s="1191" t="s">
        <v>724</v>
      </c>
      <c r="N319" s="1192" t="s">
        <v>1511</v>
      </c>
      <c r="O319" s="1192" t="s">
        <v>1903</v>
      </c>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75.75" customHeight="1" thickBot="1" x14ac:dyDescent="0.3">
      <c r="A320" s="1198"/>
      <c r="B320" s="1358" t="s">
        <v>1915</v>
      </c>
      <c r="C320" s="1224" t="s">
        <v>1140</v>
      </c>
      <c r="D320" s="1203">
        <v>801</v>
      </c>
      <c r="E320" s="1347" t="s">
        <v>1974</v>
      </c>
      <c r="F320" s="1347" t="s">
        <v>1622</v>
      </c>
      <c r="G320" s="1195" t="str" cm="1">
        <f t="array" aca="1" ref="G320" ca="1">IF(ISBLANK(INDIRECT("'Incentives Worksheet'!H"&amp;'Configurable Tab'!H29+3)),"",INDIRECT("'Incentives Worksheet'!H"&amp;'Configurable Tab'!H29+3))</f>
        <v/>
      </c>
      <c r="H320" s="1195" t="str" cm="1">
        <f t="array" aca="1" ref="H320" ca="1">IF(INDIRECT("'Incentives Worksheet'!R"&amp;'Configurable Tab'!H29+3)="USF Calendar","Fiscal",INDIRECT("'Incentives Worksheet'!R"&amp;'Configurable Tab'!H29+3))</f>
        <v>Calendar</v>
      </c>
      <c r="I320" s="1195" t="str" cm="1">
        <f t="array" aca="1" ref="I320" ca="1">IF(ISBLANK(INDIRECT("'Incentives Worksheet'!L"&amp;'Configurable Tab'!H29+3)),"",INDIRECT("'Incentives Worksheet'!L"&amp;'Configurable Tab'!H29+3))</f>
        <v/>
      </c>
      <c r="J320" s="1195" t="str" cm="1">
        <f t="array" aca="1" ref="J320" ca="1">IF(ISBLANK(INDIRECT("'Incentives Worksheet'!J"&amp;'Configurable Tab'!H29+3)),"",INDIRECT("'Incentives Worksheet'!J"&amp;'Configurable Tab'!H29+3))</f>
        <v/>
      </c>
      <c r="K320" s="1195" t="str" cm="1">
        <f t="array" aca="1" ref="K320" ca="1">IF(ISBLANK(INDIRECT("'Incentives Worksheet'!N"&amp;'Configurable Tab'!H29+3)),"",INDIRECT("'Incentives Worksheet'!N"&amp;'Configurable Tab'!H29+3))</f>
        <v/>
      </c>
      <c r="L320" s="1348" t="str" cm="1">
        <f t="array" aca="1" ref="L320" ca="1">INDIRECT("'Incentives Worksheet'!D"&amp;'Configurable Tab'!H29+6)</f>
        <v/>
      </c>
      <c r="M320" s="1348" t="str" cm="1">
        <f t="array" aca="1" ref="M320" ca="1">INDIRECT("'Incentives Worksheet'!D"&amp;'Configurable Tab'!H29+8)</f>
        <v/>
      </c>
      <c r="N320" s="1195" t="str" cm="1">
        <f t="array" aca="1" ref="N320" ca="1">INDIRECT("'Incentives Worksheet'!D"&amp;'Configurable Tab'!H29+10)</f>
        <v>Yes</v>
      </c>
      <c r="O320" s="1382" t="s">
        <v>1975</v>
      </c>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45.75" thickBot="1" x14ac:dyDescent="0.3">
      <c r="A321" s="1198"/>
      <c r="B321" s="1768" t="s">
        <v>1968</v>
      </c>
      <c r="C321" s="1256" t="s">
        <v>1969</v>
      </c>
      <c r="D321" s="1191" t="s">
        <v>1970</v>
      </c>
      <c r="E321" s="1192" t="s">
        <v>729</v>
      </c>
      <c r="F321" s="1191" t="s">
        <v>1971</v>
      </c>
      <c r="G321" s="1191" t="s">
        <v>1976</v>
      </c>
      <c r="H321" s="1198"/>
      <c r="I321" s="1198"/>
      <c r="J321" s="1198"/>
      <c r="K321" s="1198"/>
      <c r="L321" s="1198"/>
      <c r="M321" s="1198"/>
      <c r="N321" s="1198"/>
      <c r="O321" s="1199"/>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15.75" thickBot="1" x14ac:dyDescent="0.3">
      <c r="A322" s="1198"/>
      <c r="B322" s="1772"/>
      <c r="C322" s="1295" t="str" cm="1">
        <f t="array" aca="1" ref="C322" ca="1">INDIRECT("'Incentives Worksheet'!R"&amp;'Configurable Tab'!H29+6)</f>
        <v>Pre Pay</v>
      </c>
      <c r="D322" s="1295" t="str" cm="1">
        <f t="array" aca="1" ref="D322" ca="1">INDIRECT("'Incentives Worksheet'!T"&amp;'Configurable Tab'!H29+6)</f>
        <v>Sales</v>
      </c>
      <c r="E322" s="1340" t="str" cm="1">
        <f t="array" aca="1" ref="E322" ca="1">IF(ISBLANK(INDIRECT("'Incentives Worksheet'!H"&amp;'Configurable Tab'!H29+6)),"",INDIRECT("'Incentives Worksheet'!H"&amp;'Configurable Tab'!H29+6))</f>
        <v/>
      </c>
      <c r="F322" s="1295" t="s">
        <v>1972</v>
      </c>
      <c r="G322" s="1340" t="str">
        <f>IFERROR(IF('Tracking &amp; Profitability'!E6*'Tracking &amp; Profitability'!E5=0,"",'Tracking &amp; Profitability'!E6*'Tracking &amp; Profitability'!E5),"")</f>
        <v/>
      </c>
      <c r="H322" s="1198"/>
      <c r="I322" s="1198"/>
      <c r="J322" s="1198"/>
      <c r="K322" s="1198"/>
      <c r="L322" s="1198"/>
      <c r="M322" s="1198"/>
      <c r="N322" s="1198"/>
      <c r="O322" s="1199"/>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15.75" customHeight="1" thickBot="1" x14ac:dyDescent="0.3">
      <c r="A323" s="1198"/>
      <c r="B323" s="1768" t="s">
        <v>1931</v>
      </c>
      <c r="C323" s="1238" t="s">
        <v>1932</v>
      </c>
      <c r="D323" s="1239" t="s">
        <v>1922</v>
      </c>
      <c r="E323" s="1239" t="s">
        <v>131</v>
      </c>
      <c r="F323" s="1239" t="s">
        <v>1923</v>
      </c>
      <c r="G323" s="1239" t="s">
        <v>1933</v>
      </c>
      <c r="H323" s="1240" t="s">
        <v>1934</v>
      </c>
      <c r="I323" s="1241" t="s">
        <v>768</v>
      </c>
      <c r="J323" s="1241" t="s">
        <v>769</v>
      </c>
      <c r="K323" s="1241" t="s">
        <v>770</v>
      </c>
      <c r="L323" s="1241" t="s">
        <v>771</v>
      </c>
      <c r="M323" s="1241" t="s">
        <v>204</v>
      </c>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x14ac:dyDescent="0.25">
      <c r="A324" s="1198"/>
      <c r="B324" s="1769"/>
      <c r="C324" s="1242">
        <v>1</v>
      </c>
      <c r="D324" s="1235" t="s">
        <v>1935</v>
      </c>
      <c r="E324" s="1235" t="s">
        <v>1441</v>
      </c>
      <c r="F324" s="1246" t="str">
        <f>'Required Info to Submit'!E23</f>
        <v/>
      </c>
      <c r="G324" s="1247" t="str">
        <f>IF(F324="","",'Required Info to Submit'!K23)</f>
        <v/>
      </c>
      <c r="H324" s="1248" t="str">
        <f>IF(F307="","",'Required Info to Submit'!L23)</f>
        <v/>
      </c>
      <c r="I324" s="1246" t="str">
        <f>'Required Info to Submit'!F23</f>
        <v/>
      </c>
      <c r="J324" s="1246" t="str">
        <f>'Required Info to Submit'!G23</f>
        <v/>
      </c>
      <c r="K324" s="1246" t="str">
        <f>'Required Info to Submit'!H23</f>
        <v/>
      </c>
      <c r="L324" s="1246" t="str">
        <f>'Required Info to Submit'!I23</f>
        <v/>
      </c>
      <c r="M324" s="1246" t="str">
        <f>'Required Info to Submit'!J23</f>
        <v/>
      </c>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x14ac:dyDescent="0.25">
      <c r="A325" s="1198"/>
      <c r="B325" s="1769"/>
      <c r="C325" s="1249">
        <v>2</v>
      </c>
      <c r="D325" s="1235" t="s">
        <v>1935</v>
      </c>
      <c r="E325" s="1235" t="s">
        <v>1441</v>
      </c>
      <c r="F325" s="1246" t="str">
        <f>'Required Info to Submit'!E24</f>
        <v/>
      </c>
      <c r="G325" s="1247" t="str">
        <f>IF(F325="","",'Required Info to Submit'!K24)</f>
        <v/>
      </c>
      <c r="H325" s="1248" t="str">
        <f>IF(F308="","",'Required Info to Submit'!L24)</f>
        <v/>
      </c>
      <c r="I325" s="1246" t="str">
        <f>'Required Info to Submit'!F24</f>
        <v/>
      </c>
      <c r="J325" s="1246" t="str">
        <f>'Required Info to Submit'!G24</f>
        <v/>
      </c>
      <c r="K325" s="1246" t="str">
        <f>'Required Info to Submit'!H24</f>
        <v/>
      </c>
      <c r="L325" s="1246" t="str">
        <f>'Required Info to Submit'!I24</f>
        <v/>
      </c>
      <c r="M325" s="1246" t="str">
        <f>'Required Info to Submit'!J24</f>
        <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69"/>
      <c r="C326" s="1249">
        <v>3</v>
      </c>
      <c r="D326" s="1235" t="s">
        <v>1935</v>
      </c>
      <c r="E326" s="1235" t="s">
        <v>1441</v>
      </c>
      <c r="F326" s="1246" t="str">
        <f>'Required Info to Submit'!E25</f>
        <v/>
      </c>
      <c r="G326" s="1247" t="str">
        <f>IF(F326="","",'Required Info to Submit'!K25)</f>
        <v/>
      </c>
      <c r="H326" s="1248" t="str">
        <f>IF(F309="","",'Required Info to Submit'!L25)</f>
        <v/>
      </c>
      <c r="I326" s="1246" t="str">
        <f>'Required Info to Submit'!F25</f>
        <v/>
      </c>
      <c r="J326" s="1246" t="str">
        <f>'Required Info to Submit'!G25</f>
        <v/>
      </c>
      <c r="K326" s="1246" t="str">
        <f>'Required Info to Submit'!H25</f>
        <v/>
      </c>
      <c r="L326" s="1246" t="str">
        <f>'Required Info to Submit'!I25</f>
        <v/>
      </c>
      <c r="M326" s="1246" t="str">
        <f>'Required Info to Submit'!J25</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69"/>
      <c r="C327" s="1249">
        <v>4</v>
      </c>
      <c r="D327" s="1235" t="s">
        <v>1935</v>
      </c>
      <c r="E327" s="1235" t="s">
        <v>1441</v>
      </c>
      <c r="F327" s="1246" t="str">
        <f>'Required Info to Submit'!E26</f>
        <v/>
      </c>
      <c r="G327" s="1247" t="str">
        <f>IF(F327="","",'Required Info to Submit'!K26)</f>
        <v/>
      </c>
      <c r="H327" s="1248" t="str">
        <f>IF(F310="","",'Required Info to Submit'!L26)</f>
        <v/>
      </c>
      <c r="I327" s="1246" t="str">
        <f>'Required Info to Submit'!F26</f>
        <v/>
      </c>
      <c r="J327" s="1246" t="str">
        <f>'Required Info to Submit'!G26</f>
        <v/>
      </c>
      <c r="K327" s="1246" t="str">
        <f>'Required Info to Submit'!H26</f>
        <v/>
      </c>
      <c r="L327" s="1246" t="str">
        <f>'Required Info to Submit'!I26</f>
        <v/>
      </c>
      <c r="M327" s="1246" t="str">
        <f>'Required Info to Submit'!J26</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69"/>
      <c r="C328" s="1249">
        <v>5</v>
      </c>
      <c r="D328" s="1235" t="s">
        <v>1935</v>
      </c>
      <c r="E328" s="1235" t="s">
        <v>1441</v>
      </c>
      <c r="F328" s="1246" t="str">
        <f>'Required Info to Submit'!E27</f>
        <v/>
      </c>
      <c r="G328" s="1247" t="str">
        <f>IF(F328="","",'Required Info to Submit'!K27)</f>
        <v/>
      </c>
      <c r="H328" s="1248" t="str">
        <f>IF(F311="","",'Required Info to Submit'!L27)</f>
        <v/>
      </c>
      <c r="I328" s="1246" t="str">
        <f>'Required Info to Submit'!F27</f>
        <v/>
      </c>
      <c r="J328" s="1246" t="str">
        <f>'Required Info to Submit'!G27</f>
        <v/>
      </c>
      <c r="K328" s="1246" t="str">
        <f>'Required Info to Submit'!H27</f>
        <v/>
      </c>
      <c r="L328" s="1246" t="str">
        <f>'Required Info to Submit'!I27</f>
        <v/>
      </c>
      <c r="M328" s="1246" t="str">
        <f>'Required Info to Submit'!J27</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69"/>
      <c r="C329" s="1249">
        <v>6</v>
      </c>
      <c r="D329" s="1235" t="s">
        <v>1935</v>
      </c>
      <c r="E329" s="1235" t="s">
        <v>1441</v>
      </c>
      <c r="F329" s="1246" t="str">
        <f>'Required Info to Submit'!E28</f>
        <v/>
      </c>
      <c r="G329" s="1247" t="str">
        <f>IF(F329="","",'Required Info to Submit'!K28)</f>
        <v/>
      </c>
      <c r="H329" s="1248" t="str">
        <f>IF(F312="","",'Required Info to Submit'!L28)</f>
        <v/>
      </c>
      <c r="I329" s="1246" t="str">
        <f>'Required Info to Submit'!F28</f>
        <v/>
      </c>
      <c r="J329" s="1246" t="str">
        <f>'Required Info to Submit'!G28</f>
        <v/>
      </c>
      <c r="K329" s="1246" t="str">
        <f>'Required Info to Submit'!H28</f>
        <v/>
      </c>
      <c r="L329" s="1246" t="str">
        <f>'Required Info to Submit'!I28</f>
        <v/>
      </c>
      <c r="M329" s="1246" t="str">
        <f>'Required Info to Submit'!J28</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69"/>
      <c r="C330" s="1249">
        <v>7</v>
      </c>
      <c r="D330" s="1235" t="s">
        <v>1935</v>
      </c>
      <c r="E330" s="1235" t="s">
        <v>1441</v>
      </c>
      <c r="F330" s="1246" t="str">
        <f>'Required Info to Submit'!E29</f>
        <v/>
      </c>
      <c r="G330" s="1247" t="str">
        <f>IF(F330="","",'Required Info to Submit'!K29)</f>
        <v/>
      </c>
      <c r="H330" s="1248" t="str">
        <f>IF(F313="","",'Required Info to Submit'!L29)</f>
        <v/>
      </c>
      <c r="I330" s="1246" t="str">
        <f>'Required Info to Submit'!F29</f>
        <v/>
      </c>
      <c r="J330" s="1246" t="str">
        <f>'Required Info to Submit'!G29</f>
        <v/>
      </c>
      <c r="K330" s="1246" t="str">
        <f>'Required Info to Submit'!H29</f>
        <v/>
      </c>
      <c r="L330" s="1246" t="str">
        <f>'Required Info to Submit'!I29</f>
        <v/>
      </c>
      <c r="M330" s="1246" t="str">
        <f>'Required Info to Submit'!J29</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69"/>
      <c r="C331" s="1249">
        <v>8</v>
      </c>
      <c r="D331" s="1235" t="s">
        <v>1935</v>
      </c>
      <c r="E331" s="1235" t="s">
        <v>1441</v>
      </c>
      <c r="F331" s="1246" t="str">
        <f>'Required Info to Submit'!E30</f>
        <v/>
      </c>
      <c r="G331" s="1247" t="str">
        <f>IF(F331="","",'Required Info to Submit'!K30)</f>
        <v/>
      </c>
      <c r="H331" s="1248" t="str">
        <f>IF(F314="","",'Required Info to Submit'!L30)</f>
        <v/>
      </c>
      <c r="I331" s="1246" t="str">
        <f>'Required Info to Submit'!F30</f>
        <v/>
      </c>
      <c r="J331" s="1246" t="str">
        <f>'Required Info to Submit'!G30</f>
        <v/>
      </c>
      <c r="K331" s="1246" t="str">
        <f>'Required Info to Submit'!H30</f>
        <v/>
      </c>
      <c r="L331" s="1246" t="str">
        <f>'Required Info to Submit'!I30</f>
        <v/>
      </c>
      <c r="M331" s="1246" t="str">
        <f>'Required Info to Submit'!J30</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69"/>
      <c r="C332" s="1249">
        <v>9</v>
      </c>
      <c r="D332" s="1235" t="s">
        <v>1935</v>
      </c>
      <c r="E332" s="1235" t="s">
        <v>1441</v>
      </c>
      <c r="F332" s="1246" t="str">
        <f>'Required Info to Submit'!E31</f>
        <v/>
      </c>
      <c r="G332" s="1247" t="str">
        <f>IF(F332="","",'Required Info to Submit'!K31)</f>
        <v/>
      </c>
      <c r="H332" s="1248" t="str">
        <f>IF(F315="","",'Required Info to Submit'!L31)</f>
        <v/>
      </c>
      <c r="I332" s="1246" t="str">
        <f>'Required Info to Submit'!F31</f>
        <v/>
      </c>
      <c r="J332" s="1246" t="str">
        <f>'Required Info to Submit'!G31</f>
        <v/>
      </c>
      <c r="K332" s="1246" t="str">
        <f>'Required Info to Submit'!H31</f>
        <v/>
      </c>
      <c r="L332" s="1246" t="str">
        <f>'Required Info to Submit'!I31</f>
        <v/>
      </c>
      <c r="M332" s="1246" t="str">
        <f>'Required Info to Submit'!J31</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ht="15.75" thickBot="1" x14ac:dyDescent="0.3">
      <c r="A333" s="1198"/>
      <c r="B333" s="1770"/>
      <c r="C333" s="1359">
        <v>10</v>
      </c>
      <c r="D333" s="1360" t="s">
        <v>1935</v>
      </c>
      <c r="E333" s="1360" t="s">
        <v>1441</v>
      </c>
      <c r="F333" s="1246" t="str">
        <f>'Required Info to Submit'!E32</f>
        <v/>
      </c>
      <c r="G333" s="1247" t="str">
        <f>IF(F333="","",'Required Info to Submit'!K32)</f>
        <v/>
      </c>
      <c r="H333" s="1248" t="str">
        <f>IF(F316="","",'Required Info to Submit'!L32)</f>
        <v/>
      </c>
      <c r="I333" s="1255" t="str">
        <f>'Required Info to Submit'!F32</f>
        <v/>
      </c>
      <c r="J333" s="1255" t="str">
        <f>'Required Info to Submit'!G32</f>
        <v/>
      </c>
      <c r="K333" s="1255" t="str">
        <f>'Required Info to Submit'!H32</f>
        <v/>
      </c>
      <c r="L333" s="1255" t="str">
        <f>'Required Info to Submit'!I32</f>
        <v/>
      </c>
      <c r="M333" s="1255" t="str">
        <f>'Required Info to Submit'!J32</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ht="30" x14ac:dyDescent="0.25">
      <c r="A334" s="1198"/>
      <c r="B334" s="1768" t="s">
        <v>1977</v>
      </c>
      <c r="C334" s="1361" t="s">
        <v>1491</v>
      </c>
      <c r="D334" s="1362" t="s">
        <v>1416</v>
      </c>
      <c r="E334" s="1361" t="s">
        <v>1494</v>
      </c>
      <c r="F334" s="1363" t="s">
        <v>1142</v>
      </c>
      <c r="G334" s="1364" t="s">
        <v>1141</v>
      </c>
      <c r="H334" s="1364" t="s">
        <v>1688</v>
      </c>
      <c r="I334" s="1198"/>
      <c r="J334" s="1198"/>
      <c r="K334" s="1198"/>
      <c r="L334" s="1198"/>
      <c r="M334" s="1198"/>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2"/>
      <c r="C335" s="1365" t="str" cm="1">
        <f t="array" aca="1" ref="C335" ca="1">IF(ISBLANK(INDIRECT("'Incentives Worksheet'!L"&amp;'Configurable Tab'!H29+6)),"",INDIRECT("'Incentives Worksheet'!L"&amp;'Configurable Tab'!H29+6))</f>
        <v/>
      </c>
      <c r="D335" s="1366" t="str" cm="1">
        <f t="array" aca="1" ref="D335" ca="1">IF(ISBLANK(INDIRECT("'Incentives Worksheet'!R"&amp;'Configurable Tab'!H29+9)),"",INDIRECT("'Incentives Worksheet'!R"&amp;'Configurable Tab'!H29+9))</f>
        <v/>
      </c>
      <c r="E335" s="1367" t="str" cm="1">
        <f t="array" aca="1" ref="E335" ca="1">IF(ISBLANK(INDIRECT("'Incentives Worksheet'!H"&amp;'Configurable Tab'!H29+9)),"",INDIRECT("'Incentives Worksheet'!H"&amp;'Configurable Tab'!H29+9))</f>
        <v/>
      </c>
      <c r="F335" s="1368" t="str" cm="1">
        <f t="array" aca="1" ref="F335" ca="1">IF(ISBLANK(INDIRECT("'Incentives Worksheet'!L"&amp;'Configurable Tab'!H29+9)),"",INDIRECT("'Incentives Worksheet'!L"&amp;'Configurable Tab'!H29+9))</f>
        <v/>
      </c>
      <c r="G335" s="1365" t="str" cm="1">
        <f t="array" aca="1" ref="G335" ca="1">IF(ISBLANK(INDIRECT("'Incentives Worksheet'!P"&amp;'Configurable Tab'!H29+9)),"",INDIRECT("'Incentives Worksheet'!P"&amp;'Configurable Tab'!H29+9))</f>
        <v/>
      </c>
      <c r="H335" s="1365" t="str" cm="1">
        <f t="array" aca="1" ref="H335" ca="1">IF(ISBLANK(INDIRECT("'Incentives Worksheet'!J"&amp;'Configurable Tab'!H29+6)),"",INDIRECT("'Incentives Worksheet'!J"&amp;'Configurable Tab'!H29+6))</f>
        <v/>
      </c>
      <c r="I335" s="1253"/>
      <c r="J335" s="1253"/>
      <c r="K335" s="1253"/>
      <c r="L335" s="1253"/>
      <c r="M335" s="1253"/>
      <c r="N335" s="1253"/>
      <c r="O335" s="1201"/>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x14ac:dyDescent="0.25">
      <c r="A336" s="1198"/>
      <c r="B336" s="1198"/>
      <c r="C336" s="1198"/>
      <c r="D336" s="1198"/>
      <c r="E336" s="1198"/>
      <c r="F336" s="1198"/>
      <c r="G336" s="1198"/>
      <c r="H336" s="1198"/>
      <c r="I336" s="1198"/>
      <c r="J336" s="1198"/>
      <c r="K336" s="1198"/>
      <c r="L336" s="1198"/>
      <c r="M336" s="1198"/>
      <c r="N336" s="1198"/>
      <c r="O336" s="1198"/>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198"/>
      <c r="C337" s="1198"/>
      <c r="D337" s="1198"/>
      <c r="E337" s="1198"/>
      <c r="F337" s="1198"/>
      <c r="G337" s="1198"/>
      <c r="H337" s="1198"/>
      <c r="I337" s="1198"/>
      <c r="J337" s="1198"/>
      <c r="K337" s="1198"/>
      <c r="L337" s="1198"/>
      <c r="M337" s="1198"/>
      <c r="N337" s="1198"/>
      <c r="O337" s="1198"/>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ht="60.75" customHeight="1" thickBot="1" x14ac:dyDescent="0.3">
      <c r="A338" s="1198"/>
      <c r="B338" s="1428"/>
      <c r="C338" s="1191" t="s">
        <v>1397</v>
      </c>
      <c r="D338" s="1191" t="s">
        <v>1507</v>
      </c>
      <c r="E338" s="1191" t="s">
        <v>768</v>
      </c>
      <c r="F338" s="1191" t="s">
        <v>1512</v>
      </c>
      <c r="G338" s="1192" t="s">
        <v>1912</v>
      </c>
      <c r="H338" s="1192" t="s">
        <v>1913</v>
      </c>
      <c r="I338" s="1192" t="s">
        <v>1411</v>
      </c>
      <c r="J338" s="1192" t="s">
        <v>1395</v>
      </c>
      <c r="K338" s="1191" t="s">
        <v>1396</v>
      </c>
      <c r="L338" s="1191" t="s">
        <v>723</v>
      </c>
      <c r="M338" s="1191" t="s">
        <v>724</v>
      </c>
      <c r="N338" s="1192" t="s">
        <v>1511</v>
      </c>
      <c r="O338" s="1192" t="s">
        <v>1903</v>
      </c>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75.75" customHeight="1" thickBot="1" x14ac:dyDescent="0.3">
      <c r="A339" s="1198"/>
      <c r="B339" s="1358" t="s">
        <v>1915</v>
      </c>
      <c r="C339" s="1224" t="s">
        <v>1628</v>
      </c>
      <c r="D339" s="1203">
        <v>901</v>
      </c>
      <c r="E339" s="1347" t="s">
        <v>1628</v>
      </c>
      <c r="F339" s="1347" t="s">
        <v>1622</v>
      </c>
      <c r="G339" s="1195" t="str" cm="1">
        <f t="array" aca="1" ref="G339" ca="1">IF(ISBLANK(INDIRECT("'Incentives Worksheet'!H"&amp;'Configurable Tab'!H30+3)),"",INDIRECT("'Incentives Worksheet'!H"&amp;'Configurable Tab'!H30+3))</f>
        <v/>
      </c>
      <c r="H339" s="1195" t="str" cm="1">
        <f t="array" aca="1" ref="H339" ca="1">IF(INDIRECT("'Incentives Worksheet'!R"&amp;'Configurable Tab'!H30+3)="USF Calendar","Fiscal",INDIRECT("'Incentives Worksheet'!R"&amp;'Configurable Tab'!H30+3))</f>
        <v>Calendar</v>
      </c>
      <c r="I339" s="1195" t="str" cm="1">
        <f t="array" aca="1" ref="I339" ca="1">IF(ISBLANK(INDIRECT("'Incentives Worksheet'!L"&amp;'Configurable Tab'!H30+3)),"",INDIRECT("'Incentives Worksheet'!L"&amp;'Configurable Tab'!H30+3))</f>
        <v/>
      </c>
      <c r="J339" s="1195" t="str" cm="1">
        <f t="array" aca="1" ref="J339" ca="1">IF(ISBLANK(INDIRECT("'Incentives Worksheet'!J"&amp;'Configurable Tab'!H30+3)),"",INDIRECT("'Incentives Worksheet'!J"&amp;'Configurable Tab'!H30+3))</f>
        <v/>
      </c>
      <c r="K339" s="1195" t="str" cm="1">
        <f t="array" aca="1" ref="K339" ca="1">IF(ISBLANK(INDIRECT("'Incentives Worksheet'!N"&amp;'Configurable Tab'!H30+3)),"",INDIRECT("'Incentives Worksheet'!N"&amp;'Configurable Tab'!H30+3))</f>
        <v/>
      </c>
      <c r="L339" s="1348" t="str" cm="1">
        <f t="array" aca="1" ref="L339" ca="1">INDIRECT("'Incentives Worksheet'!D"&amp;'Configurable Tab'!H30+6)</f>
        <v/>
      </c>
      <c r="M339" s="1348" t="str" cm="1">
        <f t="array" aca="1" ref="M339" ca="1">INDIRECT("'Incentives Worksheet'!D"&amp;'Configurable Tab'!H30+8)</f>
        <v/>
      </c>
      <c r="N339" s="1195" t="str" cm="1">
        <f t="array" aca="1" ref="N339" ca="1">INDIRECT("'Incentives Worksheet'!D"&amp;'Configurable Tab'!H30+10)</f>
        <v>Yes</v>
      </c>
      <c r="O339" s="1382" t="s">
        <v>1975</v>
      </c>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45.75" thickBot="1" x14ac:dyDescent="0.3">
      <c r="A340" s="1198"/>
      <c r="B340" s="1768" t="s">
        <v>1968</v>
      </c>
      <c r="C340" s="1256" t="s">
        <v>1969</v>
      </c>
      <c r="D340" s="1191" t="s">
        <v>1970</v>
      </c>
      <c r="E340" s="1192" t="s">
        <v>729</v>
      </c>
      <c r="F340" s="1191" t="s">
        <v>1971</v>
      </c>
      <c r="G340" s="1191" t="s">
        <v>1976</v>
      </c>
      <c r="H340" s="1198"/>
      <c r="I340" s="1198"/>
      <c r="J340" s="1198"/>
      <c r="K340" s="1198"/>
      <c r="L340" s="1198"/>
      <c r="M340" s="1198"/>
      <c r="N340" s="1198"/>
      <c r="O340" s="1199"/>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15.75" thickBot="1" x14ac:dyDescent="0.3">
      <c r="A341" s="1198"/>
      <c r="B341" s="1772"/>
      <c r="C341" s="1295" t="str" cm="1">
        <f t="array" aca="1" ref="C341" ca="1">INDIRECT("'Incentives Worksheet'!R"&amp;'Configurable Tab'!H30+6)</f>
        <v>Pre Pay</v>
      </c>
      <c r="D341" s="1295" t="str" cm="1">
        <f t="array" aca="1" ref="D341" ca="1">INDIRECT("'Incentives Worksheet'!T"&amp;'Configurable Tab'!H30+6)</f>
        <v>Sales</v>
      </c>
      <c r="E341" s="1340" t="str" cm="1">
        <f t="array" aca="1" ref="E341" ca="1">IF(INDIRECT("'Incentives Worksheet'!H"&amp;'Configurable Tab'!H30+6)=0,"",INDIRECT("'Incentives Worksheet'!H"&amp;'Configurable Tab'!H30+6))</f>
        <v/>
      </c>
      <c r="F341" s="1295" t="s">
        <v>1972</v>
      </c>
      <c r="G341" s="1340" t="str">
        <f>IFERROR(IF('Tracking &amp; Profitability'!E6*'Tracking &amp; Profitability'!E5=0,"",'Tracking &amp; Profitability'!E6*'Tracking &amp; Profitability'!E5),"")</f>
        <v/>
      </c>
      <c r="H341" s="1198"/>
      <c r="I341" s="1198"/>
      <c r="J341" s="1198"/>
      <c r="K341" s="1198"/>
      <c r="L341" s="1198"/>
      <c r="M341" s="1198"/>
      <c r="N341" s="1198"/>
      <c r="O341" s="1199"/>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15.75" customHeight="1" thickBot="1" x14ac:dyDescent="0.3">
      <c r="A342" s="1198"/>
      <c r="B342" s="1768" t="s">
        <v>1931</v>
      </c>
      <c r="C342" s="1238" t="s">
        <v>1932</v>
      </c>
      <c r="D342" s="1239" t="s">
        <v>1922</v>
      </c>
      <c r="E342" s="1239" t="s">
        <v>131</v>
      </c>
      <c r="F342" s="1239" t="s">
        <v>1923</v>
      </c>
      <c r="G342" s="1239" t="s">
        <v>1933</v>
      </c>
      <c r="H342" s="1240" t="s">
        <v>1934</v>
      </c>
      <c r="I342" s="1241" t="s">
        <v>768</v>
      </c>
      <c r="J342" s="1241" t="s">
        <v>769</v>
      </c>
      <c r="K342" s="1241" t="s">
        <v>770</v>
      </c>
      <c r="L342" s="1241" t="s">
        <v>771</v>
      </c>
      <c r="M342" s="1241" t="s">
        <v>204</v>
      </c>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x14ac:dyDescent="0.25">
      <c r="A343" s="1198"/>
      <c r="B343" s="1769"/>
      <c r="C343" s="1242">
        <v>1</v>
      </c>
      <c r="D343" s="1235" t="s">
        <v>1935</v>
      </c>
      <c r="E343" s="1235" t="s">
        <v>1441</v>
      </c>
      <c r="F343" s="1342" t="str">
        <f>'Required Info to Submit'!E23</f>
        <v/>
      </c>
      <c r="G343" s="1343" t="str">
        <f>IF(F343="","",'Required Info to Submit'!K23)</f>
        <v/>
      </c>
      <c r="H343" s="1344" t="str">
        <f>IF(F343="","",'Required Info to Submit'!L23)</f>
        <v/>
      </c>
      <c r="I343" s="1342" t="str">
        <f>'Required Info to Submit'!F23</f>
        <v/>
      </c>
      <c r="J343" s="1342" t="str">
        <f>'Required Info to Submit'!G23</f>
        <v/>
      </c>
      <c r="K343" s="1342" t="str">
        <f>'Required Info to Submit'!H23</f>
        <v/>
      </c>
      <c r="L343" s="1342" t="str">
        <f>'Required Info to Submit'!I23</f>
        <v/>
      </c>
      <c r="M343" s="1342" t="str">
        <f>'Required Info to Submit'!J23</f>
        <v/>
      </c>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x14ac:dyDescent="0.25">
      <c r="A344" s="1198"/>
      <c r="B344" s="1769"/>
      <c r="C344" s="1249">
        <v>2</v>
      </c>
      <c r="D344" s="1235" t="s">
        <v>1935</v>
      </c>
      <c r="E344" s="1235" t="s">
        <v>1441</v>
      </c>
      <c r="F344" s="1342" t="str">
        <f>'Required Info to Submit'!E24</f>
        <v/>
      </c>
      <c r="G344" s="1343" t="str">
        <f>IF(F344="","",'Required Info to Submit'!K24)</f>
        <v/>
      </c>
      <c r="H344" s="1344" t="str">
        <f>IF(F344="","",'Required Info to Submit'!L24)</f>
        <v/>
      </c>
      <c r="I344" s="1342" t="str">
        <f>'Required Info to Submit'!F24</f>
        <v/>
      </c>
      <c r="J344" s="1342" t="str">
        <f>'Required Info to Submit'!G24</f>
        <v/>
      </c>
      <c r="K344" s="1342" t="str">
        <f>'Required Info to Submit'!H24</f>
        <v/>
      </c>
      <c r="L344" s="1342" t="str">
        <f>'Required Info to Submit'!I24</f>
        <v/>
      </c>
      <c r="M344" s="1342" t="str">
        <f>'Required Info to Submit'!J24</f>
        <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69"/>
      <c r="C345" s="1249">
        <v>3</v>
      </c>
      <c r="D345" s="1235" t="s">
        <v>1935</v>
      </c>
      <c r="E345" s="1235" t="s">
        <v>1441</v>
      </c>
      <c r="F345" s="1342" t="str">
        <f>'Required Info to Submit'!E25</f>
        <v/>
      </c>
      <c r="G345" s="1343" t="str">
        <f>IF(F345="","",'Required Info to Submit'!K25)</f>
        <v/>
      </c>
      <c r="H345" s="1344" t="str">
        <f>IF(F345="","",'Required Info to Submit'!L25)</f>
        <v/>
      </c>
      <c r="I345" s="1342" t="str">
        <f>'Required Info to Submit'!F25</f>
        <v/>
      </c>
      <c r="J345" s="1342" t="str">
        <f>'Required Info to Submit'!G25</f>
        <v/>
      </c>
      <c r="K345" s="1342" t="str">
        <f>'Required Info to Submit'!H25</f>
        <v/>
      </c>
      <c r="L345" s="1342" t="str">
        <f>'Required Info to Submit'!I25</f>
        <v/>
      </c>
      <c r="M345" s="1342" t="str">
        <f>'Required Info to Submit'!J25</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69"/>
      <c r="C346" s="1249">
        <v>4</v>
      </c>
      <c r="D346" s="1235" t="s">
        <v>1935</v>
      </c>
      <c r="E346" s="1235" t="s">
        <v>1441</v>
      </c>
      <c r="F346" s="1342" t="str">
        <f>'Required Info to Submit'!E26</f>
        <v/>
      </c>
      <c r="G346" s="1343" t="str">
        <f>IF(F346="","",'Required Info to Submit'!K26)</f>
        <v/>
      </c>
      <c r="H346" s="1344" t="str">
        <f>IF(F346="","",'Required Info to Submit'!L26)</f>
        <v/>
      </c>
      <c r="I346" s="1342" t="str">
        <f>'Required Info to Submit'!F26</f>
        <v/>
      </c>
      <c r="J346" s="1342" t="str">
        <f>'Required Info to Submit'!G26</f>
        <v/>
      </c>
      <c r="K346" s="1342" t="str">
        <f>'Required Info to Submit'!H26</f>
        <v/>
      </c>
      <c r="L346" s="1342" t="str">
        <f>'Required Info to Submit'!I26</f>
        <v/>
      </c>
      <c r="M346" s="1342" t="str">
        <f>'Required Info to Submit'!J26</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69"/>
      <c r="C347" s="1249">
        <v>5</v>
      </c>
      <c r="D347" s="1235" t="s">
        <v>1935</v>
      </c>
      <c r="E347" s="1235" t="s">
        <v>1441</v>
      </c>
      <c r="F347" s="1342" t="str">
        <f>'Required Info to Submit'!E27</f>
        <v/>
      </c>
      <c r="G347" s="1343" t="str">
        <f>IF(F347="","",'Required Info to Submit'!K27)</f>
        <v/>
      </c>
      <c r="H347" s="1344" t="str">
        <f>IF(F347="","",'Required Info to Submit'!L27)</f>
        <v/>
      </c>
      <c r="I347" s="1342" t="str">
        <f>'Required Info to Submit'!F27</f>
        <v/>
      </c>
      <c r="J347" s="1342" t="str">
        <f>'Required Info to Submit'!G27</f>
        <v/>
      </c>
      <c r="K347" s="1342" t="str">
        <f>'Required Info to Submit'!H27</f>
        <v/>
      </c>
      <c r="L347" s="1342" t="str">
        <f>'Required Info to Submit'!I27</f>
        <v/>
      </c>
      <c r="M347" s="1342" t="str">
        <f>'Required Info to Submit'!J27</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69"/>
      <c r="C348" s="1249">
        <v>6</v>
      </c>
      <c r="D348" s="1235" t="s">
        <v>1935</v>
      </c>
      <c r="E348" s="1235" t="s">
        <v>1441</v>
      </c>
      <c r="F348" s="1342" t="str">
        <f>'Required Info to Submit'!E28</f>
        <v/>
      </c>
      <c r="G348" s="1343" t="str">
        <f>IF(F348="","",'Required Info to Submit'!K28)</f>
        <v/>
      </c>
      <c r="H348" s="1344" t="str">
        <f>IF(F348="","",'Required Info to Submit'!L28)</f>
        <v/>
      </c>
      <c r="I348" s="1342" t="str">
        <f>'Required Info to Submit'!F28</f>
        <v/>
      </c>
      <c r="J348" s="1342" t="str">
        <f>'Required Info to Submit'!G28</f>
        <v/>
      </c>
      <c r="K348" s="1342" t="str">
        <f>'Required Info to Submit'!H28</f>
        <v/>
      </c>
      <c r="L348" s="1342" t="str">
        <f>'Required Info to Submit'!I28</f>
        <v/>
      </c>
      <c r="M348" s="1342" t="str">
        <f>'Required Info to Submit'!J28</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69"/>
      <c r="C349" s="1249">
        <v>7</v>
      </c>
      <c r="D349" s="1235" t="s">
        <v>1935</v>
      </c>
      <c r="E349" s="1235" t="s">
        <v>1441</v>
      </c>
      <c r="F349" s="1342" t="str">
        <f>'Required Info to Submit'!E29</f>
        <v/>
      </c>
      <c r="G349" s="1343" t="str">
        <f>IF(F349="","",'Required Info to Submit'!K29)</f>
        <v/>
      </c>
      <c r="H349" s="1344" t="str">
        <f>IF(F349="","",'Required Info to Submit'!L29)</f>
        <v/>
      </c>
      <c r="I349" s="1342" t="str">
        <f>'Required Info to Submit'!F29</f>
        <v/>
      </c>
      <c r="J349" s="1342" t="str">
        <f>'Required Info to Submit'!G29</f>
        <v/>
      </c>
      <c r="K349" s="1342" t="str">
        <f>'Required Info to Submit'!H29</f>
        <v/>
      </c>
      <c r="L349" s="1342" t="str">
        <f>'Required Info to Submit'!I29</f>
        <v/>
      </c>
      <c r="M349" s="1342" t="str">
        <f>'Required Info to Submit'!J29</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69"/>
      <c r="C350" s="1249">
        <v>8</v>
      </c>
      <c r="D350" s="1235" t="s">
        <v>1935</v>
      </c>
      <c r="E350" s="1235" t="s">
        <v>1441</v>
      </c>
      <c r="F350" s="1342" t="str">
        <f>'Required Info to Submit'!E30</f>
        <v/>
      </c>
      <c r="G350" s="1343" t="str">
        <f>IF(F350="","",'Required Info to Submit'!K30)</f>
        <v/>
      </c>
      <c r="H350" s="1344" t="str">
        <f>IF(F350="","",'Required Info to Submit'!L30)</f>
        <v/>
      </c>
      <c r="I350" s="1342" t="str">
        <f>'Required Info to Submit'!F30</f>
        <v/>
      </c>
      <c r="J350" s="1342" t="str">
        <f>'Required Info to Submit'!G30</f>
        <v/>
      </c>
      <c r="K350" s="1342" t="str">
        <f>'Required Info to Submit'!H30</f>
        <v/>
      </c>
      <c r="L350" s="1342" t="str">
        <f>'Required Info to Submit'!I30</f>
        <v/>
      </c>
      <c r="M350" s="1342" t="str">
        <f>'Required Info to Submit'!J30</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69"/>
      <c r="C351" s="1249">
        <v>9</v>
      </c>
      <c r="D351" s="1235" t="s">
        <v>1935</v>
      </c>
      <c r="E351" s="1235" t="s">
        <v>1441</v>
      </c>
      <c r="F351" s="1342" t="str">
        <f>'Required Info to Submit'!E31</f>
        <v/>
      </c>
      <c r="G351" s="1343" t="str">
        <f>IF(F351="","",'Required Info to Submit'!K31)</f>
        <v/>
      </c>
      <c r="H351" s="1344" t="str">
        <f>IF(F351="","",'Required Info to Submit'!L31)</f>
        <v/>
      </c>
      <c r="I351" s="1342" t="str">
        <f>'Required Info to Submit'!F31</f>
        <v/>
      </c>
      <c r="J351" s="1342" t="str">
        <f>'Required Info to Submit'!G31</f>
        <v/>
      </c>
      <c r="K351" s="1342" t="str">
        <f>'Required Info to Submit'!H31</f>
        <v/>
      </c>
      <c r="L351" s="1342" t="str">
        <f>'Required Info to Submit'!I31</f>
        <v/>
      </c>
      <c r="M351" s="1342" t="str">
        <f>'Required Info to Submit'!J31</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ht="15.75" thickBot="1" x14ac:dyDescent="0.3">
      <c r="A352" s="1198"/>
      <c r="B352" s="1770"/>
      <c r="C352" s="1359">
        <v>10</v>
      </c>
      <c r="D352" s="1360" t="s">
        <v>1935</v>
      </c>
      <c r="E352" s="1360" t="s">
        <v>1441</v>
      </c>
      <c r="F352" s="1342" t="str">
        <f>'Required Info to Submit'!E32</f>
        <v/>
      </c>
      <c r="G352" s="1343" t="str">
        <f>IF(F352="","",'Required Info to Submit'!K32)</f>
        <v/>
      </c>
      <c r="H352" s="1344" t="str">
        <f>IF(F352="","",'Required Info to Submit'!L32)</f>
        <v/>
      </c>
      <c r="I352" s="1345" t="str">
        <f>'Required Info to Submit'!F32</f>
        <v/>
      </c>
      <c r="J352" s="1345" t="str">
        <f>'Required Info to Submit'!G32</f>
        <v/>
      </c>
      <c r="K352" s="1345" t="str">
        <f>'Required Info to Submit'!H32</f>
        <v/>
      </c>
      <c r="L352" s="1345" t="str">
        <f>'Required Info to Submit'!I32</f>
        <v/>
      </c>
      <c r="M352" s="1345" t="str">
        <f>'Required Info to Submit'!J32</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ht="30" x14ac:dyDescent="0.25">
      <c r="A353" s="1198"/>
      <c r="B353" s="1768" t="s">
        <v>1977</v>
      </c>
      <c r="C353" s="1361" t="s">
        <v>1491</v>
      </c>
      <c r="D353" s="1362" t="s">
        <v>1416</v>
      </c>
      <c r="E353" s="1361" t="s">
        <v>1494</v>
      </c>
      <c r="F353" s="1363" t="s">
        <v>1142</v>
      </c>
      <c r="G353" s="1361" t="s">
        <v>1141</v>
      </c>
      <c r="H353" s="1361" t="s">
        <v>1688</v>
      </c>
      <c r="I353" s="1198"/>
      <c r="J353" s="1198"/>
      <c r="K353" s="1198"/>
      <c r="L353" s="1198"/>
      <c r="M353" s="1198"/>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2"/>
      <c r="C354" s="1367" t="str" cm="1">
        <f t="array" aca="1" ref="C354" ca="1">IF(ISBLANK(INDIRECT("'Incentives Worksheet'!L"&amp;'Configurable Tab'!H30+6)),"",INDIRECT("'Incentives Worksheet'!L"&amp;'Configurable Tab'!H30+6))</f>
        <v/>
      </c>
      <c r="D354" s="1366" t="str" cm="1">
        <f t="array" aca="1" ref="D354" ca="1">IF(ISBLANK(INDIRECT("'Incentives Worksheet'!R"&amp;'Configurable Tab'!H30+9)),"",INDIRECT("'Incentives Worksheet'!R"&amp;'Configurable Tab'!H30+9))</f>
        <v/>
      </c>
      <c r="E354" s="1367" t="str" cm="1">
        <f t="array" aca="1" ref="E354" ca="1">IF(ISBLANK(INDIRECT("'Incentives Worksheet'!H"&amp;'Configurable Tab'!H30+9)),"",INDIRECT("'Incentives Worksheet'!H"&amp;'Configurable Tab'!H30+9))</f>
        <v/>
      </c>
      <c r="F354" s="1368" t="str" cm="1">
        <f t="array" aca="1" ref="F354" ca="1">IF(ISBLANK(INDIRECT("'Incentives Worksheet'!L"&amp;'Configurable Tab'!H30+9)),"",INDIRECT("'Incentives Worksheet'!L"&amp;'Configurable Tab'!H30+9))</f>
        <v/>
      </c>
      <c r="G354" s="1367" t="str" cm="1">
        <f t="array" aca="1" ref="G354" ca="1">IF(ISBLANK(INDIRECT("'Incentives Worksheet'!P"&amp;'Configurable Tab'!H30+9)),"",INDIRECT("'Incentives Worksheet'!P"&amp;'Configurable Tab'!H30+9))</f>
        <v/>
      </c>
      <c r="H354" s="1367" t="str" cm="1">
        <f t="array" aca="1" ref="H354" ca="1">IF(ISBLANK(INDIRECT("'Incentives Worksheet'!J"&amp;'Configurable Tab'!H30+6)),"",INDIRECT("'Incentives Worksheet'!J"&amp;'Configurable Tab'!H30+6))</f>
        <v/>
      </c>
      <c r="I354" s="1253"/>
      <c r="J354" s="1253"/>
      <c r="K354" s="1253"/>
      <c r="L354" s="1253"/>
      <c r="M354" s="1253"/>
      <c r="N354" s="1253"/>
      <c r="O354" s="1201"/>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x14ac:dyDescent="0.25">
      <c r="A355" s="1198"/>
      <c r="B355" s="1198"/>
      <c r="C355" s="1198"/>
      <c r="D355" s="1198"/>
      <c r="E355" s="1198"/>
      <c r="F355" s="1198"/>
      <c r="G355" s="1198"/>
      <c r="H355" s="1198"/>
      <c r="I355" s="1198"/>
      <c r="J355" s="1198"/>
      <c r="K355" s="1198"/>
      <c r="L355" s="1198"/>
      <c r="M355" s="1198"/>
      <c r="N355" s="1198"/>
      <c r="O355" s="1198"/>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198"/>
      <c r="C356" s="1198"/>
      <c r="D356" s="1198"/>
      <c r="E356" s="1198"/>
      <c r="F356" s="1198"/>
      <c r="G356" s="1198"/>
      <c r="H356" s="1198"/>
      <c r="I356" s="1198"/>
      <c r="J356" s="1198"/>
      <c r="K356" s="1198"/>
      <c r="L356" s="1198"/>
      <c r="M356" s="1198"/>
      <c r="N356" s="1198"/>
      <c r="O356" s="1198"/>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ht="60.75" customHeight="1" thickBot="1" x14ac:dyDescent="0.3">
      <c r="A357" s="1198"/>
      <c r="B357" s="1428"/>
      <c r="C357" s="1191" t="s">
        <v>1397</v>
      </c>
      <c r="D357" s="1191" t="s">
        <v>1507</v>
      </c>
      <c r="E357" s="1191" t="s">
        <v>768</v>
      </c>
      <c r="F357" s="1191" t="s">
        <v>1512</v>
      </c>
      <c r="G357" s="1192" t="s">
        <v>1913</v>
      </c>
      <c r="H357" s="1192" t="s">
        <v>1411</v>
      </c>
      <c r="I357" s="1192" t="s">
        <v>1395</v>
      </c>
      <c r="J357" s="1191" t="s">
        <v>1396</v>
      </c>
      <c r="K357" s="1191" t="s">
        <v>723</v>
      </c>
      <c r="L357" s="1191" t="s">
        <v>724</v>
      </c>
      <c r="M357" s="1192" t="s">
        <v>1511</v>
      </c>
      <c r="N357" s="1198"/>
      <c r="O357" s="1198"/>
      <c r="P357" s="1198"/>
      <c r="Q357" s="1198"/>
      <c r="R357" s="1198"/>
      <c r="S357" s="1198"/>
      <c r="T357" s="1428"/>
      <c r="U357" s="1191" t="s">
        <v>1397</v>
      </c>
      <c r="V357" s="1191" t="s">
        <v>1507</v>
      </c>
      <c r="W357" s="1191" t="s">
        <v>768</v>
      </c>
      <c r="X357" s="1191" t="s">
        <v>1512</v>
      </c>
      <c r="Y357" s="1192" t="s">
        <v>1913</v>
      </c>
      <c r="Z357" s="1192" t="s">
        <v>1411</v>
      </c>
      <c r="AA357" s="1192" t="s">
        <v>1395</v>
      </c>
      <c r="AB357" s="1191" t="s">
        <v>1396</v>
      </c>
      <c r="AC357" s="1191" t="s">
        <v>723</v>
      </c>
      <c r="AD357" s="1191" t="s">
        <v>724</v>
      </c>
      <c r="AE357" s="1192" t="s">
        <v>1511</v>
      </c>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row>
    <row r="358" spans="1:89" ht="60.75" thickBot="1" x14ac:dyDescent="0.3">
      <c r="A358" s="1198"/>
      <c r="B358" s="1358" t="s">
        <v>1915</v>
      </c>
      <c r="C358" s="1224" t="s">
        <v>1630</v>
      </c>
      <c r="D358" s="1203">
        <v>501</v>
      </c>
      <c r="E358" s="1347" t="s">
        <v>1978</v>
      </c>
      <c r="F358" s="1347" t="s">
        <v>1622</v>
      </c>
      <c r="G358" s="1195" t="str" cm="1">
        <f t="array" aca="1" ref="G358" ca="1">IF(INDIRECT("'Incentives Worksheet'!R"&amp;'Configurable Tab'!H31+3)="USF Calendar","Fiscal",INDIRECT("'Incentives Worksheet'!R"&amp;'Configurable Tab'!H31+3))</f>
        <v>Calendar</v>
      </c>
      <c r="H358" s="1195" t="str" cm="1">
        <f t="array" aca="1" ref="H358" ca="1">IF(ISBLANK(INDIRECT("'Incentives Worksheet'!L"&amp;'Configurable Tab'!H31+3)),"",INDIRECT("'Incentives Worksheet'!L"&amp;'Configurable Tab'!H31+3))</f>
        <v/>
      </c>
      <c r="I358" s="1195" t="str" cm="1">
        <f t="array" aca="1" ref="I358" ca="1">IF(ISBLANK(INDIRECT("'Incentives Worksheet'!J"&amp;'Configurable Tab'!H31+3)),"",INDIRECT("'Incentives Worksheet'!J"&amp;'Configurable Tab'!H31+3))</f>
        <v/>
      </c>
      <c r="J358" s="1195" t="str" cm="1">
        <f t="array" aca="1" ref="J358" ca="1">IF(ISBLANK(INDIRECT("'Incentives Worksheet'!N"&amp;'Configurable Tab'!H31+3)),"",INDIRECT("'Incentives Worksheet'!N"&amp;'Configurable Tab'!H31+3))</f>
        <v/>
      </c>
      <c r="K358" s="1348" t="str" cm="1">
        <f t="array" aca="1" ref="K358" ca="1">INDIRECT("'Incentives Worksheet'!D"&amp;'Configurable Tab'!H31+6)</f>
        <v/>
      </c>
      <c r="L358" s="1348" t="str" cm="1">
        <f t="array" aca="1" ref="L358" ca="1">INDIRECT("'Incentives Worksheet'!D"&amp;'Configurable Tab'!H31+8)</f>
        <v/>
      </c>
      <c r="M358" s="1195" t="str" cm="1">
        <f t="array" aca="1" ref="M358" ca="1">INDIRECT("'Incentives Worksheet'!D"&amp;'Configurable Tab'!H31+10)</f>
        <v>Yes</v>
      </c>
      <c r="N358" s="1198"/>
      <c r="O358" s="1198"/>
      <c r="P358" s="1198"/>
      <c r="Q358" s="1198"/>
      <c r="R358" s="1198"/>
      <c r="S358" s="1198"/>
      <c r="T358" s="1358" t="s">
        <v>1915</v>
      </c>
      <c r="U358" s="1224" t="s">
        <v>1630</v>
      </c>
      <c r="V358" s="1203">
        <v>502</v>
      </c>
      <c r="W358" s="1347" t="s">
        <v>1978</v>
      </c>
      <c r="X358" s="1347" t="s">
        <v>1622</v>
      </c>
      <c r="Y358" s="1195" t="str" cm="1">
        <f t="array" aca="1" ref="Y358" ca="1">IF(INDIRECT("'Incentives Worksheet'!R"&amp;'Configurable Tab'!H32+3)="USF Calendar","Fiscal",INDIRECT("'Incentives Worksheet'!R"&amp;'Configurable Tab'!H32+3))</f>
        <v>Calendar</v>
      </c>
      <c r="Z358" s="1195" t="str" cm="1">
        <f t="array" aca="1" ref="Z358" ca="1">IF(ISBLANK(INDIRECT("'Incentives Worksheet'!L"&amp;'Configurable Tab'!H32+3)),"",INDIRECT("'Incentives Worksheet'!L"&amp;'Configurable Tab'!H32+3))</f>
        <v/>
      </c>
      <c r="AA358" s="1195" t="str" cm="1">
        <f t="array" aca="1" ref="AA358" ca="1">IF(ISBLANK(INDIRECT("'Incentives Worksheet'!J"&amp;'Configurable Tab'!H32+3)),"",INDIRECT("'Incentives Worksheet'!J"&amp;'Configurable Tab'!H32+3))</f>
        <v/>
      </c>
      <c r="AB358" s="1195" t="str" cm="1">
        <f t="array" aca="1" ref="AB358" ca="1">IF(ISBLANK(INDIRECT("'Incentives Worksheet'!N"&amp;'Configurable Tab'!H32+3)),"",INDIRECT("'Incentives Worksheet'!N"&amp;'Configurable Tab'!H32+3))</f>
        <v/>
      </c>
      <c r="AC358" s="1348" t="str" cm="1">
        <f t="array" aca="1" ref="AC358" ca="1">INDIRECT("'Incentives Worksheet'!D"&amp;'Configurable Tab'!H32+6)</f>
        <v/>
      </c>
      <c r="AD358" s="1348" t="str" cm="1">
        <f t="array" aca="1" ref="AD358" ca="1">INDIRECT("'Incentives Worksheet'!D"&amp;'Configurable Tab'!H32+8)</f>
        <v/>
      </c>
      <c r="AE358" s="1195" t="str" cm="1">
        <f t="array" aca="1" ref="AE358" ca="1">INDIRECT("'Incentives Worksheet'!D"&amp;'Configurable Tab'!H32+10)</f>
        <v>Yes</v>
      </c>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row>
    <row r="359" spans="1:89" ht="45.75" thickBot="1" x14ac:dyDescent="0.3">
      <c r="A359" s="1198"/>
      <c r="B359" s="1768" t="s">
        <v>1968</v>
      </c>
      <c r="C359" s="1256" t="s">
        <v>1969</v>
      </c>
      <c r="D359" s="1191" t="s">
        <v>1970</v>
      </c>
      <c r="E359" s="1192" t="s">
        <v>729</v>
      </c>
      <c r="F359" s="1191" t="s">
        <v>1971</v>
      </c>
      <c r="G359" s="1191" t="s">
        <v>1976</v>
      </c>
      <c r="H359" s="1198"/>
      <c r="I359" s="1198"/>
      <c r="J359" s="1198"/>
      <c r="K359" s="1198"/>
      <c r="L359" s="1198"/>
      <c r="M359" s="1199"/>
      <c r="N359" s="1198"/>
      <c r="O359" s="1198"/>
      <c r="P359" s="1198"/>
      <c r="Q359" s="1198"/>
      <c r="R359" s="1198"/>
      <c r="S359" s="1198"/>
      <c r="T359" s="1768" t="s">
        <v>1968</v>
      </c>
      <c r="U359" s="1256" t="s">
        <v>1969</v>
      </c>
      <c r="V359" s="1191" t="s">
        <v>1970</v>
      </c>
      <c r="W359" s="1192" t="s">
        <v>729</v>
      </c>
      <c r="X359" s="1191" t="s">
        <v>1971</v>
      </c>
      <c r="Y359" s="1191" t="s">
        <v>1903</v>
      </c>
      <c r="Z359" s="1191" t="s">
        <v>1976</v>
      </c>
      <c r="AA359" s="1198"/>
      <c r="AB359" s="1198"/>
      <c r="AC359" s="1198"/>
      <c r="AD359" s="1198"/>
      <c r="AE359" s="1199"/>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15.75" thickBot="1" x14ac:dyDescent="0.3">
      <c r="A360" s="1198"/>
      <c r="B360" s="1772"/>
      <c r="C360" s="1295" t="str" cm="1">
        <f t="array" aca="1" ref="C360" ca="1">INDIRECT("'Incentives Worksheet'!R"&amp;'Configurable Tab'!H31+6)</f>
        <v>Pre Pay</v>
      </c>
      <c r="D360" s="1295" t="str" cm="1">
        <f t="array" aca="1" ref="D360" ca="1">INDIRECT("'Incentives Worksheet'!T"&amp;'Configurable Tab'!H31+6)</f>
        <v>Sales</v>
      </c>
      <c r="E360" s="1340" t="str" cm="1">
        <f t="array" aca="1" ref="E360" ca="1">IF(INDIRECT("'Incentives Worksheet'!H"&amp;'Configurable Tab'!H31+6)=0,"",INDIRECT("'Incentives Worksheet'!H"&amp;'Configurable Tab'!H31+6))</f>
        <v/>
      </c>
      <c r="F360" s="1295" t="s">
        <v>1972</v>
      </c>
      <c r="G360" s="1340" t="str">
        <f>IFERROR(IF('Tracking &amp; Profitability'!E6*'Tracking &amp; Profitability'!E5=0,"",'Tracking &amp; Profitability'!E6*'Tracking &amp; Profitability'!E5),"")</f>
        <v/>
      </c>
      <c r="H360" s="1198"/>
      <c r="I360" s="1198"/>
      <c r="J360" s="1198"/>
      <c r="K360" s="1198"/>
      <c r="L360" s="1198"/>
      <c r="M360" s="1199"/>
      <c r="N360" s="1198"/>
      <c r="O360" s="1198"/>
      <c r="P360" s="1198"/>
      <c r="Q360" s="1198"/>
      <c r="R360" s="1198"/>
      <c r="S360" s="1198"/>
      <c r="T360" s="1772"/>
      <c r="U360" s="1295" t="str" cm="1">
        <f t="array" aca="1" ref="U360" ca="1">INDIRECT("'Incentives Worksheet'!R"&amp;'Configurable Tab'!H32+6)</f>
        <v>Pre Pay</v>
      </c>
      <c r="V360" s="1295" t="str" cm="1">
        <f t="array" aca="1" ref="V360" ca="1">INDIRECT("'Incentives Worksheet'!T"&amp;'Configurable Tab'!H32+6)</f>
        <v>Sales</v>
      </c>
      <c r="W360" s="1340" t="str" cm="1">
        <f t="array" aca="1" ref="W360" ca="1">IF(INDIRECT("'Incentives Worksheet'!H"&amp;'Configurable Tab'!H32+6)=0,"",INDIRECT("'Incentives Worksheet'!H"&amp;'Configurable Tab'!H32+6))</f>
        <v/>
      </c>
      <c r="X360" s="1295" t="s">
        <v>1972</v>
      </c>
      <c r="Y360" s="1295"/>
      <c r="Z360" s="1340">
        <f>IFERROR('Tracking &amp; Profitability'!E6*'Tracking &amp; Profitability'!E5,0)</f>
        <v>0</v>
      </c>
      <c r="AA360" s="1198"/>
      <c r="AB360" s="1198"/>
      <c r="AC360" s="1198"/>
      <c r="AD360" s="1198"/>
      <c r="AE360" s="1199"/>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15.75" customHeight="1" thickBot="1" x14ac:dyDescent="0.3">
      <c r="A361" s="1198"/>
      <c r="B361" s="1768" t="s">
        <v>1931</v>
      </c>
      <c r="C361" s="1238" t="s">
        <v>1932</v>
      </c>
      <c r="D361" s="1239" t="s">
        <v>1922</v>
      </c>
      <c r="E361" s="1239" t="s">
        <v>131</v>
      </c>
      <c r="F361" s="1239" t="s">
        <v>1923</v>
      </c>
      <c r="G361" s="1239" t="s">
        <v>1933</v>
      </c>
      <c r="H361" s="1240" t="s">
        <v>1934</v>
      </c>
      <c r="I361" s="1241" t="s">
        <v>768</v>
      </c>
      <c r="J361" s="1241" t="s">
        <v>769</v>
      </c>
      <c r="K361" s="1241" t="s">
        <v>770</v>
      </c>
      <c r="L361" s="1241" t="s">
        <v>771</v>
      </c>
      <c r="M361" s="1241" t="s">
        <v>204</v>
      </c>
      <c r="N361" s="1198"/>
      <c r="O361" s="1198"/>
      <c r="P361" s="1198"/>
      <c r="Q361" s="1198"/>
      <c r="R361" s="1198"/>
      <c r="S361" s="1198"/>
      <c r="T361" s="1768" t="s">
        <v>1931</v>
      </c>
      <c r="U361" s="1238" t="s">
        <v>1932</v>
      </c>
      <c r="V361" s="1239" t="s">
        <v>1922</v>
      </c>
      <c r="W361" s="1239" t="s">
        <v>131</v>
      </c>
      <c r="X361" s="1239" t="s">
        <v>1923</v>
      </c>
      <c r="Y361" s="1239" t="s">
        <v>1933</v>
      </c>
      <c r="Z361" s="1240" t="s">
        <v>1934</v>
      </c>
      <c r="AA361" s="1241" t="s">
        <v>768</v>
      </c>
      <c r="AB361" s="1241" t="s">
        <v>769</v>
      </c>
      <c r="AC361" s="1241" t="s">
        <v>770</v>
      </c>
      <c r="AD361" s="1241" t="s">
        <v>771</v>
      </c>
      <c r="AE361" s="1241" t="s">
        <v>204</v>
      </c>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row>
    <row r="362" spans="1:89" x14ac:dyDescent="0.25">
      <c r="A362" s="1198"/>
      <c r="B362" s="1769"/>
      <c r="C362" s="1242">
        <v>1</v>
      </c>
      <c r="D362" s="1235" t="s">
        <v>1935</v>
      </c>
      <c r="E362" s="1235" t="s">
        <v>1441</v>
      </c>
      <c r="F362" s="1235" t="str">
        <f>'Required Info to Submit'!E23</f>
        <v/>
      </c>
      <c r="G362" s="1243" t="str">
        <f>IF(F362="","",'Required Info to Submit'!K23)</f>
        <v/>
      </c>
      <c r="H362" s="1244" t="str">
        <f>IF(F362="","",'Required Info to Submit'!L23)</f>
        <v/>
      </c>
      <c r="I362" s="1235" t="str">
        <f>'Required Info to Submit'!F23</f>
        <v/>
      </c>
      <c r="J362" s="1235" t="str">
        <f>'Required Info to Submit'!G23</f>
        <v/>
      </c>
      <c r="K362" s="1235" t="str">
        <f>'Required Info to Submit'!H23</f>
        <v/>
      </c>
      <c r="L362" s="1235" t="str">
        <f>'Required Info to Submit'!I23</f>
        <v/>
      </c>
      <c r="M362" s="1235" t="str">
        <f>'Required Info to Submit'!J23</f>
        <v/>
      </c>
      <c r="N362" s="1198"/>
      <c r="O362" s="1198"/>
      <c r="P362" s="1198"/>
      <c r="Q362" s="1198"/>
      <c r="R362" s="1198"/>
      <c r="S362" s="1198"/>
      <c r="T362" s="1769"/>
      <c r="U362" s="1242">
        <v>1</v>
      </c>
      <c r="V362" s="1235" t="s">
        <v>1935</v>
      </c>
      <c r="W362" s="1235" t="s">
        <v>1441</v>
      </c>
      <c r="X362" s="1235" t="str">
        <f>'Required Info to Submit'!E23</f>
        <v/>
      </c>
      <c r="Y362" s="1243" t="str">
        <f>IF(X362="","",'Required Info to Submit'!K23)</f>
        <v/>
      </c>
      <c r="Z362" s="1244" t="str">
        <f>IF(X362="","",'Required Info to Submit'!L23)</f>
        <v/>
      </c>
      <c r="AA362" s="1235" t="str">
        <f>'Required Info to Submit'!F23</f>
        <v/>
      </c>
      <c r="AB362" s="1235" t="str">
        <f>'Required Info to Submit'!G23</f>
        <v/>
      </c>
      <c r="AC362" s="1235" t="str">
        <f>'Required Info to Submit'!H23</f>
        <v/>
      </c>
      <c r="AD362" s="1235" t="str">
        <f>'Required Info to Submit'!I23</f>
        <v/>
      </c>
      <c r="AE362" s="1235" t="str">
        <f>'Required Info to Submit'!J23</f>
        <v/>
      </c>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row>
    <row r="363" spans="1:89" x14ac:dyDescent="0.25">
      <c r="A363" s="1198"/>
      <c r="B363" s="1769"/>
      <c r="C363" s="1249">
        <v>2</v>
      </c>
      <c r="D363" s="1235" t="s">
        <v>1935</v>
      </c>
      <c r="E363" s="1235" t="s">
        <v>1441</v>
      </c>
      <c r="F363" s="1235" t="str">
        <f>'Required Info to Submit'!E24</f>
        <v/>
      </c>
      <c r="G363" s="1243" t="str">
        <f>IF(F363="","",'Required Info to Submit'!K24)</f>
        <v/>
      </c>
      <c r="H363" s="1244" t="str">
        <f>IF(F363="","",'Required Info to Submit'!L24)</f>
        <v/>
      </c>
      <c r="I363" s="1235" t="str">
        <f>'Required Info to Submit'!F24</f>
        <v/>
      </c>
      <c r="J363" s="1235" t="str">
        <f>'Required Info to Submit'!G24</f>
        <v/>
      </c>
      <c r="K363" s="1235" t="str">
        <f>'Required Info to Submit'!H24</f>
        <v/>
      </c>
      <c r="L363" s="1235" t="str">
        <f>'Required Info to Submit'!I24</f>
        <v/>
      </c>
      <c r="M363" s="1235" t="str">
        <f>'Required Info to Submit'!J24</f>
        <v/>
      </c>
      <c r="N363" s="1198"/>
      <c r="O363" s="1198"/>
      <c r="P363" s="1198"/>
      <c r="Q363" s="1198"/>
      <c r="R363" s="1198"/>
      <c r="S363" s="1198"/>
      <c r="T363" s="1769"/>
      <c r="U363" s="1249">
        <v>2</v>
      </c>
      <c r="V363" s="1235" t="s">
        <v>1935</v>
      </c>
      <c r="W363" s="1235" t="s">
        <v>1441</v>
      </c>
      <c r="X363" s="1235" t="str">
        <f>'Required Info to Submit'!E24</f>
        <v/>
      </c>
      <c r="Y363" s="1243" t="str">
        <f>IF(X363="","",'Required Info to Submit'!K24)</f>
        <v/>
      </c>
      <c r="Z363" s="1244" t="str">
        <f>IF(X363="","",'Required Info to Submit'!L24)</f>
        <v/>
      </c>
      <c r="AA363" s="1235" t="str">
        <f>'Required Info to Submit'!F24</f>
        <v/>
      </c>
      <c r="AB363" s="1235" t="str">
        <f>'Required Info to Submit'!G24</f>
        <v/>
      </c>
      <c r="AC363" s="1235" t="str">
        <f>'Required Info to Submit'!H24</f>
        <v/>
      </c>
      <c r="AD363" s="1235" t="str">
        <f>'Required Info to Submit'!I24</f>
        <v/>
      </c>
      <c r="AE363" s="1235" t="str">
        <f>'Required Info to Submit'!J24</f>
        <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69"/>
      <c r="C364" s="1249">
        <v>3</v>
      </c>
      <c r="D364" s="1235" t="s">
        <v>1935</v>
      </c>
      <c r="E364" s="1235" t="s">
        <v>1441</v>
      </c>
      <c r="F364" s="1235" t="str">
        <f>'Required Info to Submit'!E25</f>
        <v/>
      </c>
      <c r="G364" s="1243" t="str">
        <f>IF(F364="","",'Required Info to Submit'!K25)</f>
        <v/>
      </c>
      <c r="H364" s="1244" t="str">
        <f>IF(F364="","",'Required Info to Submit'!L25)</f>
        <v/>
      </c>
      <c r="I364" s="1235" t="str">
        <f>'Required Info to Submit'!F25</f>
        <v/>
      </c>
      <c r="J364" s="1235" t="str">
        <f>'Required Info to Submit'!G25</f>
        <v/>
      </c>
      <c r="K364" s="1235" t="str">
        <f>'Required Info to Submit'!H25</f>
        <v/>
      </c>
      <c r="L364" s="1235" t="str">
        <f>'Required Info to Submit'!I25</f>
        <v/>
      </c>
      <c r="M364" s="1235" t="str">
        <f>'Required Info to Submit'!J25</f>
        <v/>
      </c>
      <c r="N364" s="1198"/>
      <c r="O364" s="1198"/>
      <c r="P364" s="1198"/>
      <c r="Q364" s="1198"/>
      <c r="R364" s="1198"/>
      <c r="S364" s="1198"/>
      <c r="T364" s="1769"/>
      <c r="U364" s="1249">
        <v>3</v>
      </c>
      <c r="V364" s="1235" t="s">
        <v>1935</v>
      </c>
      <c r="W364" s="1235" t="s">
        <v>1441</v>
      </c>
      <c r="X364" s="1235" t="str">
        <f>'Required Info to Submit'!E25</f>
        <v/>
      </c>
      <c r="Y364" s="1243" t="str">
        <f>IF(X364="","",'Required Info to Submit'!K25)</f>
        <v/>
      </c>
      <c r="Z364" s="1244" t="str">
        <f>IF(X364="","",'Required Info to Submit'!L25)</f>
        <v/>
      </c>
      <c r="AA364" s="1235" t="str">
        <f>'Required Info to Submit'!F25</f>
        <v/>
      </c>
      <c r="AB364" s="1235" t="str">
        <f>'Required Info to Submit'!G25</f>
        <v/>
      </c>
      <c r="AC364" s="1235" t="str">
        <f>'Required Info to Submit'!H25</f>
        <v/>
      </c>
      <c r="AD364" s="1235" t="str">
        <f>'Required Info to Submit'!I25</f>
        <v/>
      </c>
      <c r="AE364" s="1235" t="str">
        <f>'Required Info to Submit'!J25</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69"/>
      <c r="C365" s="1249">
        <v>4</v>
      </c>
      <c r="D365" s="1235" t="s">
        <v>1935</v>
      </c>
      <c r="E365" s="1235" t="s">
        <v>1441</v>
      </c>
      <c r="F365" s="1235" t="str">
        <f>'Required Info to Submit'!E26</f>
        <v/>
      </c>
      <c r="G365" s="1243" t="str">
        <f>IF(F365="","",'Required Info to Submit'!K26)</f>
        <v/>
      </c>
      <c r="H365" s="1244" t="str">
        <f>IF(F365="","",'Required Info to Submit'!L26)</f>
        <v/>
      </c>
      <c r="I365" s="1235" t="str">
        <f>'Required Info to Submit'!F26</f>
        <v/>
      </c>
      <c r="J365" s="1235" t="str">
        <f>'Required Info to Submit'!G26</f>
        <v/>
      </c>
      <c r="K365" s="1235" t="str">
        <f>'Required Info to Submit'!H26</f>
        <v/>
      </c>
      <c r="L365" s="1235" t="str">
        <f>'Required Info to Submit'!I26</f>
        <v/>
      </c>
      <c r="M365" s="1235" t="str">
        <f>'Required Info to Submit'!J26</f>
        <v/>
      </c>
      <c r="N365" s="1198"/>
      <c r="O365" s="1198"/>
      <c r="P365" s="1198"/>
      <c r="Q365" s="1198"/>
      <c r="R365" s="1198"/>
      <c r="S365" s="1198"/>
      <c r="T365" s="1769"/>
      <c r="U365" s="1249">
        <v>4</v>
      </c>
      <c r="V365" s="1235" t="s">
        <v>1935</v>
      </c>
      <c r="W365" s="1235" t="s">
        <v>1441</v>
      </c>
      <c r="X365" s="1235" t="str">
        <f>'Required Info to Submit'!E26</f>
        <v/>
      </c>
      <c r="Y365" s="1243" t="str">
        <f>IF(X365="","",'Required Info to Submit'!K26)</f>
        <v/>
      </c>
      <c r="Z365" s="1244" t="str">
        <f>IF(X365="","",'Required Info to Submit'!L26)</f>
        <v/>
      </c>
      <c r="AA365" s="1235" t="str">
        <f>'Required Info to Submit'!F26</f>
        <v/>
      </c>
      <c r="AB365" s="1235" t="str">
        <f>'Required Info to Submit'!G26</f>
        <v/>
      </c>
      <c r="AC365" s="1235" t="str">
        <f>'Required Info to Submit'!H26</f>
        <v/>
      </c>
      <c r="AD365" s="1235" t="str">
        <f>'Required Info to Submit'!I26</f>
        <v/>
      </c>
      <c r="AE365" s="1235" t="str">
        <f>'Required Info to Submit'!J26</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69"/>
      <c r="C366" s="1249">
        <v>5</v>
      </c>
      <c r="D366" s="1235" t="s">
        <v>1935</v>
      </c>
      <c r="E366" s="1235" t="s">
        <v>1441</v>
      </c>
      <c r="F366" s="1235" t="str">
        <f>'Required Info to Submit'!E27</f>
        <v/>
      </c>
      <c r="G366" s="1243" t="str">
        <f>IF(F366="","",'Required Info to Submit'!K27)</f>
        <v/>
      </c>
      <c r="H366" s="1244" t="str">
        <f>IF(F366="","",'Required Info to Submit'!L27)</f>
        <v/>
      </c>
      <c r="I366" s="1235" t="str">
        <f>'Required Info to Submit'!F27</f>
        <v/>
      </c>
      <c r="J366" s="1235" t="str">
        <f>'Required Info to Submit'!G27</f>
        <v/>
      </c>
      <c r="K366" s="1235" t="str">
        <f>'Required Info to Submit'!H27</f>
        <v/>
      </c>
      <c r="L366" s="1235" t="str">
        <f>'Required Info to Submit'!I27</f>
        <v/>
      </c>
      <c r="M366" s="1235" t="str">
        <f>'Required Info to Submit'!J27</f>
        <v/>
      </c>
      <c r="N366" s="1198"/>
      <c r="O366" s="1198"/>
      <c r="P366" s="1198"/>
      <c r="Q366" s="1198"/>
      <c r="R366" s="1198"/>
      <c r="S366" s="1198"/>
      <c r="T366" s="1769"/>
      <c r="U366" s="1249">
        <v>5</v>
      </c>
      <c r="V366" s="1235" t="s">
        <v>1935</v>
      </c>
      <c r="W366" s="1235" t="s">
        <v>1441</v>
      </c>
      <c r="X366" s="1235" t="str">
        <f>'Required Info to Submit'!E27</f>
        <v/>
      </c>
      <c r="Y366" s="1243" t="str">
        <f>IF(X366="","",'Required Info to Submit'!K27)</f>
        <v/>
      </c>
      <c r="Z366" s="1244" t="str">
        <f>IF(X366="","",'Required Info to Submit'!L27)</f>
        <v/>
      </c>
      <c r="AA366" s="1235" t="str">
        <f>'Required Info to Submit'!F27</f>
        <v/>
      </c>
      <c r="AB366" s="1235" t="str">
        <f>'Required Info to Submit'!G27</f>
        <v/>
      </c>
      <c r="AC366" s="1235" t="str">
        <f>'Required Info to Submit'!H27</f>
        <v/>
      </c>
      <c r="AD366" s="1235" t="str">
        <f>'Required Info to Submit'!I27</f>
        <v/>
      </c>
      <c r="AE366" s="1235" t="str">
        <f>'Required Info to Submit'!J27</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69"/>
      <c r="C367" s="1249">
        <v>6</v>
      </c>
      <c r="D367" s="1235" t="s">
        <v>1935</v>
      </c>
      <c r="E367" s="1235" t="s">
        <v>1441</v>
      </c>
      <c r="F367" s="1235" t="str">
        <f>'Required Info to Submit'!E28</f>
        <v/>
      </c>
      <c r="G367" s="1243" t="str">
        <f>IF(F367="","",'Required Info to Submit'!K28)</f>
        <v/>
      </c>
      <c r="H367" s="1244" t="str">
        <f>IF(F367="","",'Required Info to Submit'!L28)</f>
        <v/>
      </c>
      <c r="I367" s="1235" t="str">
        <f>'Required Info to Submit'!F28</f>
        <v/>
      </c>
      <c r="J367" s="1235" t="str">
        <f>'Required Info to Submit'!G28</f>
        <v/>
      </c>
      <c r="K367" s="1235" t="str">
        <f>'Required Info to Submit'!H28</f>
        <v/>
      </c>
      <c r="L367" s="1235" t="str">
        <f>'Required Info to Submit'!I28</f>
        <v/>
      </c>
      <c r="M367" s="1235" t="str">
        <f>'Required Info to Submit'!J28</f>
        <v/>
      </c>
      <c r="N367" s="1198"/>
      <c r="O367" s="1198"/>
      <c r="P367" s="1198"/>
      <c r="Q367" s="1198"/>
      <c r="R367" s="1198"/>
      <c r="S367" s="1198"/>
      <c r="T367" s="1769"/>
      <c r="U367" s="1249">
        <v>6</v>
      </c>
      <c r="V367" s="1235" t="s">
        <v>1935</v>
      </c>
      <c r="W367" s="1235" t="s">
        <v>1441</v>
      </c>
      <c r="X367" s="1235" t="str">
        <f>'Required Info to Submit'!E28</f>
        <v/>
      </c>
      <c r="Y367" s="1243" t="str">
        <f>IF(X367="","",'Required Info to Submit'!K28)</f>
        <v/>
      </c>
      <c r="Z367" s="1244" t="str">
        <f>IF(X367="","",'Required Info to Submit'!L28)</f>
        <v/>
      </c>
      <c r="AA367" s="1235" t="str">
        <f>'Required Info to Submit'!F28</f>
        <v/>
      </c>
      <c r="AB367" s="1235" t="str">
        <f>'Required Info to Submit'!G28</f>
        <v/>
      </c>
      <c r="AC367" s="1235" t="str">
        <f>'Required Info to Submit'!H28</f>
        <v/>
      </c>
      <c r="AD367" s="1235" t="str">
        <f>'Required Info to Submit'!I28</f>
        <v/>
      </c>
      <c r="AE367" s="1235" t="str">
        <f>'Required Info to Submit'!J28</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69"/>
      <c r="C368" s="1249">
        <v>7</v>
      </c>
      <c r="D368" s="1235" t="s">
        <v>1935</v>
      </c>
      <c r="E368" s="1235" t="s">
        <v>1441</v>
      </c>
      <c r="F368" s="1235" t="str">
        <f>'Required Info to Submit'!E29</f>
        <v/>
      </c>
      <c r="G368" s="1243" t="str">
        <f>IF(F368="","",'Required Info to Submit'!K29)</f>
        <v/>
      </c>
      <c r="H368" s="1244" t="str">
        <f>IF(F368="","",'Required Info to Submit'!L29)</f>
        <v/>
      </c>
      <c r="I368" s="1235" t="str">
        <f>'Required Info to Submit'!F29</f>
        <v/>
      </c>
      <c r="J368" s="1235" t="str">
        <f>'Required Info to Submit'!G29</f>
        <v/>
      </c>
      <c r="K368" s="1235" t="str">
        <f>'Required Info to Submit'!H29</f>
        <v/>
      </c>
      <c r="L368" s="1235" t="str">
        <f>'Required Info to Submit'!I29</f>
        <v/>
      </c>
      <c r="M368" s="1235" t="str">
        <f>'Required Info to Submit'!J29</f>
        <v/>
      </c>
      <c r="N368" s="1198"/>
      <c r="O368" s="1198"/>
      <c r="P368" s="1198"/>
      <c r="Q368" s="1198"/>
      <c r="R368" s="1198"/>
      <c r="S368" s="1198"/>
      <c r="T368" s="1769"/>
      <c r="U368" s="1249">
        <v>7</v>
      </c>
      <c r="V368" s="1235" t="s">
        <v>1935</v>
      </c>
      <c r="W368" s="1235" t="s">
        <v>1441</v>
      </c>
      <c r="X368" s="1235" t="str">
        <f>'Required Info to Submit'!E29</f>
        <v/>
      </c>
      <c r="Y368" s="1243" t="str">
        <f>IF(X368="","",'Required Info to Submit'!K29)</f>
        <v/>
      </c>
      <c r="Z368" s="1244" t="str">
        <f>IF(X368="","",'Required Info to Submit'!L29)</f>
        <v/>
      </c>
      <c r="AA368" s="1235" t="str">
        <f>'Required Info to Submit'!F29</f>
        <v/>
      </c>
      <c r="AB368" s="1235" t="str">
        <f>'Required Info to Submit'!G29</f>
        <v/>
      </c>
      <c r="AC368" s="1235" t="str">
        <f>'Required Info to Submit'!H29</f>
        <v/>
      </c>
      <c r="AD368" s="1235" t="str">
        <f>'Required Info to Submit'!I29</f>
        <v/>
      </c>
      <c r="AE368" s="1235" t="str">
        <f>'Required Info to Submit'!J29</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69"/>
      <c r="C369" s="1249">
        <v>8</v>
      </c>
      <c r="D369" s="1235" t="s">
        <v>1935</v>
      </c>
      <c r="E369" s="1235" t="s">
        <v>1441</v>
      </c>
      <c r="F369" s="1235" t="str">
        <f>'Required Info to Submit'!E30</f>
        <v/>
      </c>
      <c r="G369" s="1243" t="str">
        <f>IF(F369="","",'Required Info to Submit'!K30)</f>
        <v/>
      </c>
      <c r="H369" s="1244" t="str">
        <f>IF(F369="","",'Required Info to Submit'!L30)</f>
        <v/>
      </c>
      <c r="I369" s="1235" t="str">
        <f>'Required Info to Submit'!F30</f>
        <v/>
      </c>
      <c r="J369" s="1235" t="str">
        <f>'Required Info to Submit'!G30</f>
        <v/>
      </c>
      <c r="K369" s="1235" t="str">
        <f>'Required Info to Submit'!H30</f>
        <v/>
      </c>
      <c r="L369" s="1235" t="str">
        <f>'Required Info to Submit'!I30</f>
        <v/>
      </c>
      <c r="M369" s="1235" t="str">
        <f>'Required Info to Submit'!J30</f>
        <v/>
      </c>
      <c r="N369" s="1198"/>
      <c r="O369" s="1198"/>
      <c r="P369" s="1198"/>
      <c r="Q369" s="1198"/>
      <c r="R369" s="1198"/>
      <c r="S369" s="1198"/>
      <c r="T369" s="1769"/>
      <c r="U369" s="1249">
        <v>8</v>
      </c>
      <c r="V369" s="1235" t="s">
        <v>1935</v>
      </c>
      <c r="W369" s="1235" t="s">
        <v>1441</v>
      </c>
      <c r="X369" s="1235" t="str">
        <f>'Required Info to Submit'!E30</f>
        <v/>
      </c>
      <c r="Y369" s="1243" t="str">
        <f>IF(X369="","",'Required Info to Submit'!K30)</f>
        <v/>
      </c>
      <c r="Z369" s="1244" t="str">
        <f>IF(X369="","",'Required Info to Submit'!L30)</f>
        <v/>
      </c>
      <c r="AA369" s="1235" t="str">
        <f>'Required Info to Submit'!F30</f>
        <v/>
      </c>
      <c r="AB369" s="1235" t="str">
        <f>'Required Info to Submit'!G30</f>
        <v/>
      </c>
      <c r="AC369" s="1235" t="str">
        <f>'Required Info to Submit'!H30</f>
        <v/>
      </c>
      <c r="AD369" s="1235" t="str">
        <f>'Required Info to Submit'!I30</f>
        <v/>
      </c>
      <c r="AE369" s="1235" t="str">
        <f>'Required Info to Submit'!J30</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69"/>
      <c r="C370" s="1249">
        <v>9</v>
      </c>
      <c r="D370" s="1235" t="s">
        <v>1935</v>
      </c>
      <c r="E370" s="1235" t="s">
        <v>1441</v>
      </c>
      <c r="F370" s="1235" t="str">
        <f>'Required Info to Submit'!E31</f>
        <v/>
      </c>
      <c r="G370" s="1243" t="str">
        <f>IF(F370="","",'Required Info to Submit'!K31)</f>
        <v/>
      </c>
      <c r="H370" s="1244" t="str">
        <f>IF(F370="","",'Required Info to Submit'!L31)</f>
        <v/>
      </c>
      <c r="I370" s="1235" t="str">
        <f>'Required Info to Submit'!F31</f>
        <v/>
      </c>
      <c r="J370" s="1235" t="str">
        <f>'Required Info to Submit'!G31</f>
        <v/>
      </c>
      <c r="K370" s="1235" t="str">
        <f>'Required Info to Submit'!H31</f>
        <v/>
      </c>
      <c r="L370" s="1235" t="str">
        <f>'Required Info to Submit'!I31</f>
        <v/>
      </c>
      <c r="M370" s="1235" t="str">
        <f>'Required Info to Submit'!J31</f>
        <v/>
      </c>
      <c r="N370" s="1198"/>
      <c r="O370" s="1198"/>
      <c r="P370" s="1198"/>
      <c r="Q370" s="1198"/>
      <c r="R370" s="1198"/>
      <c r="S370" s="1198"/>
      <c r="T370" s="1769"/>
      <c r="U370" s="1249">
        <v>9</v>
      </c>
      <c r="V370" s="1235" t="s">
        <v>1935</v>
      </c>
      <c r="W370" s="1235" t="s">
        <v>1441</v>
      </c>
      <c r="X370" s="1235" t="str">
        <f>'Required Info to Submit'!E31</f>
        <v/>
      </c>
      <c r="Y370" s="1243" t="str">
        <f>IF(X370="","",'Required Info to Submit'!K31)</f>
        <v/>
      </c>
      <c r="Z370" s="1244" t="str">
        <f>IF(X370="","",'Required Info to Submit'!L31)</f>
        <v/>
      </c>
      <c r="AA370" s="1235" t="str">
        <f>'Required Info to Submit'!F31</f>
        <v/>
      </c>
      <c r="AB370" s="1235" t="str">
        <f>'Required Info to Submit'!G31</f>
        <v/>
      </c>
      <c r="AC370" s="1235" t="str">
        <f>'Required Info to Submit'!H31</f>
        <v/>
      </c>
      <c r="AD370" s="1235" t="str">
        <f>'Required Info to Submit'!I31</f>
        <v/>
      </c>
      <c r="AE370" s="1235" t="str">
        <f>'Required Info to Submit'!J31</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ht="15.75" thickBot="1" x14ac:dyDescent="0.3">
      <c r="A371" s="1198"/>
      <c r="B371" s="1770"/>
      <c r="C371" s="1251">
        <v>10</v>
      </c>
      <c r="D371" s="1237" t="s">
        <v>1935</v>
      </c>
      <c r="E371" s="1237" t="s">
        <v>1441</v>
      </c>
      <c r="F371" s="1237" t="str">
        <f>'Required Info to Submit'!E32</f>
        <v/>
      </c>
      <c r="G371" s="1252" t="str">
        <f>IF(F371="","",'Required Info to Submit'!K32)</f>
        <v/>
      </c>
      <c r="H371" s="1252" t="str">
        <f>IF(F371="","",'Required Info to Submit'!L32)</f>
        <v/>
      </c>
      <c r="I371" s="1237" t="str">
        <f>'Required Info to Submit'!F32</f>
        <v/>
      </c>
      <c r="J371" s="1237" t="str">
        <f>'Required Info to Submit'!G32</f>
        <v/>
      </c>
      <c r="K371" s="1237" t="str">
        <f>'Required Info to Submit'!H32</f>
        <v/>
      </c>
      <c r="L371" s="1237" t="str">
        <f>'Required Info to Submit'!I32</f>
        <v/>
      </c>
      <c r="M371" s="1237" t="str">
        <f>'Required Info to Submit'!J32</f>
        <v/>
      </c>
      <c r="N371" s="1198"/>
      <c r="O371" s="1198"/>
      <c r="P371" s="1198"/>
      <c r="Q371" s="1198"/>
      <c r="R371" s="1198"/>
      <c r="S371" s="1198"/>
      <c r="T371" s="1770"/>
      <c r="U371" s="1251">
        <v>10</v>
      </c>
      <c r="V371" s="1237" t="s">
        <v>1935</v>
      </c>
      <c r="W371" s="1237" t="s">
        <v>1441</v>
      </c>
      <c r="X371" s="1237" t="str">
        <f>'Required Info to Submit'!E32</f>
        <v/>
      </c>
      <c r="Y371" s="1252" t="str">
        <f>IF(X371="","",'Required Info to Submit'!K32)</f>
        <v/>
      </c>
      <c r="Z371" s="1252" t="str">
        <f>IF(X371="","",'Required Info to Submit'!L32)</f>
        <v/>
      </c>
      <c r="AA371" s="1237" t="str">
        <f>'Required Info to Submit'!F32</f>
        <v/>
      </c>
      <c r="AB371" s="1237" t="str">
        <f>'Required Info to Submit'!G32</f>
        <v/>
      </c>
      <c r="AC371" s="1237" t="str">
        <f>'Required Info to Submit'!H32</f>
        <v/>
      </c>
      <c r="AD371" s="1237" t="str">
        <f>'Required Info to Submit'!I32</f>
        <v/>
      </c>
      <c r="AE371" s="1237" t="str">
        <f>'Required Info to Submit'!J32</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198"/>
      <c r="C372" s="1198"/>
      <c r="D372" s="1198"/>
      <c r="E372" s="1198"/>
      <c r="F372" s="1198"/>
      <c r="G372" s="1198"/>
      <c r="H372" s="1198"/>
      <c r="I372" s="1198"/>
      <c r="J372" s="1198"/>
      <c r="K372" s="1198"/>
      <c r="L372" s="1198"/>
      <c r="M372" s="1198"/>
      <c r="N372" s="1198"/>
      <c r="O372" s="1198"/>
      <c r="P372" s="1198"/>
      <c r="Q372" s="1198"/>
      <c r="R372" s="1198"/>
      <c r="S372" s="1198"/>
      <c r="T372" s="1198"/>
      <c r="U372" s="1198"/>
      <c r="V372" s="1198"/>
      <c r="W372" s="1198"/>
      <c r="X372" s="1198"/>
      <c r="Y372" s="1198"/>
      <c r="Z372" s="1198"/>
      <c r="AA372" s="1198"/>
      <c r="AB372" s="1198"/>
      <c r="AC372" s="1198"/>
      <c r="AD372" s="1198"/>
      <c r="AE372" s="1198"/>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c r="CI372" s="1198"/>
      <c r="CJ372" s="1198"/>
      <c r="CK372" s="1198"/>
    </row>
    <row r="373" spans="1:89" ht="15.75" thickBot="1" x14ac:dyDescent="0.3">
      <c r="A373" s="1198"/>
      <c r="B373" s="1198"/>
      <c r="C373" s="1198"/>
      <c r="D373" s="1198"/>
      <c r="E373" s="1198"/>
      <c r="F373" s="1198"/>
      <c r="G373" s="1198"/>
      <c r="H373" s="1198"/>
      <c r="I373" s="1198"/>
      <c r="J373" s="1198"/>
      <c r="K373" s="1198"/>
      <c r="L373" s="1198"/>
      <c r="M373" s="1198"/>
      <c r="N373" s="1198"/>
      <c r="O373" s="1198"/>
      <c r="P373" s="1198"/>
      <c r="Q373" s="1198"/>
      <c r="R373" s="1198"/>
      <c r="S373" s="1198"/>
      <c r="T373" s="1198"/>
      <c r="U373" s="1198"/>
      <c r="V373" s="1198"/>
      <c r="W373" s="1198"/>
      <c r="X373" s="1198"/>
      <c r="Y373" s="1198"/>
      <c r="Z373" s="1198"/>
      <c r="AA373" s="1198"/>
      <c r="AB373" s="1198"/>
      <c r="AC373" s="1198"/>
      <c r="AD373" s="1198"/>
      <c r="AE373" s="1198"/>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c r="CI373" s="1198"/>
      <c r="CJ373" s="1198"/>
      <c r="CK373" s="1198"/>
    </row>
    <row r="374" spans="1:89" ht="60.75" customHeight="1" thickBot="1" x14ac:dyDescent="0.3">
      <c r="A374" s="1198"/>
      <c r="B374" s="1428"/>
      <c r="C374" s="1191" t="s">
        <v>1397</v>
      </c>
      <c r="D374" s="1191" t="s">
        <v>1507</v>
      </c>
      <c r="E374" s="1191" t="s">
        <v>767</v>
      </c>
      <c r="F374" s="1191" t="s">
        <v>1188</v>
      </c>
      <c r="G374" s="1192" t="s">
        <v>1979</v>
      </c>
      <c r="H374" s="1192" t="s">
        <v>1395</v>
      </c>
      <c r="I374" s="1192" t="s">
        <v>1411</v>
      </c>
      <c r="J374" s="1191" t="s">
        <v>1396</v>
      </c>
      <c r="K374" s="1192" t="s">
        <v>1980</v>
      </c>
      <c r="L374" s="1191" t="s">
        <v>1912</v>
      </c>
      <c r="M374" s="1191" t="s">
        <v>1913</v>
      </c>
      <c r="N374" s="1192" t="s">
        <v>1511</v>
      </c>
      <c r="O374" s="1198"/>
      <c r="P374" s="1198"/>
      <c r="Q374" s="1198"/>
      <c r="R374" s="1198"/>
      <c r="S374" s="1198"/>
      <c r="T374" s="1428"/>
      <c r="U374" s="1191" t="s">
        <v>1397</v>
      </c>
      <c r="V374" s="1191" t="s">
        <v>1507</v>
      </c>
      <c r="W374" s="1191" t="s">
        <v>767</v>
      </c>
      <c r="X374" s="1191" t="s">
        <v>1188</v>
      </c>
      <c r="Y374" s="1192" t="s">
        <v>1979</v>
      </c>
      <c r="Z374" s="1192" t="s">
        <v>1395</v>
      </c>
      <c r="AA374" s="1192" t="s">
        <v>1411</v>
      </c>
      <c r="AB374" s="1191" t="s">
        <v>1396</v>
      </c>
      <c r="AC374" s="1192" t="s">
        <v>1980</v>
      </c>
      <c r="AD374" s="1191" t="s">
        <v>1912</v>
      </c>
      <c r="AE374" s="1191" t="s">
        <v>1913</v>
      </c>
      <c r="AF374" s="1192" t="s">
        <v>1511</v>
      </c>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30.75" thickBot="1" x14ac:dyDescent="0.3">
      <c r="A375" s="1198"/>
      <c r="B375" s="1358" t="s">
        <v>1981</v>
      </c>
      <c r="C375" s="1224" t="s">
        <v>1633</v>
      </c>
      <c r="D375" s="1203">
        <v>5601</v>
      </c>
      <c r="E375" s="1369" t="str" cm="1">
        <f t="array" aca="1" ref="E375" ca="1">INDIRECT("'Incentives Worksheet'!D"&amp;'Configurable Tab'!H33+6)</f>
        <v/>
      </c>
      <c r="F375" s="1370" t="str" cm="1">
        <f t="array" aca="1" ref="F375" ca="1">INDIRECT("'Incentives Worksheet'!D"&amp;'Configurable Tab'!H33+8)</f>
        <v/>
      </c>
      <c r="G375" s="1347" t="str" cm="1">
        <f t="array" aca="1" ref="G375" ca="1">IF(ISBLANK(INDIRECT("'Incentives Worksheet'!H"&amp;'Configurable Tab'!H33+6)),"",INDIRECT("'Incentives Worksheet'!H"&amp;'Configurable Tab'!H33+6))</f>
        <v/>
      </c>
      <c r="H375" s="1195" t="str" cm="1">
        <f t="array" aca="1" ref="H375" ca="1">IF(ISBLANK(INDIRECT("'Incentives Worksheet'!J"&amp;'Configurable Tab'!H33+3)),"",INDIRECT("'Incentives Worksheet'!J"&amp;'Configurable Tab'!H33+3))</f>
        <v/>
      </c>
      <c r="I375" s="1195" t="str" cm="1">
        <f t="array" aca="1" ref="I375" ca="1">IF(ISBLANK(INDIRECT("'Incentives Worksheet'!L"&amp;'Configurable Tab'!H33+3)),"",INDIRECT("'Incentives Worksheet'!L"&amp;'Configurable Tab'!H33+3))</f>
        <v/>
      </c>
      <c r="J375" s="1195" t="str" cm="1">
        <f t="array" aca="1" ref="J375" ca="1">IF(ISBLANK(INDIRECT("'Incentives Worksheet'!N"&amp;'Configurable Tab'!H33+3)),"",INDIRECT("'Incentives Worksheet'!N"&amp;'Configurable Tab'!H33+3))</f>
        <v/>
      </c>
      <c r="K375" s="1371" cm="1">
        <f t="array" aca="1" ref="K375" ca="1">IF(INDIRECT("'Incentives Worksheet'!H"&amp;'Configurable Tab'!H33+12)=0,"",INDIRECT("'Incentives Worksheet'!H"&amp;'Configurable Tab'!H33+12))</f>
        <v>1</v>
      </c>
      <c r="L375" s="1195" t="str" cm="1">
        <f t="array" aca="1" ref="L375" ca="1">IF(ISBLANK(INDIRECT("'Incentives Worksheet'!H"&amp;'Configurable Tab'!H33+3)),"",INDIRECT("'Incentives Worksheet'!H"&amp;'Configurable Tab'!H33+3))</f>
        <v/>
      </c>
      <c r="M375" s="1195" t="str" cm="1">
        <f t="array" aca="1" ref="M375" ca="1">IF(INDIRECT("'Incentives Worksheet'!R"&amp;'Configurable Tab'!H33+3)="USF Calendar","Fiscal",INDIRECT("'Incentives Worksheet'!R"&amp;'Configurable Tab'!H33+3))</f>
        <v>Calendar</v>
      </c>
      <c r="N375" s="1195" t="str" cm="1">
        <f t="array" aca="1" ref="N375" ca="1">INDIRECT("'Incentives Worksheet'!D"&amp;'Configurable Tab'!H33+10)</f>
        <v>Yes</v>
      </c>
      <c r="O375" s="1198"/>
      <c r="P375" s="1198"/>
      <c r="Q375" s="1198"/>
      <c r="R375" s="1198"/>
      <c r="S375" s="1198"/>
      <c r="T375" s="1358" t="s">
        <v>1981</v>
      </c>
      <c r="U375" s="1224" t="s">
        <v>1633</v>
      </c>
      <c r="V375" s="1203">
        <v>5602</v>
      </c>
      <c r="W375" s="1369" t="str" cm="1">
        <f t="array" aca="1" ref="W375" ca="1">INDIRECT("'Incentives Worksheet'!D"&amp;'Configurable Tab'!H34+6)</f>
        <v/>
      </c>
      <c r="X375" s="1370" t="str" cm="1">
        <f t="array" aca="1" ref="X375" ca="1">INDIRECT("'Incentives Worksheet'!D"&amp;'Configurable Tab'!H34+8)</f>
        <v/>
      </c>
      <c r="Y375" s="1347" t="str" cm="1">
        <f t="array" aca="1" ref="Y375" ca="1">IF(ISBLANK(INDIRECT("'Incentives Worksheet'!H"&amp;'Configurable Tab'!H34+6)),"",INDIRECT("'Incentives Worksheet'!H"&amp;'Configurable Tab'!H34+6))</f>
        <v/>
      </c>
      <c r="Z375" s="1195" t="str" cm="1">
        <f t="array" aca="1" ref="Z375" ca="1">IF(ISBLANK(INDIRECT("'Incentives Worksheet'!J"&amp;'Configurable Tab'!H34+3)),"",INDIRECT("'Incentives Worksheet'!J"&amp;'Configurable Tab'!H34+3))</f>
        <v/>
      </c>
      <c r="AA375" s="1195" t="str" cm="1">
        <f t="array" aca="1" ref="AA375" ca="1">IF(ISBLANK(INDIRECT("'Incentives Worksheet'!L"&amp;'Configurable Tab'!H34+3)),"",INDIRECT("'Incentives Worksheet'!L"&amp;'Configurable Tab'!H34+3))</f>
        <v/>
      </c>
      <c r="AB375" s="1195" t="str" cm="1">
        <f t="array" aca="1" ref="AB375" ca="1">IF(ISBLANK(INDIRECT("'Incentives Worksheet'!N"&amp;'Configurable Tab'!H34+3)),"",INDIRECT("'Incentives Worksheet'!N"&amp;'Configurable Tab'!H34+3))</f>
        <v/>
      </c>
      <c r="AC375" s="1195" t="str" cm="1">
        <f t="array" aca="1" ref="AC375" ca="1">IF(INDIRECT("'Incentives Worksheet'!H"&amp;'Configurable Tab'!H34+12)=0,"",INDIRECT("'Incentives Worksheet'!H"&amp;'Configurable Tab'!H34+12))</f>
        <v/>
      </c>
      <c r="AD375" s="1195" t="str" cm="1">
        <f t="array" aca="1" ref="AD375" ca="1">IF(ISBLANK(INDIRECT("'Incentives Worksheet'!H"&amp;'Configurable Tab'!H34+3)),"",INDIRECT("'Incentives Worksheet'!H"&amp;'Configurable Tab'!H34+3))</f>
        <v/>
      </c>
      <c r="AE375" s="1195" t="str" cm="1">
        <f t="array" aca="1" ref="AE375" ca="1">IF(INDIRECT("'Incentives Worksheet'!R"&amp;'Configurable Tab'!H34+3)="USF Calendar","Fiscal",INDIRECT("'Incentives Worksheet'!R"&amp;'Configurable Tab'!H34+3))</f>
        <v>Calendar</v>
      </c>
      <c r="AF375" s="1195" t="str" cm="1">
        <f t="array" aca="1" ref="AF375" ca="1">INDIRECT("'Incentives Worksheet'!D"&amp;'Configurable Tab'!H34+10)</f>
        <v>Yes</v>
      </c>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30.75" customHeight="1" thickBot="1" x14ac:dyDescent="0.3">
      <c r="A376" s="1198"/>
      <c r="B376" s="1768" t="s">
        <v>1982</v>
      </c>
      <c r="C376" s="1200" t="s">
        <v>1497</v>
      </c>
      <c r="D376" s="1200" t="s">
        <v>729</v>
      </c>
      <c r="E376" s="1200" t="s">
        <v>1498</v>
      </c>
      <c r="F376" s="1198"/>
      <c r="G376" s="1222" t="s">
        <v>1903</v>
      </c>
      <c r="H376" s="1222" t="s">
        <v>1976</v>
      </c>
      <c r="I376" s="1198"/>
      <c r="J376" s="1198"/>
      <c r="K376" s="1198"/>
      <c r="L376" s="1198"/>
      <c r="M376" s="1198"/>
      <c r="N376" s="1199"/>
      <c r="O376" s="1198"/>
      <c r="P376" s="1198"/>
      <c r="Q376" s="1198"/>
      <c r="R376" s="1198"/>
      <c r="S376" s="1198"/>
      <c r="T376" s="1768" t="s">
        <v>1982</v>
      </c>
      <c r="U376" s="1200" t="s">
        <v>1497</v>
      </c>
      <c r="V376" s="1200" t="s">
        <v>729</v>
      </c>
      <c r="W376" s="1200" t="s">
        <v>1498</v>
      </c>
      <c r="X376" s="1198"/>
      <c r="Y376" s="1222" t="s">
        <v>1903</v>
      </c>
      <c r="Z376" s="1222" t="s">
        <v>1976</v>
      </c>
      <c r="AA376" s="1198"/>
      <c r="AB376" s="1198"/>
      <c r="AC376" s="1198"/>
      <c r="AD376" s="1198"/>
      <c r="AE376" s="1198"/>
      <c r="AF376" s="1199"/>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x14ac:dyDescent="0.25">
      <c r="A377" s="1198"/>
      <c r="B377" s="1788"/>
      <c r="C377" s="1372" cm="1">
        <f t="array" aca="1" ref="C377" ca="1">INDIRECT("'Incentives Worksheet'!J"&amp;'Configurable Tab'!H33+6)</f>
        <v>1</v>
      </c>
      <c r="D377" s="1373" t="str" cm="1">
        <f t="array" aca="1" ref="D377" ca="1">IF(INDIRECT("'Incentives Worksheet'!L"&amp;'Configurable Tab'!H33+6)=0,"",INDIRECT("'Incentives Worksheet'!L"&amp;'Configurable Tab'!H33+6))</f>
        <v/>
      </c>
      <c r="E377" s="1373" t="str" cm="1">
        <f t="array" aca="1" ref="E377" ca="1">IF(INDIRECT("'Incentives Worksheet'!N"&amp;'Configurable Tab'!H33+6)=0,"",INDIRECT("'Incentives Worksheet'!N"&amp;'Configurable Tab'!H33+6))</f>
        <v/>
      </c>
      <c r="F377" s="1198"/>
      <c r="G377" s="1222"/>
      <c r="H377" s="1222"/>
      <c r="I377" s="1198"/>
      <c r="J377" s="1198"/>
      <c r="K377" s="1198"/>
      <c r="L377" s="1198"/>
      <c r="M377" s="1198"/>
      <c r="N377" s="1199"/>
      <c r="O377" s="1198"/>
      <c r="P377" s="1198"/>
      <c r="Q377" s="1198"/>
      <c r="R377" s="1198"/>
      <c r="S377" s="1198"/>
      <c r="T377" s="1788"/>
      <c r="U377" s="1374" cm="1">
        <f t="array" aca="1" ref="U377" ca="1">INDIRECT("'Incentives Worksheet'!J"&amp;'Configurable Tab'!H34+6)</f>
        <v>1</v>
      </c>
      <c r="V377" s="1373" t="str" cm="1">
        <f t="array" aca="1" ref="V377" ca="1">IF(INDIRECT("'Incentives Worksheet'!L"&amp;'Configurable Tab'!H34+6)=0,"",INDIRECT("'Incentives Worksheet'!L"&amp;'Configurable Tab'!H34+6))</f>
        <v/>
      </c>
      <c r="W377" s="1373" t="str" cm="1">
        <f t="array" aca="1" ref="W377" ca="1">IF(INDIRECT("'Incentives Worksheet'!N"&amp;'Configurable Tab'!H34+6)=0,"",INDIRECT("'Incentives Worksheet'!N"&amp;'Configurable Tab'!H34+6))</f>
        <v/>
      </c>
      <c r="X377" s="1198"/>
      <c r="Y377" s="1222"/>
      <c r="Z377" s="1222"/>
      <c r="AA377" s="1198"/>
      <c r="AB377" s="1198"/>
      <c r="AC377" s="1198"/>
      <c r="AD377" s="1198"/>
      <c r="AE377" s="1198"/>
      <c r="AF377" s="1199"/>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x14ac:dyDescent="0.25">
      <c r="A378" s="1198"/>
      <c r="B378" s="1788"/>
      <c r="C378" s="1336" cm="1">
        <f t="array" aca="1" ref="C378" ca="1">INDIRECT("'Incentives Worksheet'!J"&amp;'Configurable Tab'!H33+7)</f>
        <v>2</v>
      </c>
      <c r="D378" s="1432" t="str" cm="1">
        <f t="array" aca="1" ref="D378" ca="1">IF(INDIRECT("'Incentives Worksheet'!L"&amp;'Configurable Tab'!H33+7)=0,"",INDIRECT("'Incentives Worksheet'!L"&amp;'Configurable Tab'!H33+7))</f>
        <v/>
      </c>
      <c r="E378" s="1432" t="str" cm="1">
        <f t="array" aca="1" ref="E378" ca="1">IF(INDIRECT("'Incentives Worksheet'!N"&amp;'Configurable Tab'!H33+7)=0,"",INDIRECT("'Incentives Worksheet'!N"&amp;'Configurable Tab'!H33+7))</f>
        <v/>
      </c>
      <c r="F378" s="1198"/>
      <c r="G378" s="1222"/>
      <c r="H378" s="1222"/>
      <c r="I378" s="1198"/>
      <c r="J378" s="1198"/>
      <c r="K378" s="1198"/>
      <c r="L378" s="1198"/>
      <c r="M378" s="1198"/>
      <c r="N378" s="1199"/>
      <c r="O378" s="1198"/>
      <c r="P378" s="1198"/>
      <c r="Q378" s="1198"/>
      <c r="R378" s="1198"/>
      <c r="S378" s="1198"/>
      <c r="T378" s="1788"/>
      <c r="U378" s="1278" cm="1">
        <f t="array" aca="1" ref="U378" ca="1">INDIRECT("'Incentives Worksheet'!J"&amp;'Configurable Tab'!H34+7)</f>
        <v>2</v>
      </c>
      <c r="V378" s="1432" t="str" cm="1">
        <f t="array" aca="1" ref="V378" ca="1">IF(INDIRECT("'Incentives Worksheet'!L"&amp;'Configurable Tab'!H34+7)=0,"",INDIRECT("'Incentives Worksheet'!L"&amp;'Configurable Tab'!H34+7))</f>
        <v/>
      </c>
      <c r="W378" s="1432" t="str" cm="1">
        <f t="array" aca="1" ref="W378" ca="1">IF(INDIRECT("'Incentives Worksheet'!N"&amp;'Configurable Tab'!H34+7)=0,"",INDIRECT("'Incentives Worksheet'!N"&amp;'Configurable Tab'!H34+7))</f>
        <v/>
      </c>
      <c r="X378" s="1198"/>
      <c r="Y378" s="1222"/>
      <c r="Z378" s="1222"/>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88"/>
      <c r="C379" s="1336" cm="1">
        <f t="array" aca="1" ref="C379" ca="1">INDIRECT("'Incentives Worksheet'!J"&amp;'Configurable Tab'!H33+8)</f>
        <v>3</v>
      </c>
      <c r="D379" s="1432" t="str" cm="1">
        <f t="array" aca="1" ref="D379" ca="1">IF(INDIRECT("'Incentives Worksheet'!L"&amp;'Configurable Tab'!H33+8)=0,"",INDIRECT("'Incentives Worksheet'!L"&amp;'Configurable Tab'!H33+8))</f>
        <v/>
      </c>
      <c r="E379" s="1432" t="str" cm="1">
        <f t="array" aca="1" ref="E379" ca="1">IF(INDIRECT("'Incentives Worksheet'!N"&amp;'Configurable Tab'!H33+8)=0,"",INDIRECT("'Incentives Worksheet'!N"&amp;'Configurable Tab'!H33+8))</f>
        <v/>
      </c>
      <c r="F379" s="1198"/>
      <c r="G379" s="1222"/>
      <c r="H379" s="1222"/>
      <c r="I379" s="1198"/>
      <c r="J379" s="1198"/>
      <c r="K379" s="1198"/>
      <c r="L379" s="1198"/>
      <c r="M379" s="1198"/>
      <c r="N379" s="1199"/>
      <c r="O379" s="1198"/>
      <c r="P379" s="1198"/>
      <c r="Q379" s="1198"/>
      <c r="R379" s="1198"/>
      <c r="S379" s="1198"/>
      <c r="T379" s="1788"/>
      <c r="U379" s="1278" cm="1">
        <f t="array" aca="1" ref="U379" ca="1">INDIRECT("'Incentives Worksheet'!J"&amp;'Configurable Tab'!H34+8)</f>
        <v>3</v>
      </c>
      <c r="V379" s="1432" t="str" cm="1">
        <f t="array" aca="1" ref="V379" ca="1">IF(INDIRECT("'Incentives Worksheet'!L"&amp;'Configurable Tab'!H34+8)=0,"",INDIRECT("'Incentives Worksheet'!L"&amp;'Configurable Tab'!H34+8))</f>
        <v/>
      </c>
      <c r="W379" s="1432" t="str" cm="1">
        <f t="array" aca="1" ref="W379" ca="1">IF(INDIRECT("'Incentives Worksheet'!N"&amp;'Configurable Tab'!H34+8)=0,"",INDIRECT("'Incentives Worksheet'!N"&amp;'Configurable Tab'!H34+8))</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88"/>
      <c r="C380" s="1336" cm="1">
        <f t="array" aca="1" ref="C380" ca="1">INDIRECT("'Incentives Worksheet'!J"&amp;'Configurable Tab'!H33+9)</f>
        <v>4</v>
      </c>
      <c r="D380" s="1432" t="str" cm="1">
        <f t="array" aca="1" ref="D380" ca="1">IF(INDIRECT("'Incentives Worksheet'!L"&amp;'Configurable Tab'!H33+9)=0,"",INDIRECT("'Incentives Worksheet'!L"&amp;'Configurable Tab'!H33+9))</f>
        <v/>
      </c>
      <c r="E380" s="1432" t="str" cm="1">
        <f t="array" aca="1" ref="E380" ca="1">IF(INDIRECT("'Incentives Worksheet'!N"&amp;'Configurable Tab'!H33+9)=0,"",INDIRECT("'Incentives Worksheet'!N"&amp;'Configurable Tab'!H33+9))</f>
        <v/>
      </c>
      <c r="F380" s="1198"/>
      <c r="G380" s="1222"/>
      <c r="H380" s="1222"/>
      <c r="I380" s="1198"/>
      <c r="J380" s="1198"/>
      <c r="K380" s="1198"/>
      <c r="L380" s="1198"/>
      <c r="M380" s="1198"/>
      <c r="N380" s="1199"/>
      <c r="O380" s="1198"/>
      <c r="P380" s="1198"/>
      <c r="Q380" s="1198"/>
      <c r="R380" s="1198"/>
      <c r="S380" s="1198"/>
      <c r="T380" s="1788"/>
      <c r="U380" s="1278" cm="1">
        <f t="array" aca="1" ref="U380" ca="1">INDIRECT("'Incentives Worksheet'!J"&amp;'Configurable Tab'!H34+9)</f>
        <v>4</v>
      </c>
      <c r="V380" s="1432" t="str" cm="1">
        <f t="array" aca="1" ref="V380" ca="1">IF(INDIRECT("'Incentives Worksheet'!L"&amp;'Configurable Tab'!H34+9)=0,"",INDIRECT("'Incentives Worksheet'!L"&amp;'Configurable Tab'!H34+9))</f>
        <v/>
      </c>
      <c r="W380" s="1432" t="str" cm="1">
        <f t="array" aca="1" ref="W380" ca="1">IF(INDIRECT("'Incentives Worksheet'!N"&amp;'Configurable Tab'!H34+9)=0,"",INDIRECT("'Incentives Worksheet'!N"&amp;'Configurable Tab'!H34+9))</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ht="15.75" thickBot="1" x14ac:dyDescent="0.3">
      <c r="A381" s="1198"/>
      <c r="B381" s="1769"/>
      <c r="C381" s="1237" cm="1">
        <f t="array" aca="1" ref="C381" ca="1">INDIRECT("'Incentives Worksheet'!J"&amp;'Configurable Tab'!H33+10)</f>
        <v>5</v>
      </c>
      <c r="D381" s="1333" t="str" cm="1">
        <f t="array" aca="1" ref="D381" ca="1">IF(INDIRECT("'Incentives Worksheet'!L"&amp;'Configurable Tab'!H33+10)=0,"",INDIRECT("'Incentives Worksheet'!L"&amp;'Configurable Tab'!H33+10))</f>
        <v/>
      </c>
      <c r="E381" s="1333" t="str" cm="1">
        <f t="array" aca="1" ref="E381" ca="1">IF(INDIRECT("'Incentives Worksheet'!N"&amp;'Configurable Tab'!H33+10)=0,"",INDIRECT("'Incentives Worksheet'!N"&amp;'Configurable Tab'!H33+10))</f>
        <v/>
      </c>
      <c r="F381" s="1375"/>
      <c r="G381" s="1375"/>
      <c r="H381" s="1375"/>
      <c r="I381" s="1198"/>
      <c r="J381" s="1198"/>
      <c r="K381" s="1198"/>
      <c r="L381" s="1198"/>
      <c r="M381" s="1198"/>
      <c r="N381" s="1199"/>
      <c r="O381" s="1198"/>
      <c r="P381" s="1198"/>
      <c r="Q381" s="1198"/>
      <c r="R381" s="1198"/>
      <c r="S381" s="1198"/>
      <c r="T381" s="1769"/>
      <c r="U381" s="1255" cm="1">
        <f t="array" aca="1" ref="U381" ca="1">INDIRECT("'Incentives Worksheet'!J"&amp;'Configurable Tab'!H34+10)</f>
        <v>5</v>
      </c>
      <c r="V381" s="1333" t="str" cm="1">
        <f t="array" aca="1" ref="V381" ca="1">IF(INDIRECT("'Incentives Worksheet'!L"&amp;'Configurable Tab'!H34+10)=0,"",INDIRECT("'Incentives Worksheet'!L"&amp;'Configurable Tab'!H34+10))</f>
        <v/>
      </c>
      <c r="W381" s="1333" t="str" cm="1">
        <f t="array" aca="1" ref="W381" ca="1">IF(INDIRECT("'Incentives Worksheet'!N"&amp;'Configurable Tab'!H34+10)=0,"",INDIRECT("'Incentives Worksheet'!N"&amp;'Configurable Tab'!H34+10))</f>
        <v/>
      </c>
      <c r="X381" s="1375"/>
      <c r="Y381" s="1375"/>
      <c r="Z381" s="1375"/>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ht="15.75" customHeight="1" thickBot="1" x14ac:dyDescent="0.3">
      <c r="A382" s="1198"/>
      <c r="B382" s="1768" t="s">
        <v>1983</v>
      </c>
      <c r="C382" s="1238" t="s">
        <v>1932</v>
      </c>
      <c r="D382" s="1376" t="s">
        <v>1922</v>
      </c>
      <c r="E382" s="1376" t="s">
        <v>131</v>
      </c>
      <c r="F382" s="1239" t="s">
        <v>1923</v>
      </c>
      <c r="G382" s="1239" t="s">
        <v>1933</v>
      </c>
      <c r="H382" s="1240" t="s">
        <v>1934</v>
      </c>
      <c r="I382" s="1241" t="s">
        <v>768</v>
      </c>
      <c r="J382" s="1377" t="s">
        <v>769</v>
      </c>
      <c r="K382" s="1241" t="s">
        <v>770</v>
      </c>
      <c r="L382" s="1241" t="s">
        <v>771</v>
      </c>
      <c r="M382" s="1241" t="s">
        <v>204</v>
      </c>
      <c r="N382" s="1199"/>
      <c r="O382" s="1198"/>
      <c r="P382" s="1198"/>
      <c r="Q382" s="1198"/>
      <c r="R382" s="1198"/>
      <c r="S382" s="1198"/>
      <c r="T382" s="1768" t="s">
        <v>1983</v>
      </c>
      <c r="U382" s="1238" t="s">
        <v>1932</v>
      </c>
      <c r="V382" s="1376" t="s">
        <v>1922</v>
      </c>
      <c r="W382" s="1376" t="s">
        <v>131</v>
      </c>
      <c r="X382" s="1239" t="s">
        <v>1923</v>
      </c>
      <c r="Y382" s="1239" t="s">
        <v>1933</v>
      </c>
      <c r="Z382" s="1240" t="s">
        <v>1934</v>
      </c>
      <c r="AA382" s="1241" t="s">
        <v>768</v>
      </c>
      <c r="AB382" s="1377" t="s">
        <v>769</v>
      </c>
      <c r="AC382" s="1241" t="s">
        <v>770</v>
      </c>
      <c r="AD382" s="1241" t="s">
        <v>771</v>
      </c>
      <c r="AE382" s="1241" t="s">
        <v>204</v>
      </c>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x14ac:dyDescent="0.25">
      <c r="A383" s="1198"/>
      <c r="B383" s="1769"/>
      <c r="C383" s="1242">
        <v>1</v>
      </c>
      <c r="D383" s="1235" t="s">
        <v>1935</v>
      </c>
      <c r="E383" s="1235" t="s">
        <v>1441</v>
      </c>
      <c r="F383" s="1235" t="str">
        <f>'Required Info to Submit'!E23</f>
        <v/>
      </c>
      <c r="G383" s="1243" t="str">
        <f>IF(F383="","",'Required Info to Submit'!K23)</f>
        <v/>
      </c>
      <c r="H383" s="1244" t="str">
        <f>IF(F383="","",'Required Info to Submit'!L23)</f>
        <v/>
      </c>
      <c r="I383" s="1235" t="str">
        <f>'Required Info to Submit'!F23</f>
        <v/>
      </c>
      <c r="J383" s="1378" t="str">
        <f>'Required Info to Submit'!G23</f>
        <v/>
      </c>
      <c r="K383" s="1235" t="str">
        <f>'Required Info to Submit'!H23</f>
        <v/>
      </c>
      <c r="L383" s="1235" t="str">
        <f>'Required Info to Submit'!I23</f>
        <v/>
      </c>
      <c r="M383" s="1235" t="str">
        <f>'Required Info to Submit'!J23</f>
        <v/>
      </c>
      <c r="N383" s="1199"/>
      <c r="O383" s="1198"/>
      <c r="P383" s="1198"/>
      <c r="Q383" s="1198"/>
      <c r="R383" s="1198"/>
      <c r="S383" s="1198"/>
      <c r="T383" s="1769"/>
      <c r="U383" s="1242">
        <v>1</v>
      </c>
      <c r="V383" s="1235" t="s">
        <v>1935</v>
      </c>
      <c r="W383" s="1235" t="s">
        <v>1441</v>
      </c>
      <c r="X383" s="1235" t="str">
        <f>'Required Info to Submit'!E23</f>
        <v/>
      </c>
      <c r="Y383" s="1243" t="str">
        <f>IF(X383="","",'Required Info to Submit'!K23)</f>
        <v/>
      </c>
      <c r="Z383" s="1244" t="str">
        <f>IF(X383="","",'Required Info to Submit'!L23)</f>
        <v/>
      </c>
      <c r="AA383" s="1235" t="str">
        <f>'Required Info to Submit'!F23</f>
        <v/>
      </c>
      <c r="AB383" s="1378" t="str">
        <f>'Required Info to Submit'!G23</f>
        <v/>
      </c>
      <c r="AC383" s="1235" t="str">
        <f>'Required Info to Submit'!H23</f>
        <v/>
      </c>
      <c r="AD383" s="1235" t="str">
        <f>'Required Info to Submit'!I23</f>
        <v/>
      </c>
      <c r="AE383" s="1235" t="str">
        <f>'Required Info to Submit'!J23</f>
        <v/>
      </c>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x14ac:dyDescent="0.25">
      <c r="A384" s="1198"/>
      <c r="B384" s="1769"/>
      <c r="C384" s="1249">
        <v>2</v>
      </c>
      <c r="D384" s="1235" t="s">
        <v>1935</v>
      </c>
      <c r="E384" s="1235" t="s">
        <v>1441</v>
      </c>
      <c r="F384" s="1235" t="str">
        <f>'Required Info to Submit'!E24</f>
        <v/>
      </c>
      <c r="G384" s="1243" t="str">
        <f>IF(F384="","",'Required Info to Submit'!K24)</f>
        <v/>
      </c>
      <c r="H384" s="1244" t="str">
        <f>IF(F384="","",'Required Info to Submit'!L24)</f>
        <v/>
      </c>
      <c r="I384" s="1235" t="str">
        <f>'Required Info to Submit'!F24</f>
        <v/>
      </c>
      <c r="J384" s="1378" t="str">
        <f>'Required Info to Submit'!G24</f>
        <v/>
      </c>
      <c r="K384" s="1235" t="str">
        <f>'Required Info to Submit'!H24</f>
        <v/>
      </c>
      <c r="L384" s="1235" t="str">
        <f>'Required Info to Submit'!I24</f>
        <v/>
      </c>
      <c r="M384" s="1235" t="str">
        <f>'Required Info to Submit'!J24</f>
        <v/>
      </c>
      <c r="N384" s="1199"/>
      <c r="O384" s="1198"/>
      <c r="P384" s="1198"/>
      <c r="Q384" s="1198"/>
      <c r="R384" s="1198"/>
      <c r="S384" s="1198"/>
      <c r="T384" s="1769"/>
      <c r="U384" s="1249">
        <v>2</v>
      </c>
      <c r="V384" s="1235" t="s">
        <v>1935</v>
      </c>
      <c r="W384" s="1235" t="s">
        <v>1441</v>
      </c>
      <c r="X384" s="1235" t="str">
        <f>'Required Info to Submit'!E24</f>
        <v/>
      </c>
      <c r="Y384" s="1243" t="str">
        <f>IF(X384="","",'Required Info to Submit'!K24)</f>
        <v/>
      </c>
      <c r="Z384" s="1244" t="str">
        <f>IF(X384="","",'Required Info to Submit'!L24)</f>
        <v/>
      </c>
      <c r="AA384" s="1235" t="str">
        <f>'Required Info to Submit'!F24</f>
        <v/>
      </c>
      <c r="AB384" s="1378" t="str">
        <f>'Required Info to Submit'!G24</f>
        <v/>
      </c>
      <c r="AC384" s="1235" t="str">
        <f>'Required Info to Submit'!H24</f>
        <v/>
      </c>
      <c r="AD384" s="1235" t="str">
        <f>'Required Info to Submit'!I24</f>
        <v/>
      </c>
      <c r="AE384" s="1235" t="str">
        <f>'Required Info to Submit'!J24</f>
        <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69"/>
      <c r="C385" s="1249">
        <v>3</v>
      </c>
      <c r="D385" s="1235" t="s">
        <v>1935</v>
      </c>
      <c r="E385" s="1235" t="s">
        <v>1441</v>
      </c>
      <c r="F385" s="1235" t="str">
        <f>'Required Info to Submit'!E25</f>
        <v/>
      </c>
      <c r="G385" s="1243" t="str">
        <f>IF(F385="","",'Required Info to Submit'!K25)</f>
        <v/>
      </c>
      <c r="H385" s="1244" t="str">
        <f>IF(F385="","",'Required Info to Submit'!L25)</f>
        <v/>
      </c>
      <c r="I385" s="1235" t="str">
        <f>'Required Info to Submit'!F25</f>
        <v/>
      </c>
      <c r="J385" s="1378" t="str">
        <f>'Required Info to Submit'!G25</f>
        <v/>
      </c>
      <c r="K385" s="1235" t="str">
        <f>'Required Info to Submit'!H25</f>
        <v/>
      </c>
      <c r="L385" s="1235" t="str">
        <f>'Required Info to Submit'!I25</f>
        <v/>
      </c>
      <c r="M385" s="1235" t="str">
        <f>'Required Info to Submit'!J25</f>
        <v/>
      </c>
      <c r="N385" s="1199"/>
      <c r="O385" s="1198"/>
      <c r="P385" s="1198"/>
      <c r="Q385" s="1198"/>
      <c r="R385" s="1198"/>
      <c r="S385" s="1198"/>
      <c r="T385" s="1769"/>
      <c r="U385" s="1249">
        <v>3</v>
      </c>
      <c r="V385" s="1235" t="s">
        <v>1935</v>
      </c>
      <c r="W385" s="1235" t="s">
        <v>1441</v>
      </c>
      <c r="X385" s="1235" t="str">
        <f>'Required Info to Submit'!E25</f>
        <v/>
      </c>
      <c r="Y385" s="1243" t="str">
        <f>IF(X385="","",'Required Info to Submit'!K25)</f>
        <v/>
      </c>
      <c r="Z385" s="1244" t="str">
        <f>IF(X385="","",'Required Info to Submit'!L25)</f>
        <v/>
      </c>
      <c r="AA385" s="1235" t="str">
        <f>'Required Info to Submit'!F25</f>
        <v/>
      </c>
      <c r="AB385" s="1378" t="str">
        <f>'Required Info to Submit'!G25</f>
        <v/>
      </c>
      <c r="AC385" s="1235" t="str">
        <f>'Required Info to Submit'!H25</f>
        <v/>
      </c>
      <c r="AD385" s="1235" t="str">
        <f>'Required Info to Submit'!I25</f>
        <v/>
      </c>
      <c r="AE385" s="1235" t="str">
        <f>'Required Info to Submit'!J25</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69"/>
      <c r="C386" s="1249">
        <v>4</v>
      </c>
      <c r="D386" s="1235" t="s">
        <v>1935</v>
      </c>
      <c r="E386" s="1235" t="s">
        <v>1441</v>
      </c>
      <c r="F386" s="1235" t="str">
        <f>'Required Info to Submit'!E26</f>
        <v/>
      </c>
      <c r="G386" s="1243" t="str">
        <f>IF(F386="","",'Required Info to Submit'!K26)</f>
        <v/>
      </c>
      <c r="H386" s="1244" t="str">
        <f>IF(F386="","",'Required Info to Submit'!L26)</f>
        <v/>
      </c>
      <c r="I386" s="1235" t="str">
        <f>'Required Info to Submit'!F26</f>
        <v/>
      </c>
      <c r="J386" s="1378" t="str">
        <f>'Required Info to Submit'!G26</f>
        <v/>
      </c>
      <c r="K386" s="1235" t="str">
        <f>'Required Info to Submit'!H26</f>
        <v/>
      </c>
      <c r="L386" s="1235" t="str">
        <f>'Required Info to Submit'!I26</f>
        <v/>
      </c>
      <c r="M386" s="1235" t="str">
        <f>'Required Info to Submit'!J26</f>
        <v/>
      </c>
      <c r="N386" s="1199"/>
      <c r="O386" s="1198"/>
      <c r="P386" s="1198"/>
      <c r="Q386" s="1198"/>
      <c r="R386" s="1198"/>
      <c r="S386" s="1198"/>
      <c r="T386" s="1769"/>
      <c r="U386" s="1249">
        <v>4</v>
      </c>
      <c r="V386" s="1235" t="s">
        <v>1935</v>
      </c>
      <c r="W386" s="1235" t="s">
        <v>1441</v>
      </c>
      <c r="X386" s="1235" t="str">
        <f>'Required Info to Submit'!E26</f>
        <v/>
      </c>
      <c r="Y386" s="1243" t="str">
        <f>IF(X386="","",'Required Info to Submit'!K26)</f>
        <v/>
      </c>
      <c r="Z386" s="1244" t="str">
        <f>IF(X386="","",'Required Info to Submit'!L26)</f>
        <v/>
      </c>
      <c r="AA386" s="1235" t="str">
        <f>'Required Info to Submit'!F26</f>
        <v/>
      </c>
      <c r="AB386" s="1378" t="str">
        <f>'Required Info to Submit'!G26</f>
        <v/>
      </c>
      <c r="AC386" s="1235" t="str">
        <f>'Required Info to Submit'!H26</f>
        <v/>
      </c>
      <c r="AD386" s="1235" t="str">
        <f>'Required Info to Submit'!I26</f>
        <v/>
      </c>
      <c r="AE386" s="1235" t="str">
        <f>'Required Info to Submit'!J26</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69"/>
      <c r="C387" s="1249">
        <v>5</v>
      </c>
      <c r="D387" s="1235" t="s">
        <v>1935</v>
      </c>
      <c r="E387" s="1235" t="s">
        <v>1441</v>
      </c>
      <c r="F387" s="1235" t="str">
        <f>'Required Info to Submit'!E27</f>
        <v/>
      </c>
      <c r="G387" s="1243" t="str">
        <f>IF(F387="","",'Required Info to Submit'!K27)</f>
        <v/>
      </c>
      <c r="H387" s="1244" t="str">
        <f>IF(F387="","",'Required Info to Submit'!L27)</f>
        <v/>
      </c>
      <c r="I387" s="1235" t="str">
        <f>'Required Info to Submit'!F27</f>
        <v/>
      </c>
      <c r="J387" s="1378" t="str">
        <f>'Required Info to Submit'!G27</f>
        <v/>
      </c>
      <c r="K387" s="1235" t="str">
        <f>'Required Info to Submit'!H27</f>
        <v/>
      </c>
      <c r="L387" s="1235" t="str">
        <f>'Required Info to Submit'!I27</f>
        <v/>
      </c>
      <c r="M387" s="1235" t="str">
        <f>'Required Info to Submit'!J27</f>
        <v/>
      </c>
      <c r="N387" s="1199"/>
      <c r="O387" s="1198"/>
      <c r="P387" s="1198"/>
      <c r="Q387" s="1198"/>
      <c r="R387" s="1198"/>
      <c r="S387" s="1198"/>
      <c r="T387" s="1769"/>
      <c r="U387" s="1249">
        <v>5</v>
      </c>
      <c r="V387" s="1235" t="s">
        <v>1935</v>
      </c>
      <c r="W387" s="1235" t="s">
        <v>1441</v>
      </c>
      <c r="X387" s="1235" t="str">
        <f>'Required Info to Submit'!E27</f>
        <v/>
      </c>
      <c r="Y387" s="1243" t="str">
        <f>IF(X387="","",'Required Info to Submit'!K27)</f>
        <v/>
      </c>
      <c r="Z387" s="1244" t="str">
        <f>IF(X387="","",'Required Info to Submit'!L27)</f>
        <v/>
      </c>
      <c r="AA387" s="1235" t="str">
        <f>'Required Info to Submit'!F27</f>
        <v/>
      </c>
      <c r="AB387" s="1378" t="str">
        <f>'Required Info to Submit'!G27</f>
        <v/>
      </c>
      <c r="AC387" s="1235" t="str">
        <f>'Required Info to Submit'!H27</f>
        <v/>
      </c>
      <c r="AD387" s="1235" t="str">
        <f>'Required Info to Submit'!I27</f>
        <v/>
      </c>
      <c r="AE387" s="1235" t="str">
        <f>'Required Info to Submit'!J27</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69"/>
      <c r="C388" s="1249">
        <v>6</v>
      </c>
      <c r="D388" s="1235" t="s">
        <v>1935</v>
      </c>
      <c r="E388" s="1235" t="s">
        <v>1441</v>
      </c>
      <c r="F388" s="1235" t="str">
        <f>'Required Info to Submit'!E28</f>
        <v/>
      </c>
      <c r="G388" s="1243" t="str">
        <f>IF(F388="","",'Required Info to Submit'!K28)</f>
        <v/>
      </c>
      <c r="H388" s="1244" t="str">
        <f>IF(F388="","",'Required Info to Submit'!L28)</f>
        <v/>
      </c>
      <c r="I388" s="1235" t="str">
        <f>'Required Info to Submit'!F28</f>
        <v/>
      </c>
      <c r="J388" s="1378" t="str">
        <f>'Required Info to Submit'!G28</f>
        <v/>
      </c>
      <c r="K388" s="1235" t="str">
        <f>'Required Info to Submit'!H28</f>
        <v/>
      </c>
      <c r="L388" s="1235" t="str">
        <f>'Required Info to Submit'!I28</f>
        <v/>
      </c>
      <c r="M388" s="1235" t="str">
        <f>'Required Info to Submit'!J28</f>
        <v/>
      </c>
      <c r="N388" s="1199"/>
      <c r="O388" s="1198"/>
      <c r="P388" s="1198"/>
      <c r="Q388" s="1198"/>
      <c r="R388" s="1198"/>
      <c r="S388" s="1198"/>
      <c r="T388" s="1769"/>
      <c r="U388" s="1249">
        <v>6</v>
      </c>
      <c r="V388" s="1235" t="s">
        <v>1935</v>
      </c>
      <c r="W388" s="1235" t="s">
        <v>1441</v>
      </c>
      <c r="X388" s="1235" t="str">
        <f>'Required Info to Submit'!E28</f>
        <v/>
      </c>
      <c r="Y388" s="1243" t="str">
        <f>IF(X388="","",'Required Info to Submit'!K28)</f>
        <v/>
      </c>
      <c r="Z388" s="1244" t="str">
        <f>IF(X388="","",'Required Info to Submit'!L28)</f>
        <v/>
      </c>
      <c r="AA388" s="1235" t="str">
        <f>'Required Info to Submit'!F28</f>
        <v/>
      </c>
      <c r="AB388" s="1378" t="str">
        <f>'Required Info to Submit'!G28</f>
        <v/>
      </c>
      <c r="AC388" s="1235" t="str">
        <f>'Required Info to Submit'!H28</f>
        <v/>
      </c>
      <c r="AD388" s="1235" t="str">
        <f>'Required Info to Submit'!I28</f>
        <v/>
      </c>
      <c r="AE388" s="1235" t="str">
        <f>'Required Info to Submit'!J28</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69"/>
      <c r="C389" s="1249">
        <v>7</v>
      </c>
      <c r="D389" s="1235" t="s">
        <v>1935</v>
      </c>
      <c r="E389" s="1235" t="s">
        <v>1441</v>
      </c>
      <c r="F389" s="1235" t="str">
        <f>'Required Info to Submit'!E29</f>
        <v/>
      </c>
      <c r="G389" s="1243" t="str">
        <f>IF(F389="","",'Required Info to Submit'!K29)</f>
        <v/>
      </c>
      <c r="H389" s="1244" t="str">
        <f>IF(F389="","",'Required Info to Submit'!L29)</f>
        <v/>
      </c>
      <c r="I389" s="1235" t="str">
        <f>'Required Info to Submit'!F29</f>
        <v/>
      </c>
      <c r="J389" s="1378" t="str">
        <f>'Required Info to Submit'!G29</f>
        <v/>
      </c>
      <c r="K389" s="1235" t="str">
        <f>'Required Info to Submit'!H29</f>
        <v/>
      </c>
      <c r="L389" s="1235" t="str">
        <f>'Required Info to Submit'!I29</f>
        <v/>
      </c>
      <c r="M389" s="1235" t="str">
        <f>'Required Info to Submit'!J29</f>
        <v/>
      </c>
      <c r="N389" s="1199"/>
      <c r="O389" s="1198"/>
      <c r="P389" s="1198"/>
      <c r="Q389" s="1198"/>
      <c r="R389" s="1198"/>
      <c r="S389" s="1198"/>
      <c r="T389" s="1769"/>
      <c r="U389" s="1249">
        <v>7</v>
      </c>
      <c r="V389" s="1235" t="s">
        <v>1935</v>
      </c>
      <c r="W389" s="1235" t="s">
        <v>1441</v>
      </c>
      <c r="X389" s="1235" t="str">
        <f>'Required Info to Submit'!E29</f>
        <v/>
      </c>
      <c r="Y389" s="1243" t="str">
        <f>IF(X389="","",'Required Info to Submit'!K29)</f>
        <v/>
      </c>
      <c r="Z389" s="1244" t="str">
        <f>IF(X389="","",'Required Info to Submit'!L29)</f>
        <v/>
      </c>
      <c r="AA389" s="1235" t="str">
        <f>'Required Info to Submit'!F29</f>
        <v/>
      </c>
      <c r="AB389" s="1378" t="str">
        <f>'Required Info to Submit'!G29</f>
        <v/>
      </c>
      <c r="AC389" s="1235" t="str">
        <f>'Required Info to Submit'!H29</f>
        <v/>
      </c>
      <c r="AD389" s="1235" t="str">
        <f>'Required Info to Submit'!I29</f>
        <v/>
      </c>
      <c r="AE389" s="1235" t="str">
        <f>'Required Info to Submit'!J29</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69"/>
      <c r="C390" s="1249">
        <v>8</v>
      </c>
      <c r="D390" s="1235" t="s">
        <v>1935</v>
      </c>
      <c r="E390" s="1235" t="s">
        <v>1441</v>
      </c>
      <c r="F390" s="1235" t="str">
        <f>'Required Info to Submit'!E30</f>
        <v/>
      </c>
      <c r="G390" s="1243" t="str">
        <f>IF(F390="","",'Required Info to Submit'!K30)</f>
        <v/>
      </c>
      <c r="H390" s="1244" t="str">
        <f>IF(F390="","",'Required Info to Submit'!L30)</f>
        <v/>
      </c>
      <c r="I390" s="1235" t="str">
        <f>'Required Info to Submit'!F30</f>
        <v/>
      </c>
      <c r="J390" s="1378" t="str">
        <f>'Required Info to Submit'!G30</f>
        <v/>
      </c>
      <c r="K390" s="1235" t="str">
        <f>'Required Info to Submit'!H30</f>
        <v/>
      </c>
      <c r="L390" s="1235" t="str">
        <f>'Required Info to Submit'!I30</f>
        <v/>
      </c>
      <c r="M390" s="1235" t="str">
        <f>'Required Info to Submit'!J30</f>
        <v/>
      </c>
      <c r="N390" s="1199"/>
      <c r="O390" s="1198"/>
      <c r="P390" s="1198"/>
      <c r="Q390" s="1198"/>
      <c r="R390" s="1198"/>
      <c r="S390" s="1198"/>
      <c r="T390" s="1769"/>
      <c r="U390" s="1249">
        <v>8</v>
      </c>
      <c r="V390" s="1235" t="s">
        <v>1935</v>
      </c>
      <c r="W390" s="1235" t="s">
        <v>1441</v>
      </c>
      <c r="X390" s="1235" t="str">
        <f>'Required Info to Submit'!E30</f>
        <v/>
      </c>
      <c r="Y390" s="1243" t="str">
        <f>IF(X390="","",'Required Info to Submit'!K30)</f>
        <v/>
      </c>
      <c r="Z390" s="1244" t="str">
        <f>IF(X390="","",'Required Info to Submit'!L30)</f>
        <v/>
      </c>
      <c r="AA390" s="1235" t="str">
        <f>'Required Info to Submit'!F30</f>
        <v/>
      </c>
      <c r="AB390" s="1378" t="str">
        <f>'Required Info to Submit'!G30</f>
        <v/>
      </c>
      <c r="AC390" s="1235" t="str">
        <f>'Required Info to Submit'!H30</f>
        <v/>
      </c>
      <c r="AD390" s="1235" t="str">
        <f>'Required Info to Submit'!I30</f>
        <v/>
      </c>
      <c r="AE390" s="1235" t="str">
        <f>'Required Info to Submit'!J30</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69"/>
      <c r="C391" s="1249">
        <v>9</v>
      </c>
      <c r="D391" s="1235" t="s">
        <v>1935</v>
      </c>
      <c r="E391" s="1235" t="s">
        <v>1441</v>
      </c>
      <c r="F391" s="1235" t="str">
        <f>'Required Info to Submit'!E31</f>
        <v/>
      </c>
      <c r="G391" s="1243" t="str">
        <f>IF(F391="","",'Required Info to Submit'!K31)</f>
        <v/>
      </c>
      <c r="H391" s="1244" t="str">
        <f>IF(F391="","",'Required Info to Submit'!L31)</f>
        <v/>
      </c>
      <c r="I391" s="1235" t="str">
        <f>'Required Info to Submit'!F31</f>
        <v/>
      </c>
      <c r="J391" s="1378" t="str">
        <f>'Required Info to Submit'!G31</f>
        <v/>
      </c>
      <c r="K391" s="1235" t="str">
        <f>'Required Info to Submit'!H31</f>
        <v/>
      </c>
      <c r="L391" s="1235" t="str">
        <f>'Required Info to Submit'!I31</f>
        <v/>
      </c>
      <c r="M391" s="1235" t="str">
        <f>'Required Info to Submit'!J31</f>
        <v/>
      </c>
      <c r="N391" s="1199"/>
      <c r="O391" s="1198"/>
      <c r="P391" s="1198"/>
      <c r="Q391" s="1198"/>
      <c r="R391" s="1198"/>
      <c r="S391" s="1198"/>
      <c r="T391" s="1769"/>
      <c r="U391" s="1249">
        <v>9</v>
      </c>
      <c r="V391" s="1235" t="s">
        <v>1935</v>
      </c>
      <c r="W391" s="1235" t="s">
        <v>1441</v>
      </c>
      <c r="X391" s="1235" t="str">
        <f>'Required Info to Submit'!E31</f>
        <v/>
      </c>
      <c r="Y391" s="1243" t="str">
        <f>IF(X391="","",'Required Info to Submit'!K31)</f>
        <v/>
      </c>
      <c r="Z391" s="1244" t="str">
        <f>IF(X391="","",'Required Info to Submit'!L31)</f>
        <v/>
      </c>
      <c r="AA391" s="1235" t="str">
        <f>'Required Info to Submit'!F31</f>
        <v/>
      </c>
      <c r="AB391" s="1378" t="str">
        <f>'Required Info to Submit'!G31</f>
        <v/>
      </c>
      <c r="AC391" s="1235" t="str">
        <f>'Required Info to Submit'!H31</f>
        <v/>
      </c>
      <c r="AD391" s="1235" t="str">
        <f>'Required Info to Submit'!I31</f>
        <v/>
      </c>
      <c r="AE391" s="1235" t="str">
        <f>'Required Info to Submit'!J31</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ht="15.75" thickBot="1" x14ac:dyDescent="0.3">
      <c r="A392" s="1198"/>
      <c r="B392" s="1770"/>
      <c r="C392" s="1251">
        <v>10</v>
      </c>
      <c r="D392" s="1237" t="s">
        <v>1935</v>
      </c>
      <c r="E392" s="1237" t="s">
        <v>1441</v>
      </c>
      <c r="F392" s="1237" t="str">
        <f>'Required Info to Submit'!E32</f>
        <v/>
      </c>
      <c r="G392" s="1252" t="str">
        <f>IF(F392="","",'Required Info to Submit'!K32)</f>
        <v/>
      </c>
      <c r="H392" s="1252" t="str">
        <f>IF(F392="","",'Required Info to Submit'!L32)</f>
        <v/>
      </c>
      <c r="I392" s="1237" t="str">
        <f>'Required Info to Submit'!F32</f>
        <v/>
      </c>
      <c r="J392" s="1379" t="str">
        <f>'Required Info to Submit'!G32</f>
        <v/>
      </c>
      <c r="K392" s="1237" t="str">
        <f>'Required Info to Submit'!H32</f>
        <v/>
      </c>
      <c r="L392" s="1237" t="str">
        <f>'Required Info to Submit'!I32</f>
        <v/>
      </c>
      <c r="M392" s="1237" t="str">
        <f>'Required Info to Submit'!J32</f>
        <v/>
      </c>
      <c r="N392" s="1201"/>
      <c r="O392" s="1198"/>
      <c r="P392" s="1198"/>
      <c r="Q392" s="1198"/>
      <c r="R392" s="1198"/>
      <c r="S392" s="1198"/>
      <c r="T392" s="1770"/>
      <c r="U392" s="1251">
        <v>10</v>
      </c>
      <c r="V392" s="1237" t="s">
        <v>1935</v>
      </c>
      <c r="W392" s="1237" t="s">
        <v>1441</v>
      </c>
      <c r="X392" s="1237" t="str">
        <f>'Required Info to Submit'!E32</f>
        <v/>
      </c>
      <c r="Y392" s="1252" t="str">
        <f>IF(X392="","",'Required Info to Submit'!K32)</f>
        <v/>
      </c>
      <c r="Z392" s="1252" t="str">
        <f>IF(X392="","",'Required Info to Submit'!L32)</f>
        <v/>
      </c>
      <c r="AA392" s="1237" t="str">
        <f>'Required Info to Submit'!F32</f>
        <v/>
      </c>
      <c r="AB392" s="1379" t="str">
        <f>'Required Info to Submit'!G32</f>
        <v/>
      </c>
      <c r="AC392" s="1237" t="str">
        <f>'Required Info to Submit'!H32</f>
        <v/>
      </c>
      <c r="AD392" s="1237" t="str">
        <f>'Required Info to Submit'!I32</f>
        <v/>
      </c>
      <c r="AE392" s="1237" t="str">
        <f>'Required Info to Submit'!J32</f>
        <v/>
      </c>
      <c r="AF392" s="1201"/>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334"/>
      <c r="C393" s="1198"/>
      <c r="D393" s="1198"/>
      <c r="E393" s="1198"/>
      <c r="F393" s="1198"/>
      <c r="G393" s="1198"/>
      <c r="H393" s="1198"/>
      <c r="I393" s="1198"/>
      <c r="J393" s="1198"/>
      <c r="K393" s="1198"/>
      <c r="L393" s="1198"/>
      <c r="M393" s="1198"/>
      <c r="N393" s="1198"/>
      <c r="O393" s="1198"/>
      <c r="P393" s="1198"/>
      <c r="Q393" s="1198"/>
      <c r="R393" s="1198"/>
      <c r="S393" s="1198"/>
      <c r="T393" s="1334"/>
      <c r="U393" s="1198"/>
      <c r="V393" s="1198"/>
      <c r="W393" s="1198"/>
      <c r="X393" s="1198"/>
      <c r="Y393" s="1198"/>
      <c r="Z393" s="1198"/>
      <c r="AA393" s="1198"/>
      <c r="AB393" s="1198"/>
      <c r="AC393" s="1198"/>
      <c r="AD393" s="1198"/>
      <c r="AE393" s="1198"/>
      <c r="AF393" s="1198"/>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334"/>
      <c r="C394" s="1198"/>
      <c r="D394" s="1198"/>
      <c r="E394" s="1198"/>
      <c r="F394" s="1198"/>
      <c r="G394" s="1198"/>
      <c r="H394" s="1198"/>
      <c r="I394" s="1198"/>
      <c r="J394" s="1198"/>
      <c r="K394" s="1198"/>
      <c r="L394" s="1198"/>
      <c r="M394" s="1198"/>
      <c r="N394" s="1198"/>
      <c r="O394" s="1198"/>
      <c r="P394" s="1198"/>
      <c r="Q394" s="1198"/>
      <c r="R394" s="1198"/>
      <c r="S394" s="1198"/>
      <c r="T394" s="1334"/>
      <c r="U394" s="1198"/>
      <c r="V394" s="1198"/>
      <c r="W394" s="1198"/>
      <c r="X394" s="1198"/>
      <c r="Y394" s="1198"/>
      <c r="Z394" s="1198"/>
      <c r="AA394" s="1198"/>
      <c r="AB394" s="1198"/>
      <c r="AC394" s="1198"/>
      <c r="AD394" s="1198"/>
      <c r="AE394" s="1198"/>
      <c r="AF394" s="1198"/>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ht="45.75" thickBot="1" x14ac:dyDescent="0.3">
      <c r="A395" s="1198"/>
      <c r="B395" s="1428"/>
      <c r="C395" s="1191" t="s">
        <v>1397</v>
      </c>
      <c r="D395" s="1191" t="s">
        <v>1507</v>
      </c>
      <c r="E395" s="1191" t="s">
        <v>767</v>
      </c>
      <c r="F395" s="1191" t="s">
        <v>1188</v>
      </c>
      <c r="G395" s="1192" t="s">
        <v>1979</v>
      </c>
      <c r="H395" s="1192" t="s">
        <v>1395</v>
      </c>
      <c r="I395" s="1192" t="s">
        <v>1411</v>
      </c>
      <c r="J395" s="1191" t="s">
        <v>1396</v>
      </c>
      <c r="K395" s="1191" t="s">
        <v>1912</v>
      </c>
      <c r="L395" s="1191" t="s">
        <v>1913</v>
      </c>
      <c r="M395" s="1192" t="s">
        <v>1511</v>
      </c>
      <c r="N395" s="1198"/>
      <c r="O395" s="1198"/>
      <c r="P395" s="1198"/>
      <c r="Q395" s="1198"/>
      <c r="R395" s="1198"/>
      <c r="S395" s="1198"/>
      <c r="T395" s="1428"/>
      <c r="U395" s="1191" t="s">
        <v>1397</v>
      </c>
      <c r="V395" s="1191" t="s">
        <v>1507</v>
      </c>
      <c r="W395" s="1191" t="s">
        <v>767</v>
      </c>
      <c r="X395" s="1191" t="s">
        <v>1188</v>
      </c>
      <c r="Y395" s="1192" t="s">
        <v>1979</v>
      </c>
      <c r="Z395" s="1192" t="s">
        <v>1395</v>
      </c>
      <c r="AA395" s="1192" t="s">
        <v>1411</v>
      </c>
      <c r="AB395" s="1191" t="s">
        <v>1396</v>
      </c>
      <c r="AC395" s="1191" t="s">
        <v>1912</v>
      </c>
      <c r="AD395" s="1191" t="s">
        <v>1913</v>
      </c>
      <c r="AE395" s="1192" t="s">
        <v>1511</v>
      </c>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30.75" thickBot="1" x14ac:dyDescent="0.3">
      <c r="A396" s="1198"/>
      <c r="B396" s="1358" t="s">
        <v>1981</v>
      </c>
      <c r="C396" s="1224" t="s">
        <v>1636</v>
      </c>
      <c r="D396" s="1203">
        <v>601</v>
      </c>
      <c r="E396" s="1369" t="str" cm="1">
        <f t="array" aca="1" ref="E396" ca="1">INDIRECT("'Incentives Worksheet'!D"&amp;'Configurable Tab'!H35+6)</f>
        <v/>
      </c>
      <c r="F396" s="1370" t="str" cm="1">
        <f t="array" aca="1" ref="F396" ca="1">INDIRECT("'Incentives Worksheet'!D"&amp;'Configurable Tab'!H35+8)</f>
        <v/>
      </c>
      <c r="G396" s="1347" t="str" cm="1">
        <f t="array" aca="1" ref="G396" ca="1">IF(INDIRECT("'Incentives Worksheet'!H"&amp;'Configurable Tab'!H35+6)=0,"",INDIRECT("'Incentives Worksheet'!H"&amp;'Configurable Tab'!H35+6))</f>
        <v/>
      </c>
      <c r="H396" s="1195" t="str" cm="1">
        <f t="array" aca="1" ref="H396" ca="1">IF(ISBLANK(INDIRECT("'Incentives Worksheet'!J"&amp;'Configurable Tab'!H35+3)),"",INDIRECT("'Incentives Worksheet'!J"&amp;'Configurable Tab'!H35+3))</f>
        <v/>
      </c>
      <c r="I396" s="1195" t="str" cm="1">
        <f t="array" aca="1" ref="I396" ca="1">IF(ISBLANK(INDIRECT("'Incentives Worksheet'!L"&amp;'Configurable Tab'!H35+3)),"",INDIRECT("'Incentives Worksheet'!L"&amp;'Configurable Tab'!H35+3))</f>
        <v/>
      </c>
      <c r="J396" s="1195" t="str" cm="1">
        <f t="array" aca="1" ref="J396" ca="1">IF(ISBLANK(INDIRECT("'Incentives Worksheet'!N"&amp;'Configurable Tab'!H35+3)),"",INDIRECT("'Incentives Worksheet'!N"&amp;'Configurable Tab'!H35+3))</f>
        <v/>
      </c>
      <c r="K396" s="1195" t="str" cm="1">
        <f t="array" aca="1" ref="K396" ca="1">IF(ISBLANK(INDIRECT("'Incentives Worksheet'!H"&amp;'Configurable Tab'!H35+3)),"",INDIRECT("'Incentives Worksheet'!H"&amp;'Configurable Tab'!H35+3))</f>
        <v/>
      </c>
      <c r="L396" s="1195" t="str" cm="1">
        <f t="array" aca="1" ref="L396" ca="1">IF(INDIRECT("'Incentives Worksheet'!R"&amp;'Configurable Tab'!H35+3)="USF Calendar","Fiscal",INDIRECT("'Incentives Worksheet'!R"&amp;'Configurable Tab'!H35+3))</f>
        <v>Calendar</v>
      </c>
      <c r="M396" s="1195" t="str" cm="1">
        <f t="array" aca="1" ref="M396" ca="1">INDIRECT("'Incentives Worksheet'!D"&amp;'Configurable Tab'!H35+10)</f>
        <v>Yes</v>
      </c>
      <c r="N396" s="1198"/>
      <c r="O396" s="1198"/>
      <c r="P396" s="1198"/>
      <c r="Q396" s="1198"/>
      <c r="R396" s="1198"/>
      <c r="S396" s="1198"/>
      <c r="T396" s="1358" t="s">
        <v>1981</v>
      </c>
      <c r="U396" s="1224" t="s">
        <v>1636</v>
      </c>
      <c r="V396" s="1203">
        <v>602</v>
      </c>
      <c r="W396" s="1369" t="str" cm="1">
        <f t="array" aca="1" ref="W396" ca="1">INDIRECT("'Incentives Worksheet'!D"&amp;'Configurable Tab'!H36+6)</f>
        <v/>
      </c>
      <c r="X396" s="1370" t="str" cm="1">
        <f t="array" aca="1" ref="X396" ca="1">INDIRECT("'Incentives Worksheet'!D"&amp;'Configurable Tab'!H36+8)</f>
        <v/>
      </c>
      <c r="Y396" s="1347" t="str" cm="1">
        <f t="array" aca="1" ref="Y396" ca="1">IF(INDIRECT("'Incentives Worksheet'!H"&amp;'Configurable Tab'!H36+6)=0,"",INDIRECT("'Incentives Worksheet'!H"&amp;'Configurable Tab'!H36+6))</f>
        <v/>
      </c>
      <c r="Z396" s="1195" t="str" cm="1">
        <f t="array" aca="1" ref="Z396" ca="1">IF(ISBLANK(INDIRECT("'Incentives Worksheet'!J"&amp;'Configurable Tab'!H36+3)),"",INDIRECT("'Incentives Worksheet'!J"&amp;'Configurable Tab'!H36+3))</f>
        <v/>
      </c>
      <c r="AA396" s="1195" t="str" cm="1">
        <f t="array" aca="1" ref="AA396" ca="1">IF(ISBLANK(INDIRECT("'Incentives Worksheet'!L"&amp;'Configurable Tab'!H36+3)),"",INDIRECT("'Incentives Worksheet'!L"&amp;'Configurable Tab'!H36+3))</f>
        <v/>
      </c>
      <c r="AB396" s="1195" t="str" cm="1">
        <f t="array" aca="1" ref="AB396" ca="1">IF(ISBLANK(INDIRECT("'Incentives Worksheet'!N"&amp;'Configurable Tab'!H36+3)),"",INDIRECT("'Incentives Worksheet'!N"&amp;'Configurable Tab'!H36+3))</f>
        <v/>
      </c>
      <c r="AC396" s="1195" t="str" cm="1">
        <f t="array" aca="1" ref="AC396" ca="1">IF(ISBLANK(INDIRECT("'Incentives Worksheet'!H"&amp;'Configurable Tab'!H36+3)),"",INDIRECT("'Incentives Worksheet'!H"&amp;'Configurable Tab'!H36+3))</f>
        <v/>
      </c>
      <c r="AD396" s="1195" t="str" cm="1">
        <f t="array" aca="1" ref="AD396" ca="1">IF(INDIRECT("'Incentives Worksheet'!R"&amp;'Configurable Tab'!H36+3)="USF Calendar","Fiscal",INDIRECT("'Incentives Worksheet'!R"&amp;'Configurable Tab'!H36+3))</f>
        <v>Calendar</v>
      </c>
      <c r="AE396" s="1195" t="str" cm="1">
        <f t="array" aca="1" ref="AE396" ca="1">INDIRECT("'Incentives Worksheet'!D"&amp;'Configurable Tab'!H36+10)</f>
        <v>Yes</v>
      </c>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30.75" customHeight="1" thickBot="1" x14ac:dyDescent="0.3">
      <c r="A397" s="1198"/>
      <c r="B397" s="1768" t="s">
        <v>1982</v>
      </c>
      <c r="C397" s="1200" t="s">
        <v>1497</v>
      </c>
      <c r="D397" s="1200" t="s">
        <v>729</v>
      </c>
      <c r="E397" s="1200" t="s">
        <v>1498</v>
      </c>
      <c r="F397" s="1198"/>
      <c r="G397" s="1222" t="s">
        <v>1903</v>
      </c>
      <c r="H397" s="1222" t="s">
        <v>1976</v>
      </c>
      <c r="I397" s="1198"/>
      <c r="J397" s="1198"/>
      <c r="K397" s="1198"/>
      <c r="L397" s="1198"/>
      <c r="M397" s="1199"/>
      <c r="N397" s="1198"/>
      <c r="O397" s="1198"/>
      <c r="P397" s="1198"/>
      <c r="Q397" s="1198"/>
      <c r="R397" s="1198"/>
      <c r="S397" s="1198"/>
      <c r="T397" s="1768" t="s">
        <v>1982</v>
      </c>
      <c r="U397" s="1200" t="s">
        <v>1497</v>
      </c>
      <c r="V397" s="1200" t="s">
        <v>729</v>
      </c>
      <c r="W397" s="1200" t="s">
        <v>1498</v>
      </c>
      <c r="X397" s="1198"/>
      <c r="Y397" s="1222" t="s">
        <v>1903</v>
      </c>
      <c r="Z397" s="1222" t="s">
        <v>1976</v>
      </c>
      <c r="AA397" s="1198"/>
      <c r="AB397" s="1198"/>
      <c r="AC397" s="1198"/>
      <c r="AD397" s="1198"/>
      <c r="AE397" s="1199"/>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15.75" thickBot="1" x14ac:dyDescent="0.3">
      <c r="A398" s="1198"/>
      <c r="B398" s="1788"/>
      <c r="C398" s="1374" cm="1">
        <f t="array" aca="1" ref="C398" ca="1">INDIRECT("'Incentives Worksheet'!J"&amp;'Configurable Tab'!$H$35+6)</f>
        <v>1</v>
      </c>
      <c r="D398" s="1373" t="str" cm="1">
        <f t="array" aca="1" ref="D398" ca="1">IF(INDIRECT("'Incentives Worksheet'!L"&amp;'Configurable Tab'!H35+6)=0,"",INDIRECT("'Incentives Worksheet'!L"&amp;'Configurable Tab'!H35+6))</f>
        <v/>
      </c>
      <c r="E398" s="1373" t="str">
        <f>'Agreement Worksheet'!H18</f>
        <v/>
      </c>
      <c r="F398" s="1198"/>
      <c r="G398" s="1222"/>
      <c r="H398" s="1222"/>
      <c r="I398" s="1198"/>
      <c r="J398" s="1198"/>
      <c r="K398" s="1198"/>
      <c r="L398" s="1198"/>
      <c r="M398" s="1199"/>
      <c r="N398" s="1198"/>
      <c r="O398" s="1198"/>
      <c r="P398" s="1198"/>
      <c r="Q398" s="1198"/>
      <c r="R398" s="1198"/>
      <c r="S398" s="1198"/>
      <c r="T398" s="1788"/>
      <c r="U398" s="1374" cm="1">
        <f t="array" aca="1" ref="U398" ca="1">INDIRECT("'Incentives Worksheet'!J"&amp;'Configurable Tab'!$H$36+6)</f>
        <v>1</v>
      </c>
      <c r="V398" s="1373" t="str" cm="1">
        <f t="array" aca="1" ref="V398" ca="1">IF(INDIRECT("'Incentives Worksheet'!L"&amp;'Configurable Tab'!H36+6)=0,"",INDIRECT("'Incentives Worksheet'!L"&amp;'Configurable Tab'!H36+6))</f>
        <v/>
      </c>
      <c r="W398" s="1373" t="str">
        <f>'Agreement Worksheet'!H18</f>
        <v/>
      </c>
      <c r="X398" s="1198"/>
      <c r="Y398" s="1222"/>
      <c r="Z398" s="1222"/>
      <c r="AA398" s="1198"/>
      <c r="AB398" s="1198"/>
      <c r="AC398" s="1198"/>
      <c r="AD398" s="1198"/>
      <c r="AE398" s="1199"/>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15.75" thickBot="1" x14ac:dyDescent="0.3">
      <c r="A399" s="1198"/>
      <c r="B399" s="1788"/>
      <c r="C399" s="1374" cm="1">
        <f t="array" aca="1" ref="C399" ca="1">INDIRECT("'Incentives Worksheet'!J"&amp;'Configurable Tab'!$H$35+7)</f>
        <v>2</v>
      </c>
      <c r="D399" s="1432" t="str" cm="1">
        <f t="array" aca="1" ref="D399" ca="1">IF(INDIRECT("'Incentives Worksheet'!L"&amp;'Configurable Tab'!H35+7)=0,"",INDIRECT("'Incentives Worksheet'!L"&amp;'Configurable Tab'!H35+7))</f>
        <v/>
      </c>
      <c r="E399" s="1432" t="str">
        <f>'Agreement Worksheet'!H18</f>
        <v/>
      </c>
      <c r="F399" s="1198"/>
      <c r="G399" s="1222"/>
      <c r="H399" s="1222"/>
      <c r="I399" s="1198"/>
      <c r="J399" s="1198"/>
      <c r="K399" s="1198"/>
      <c r="L399" s="1198"/>
      <c r="M399" s="1199"/>
      <c r="N399" s="1198"/>
      <c r="O399" s="1198"/>
      <c r="P399" s="1198"/>
      <c r="Q399" s="1198"/>
      <c r="R399" s="1198"/>
      <c r="S399" s="1198"/>
      <c r="T399" s="1788"/>
      <c r="U399" s="1374" cm="1">
        <f t="array" aca="1" ref="U399" ca="1">INDIRECT("'Incentives Worksheet'!J"&amp;'Configurable Tab'!$H$36+7)</f>
        <v>2</v>
      </c>
      <c r="V399" s="1432" t="str" cm="1">
        <f t="array" aca="1" ref="V399" ca="1">IF(INDIRECT("'Incentives Worksheet'!L"&amp;'Configurable Tab'!H36+7)=0,"",INDIRECT("'Incentives Worksheet'!L"&amp;'Configurable Tab'!H36+7))</f>
        <v/>
      </c>
      <c r="W399" s="1432" t="str">
        <f>'Agreement Worksheet'!H18</f>
        <v/>
      </c>
      <c r="X399" s="1198"/>
      <c r="Y399" s="1222"/>
      <c r="Z399" s="1222"/>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88"/>
      <c r="C400" s="1374" cm="1">
        <f t="array" aca="1" ref="C400" ca="1">INDIRECT("'Incentives Worksheet'!J"&amp;'Configurable Tab'!$H$35+8)</f>
        <v>3</v>
      </c>
      <c r="D400" s="1432" t="str" cm="1">
        <f t="array" aca="1" ref="D400" ca="1">IF(INDIRECT("'Incentives Worksheet'!L"&amp;'Configurable Tab'!H35+8)=0,"",INDIRECT("'Incentives Worksheet'!L"&amp;'Configurable Tab'!H35+8))</f>
        <v/>
      </c>
      <c r="E400" s="1432" t="str">
        <f>'Agreement Worksheet'!H18</f>
        <v/>
      </c>
      <c r="F400" s="1198"/>
      <c r="G400" s="1222"/>
      <c r="H400" s="1222"/>
      <c r="I400" s="1198"/>
      <c r="J400" s="1198"/>
      <c r="K400" s="1198"/>
      <c r="L400" s="1198"/>
      <c r="M400" s="1199"/>
      <c r="N400" s="1198"/>
      <c r="O400" s="1198"/>
      <c r="P400" s="1198"/>
      <c r="Q400" s="1198"/>
      <c r="R400" s="1198"/>
      <c r="S400" s="1198"/>
      <c r="T400" s="1788"/>
      <c r="U400" s="1374" cm="1">
        <f t="array" aca="1" ref="U400" ca="1">INDIRECT("'Incentives Worksheet'!J"&amp;'Configurable Tab'!$H$36+8)</f>
        <v>3</v>
      </c>
      <c r="V400" s="1432" t="str" cm="1">
        <f t="array" aca="1" ref="V400" ca="1">IF(INDIRECT("'Incentives Worksheet'!L"&amp;'Configurable Tab'!H36+8)=0,"",INDIRECT("'Incentives Worksheet'!L"&amp;'Configurable Tab'!H36+8))</f>
        <v/>
      </c>
      <c r="W400" s="1432"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88"/>
      <c r="C401" s="1374" cm="1">
        <f t="array" aca="1" ref="C401" ca="1">INDIRECT("'Incentives Worksheet'!J"&amp;'Configurable Tab'!$H$35+9)</f>
        <v>4</v>
      </c>
      <c r="D401" s="1432" t="str" cm="1">
        <f t="array" aca="1" ref="D401" ca="1">IF(INDIRECT("'Incentives Worksheet'!L"&amp;'Configurable Tab'!H35+9)=0,"",INDIRECT("'Incentives Worksheet'!L"&amp;'Configurable Tab'!H35+9))</f>
        <v/>
      </c>
      <c r="E401" s="1432" t="str">
        <f>'Agreement Worksheet'!H18</f>
        <v/>
      </c>
      <c r="F401" s="1198"/>
      <c r="G401" s="1222"/>
      <c r="H401" s="1222"/>
      <c r="I401" s="1198"/>
      <c r="J401" s="1198"/>
      <c r="K401" s="1198"/>
      <c r="L401" s="1198"/>
      <c r="M401" s="1199"/>
      <c r="N401" s="1198"/>
      <c r="O401" s="1198"/>
      <c r="P401" s="1198"/>
      <c r="Q401" s="1198"/>
      <c r="R401" s="1198"/>
      <c r="S401" s="1198"/>
      <c r="T401" s="1788"/>
      <c r="U401" s="1374" cm="1">
        <f t="array" aca="1" ref="U401" ca="1">INDIRECT("'Incentives Worksheet'!J"&amp;'Configurable Tab'!$H$36+9)</f>
        <v>4</v>
      </c>
      <c r="V401" s="1432" t="str" cm="1">
        <f t="array" aca="1" ref="V401" ca="1">IF(INDIRECT("'Incentives Worksheet'!L"&amp;'Configurable Tab'!H36+9)=0,"",INDIRECT("'Incentives Worksheet'!L"&amp;'Configurable Tab'!H36+9))</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69"/>
      <c r="C402" s="1374" cm="1">
        <f t="array" aca="1" ref="C402" ca="1">INDIRECT("'Incentives Worksheet'!J"&amp;'Configurable Tab'!$H$35+10)</f>
        <v>5</v>
      </c>
      <c r="D402" s="1333" t="str" cm="1">
        <f t="array" aca="1" ref="D402" ca="1">IF(INDIRECT("'Incentives Worksheet'!L"&amp;'Configurable Tab'!H35+10)=0,"",INDIRECT("'Incentives Worksheet'!L"&amp;'Configurable Tab'!H35+10))</f>
        <v/>
      </c>
      <c r="E402" s="1333" t="str">
        <f>'Agreement Worksheet'!H18</f>
        <v/>
      </c>
      <c r="F402" s="1375"/>
      <c r="G402" s="1375"/>
      <c r="H402" s="1375"/>
      <c r="I402" s="1198"/>
      <c r="J402" s="1198"/>
      <c r="K402" s="1198"/>
      <c r="L402" s="1198"/>
      <c r="M402" s="1199"/>
      <c r="N402" s="1198"/>
      <c r="O402" s="1198"/>
      <c r="P402" s="1198"/>
      <c r="Q402" s="1198"/>
      <c r="R402" s="1198"/>
      <c r="S402" s="1198"/>
      <c r="T402" s="1769"/>
      <c r="U402" s="1374" cm="1">
        <f t="array" aca="1" ref="U402" ca="1">INDIRECT("'Incentives Worksheet'!J"&amp;'Configurable Tab'!$H$36+10)</f>
        <v>5</v>
      </c>
      <c r="V402" s="1333" t="str" cm="1">
        <f t="array" aca="1" ref="V402" ca="1">IF(INDIRECT("'Incentives Worksheet'!L"&amp;'Configurable Tab'!H36+10)=0,"",INDIRECT("'Incentives Worksheet'!L"&amp;'Configurable Tab'!H36+10))</f>
        <v/>
      </c>
      <c r="W402" s="1333" t="str">
        <f>'Agreement Worksheet'!H18</f>
        <v/>
      </c>
      <c r="X402" s="1375"/>
      <c r="Y402" s="1375"/>
      <c r="Z402" s="1375"/>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customHeight="1" thickBot="1" x14ac:dyDescent="0.3">
      <c r="A403" s="1198"/>
      <c r="B403" s="1768" t="s">
        <v>1983</v>
      </c>
      <c r="C403" s="1238" t="s">
        <v>1932</v>
      </c>
      <c r="D403" s="1376" t="s">
        <v>1922</v>
      </c>
      <c r="E403" s="1376" t="s">
        <v>131</v>
      </c>
      <c r="F403" s="1239" t="s">
        <v>1923</v>
      </c>
      <c r="G403" s="1239" t="s">
        <v>1933</v>
      </c>
      <c r="H403" s="1240" t="s">
        <v>1934</v>
      </c>
      <c r="I403" s="1241" t="s">
        <v>768</v>
      </c>
      <c r="J403" s="1377" t="s">
        <v>769</v>
      </c>
      <c r="K403" s="1241" t="s">
        <v>770</v>
      </c>
      <c r="L403" s="1241" t="s">
        <v>771</v>
      </c>
      <c r="M403" s="1241" t="s">
        <v>204</v>
      </c>
      <c r="N403" s="1198"/>
      <c r="O403" s="1198"/>
      <c r="P403" s="1198"/>
      <c r="Q403" s="1198"/>
      <c r="R403" s="1198"/>
      <c r="S403" s="1198"/>
      <c r="T403" s="1768" t="s">
        <v>1983</v>
      </c>
      <c r="U403" s="1238" t="s">
        <v>1932</v>
      </c>
      <c r="V403" s="1376" t="s">
        <v>1922</v>
      </c>
      <c r="W403" s="1376" t="s">
        <v>131</v>
      </c>
      <c r="X403" s="1239" t="s">
        <v>1923</v>
      </c>
      <c r="Y403" s="1239" t="s">
        <v>1933</v>
      </c>
      <c r="Z403" s="1240" t="s">
        <v>1934</v>
      </c>
      <c r="AA403" s="1241" t="s">
        <v>768</v>
      </c>
      <c r="AB403" s="1377" t="s">
        <v>769</v>
      </c>
      <c r="AC403" s="1241" t="s">
        <v>770</v>
      </c>
      <c r="AD403" s="1241" t="s">
        <v>771</v>
      </c>
      <c r="AE403" s="1241" t="s">
        <v>204</v>
      </c>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x14ac:dyDescent="0.25">
      <c r="A404" s="1198"/>
      <c r="B404" s="1769"/>
      <c r="C404" s="1242">
        <v>1</v>
      </c>
      <c r="D404" s="1235" t="s">
        <v>1935</v>
      </c>
      <c r="E404" s="1235" t="s">
        <v>1441</v>
      </c>
      <c r="F404" s="1246" t="str">
        <f>'Required Info to Submit'!E23</f>
        <v/>
      </c>
      <c r="G404" s="1247" t="str">
        <f>IF(F404="","",'Required Info to Submit'!K23)</f>
        <v/>
      </c>
      <c r="H404" s="1248" t="str">
        <f>IF(F404="","",'Required Info to Submit'!K23)</f>
        <v/>
      </c>
      <c r="I404" s="1246" t="str">
        <f>'Required Info to Submit'!F23</f>
        <v/>
      </c>
      <c r="J404" s="1380" t="str">
        <f>'Required Info to Submit'!G23</f>
        <v/>
      </c>
      <c r="K404" s="1246" t="str">
        <f>'Required Info to Submit'!H23</f>
        <v/>
      </c>
      <c r="L404" s="1246" t="str">
        <f>'Required Info to Submit'!I23</f>
        <v/>
      </c>
      <c r="M404" s="1246" t="str">
        <f>'Required Info to Submit'!J23</f>
        <v/>
      </c>
      <c r="N404" s="1198"/>
      <c r="O404" s="1198"/>
      <c r="P404" s="1198"/>
      <c r="Q404" s="1198"/>
      <c r="R404" s="1198"/>
      <c r="S404" s="1198"/>
      <c r="T404" s="1769"/>
      <c r="U404" s="1242">
        <v>1</v>
      </c>
      <c r="V404" s="1235" t="s">
        <v>1935</v>
      </c>
      <c r="W404" s="1235" t="s">
        <v>1441</v>
      </c>
      <c r="X404" s="1235" t="str">
        <f>'Required Info to Submit'!E23</f>
        <v/>
      </c>
      <c r="Y404" s="1243" t="str">
        <f>IF(X404="","",'Required Info to Submit'!K23)</f>
        <v/>
      </c>
      <c r="Z404" s="1244" t="str">
        <f>IF(X404="","",'Required Info to Submit'!L23)</f>
        <v/>
      </c>
      <c r="AA404" s="1235" t="str">
        <f>'Required Info to Submit'!F23</f>
        <v/>
      </c>
      <c r="AB404" s="1378" t="str">
        <f>'Required Info to Submit'!G23</f>
        <v/>
      </c>
      <c r="AC404" s="1235" t="str">
        <f>'Required Info to Submit'!H23</f>
        <v/>
      </c>
      <c r="AD404" s="1235" t="str">
        <f>'Required Info to Submit'!I23</f>
        <v/>
      </c>
      <c r="AE404" s="1235" t="str">
        <f>'Required Info to Submit'!J23</f>
        <v/>
      </c>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x14ac:dyDescent="0.25">
      <c r="A405" s="1198"/>
      <c r="B405" s="1769"/>
      <c r="C405" s="1249">
        <v>2</v>
      </c>
      <c r="D405" s="1235" t="s">
        <v>1935</v>
      </c>
      <c r="E405" s="1235" t="s">
        <v>1441</v>
      </c>
      <c r="F405" s="1246" t="str">
        <f>'Required Info to Submit'!E24</f>
        <v/>
      </c>
      <c r="G405" s="1247" t="str">
        <f>IF(F405="","",'Required Info to Submit'!K24)</f>
        <v/>
      </c>
      <c r="H405" s="1248" t="str">
        <f>IF(F405="","",'Required Info to Submit'!K24)</f>
        <v/>
      </c>
      <c r="I405" s="1246" t="str">
        <f>'Required Info to Submit'!F24</f>
        <v/>
      </c>
      <c r="J405" s="1380" t="str">
        <f>'Required Info to Submit'!G24</f>
        <v/>
      </c>
      <c r="K405" s="1246" t="str">
        <f>'Required Info to Submit'!H24</f>
        <v/>
      </c>
      <c r="L405" s="1246" t="str">
        <f>'Required Info to Submit'!I24</f>
        <v/>
      </c>
      <c r="M405" s="1246" t="str">
        <f>'Required Info to Submit'!J24</f>
        <v/>
      </c>
      <c r="N405" s="1198"/>
      <c r="O405" s="1198"/>
      <c r="P405" s="1198"/>
      <c r="Q405" s="1198"/>
      <c r="R405" s="1198"/>
      <c r="S405" s="1198"/>
      <c r="T405" s="1769"/>
      <c r="U405" s="1249">
        <v>2</v>
      </c>
      <c r="V405" s="1235" t="s">
        <v>1935</v>
      </c>
      <c r="W405" s="1235" t="s">
        <v>1441</v>
      </c>
      <c r="X405" s="1235" t="str">
        <f>'Required Info to Submit'!E24</f>
        <v/>
      </c>
      <c r="Y405" s="1243" t="str">
        <f>IF(X405="","",'Required Info to Submit'!K24)</f>
        <v/>
      </c>
      <c r="Z405" s="1244" t="str">
        <f>IF(X405="","",'Required Info to Submit'!L24)</f>
        <v/>
      </c>
      <c r="AA405" s="1235" t="str">
        <f>'Required Info to Submit'!F24</f>
        <v/>
      </c>
      <c r="AB405" s="1378" t="str">
        <f>'Required Info to Submit'!G24</f>
        <v/>
      </c>
      <c r="AC405" s="1235" t="str">
        <f>'Required Info to Submit'!H24</f>
        <v/>
      </c>
      <c r="AD405" s="1235" t="str">
        <f>'Required Info to Submit'!I24</f>
        <v/>
      </c>
      <c r="AE405" s="1235" t="str">
        <f>'Required Info to Submit'!J24</f>
        <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69"/>
      <c r="C406" s="1249">
        <v>3</v>
      </c>
      <c r="D406" s="1235" t="s">
        <v>1935</v>
      </c>
      <c r="E406" s="1235" t="s">
        <v>1441</v>
      </c>
      <c r="F406" s="1246" t="str">
        <f>'Required Info to Submit'!E25</f>
        <v/>
      </c>
      <c r="G406" s="1247" t="str">
        <f>IF(F406="","",'Required Info to Submit'!K25)</f>
        <v/>
      </c>
      <c r="H406" s="1248" t="str">
        <f>IF(F406="","",'Required Info to Submit'!K25)</f>
        <v/>
      </c>
      <c r="I406" s="1246" t="str">
        <f>'Required Info to Submit'!F25</f>
        <v/>
      </c>
      <c r="J406" s="1380" t="str">
        <f>'Required Info to Submit'!G25</f>
        <v/>
      </c>
      <c r="K406" s="1246" t="str">
        <f>'Required Info to Submit'!H25</f>
        <v/>
      </c>
      <c r="L406" s="1246" t="str">
        <f>'Required Info to Submit'!I25</f>
        <v/>
      </c>
      <c r="M406" s="1246" t="str">
        <f>'Required Info to Submit'!J25</f>
        <v/>
      </c>
      <c r="N406" s="1198"/>
      <c r="O406" s="1198"/>
      <c r="P406" s="1198"/>
      <c r="Q406" s="1198"/>
      <c r="R406" s="1198"/>
      <c r="S406" s="1198"/>
      <c r="T406" s="1769"/>
      <c r="U406" s="1249">
        <v>3</v>
      </c>
      <c r="V406" s="1235" t="s">
        <v>1935</v>
      </c>
      <c r="W406" s="1235" t="s">
        <v>1441</v>
      </c>
      <c r="X406" s="1235" t="str">
        <f>'Required Info to Submit'!E25</f>
        <v/>
      </c>
      <c r="Y406" s="1243" t="str">
        <f>IF(X406="","",'Required Info to Submit'!K25)</f>
        <v/>
      </c>
      <c r="Z406" s="1244" t="str">
        <f>IF(X406="","",'Required Info to Submit'!L25)</f>
        <v/>
      </c>
      <c r="AA406" s="1235" t="str">
        <f>'Required Info to Submit'!F25</f>
        <v/>
      </c>
      <c r="AB406" s="1378" t="str">
        <f>'Required Info to Submit'!G25</f>
        <v/>
      </c>
      <c r="AC406" s="1235" t="str">
        <f>'Required Info to Submit'!H25</f>
        <v/>
      </c>
      <c r="AD406" s="1235" t="str">
        <f>'Required Info to Submit'!I25</f>
        <v/>
      </c>
      <c r="AE406" s="1235" t="str">
        <f>'Required Info to Submit'!J25</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69"/>
      <c r="C407" s="1249">
        <v>4</v>
      </c>
      <c r="D407" s="1235" t="s">
        <v>1935</v>
      </c>
      <c r="E407" s="1235" t="s">
        <v>1441</v>
      </c>
      <c r="F407" s="1246" t="str">
        <f>'Required Info to Submit'!E26</f>
        <v/>
      </c>
      <c r="G407" s="1247" t="str">
        <f>IF(F407="","",'Required Info to Submit'!K26)</f>
        <v/>
      </c>
      <c r="H407" s="1248" t="str">
        <f>IF(F407="","",'Required Info to Submit'!K26)</f>
        <v/>
      </c>
      <c r="I407" s="1246" t="str">
        <f>'Required Info to Submit'!F26</f>
        <v/>
      </c>
      <c r="J407" s="1380" t="str">
        <f>'Required Info to Submit'!G26</f>
        <v/>
      </c>
      <c r="K407" s="1246" t="str">
        <f>'Required Info to Submit'!H26</f>
        <v/>
      </c>
      <c r="L407" s="1246" t="str">
        <f>'Required Info to Submit'!I26</f>
        <v/>
      </c>
      <c r="M407" s="1246" t="str">
        <f>'Required Info to Submit'!J26</f>
        <v/>
      </c>
      <c r="N407" s="1198"/>
      <c r="O407" s="1198"/>
      <c r="P407" s="1198"/>
      <c r="Q407" s="1198"/>
      <c r="R407" s="1198"/>
      <c r="S407" s="1198"/>
      <c r="T407" s="1769"/>
      <c r="U407" s="1249">
        <v>4</v>
      </c>
      <c r="V407" s="1235" t="s">
        <v>1935</v>
      </c>
      <c r="W407" s="1235" t="s">
        <v>1441</v>
      </c>
      <c r="X407" s="1235" t="str">
        <f>'Required Info to Submit'!E26</f>
        <v/>
      </c>
      <c r="Y407" s="1243" t="str">
        <f>IF(X407="","",'Required Info to Submit'!K26)</f>
        <v/>
      </c>
      <c r="Z407" s="1244" t="str">
        <f>IF(X407="","",'Required Info to Submit'!L26)</f>
        <v/>
      </c>
      <c r="AA407" s="1235" t="str">
        <f>'Required Info to Submit'!F26</f>
        <v/>
      </c>
      <c r="AB407" s="1378" t="str">
        <f>'Required Info to Submit'!G26</f>
        <v/>
      </c>
      <c r="AC407" s="1235" t="str">
        <f>'Required Info to Submit'!H26</f>
        <v/>
      </c>
      <c r="AD407" s="1235" t="str">
        <f>'Required Info to Submit'!I26</f>
        <v/>
      </c>
      <c r="AE407" s="1235" t="str">
        <f>'Required Info to Submit'!J26</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69"/>
      <c r="C408" s="1249">
        <v>5</v>
      </c>
      <c r="D408" s="1235" t="s">
        <v>1935</v>
      </c>
      <c r="E408" s="1235" t="s">
        <v>1441</v>
      </c>
      <c r="F408" s="1246" t="str">
        <f>'Required Info to Submit'!E27</f>
        <v/>
      </c>
      <c r="G408" s="1247" t="str">
        <f>IF(F408="","",'Required Info to Submit'!K27)</f>
        <v/>
      </c>
      <c r="H408" s="1248" t="str">
        <f>IF(F408="","",'Required Info to Submit'!K27)</f>
        <v/>
      </c>
      <c r="I408" s="1246" t="str">
        <f>'Required Info to Submit'!F27</f>
        <v/>
      </c>
      <c r="J408" s="1380" t="str">
        <f>'Required Info to Submit'!G27</f>
        <v/>
      </c>
      <c r="K408" s="1246" t="str">
        <f>'Required Info to Submit'!H27</f>
        <v/>
      </c>
      <c r="L408" s="1246" t="str">
        <f>'Required Info to Submit'!I27</f>
        <v/>
      </c>
      <c r="M408" s="1246" t="str">
        <f>'Required Info to Submit'!J27</f>
        <v/>
      </c>
      <c r="N408" s="1198"/>
      <c r="O408" s="1198"/>
      <c r="P408" s="1198"/>
      <c r="Q408" s="1198"/>
      <c r="R408" s="1198"/>
      <c r="S408" s="1198"/>
      <c r="T408" s="1769"/>
      <c r="U408" s="1249">
        <v>5</v>
      </c>
      <c r="V408" s="1235" t="s">
        <v>1935</v>
      </c>
      <c r="W408" s="1235" t="s">
        <v>1441</v>
      </c>
      <c r="X408" s="1235" t="str">
        <f>'Required Info to Submit'!E27</f>
        <v/>
      </c>
      <c r="Y408" s="1243" t="str">
        <f>IF(X408="","",'Required Info to Submit'!K27)</f>
        <v/>
      </c>
      <c r="Z408" s="1244" t="str">
        <f>IF(X408="","",'Required Info to Submit'!L27)</f>
        <v/>
      </c>
      <c r="AA408" s="1235" t="str">
        <f>'Required Info to Submit'!F27</f>
        <v/>
      </c>
      <c r="AB408" s="1378" t="str">
        <f>'Required Info to Submit'!G27</f>
        <v/>
      </c>
      <c r="AC408" s="1235" t="str">
        <f>'Required Info to Submit'!H27</f>
        <v/>
      </c>
      <c r="AD408" s="1235" t="str">
        <f>'Required Info to Submit'!I27</f>
        <v/>
      </c>
      <c r="AE408" s="1235" t="str">
        <f>'Required Info to Submit'!J27</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69"/>
      <c r="C409" s="1249">
        <v>6</v>
      </c>
      <c r="D409" s="1235" t="s">
        <v>1935</v>
      </c>
      <c r="E409" s="1235" t="s">
        <v>1441</v>
      </c>
      <c r="F409" s="1246" t="str">
        <f>'Required Info to Submit'!E28</f>
        <v/>
      </c>
      <c r="G409" s="1247" t="str">
        <f>IF(F409="","",'Required Info to Submit'!K28)</f>
        <v/>
      </c>
      <c r="H409" s="1248" t="str">
        <f>IF(F409="","",'Required Info to Submit'!K28)</f>
        <v/>
      </c>
      <c r="I409" s="1246" t="str">
        <f>'Required Info to Submit'!F28</f>
        <v/>
      </c>
      <c r="J409" s="1380" t="str">
        <f>'Required Info to Submit'!G28</f>
        <v/>
      </c>
      <c r="K409" s="1246" t="str">
        <f>'Required Info to Submit'!H28</f>
        <v/>
      </c>
      <c r="L409" s="1246" t="str">
        <f>'Required Info to Submit'!I28</f>
        <v/>
      </c>
      <c r="M409" s="1246" t="str">
        <f>'Required Info to Submit'!J28</f>
        <v/>
      </c>
      <c r="N409" s="1198"/>
      <c r="O409" s="1198"/>
      <c r="P409" s="1198"/>
      <c r="Q409" s="1198"/>
      <c r="R409" s="1198"/>
      <c r="S409" s="1198"/>
      <c r="T409" s="1769"/>
      <c r="U409" s="1249">
        <v>6</v>
      </c>
      <c r="V409" s="1235" t="s">
        <v>1935</v>
      </c>
      <c r="W409" s="1235" t="s">
        <v>1441</v>
      </c>
      <c r="X409" s="1235" t="str">
        <f>'Required Info to Submit'!E28</f>
        <v/>
      </c>
      <c r="Y409" s="1243" t="str">
        <f>IF(X409="","",'Required Info to Submit'!K28)</f>
        <v/>
      </c>
      <c r="Z409" s="1244" t="str">
        <f>IF(X409="","",'Required Info to Submit'!L28)</f>
        <v/>
      </c>
      <c r="AA409" s="1235" t="str">
        <f>'Required Info to Submit'!F28</f>
        <v/>
      </c>
      <c r="AB409" s="1378" t="str">
        <f>'Required Info to Submit'!G28</f>
        <v/>
      </c>
      <c r="AC409" s="1235" t="str">
        <f>'Required Info to Submit'!H28</f>
        <v/>
      </c>
      <c r="AD409" s="1235" t="str">
        <f>'Required Info to Submit'!I28</f>
        <v/>
      </c>
      <c r="AE409" s="1235" t="str">
        <f>'Required Info to Submit'!J28</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69"/>
      <c r="C410" s="1249">
        <v>7</v>
      </c>
      <c r="D410" s="1235" t="s">
        <v>1935</v>
      </c>
      <c r="E410" s="1235" t="s">
        <v>1441</v>
      </c>
      <c r="F410" s="1246" t="str">
        <f>'Required Info to Submit'!E29</f>
        <v/>
      </c>
      <c r="G410" s="1247" t="str">
        <f>IF(F410="","",'Required Info to Submit'!K29)</f>
        <v/>
      </c>
      <c r="H410" s="1248" t="str">
        <f>IF(F410="","",'Required Info to Submit'!K29)</f>
        <v/>
      </c>
      <c r="I410" s="1246" t="str">
        <f>'Required Info to Submit'!F29</f>
        <v/>
      </c>
      <c r="J410" s="1380" t="str">
        <f>'Required Info to Submit'!G29</f>
        <v/>
      </c>
      <c r="K410" s="1246" t="str">
        <f>'Required Info to Submit'!H29</f>
        <v/>
      </c>
      <c r="L410" s="1246" t="str">
        <f>'Required Info to Submit'!I29</f>
        <v/>
      </c>
      <c r="M410" s="1246" t="str">
        <f>'Required Info to Submit'!J29</f>
        <v/>
      </c>
      <c r="N410" s="1198"/>
      <c r="O410" s="1198"/>
      <c r="P410" s="1198"/>
      <c r="Q410" s="1198"/>
      <c r="R410" s="1198"/>
      <c r="S410" s="1198"/>
      <c r="T410" s="1769"/>
      <c r="U410" s="1249">
        <v>7</v>
      </c>
      <c r="V410" s="1235" t="s">
        <v>1935</v>
      </c>
      <c r="W410" s="1235" t="s">
        <v>1441</v>
      </c>
      <c r="X410" s="1235" t="str">
        <f>'Required Info to Submit'!E29</f>
        <v/>
      </c>
      <c r="Y410" s="1243" t="str">
        <f>IF(X410="","",'Required Info to Submit'!K29)</f>
        <v/>
      </c>
      <c r="Z410" s="1244" t="str">
        <f>IF(X410="","",'Required Info to Submit'!L29)</f>
        <v/>
      </c>
      <c r="AA410" s="1235" t="str">
        <f>'Required Info to Submit'!F29</f>
        <v/>
      </c>
      <c r="AB410" s="1378" t="str">
        <f>'Required Info to Submit'!G29</f>
        <v/>
      </c>
      <c r="AC410" s="1235" t="str">
        <f>'Required Info to Submit'!H29</f>
        <v/>
      </c>
      <c r="AD410" s="1235" t="str">
        <f>'Required Info to Submit'!I29</f>
        <v/>
      </c>
      <c r="AE410" s="1235" t="str">
        <f>'Required Info to Submit'!J29</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69"/>
      <c r="C411" s="1249">
        <v>8</v>
      </c>
      <c r="D411" s="1235" t="s">
        <v>1935</v>
      </c>
      <c r="E411" s="1235" t="s">
        <v>1441</v>
      </c>
      <c r="F411" s="1246" t="str">
        <f>'Required Info to Submit'!E30</f>
        <v/>
      </c>
      <c r="G411" s="1247" t="str">
        <f>IF(F411="","",'Required Info to Submit'!K30)</f>
        <v/>
      </c>
      <c r="H411" s="1248" t="str">
        <f>IF(F411="","",'Required Info to Submit'!K30)</f>
        <v/>
      </c>
      <c r="I411" s="1246" t="str">
        <f>'Required Info to Submit'!F30</f>
        <v/>
      </c>
      <c r="J411" s="1380" t="str">
        <f>'Required Info to Submit'!G30</f>
        <v/>
      </c>
      <c r="K411" s="1246" t="str">
        <f>'Required Info to Submit'!H30</f>
        <v/>
      </c>
      <c r="L411" s="1246" t="str">
        <f>'Required Info to Submit'!I30</f>
        <v/>
      </c>
      <c r="M411" s="1246" t="str">
        <f>'Required Info to Submit'!J30</f>
        <v/>
      </c>
      <c r="N411" s="1198"/>
      <c r="O411" s="1198"/>
      <c r="P411" s="1198"/>
      <c r="Q411" s="1198"/>
      <c r="R411" s="1198"/>
      <c r="S411" s="1198"/>
      <c r="T411" s="1769"/>
      <c r="U411" s="1249">
        <v>8</v>
      </c>
      <c r="V411" s="1235" t="s">
        <v>1935</v>
      </c>
      <c r="W411" s="1235" t="s">
        <v>1441</v>
      </c>
      <c r="X411" s="1235" t="str">
        <f>'Required Info to Submit'!E30</f>
        <v/>
      </c>
      <c r="Y411" s="1243" t="str">
        <f>IF(X411="","",'Required Info to Submit'!K30)</f>
        <v/>
      </c>
      <c r="Z411" s="1244" t="str">
        <f>IF(X411="","",'Required Info to Submit'!L30)</f>
        <v/>
      </c>
      <c r="AA411" s="1235" t="str">
        <f>'Required Info to Submit'!F30</f>
        <v/>
      </c>
      <c r="AB411" s="1378" t="str">
        <f>'Required Info to Submit'!G30</f>
        <v/>
      </c>
      <c r="AC411" s="1235" t="str">
        <f>'Required Info to Submit'!H30</f>
        <v/>
      </c>
      <c r="AD411" s="1235" t="str">
        <f>'Required Info to Submit'!I30</f>
        <v/>
      </c>
      <c r="AE411" s="1235" t="str">
        <f>'Required Info to Submit'!J30</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69"/>
      <c r="C412" s="1249">
        <v>9</v>
      </c>
      <c r="D412" s="1235" t="s">
        <v>1935</v>
      </c>
      <c r="E412" s="1235" t="s">
        <v>1441</v>
      </c>
      <c r="F412" s="1246" t="str">
        <f>'Required Info to Submit'!E31</f>
        <v/>
      </c>
      <c r="G412" s="1247" t="str">
        <f>IF(F412="","",'Required Info to Submit'!K31)</f>
        <v/>
      </c>
      <c r="H412" s="1248" t="str">
        <f>IF(F412="","",'Required Info to Submit'!K31)</f>
        <v/>
      </c>
      <c r="I412" s="1246" t="str">
        <f>'Required Info to Submit'!F31</f>
        <v/>
      </c>
      <c r="J412" s="1380" t="str">
        <f>'Required Info to Submit'!G31</f>
        <v/>
      </c>
      <c r="K412" s="1246" t="str">
        <f>'Required Info to Submit'!H31</f>
        <v/>
      </c>
      <c r="L412" s="1246" t="str">
        <f>'Required Info to Submit'!I31</f>
        <v/>
      </c>
      <c r="M412" s="1246" t="str">
        <f>'Required Info to Submit'!J31</f>
        <v/>
      </c>
      <c r="N412" s="1198"/>
      <c r="O412" s="1198"/>
      <c r="P412" s="1198"/>
      <c r="Q412" s="1198"/>
      <c r="R412" s="1198"/>
      <c r="S412" s="1198"/>
      <c r="T412" s="1769"/>
      <c r="U412" s="1249">
        <v>9</v>
      </c>
      <c r="V412" s="1235" t="s">
        <v>1935</v>
      </c>
      <c r="W412" s="1235" t="s">
        <v>1441</v>
      </c>
      <c r="X412" s="1235" t="str">
        <f>'Required Info to Submit'!E31</f>
        <v/>
      </c>
      <c r="Y412" s="1243" t="str">
        <f>IF(X412="","",'Required Info to Submit'!K31)</f>
        <v/>
      </c>
      <c r="Z412" s="1244" t="str">
        <f>IF(X412="","",'Required Info to Submit'!L31)</f>
        <v/>
      </c>
      <c r="AA412" s="1235" t="str">
        <f>'Required Info to Submit'!F31</f>
        <v/>
      </c>
      <c r="AB412" s="1378" t="str">
        <f>'Required Info to Submit'!G31</f>
        <v/>
      </c>
      <c r="AC412" s="1235" t="str">
        <f>'Required Info to Submit'!H31</f>
        <v/>
      </c>
      <c r="AD412" s="1235" t="str">
        <f>'Required Info to Submit'!I31</f>
        <v/>
      </c>
      <c r="AE412" s="1235" t="str">
        <f>'Required Info to Submit'!J31</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ht="15.75" thickBot="1" x14ac:dyDescent="0.3">
      <c r="A413" s="1198"/>
      <c r="B413" s="1770"/>
      <c r="C413" s="1251">
        <v>10</v>
      </c>
      <c r="D413" s="1237" t="s">
        <v>1935</v>
      </c>
      <c r="E413" s="1237" t="s">
        <v>1441</v>
      </c>
      <c r="F413" s="1255" t="str">
        <f>'Required Info to Submit'!E32</f>
        <v/>
      </c>
      <c r="G413" s="1321" t="str">
        <f>IF(F413="","",'Required Info to Submit'!K32)</f>
        <v/>
      </c>
      <c r="H413" s="1321" t="str">
        <f>IF(F413="","",'Required Info to Submit'!K32)</f>
        <v/>
      </c>
      <c r="I413" s="1255" t="str">
        <f>'Required Info to Submit'!F32</f>
        <v/>
      </c>
      <c r="J413" s="1332" t="str">
        <f>'Required Info to Submit'!G32</f>
        <v/>
      </c>
      <c r="K413" s="1255" t="str">
        <f>'Required Info to Submit'!H32</f>
        <v/>
      </c>
      <c r="L413" s="1255" t="str">
        <f>'Required Info to Submit'!I32</f>
        <v/>
      </c>
      <c r="M413" s="1255" t="str">
        <f>'Required Info to Submit'!J32</f>
        <v/>
      </c>
      <c r="N413" s="1198"/>
      <c r="O413" s="1198"/>
      <c r="P413" s="1198"/>
      <c r="Q413" s="1198"/>
      <c r="R413" s="1198"/>
      <c r="S413" s="1198"/>
      <c r="T413" s="1770"/>
      <c r="U413" s="1251">
        <v>10</v>
      </c>
      <c r="V413" s="1237" t="s">
        <v>1935</v>
      </c>
      <c r="W413" s="1237" t="s">
        <v>1441</v>
      </c>
      <c r="X413" s="1237" t="str">
        <f>'Required Info to Submit'!E32</f>
        <v/>
      </c>
      <c r="Y413" s="1252" t="str">
        <f>IF(X413="","",'Required Info to Submit'!K32)</f>
        <v/>
      </c>
      <c r="Z413" s="1324" t="str">
        <f>IF(X413="","",'Required Info to Submit'!L32)</f>
        <v/>
      </c>
      <c r="AA413" s="1237" t="str">
        <f>'Required Info to Submit'!F32</f>
        <v/>
      </c>
      <c r="AB413" s="1379" t="str">
        <f>'Required Info to Submit'!G32</f>
        <v/>
      </c>
      <c r="AC413" s="1237" t="str">
        <f>'Required Info to Submit'!H32</f>
        <v/>
      </c>
      <c r="AD413" s="1237" t="str">
        <f>'Required Info to Submit'!I32</f>
        <v/>
      </c>
      <c r="AE413" s="1237" t="str">
        <f>'Required Info to Submit'!J32</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198"/>
      <c r="C414" s="1198"/>
      <c r="D414" s="1198"/>
      <c r="E414" s="1198"/>
      <c r="F414" s="1198"/>
      <c r="G414" s="1198"/>
      <c r="H414" s="1198"/>
      <c r="I414" s="1198"/>
      <c r="J414" s="1198"/>
      <c r="K414" s="1198"/>
      <c r="L414" s="1198"/>
      <c r="M414" s="1198"/>
      <c r="N414" s="1198"/>
      <c r="O414" s="1198"/>
      <c r="P414" s="1198"/>
      <c r="Q414" s="1198"/>
      <c r="R414" s="1198"/>
      <c r="S414" s="1198"/>
      <c r="T414" s="1198"/>
      <c r="U414" s="1198"/>
      <c r="V414" s="1198"/>
      <c r="W414" s="1198"/>
      <c r="X414" s="1198"/>
      <c r="Y414" s="1198"/>
      <c r="Z414" s="1198"/>
      <c r="AA414" s="1198"/>
      <c r="AB414" s="1198"/>
      <c r="AC414" s="1198"/>
      <c r="AD414" s="1198"/>
      <c r="AE414" s="1198"/>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198"/>
      <c r="C415" s="1198"/>
      <c r="D415" s="1198"/>
      <c r="E415" s="1198"/>
      <c r="F415" s="1198"/>
      <c r="G415" s="1198"/>
      <c r="H415" s="1198"/>
      <c r="I415" s="1198"/>
      <c r="J415" s="1198"/>
      <c r="K415" s="1198"/>
      <c r="L415" s="1198"/>
      <c r="M415" s="1198"/>
      <c r="N415" s="1198"/>
      <c r="O415" s="1198"/>
      <c r="P415" s="1198"/>
      <c r="Q415" s="1198"/>
      <c r="R415" s="1198"/>
      <c r="S415" s="1198"/>
      <c r="T415" s="1198"/>
      <c r="U415" s="1198"/>
      <c r="V415" s="1198"/>
      <c r="W415" s="1198"/>
      <c r="X415" s="1198"/>
      <c r="Y415" s="1198"/>
      <c r="Z415" s="1198"/>
      <c r="AA415" s="1198"/>
      <c r="AB415" s="1198"/>
      <c r="AC415" s="1198"/>
      <c r="AD415" s="1198"/>
      <c r="AE415" s="1198"/>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ht="30.75" thickBot="1" x14ac:dyDescent="0.3">
      <c r="A416" s="1198"/>
      <c r="B416" s="1428"/>
      <c r="C416" s="1191" t="s">
        <v>1397</v>
      </c>
      <c r="D416" s="1191" t="s">
        <v>1507</v>
      </c>
      <c r="E416" s="1192" t="s">
        <v>1403</v>
      </c>
      <c r="F416" s="1192" t="s">
        <v>1411</v>
      </c>
      <c r="G416" s="1192" t="s">
        <v>1395</v>
      </c>
      <c r="H416" s="1192" t="s">
        <v>723</v>
      </c>
      <c r="I416" s="1192" t="s">
        <v>724</v>
      </c>
      <c r="J416" s="1192" t="s">
        <v>1511</v>
      </c>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60.75" thickBot="1" x14ac:dyDescent="0.3">
      <c r="A417" s="1198"/>
      <c r="B417" s="1358" t="s">
        <v>1984</v>
      </c>
      <c r="C417" s="1224" t="s">
        <v>1645</v>
      </c>
      <c r="D417" s="1347">
        <v>1001</v>
      </c>
      <c r="E417" s="1371" t="str" cm="1">
        <f t="array" aca="1" ref="E417" ca="1">IF(INDIRECT("'Incentives Worksheet'!L"&amp;'Configurable Tab'!H37+6)=0,"",INDIRECT("'Incentives Worksheet'!L"&amp;'Configurable Tab'!H37+6))</f>
        <v/>
      </c>
      <c r="F417" s="1195" t="str" cm="1">
        <f t="array" aca="1" ref="F417" ca="1">IF(ISBLANK(INDIRECT("'Incentives Worksheet'!L"&amp;'Configurable Tab'!H37+3)),"",INDIRECT("'Incentives Worksheet'!L"&amp;'Configurable Tab'!H37+3))</f>
        <v/>
      </c>
      <c r="G417" s="1195" t="str" cm="1">
        <f t="array" aca="1" ref="G417" ca="1">IF(ISBLANK(INDIRECT("'Incentives Worksheet'!J"&amp;'Configurable Tab'!H37+3)),"",INDIRECT("'Incentives Worksheet'!J"&amp;'Configurable Tab'!H37+3))</f>
        <v/>
      </c>
      <c r="H417" s="1348" t="str" cm="1">
        <f t="array" aca="1" ref="H417" ca="1">INDIRECT("'Incentives Worksheet'!D"&amp;'Configurable Tab'!H37+6)</f>
        <v/>
      </c>
      <c r="I417" s="1348" t="str" cm="1">
        <f t="array" aca="1" ref="I417" ca="1">INDIRECT("'Incentives Worksheet'!D"&amp;'Configurable Tab'!H37+8)</f>
        <v/>
      </c>
      <c r="J417" s="1195" t="str" cm="1">
        <f t="array" aca="1" ref="J417" ca="1">INDIRECT("'Incentives Worksheet'!D"&amp;'Configurable Tab'!H37+10)</f>
        <v>Yes</v>
      </c>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x14ac:dyDescent="0.25">
      <c r="A418" s="1198"/>
      <c r="B418" s="1198"/>
      <c r="C418" s="1198"/>
      <c r="D418" s="1198"/>
      <c r="E418" s="1198"/>
      <c r="F418" s="1198"/>
      <c r="G418" s="1198"/>
      <c r="H418" s="1198"/>
      <c r="I418" s="1198"/>
      <c r="J418" s="1198"/>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x14ac:dyDescent="0.25">
      <c r="A419" s="1198"/>
      <c r="B419" s="1198"/>
      <c r="C419" s="1198"/>
      <c r="D419" s="1198"/>
      <c r="E419" s="1198"/>
      <c r="F419" s="1198"/>
      <c r="G419" s="1198"/>
      <c r="H419" s="1198"/>
      <c r="I419" s="1198"/>
      <c r="J419" s="1198"/>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sheetData>
  <sheetProtection algorithmName="SHA-512" hashValue="44kFFtAN6Pc5v+RLG2sUbb2oMFB+9zRydcsdBd4yFqY/s6aj9ypXCZnZsMIDvWjfkMTR5d60thGwXEm5xIwZTg==" saltValue="GziWm55qkVDVy1eic9fuq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945" priority="346">
      <formula>$H$4="Select Non-Std"</formula>
    </cfRule>
  </conditionalFormatting>
  <conditionalFormatting sqref="I4">
    <cfRule type="expression" dxfId="944" priority="345">
      <formula>$I$4="Select Local MDA"</formula>
    </cfRule>
  </conditionalFormatting>
  <conditionalFormatting sqref="N4">
    <cfRule type="expression" dxfId="943" priority="344">
      <formula>$N$4="Yes"</formula>
    </cfRule>
  </conditionalFormatting>
  <conditionalFormatting sqref="N5">
    <cfRule type="expression" dxfId="942" priority="343">
      <formula>$N$5="Yes"</formula>
    </cfRule>
  </conditionalFormatting>
  <conditionalFormatting sqref="N6">
    <cfRule type="expression" dxfId="941" priority="342">
      <formula>$N$6="Yes"</formula>
    </cfRule>
  </conditionalFormatting>
  <conditionalFormatting sqref="N7">
    <cfRule type="expression" dxfId="940" priority="341">
      <formula>$N$7="Yes"</formula>
    </cfRule>
  </conditionalFormatting>
  <conditionalFormatting sqref="N8">
    <cfRule type="expression" dxfId="939" priority="340">
      <formula>$N$8="Yes"</formula>
    </cfRule>
  </conditionalFormatting>
  <conditionalFormatting sqref="N9">
    <cfRule type="expression" dxfId="938" priority="339">
      <formula>$N$9="Yes"</formula>
    </cfRule>
  </conditionalFormatting>
  <conditionalFormatting sqref="P4">
    <cfRule type="expression" dxfId="937" priority="338">
      <formula>$P$4="Yes"</formula>
    </cfRule>
  </conditionalFormatting>
  <conditionalFormatting sqref="P5">
    <cfRule type="expression" dxfId="936" priority="337">
      <formula>$P$5="Yes"</formula>
    </cfRule>
  </conditionalFormatting>
  <conditionalFormatting sqref="P6">
    <cfRule type="expression" dxfId="935" priority="336">
      <formula>$P$6="Yes"</formula>
    </cfRule>
  </conditionalFormatting>
  <conditionalFormatting sqref="P7">
    <cfRule type="expression" dxfId="934" priority="335">
      <formula>$P$7="Yes"</formula>
    </cfRule>
  </conditionalFormatting>
  <conditionalFormatting sqref="P8">
    <cfRule type="expression" dxfId="933" priority="334">
      <formula>$P$8="Yes"</formula>
    </cfRule>
  </conditionalFormatting>
  <conditionalFormatting sqref="G13">
    <cfRule type="expression" dxfId="932" priority="333">
      <formula>$G$13&lt;&gt;"Same as Payout Cycle"</formula>
    </cfRule>
  </conditionalFormatting>
  <conditionalFormatting sqref="H13">
    <cfRule type="expression" dxfId="931" priority="332">
      <formula>AND($H$13&lt;&gt;"",$H$13&lt;&gt;"Quarterly")</formula>
    </cfRule>
  </conditionalFormatting>
  <conditionalFormatting sqref="I13">
    <cfRule type="expression" dxfId="930" priority="331">
      <formula>$I$13&lt;&gt;"Fiscal"</formula>
    </cfRule>
  </conditionalFormatting>
  <conditionalFormatting sqref="J13">
    <cfRule type="expression" dxfId="929" priority="330">
      <formula>$J$13="Post to GL"</formula>
    </cfRule>
  </conditionalFormatting>
  <conditionalFormatting sqref="K13">
    <cfRule type="expression" dxfId="928" priority="329">
      <formula>$K$13="Corporate Office"</formula>
    </cfRule>
  </conditionalFormatting>
  <conditionalFormatting sqref="L13">
    <cfRule type="expression" dxfId="927" priority="328">
      <formula>$L$13="Check"</formula>
    </cfRule>
  </conditionalFormatting>
  <conditionalFormatting sqref="M13">
    <cfRule type="notContainsBlanks" dxfId="926" priority="326">
      <formula>LEN(TRIM(M13))&gt;0</formula>
    </cfRule>
    <cfRule type="expression" dxfId="925" priority="327">
      <formula>AND($K$13="Corporate Office",$L$13="Check")</formula>
    </cfRule>
  </conditionalFormatting>
  <conditionalFormatting sqref="P13">
    <cfRule type="expression" dxfId="924" priority="325">
      <formula>$P$13="Update tracking dates"</formula>
    </cfRule>
  </conditionalFormatting>
  <conditionalFormatting sqref="Y13">
    <cfRule type="expression" dxfId="923" priority="324">
      <formula>$Y$13&lt;&gt;"Same as Payout Cycle"</formula>
    </cfRule>
  </conditionalFormatting>
  <conditionalFormatting sqref="Z13">
    <cfRule type="expression" dxfId="922" priority="323">
      <formula>AND($Z$13&lt;&gt;"",$Z$13&lt;&gt;"Quarterly")</formula>
    </cfRule>
  </conditionalFormatting>
  <conditionalFormatting sqref="AA13">
    <cfRule type="expression" dxfId="921" priority="322">
      <formula>$AA$13&lt;&gt;"Fiscal"</formula>
    </cfRule>
  </conditionalFormatting>
  <conditionalFormatting sqref="AB13">
    <cfRule type="expression" dxfId="920" priority="321">
      <formula>$AB$13="Post to GL"</formula>
    </cfRule>
  </conditionalFormatting>
  <conditionalFormatting sqref="AC13">
    <cfRule type="expression" dxfId="919" priority="320">
      <formula>$AC$13="Corporate Office"</formula>
    </cfRule>
  </conditionalFormatting>
  <conditionalFormatting sqref="AD13">
    <cfRule type="expression" dxfId="918" priority="319">
      <formula>$AD$13="Check"</formula>
    </cfRule>
  </conditionalFormatting>
  <conditionalFormatting sqref="AE13">
    <cfRule type="notContainsBlanks" dxfId="917" priority="317">
      <formula>LEN(TRIM(AE13))&gt;0</formula>
    </cfRule>
    <cfRule type="expression" dxfId="916" priority="318">
      <formula>AND($AC$13="Corporate Office",$AD$13="Check")</formula>
    </cfRule>
  </conditionalFormatting>
  <conditionalFormatting sqref="AH13">
    <cfRule type="expression" dxfId="915" priority="316">
      <formula>$AH$13="Update tracking dates"</formula>
    </cfRule>
  </conditionalFormatting>
  <conditionalFormatting sqref="G35">
    <cfRule type="expression" dxfId="914" priority="315">
      <formula>$G$35&lt;&gt;"Same as Payout Cycle"</formula>
    </cfRule>
  </conditionalFormatting>
  <conditionalFormatting sqref="Y35">
    <cfRule type="expression" dxfId="913" priority="314">
      <formula>$Y$35&lt;&gt;"Same as Payout Cycle"</formula>
    </cfRule>
  </conditionalFormatting>
  <conditionalFormatting sqref="H35">
    <cfRule type="expression" dxfId="912" priority="313">
      <formula>AND($H$35&lt;&gt;"",$H$35&lt;&gt;"Quarterly")</formula>
    </cfRule>
  </conditionalFormatting>
  <conditionalFormatting sqref="Z35">
    <cfRule type="expression" dxfId="911" priority="312">
      <formula>AND($Z$35&lt;&gt;"",$Z$35&lt;&gt;"Quarterly")</formula>
    </cfRule>
  </conditionalFormatting>
  <conditionalFormatting sqref="I35">
    <cfRule type="expression" dxfId="910" priority="311">
      <formula>$I$35&lt;&gt;"Fiscal"</formula>
    </cfRule>
  </conditionalFormatting>
  <conditionalFormatting sqref="AA35">
    <cfRule type="expression" dxfId="909" priority="310">
      <formula>$AA$35&lt;&gt;"Fiscal"</formula>
    </cfRule>
  </conditionalFormatting>
  <conditionalFormatting sqref="K35">
    <cfRule type="expression" dxfId="908" priority="309">
      <formula>$K$35="Post to GL"</formula>
    </cfRule>
  </conditionalFormatting>
  <conditionalFormatting sqref="AC35">
    <cfRule type="expression" dxfId="907" priority="308">
      <formula>$AC$35="Post to GL"</formula>
    </cfRule>
  </conditionalFormatting>
  <conditionalFormatting sqref="L35">
    <cfRule type="expression" dxfId="906" priority="307">
      <formula>$L$35="Corporate Office"</formula>
    </cfRule>
  </conditionalFormatting>
  <conditionalFormatting sqref="AD35">
    <cfRule type="expression" dxfId="905" priority="306">
      <formula>$AD$35="Corporate Office"</formula>
    </cfRule>
  </conditionalFormatting>
  <conditionalFormatting sqref="M35">
    <cfRule type="expression" dxfId="904" priority="305">
      <formula>$M$35="Check"</formula>
    </cfRule>
  </conditionalFormatting>
  <conditionalFormatting sqref="AE35">
    <cfRule type="expression" dxfId="903" priority="304">
      <formula>$M$35="Check"</formula>
    </cfRule>
  </conditionalFormatting>
  <conditionalFormatting sqref="N35">
    <cfRule type="expression" dxfId="902" priority="302">
      <formula>AND($L$35="Corporate Office",$M$35="Check")</formula>
    </cfRule>
    <cfRule type="notContainsBlanks" dxfId="901" priority="303">
      <formula>LEN(TRIM(N35))&gt;0</formula>
    </cfRule>
  </conditionalFormatting>
  <conditionalFormatting sqref="AF35">
    <cfRule type="expression" dxfId="900" priority="300">
      <formula>AND($AD$35="Corporate Office",$AE$35="Check")</formula>
    </cfRule>
    <cfRule type="notContainsBlanks" dxfId="899" priority="301">
      <formula>LEN(TRIM(AF35))&gt;0</formula>
    </cfRule>
  </conditionalFormatting>
  <conditionalFormatting sqref="Q35">
    <cfRule type="expression" dxfId="898" priority="299">
      <formula>$Q$35="Update tracking dates"</formula>
    </cfRule>
  </conditionalFormatting>
  <conditionalFormatting sqref="AI35">
    <cfRule type="expression" dxfId="897" priority="298">
      <formula>$AI$35="Update tracking dates"</formula>
    </cfRule>
  </conditionalFormatting>
  <conditionalFormatting sqref="G60">
    <cfRule type="expression" dxfId="896" priority="297">
      <formula>$G$60&lt;&gt;"Same as Payout Cycle"</formula>
    </cfRule>
  </conditionalFormatting>
  <conditionalFormatting sqref="Y60">
    <cfRule type="expression" dxfId="895" priority="296">
      <formula>$Y$60&lt;&gt;"Same as Payout Cycle"</formula>
    </cfRule>
  </conditionalFormatting>
  <conditionalFormatting sqref="H60">
    <cfRule type="expression" dxfId="894" priority="295">
      <formula>AND($H$60&lt;&gt;"",$H$60&lt;&gt;"Quarterly")</formula>
    </cfRule>
  </conditionalFormatting>
  <conditionalFormatting sqref="Z60">
    <cfRule type="expression" dxfId="893" priority="294">
      <formula>AND($Z$60&lt;&gt;"",$Z$60&lt;&gt;"Quarterly")</formula>
    </cfRule>
  </conditionalFormatting>
  <conditionalFormatting sqref="I60">
    <cfRule type="expression" dxfId="892" priority="293">
      <formula>$I$60&lt;&gt;"Fiscal"</formula>
    </cfRule>
  </conditionalFormatting>
  <conditionalFormatting sqref="AA60">
    <cfRule type="expression" dxfId="891" priority="292">
      <formula>$AA$60&lt;&gt;"Fiscal"</formula>
    </cfRule>
  </conditionalFormatting>
  <conditionalFormatting sqref="K60">
    <cfRule type="expression" dxfId="890" priority="291">
      <formula>$K$60="Post to GL"</formula>
    </cfRule>
  </conditionalFormatting>
  <conditionalFormatting sqref="AC60">
    <cfRule type="expression" dxfId="889" priority="290">
      <formula>$AC$60="Post to GL"</formula>
    </cfRule>
  </conditionalFormatting>
  <conditionalFormatting sqref="L60">
    <cfRule type="expression" dxfId="888" priority="289">
      <formula>$L$60="Corporate Office"</formula>
    </cfRule>
  </conditionalFormatting>
  <conditionalFormatting sqref="AD60">
    <cfRule type="expression" dxfId="887" priority="288">
      <formula>$AD$60="Corporate Office"</formula>
    </cfRule>
  </conditionalFormatting>
  <conditionalFormatting sqref="M60">
    <cfRule type="expression" dxfId="886" priority="287">
      <formula>$M$60="Check"</formula>
    </cfRule>
  </conditionalFormatting>
  <conditionalFormatting sqref="AE60">
    <cfRule type="expression" dxfId="885" priority="286">
      <formula>$AE$60="Check"</formula>
    </cfRule>
  </conditionalFormatting>
  <conditionalFormatting sqref="N60">
    <cfRule type="notContainsBlanks" dxfId="884" priority="283">
      <formula>LEN(TRIM(N60))&gt;0</formula>
    </cfRule>
    <cfRule type="expression" dxfId="883" priority="285">
      <formula>AND($L$60="Corporate Office",$M$60="Check")</formula>
    </cfRule>
  </conditionalFormatting>
  <conditionalFormatting sqref="AF60">
    <cfRule type="notContainsBlanks" dxfId="882" priority="282">
      <formula>LEN(TRIM(AF60))&gt;0</formula>
    </cfRule>
    <cfRule type="expression" dxfId="881" priority="284">
      <formula>AND($AD$60="Corporate Office",$AE$60="Check")</formula>
    </cfRule>
  </conditionalFormatting>
  <conditionalFormatting sqref="Q60">
    <cfRule type="expression" dxfId="880" priority="281">
      <formula>$Q$60="Update tracking dates"</formula>
    </cfRule>
  </conditionalFormatting>
  <conditionalFormatting sqref="AI60">
    <cfRule type="expression" dxfId="879" priority="280">
      <formula>$AI$60="Update tracking dates"</formula>
    </cfRule>
  </conditionalFormatting>
  <conditionalFormatting sqref="G89">
    <cfRule type="expression" dxfId="878" priority="279">
      <formula>$G$89&lt;&gt;"Same as Payout Cycle"</formula>
    </cfRule>
  </conditionalFormatting>
  <conditionalFormatting sqref="Y89">
    <cfRule type="expression" dxfId="877" priority="278">
      <formula>$Y$89&lt;&gt;"Same as Payout Cycle"</formula>
    </cfRule>
  </conditionalFormatting>
  <conditionalFormatting sqref="H89">
    <cfRule type="expression" dxfId="876" priority="277">
      <formula>AND($H$89&lt;&gt;"",$H$89&lt;&gt;"Quarterly")</formula>
    </cfRule>
  </conditionalFormatting>
  <conditionalFormatting sqref="Z89">
    <cfRule type="expression" dxfId="875" priority="276">
      <formula>AND($Z$89&lt;&gt;"",$Z$89&lt;&gt;"Quarterly")</formula>
    </cfRule>
  </conditionalFormatting>
  <conditionalFormatting sqref="I89">
    <cfRule type="expression" dxfId="874" priority="275">
      <formula>$I$89&lt;&gt;"Fiscal"</formula>
    </cfRule>
  </conditionalFormatting>
  <conditionalFormatting sqref="AA89">
    <cfRule type="expression" dxfId="873" priority="274">
      <formula>$AA$89&lt;&gt;"Fiscal"</formula>
    </cfRule>
  </conditionalFormatting>
  <conditionalFormatting sqref="K89">
    <cfRule type="expression" dxfId="872" priority="273">
      <formula>$K$89="Post to GL"</formula>
    </cfRule>
  </conditionalFormatting>
  <conditionalFormatting sqref="AC89">
    <cfRule type="expression" dxfId="871" priority="272">
      <formula>$AC$89="Post to GL"</formula>
    </cfRule>
  </conditionalFormatting>
  <conditionalFormatting sqref="L89">
    <cfRule type="expression" dxfId="870" priority="271">
      <formula>$L$89="Corporate Office"</formula>
    </cfRule>
  </conditionalFormatting>
  <conditionalFormatting sqref="AD89">
    <cfRule type="expression" dxfId="869" priority="270">
      <formula>$AD$89="Corporate Office"</formula>
    </cfRule>
  </conditionalFormatting>
  <conditionalFormatting sqref="M89">
    <cfRule type="expression" dxfId="868" priority="269">
      <formula>$M$89="Check"</formula>
    </cfRule>
  </conditionalFormatting>
  <conditionalFormatting sqref="AE89">
    <cfRule type="expression" dxfId="867" priority="268">
      <formula>$AE$89="Check"</formula>
    </cfRule>
  </conditionalFormatting>
  <conditionalFormatting sqref="AF89">
    <cfRule type="notContainsBlanks" dxfId="866" priority="264">
      <formula>LEN(TRIM(AF89))&gt;0</formula>
    </cfRule>
    <cfRule type="expression" dxfId="865" priority="265">
      <formula>AND($AD$89="Corporate Office",$AE$89="Check")</formula>
    </cfRule>
  </conditionalFormatting>
  <conditionalFormatting sqref="Q89">
    <cfRule type="expression" dxfId="864" priority="263">
      <formula>$Q$89="Update tracking dates"</formula>
    </cfRule>
  </conditionalFormatting>
  <conditionalFormatting sqref="AI89">
    <cfRule type="expression" dxfId="863" priority="262">
      <formula>$AI$89="Update tracking dates"</formula>
    </cfRule>
  </conditionalFormatting>
  <conditionalFormatting sqref="G114">
    <cfRule type="expression" dxfId="862" priority="261">
      <formula>$G$114&lt;&gt;"Same as Payout Cycle"</formula>
    </cfRule>
  </conditionalFormatting>
  <conditionalFormatting sqref="Y114">
    <cfRule type="expression" dxfId="861" priority="260">
      <formula>$Y$114&lt;&gt;"Same as Payout Cycle"</formula>
    </cfRule>
  </conditionalFormatting>
  <conditionalFormatting sqref="H114">
    <cfRule type="expression" dxfId="860" priority="259">
      <formula>AND($H$114&lt;&gt;"",$H$114&lt;&gt;"Quarterly")</formula>
    </cfRule>
  </conditionalFormatting>
  <conditionalFormatting sqref="Z114">
    <cfRule type="expression" dxfId="859" priority="258">
      <formula>AND($Z$114&lt;&gt;"",$Z$114&lt;&gt;"Quarterly")</formula>
    </cfRule>
  </conditionalFormatting>
  <conditionalFormatting sqref="I114">
    <cfRule type="expression" dxfId="858" priority="257">
      <formula>$I$114&lt;&gt;"Fiscal"</formula>
    </cfRule>
  </conditionalFormatting>
  <conditionalFormatting sqref="AA114">
    <cfRule type="expression" dxfId="857" priority="256">
      <formula>$AA$114&lt;&gt;"Fiscal"</formula>
    </cfRule>
  </conditionalFormatting>
  <conditionalFormatting sqref="K114">
    <cfRule type="expression" dxfId="856" priority="255">
      <formula>$K$114="Post to GL"</formula>
    </cfRule>
  </conditionalFormatting>
  <conditionalFormatting sqref="AC114">
    <cfRule type="expression" dxfId="855" priority="254">
      <formula>$AC$114="Post to GL"</formula>
    </cfRule>
  </conditionalFormatting>
  <conditionalFormatting sqref="L114">
    <cfRule type="expression" dxfId="854" priority="253">
      <formula>$L$114="Corporate Office"</formula>
    </cfRule>
  </conditionalFormatting>
  <conditionalFormatting sqref="AD114">
    <cfRule type="expression" dxfId="853" priority="252">
      <formula>$AD$114="Corporate Office"</formula>
    </cfRule>
  </conditionalFormatting>
  <conditionalFormatting sqref="M114">
    <cfRule type="expression" dxfId="852" priority="251">
      <formula>$M$114="Check"</formula>
    </cfRule>
  </conditionalFormatting>
  <conditionalFormatting sqref="AE114">
    <cfRule type="expression" dxfId="851" priority="250">
      <formula>$AE$114="Check"</formula>
    </cfRule>
  </conditionalFormatting>
  <conditionalFormatting sqref="N114">
    <cfRule type="notContainsBlanks" dxfId="850" priority="248">
      <formula>LEN(TRIM(N114))&gt;0</formula>
    </cfRule>
    <cfRule type="expression" dxfId="849" priority="249">
      <formula>AND($L$114="Corporate Office",$M$114="Check")</formula>
    </cfRule>
  </conditionalFormatting>
  <conditionalFormatting sqref="AF114">
    <cfRule type="notContainsBlanks" dxfId="848" priority="246">
      <formula>LEN(TRIM(AF114))&gt;0</formula>
    </cfRule>
    <cfRule type="expression" dxfId="847" priority="247">
      <formula>AND($AD$114="Corporate Office",$AE$114="Check")</formula>
    </cfRule>
  </conditionalFormatting>
  <conditionalFormatting sqref="Q114">
    <cfRule type="expression" dxfId="846" priority="245">
      <formula>$Q$114="Update tracking dates"</formula>
    </cfRule>
  </conditionalFormatting>
  <conditionalFormatting sqref="AI114">
    <cfRule type="expression" dxfId="845" priority="244">
      <formula>$AI$114="Update tracking dates"</formula>
    </cfRule>
  </conditionalFormatting>
  <conditionalFormatting sqref="G143">
    <cfRule type="expression" dxfId="844" priority="243">
      <formula>$G$143&lt;&gt;"Same as Payout Cycle"</formula>
    </cfRule>
  </conditionalFormatting>
  <conditionalFormatting sqref="Y143">
    <cfRule type="expression" dxfId="843" priority="242">
      <formula>$Y$143&lt;&gt;"Same as Payout Cycle"</formula>
    </cfRule>
  </conditionalFormatting>
  <conditionalFormatting sqref="H143">
    <cfRule type="expression" dxfId="842" priority="241">
      <formula>AND($H$143&lt;&gt;"",$H$143&lt;&gt;"Quarterly")</formula>
    </cfRule>
  </conditionalFormatting>
  <conditionalFormatting sqref="Z143">
    <cfRule type="expression" dxfId="841" priority="240">
      <formula>AND($Z$143&lt;&gt;"",$Z$143&lt;&gt;"Quarterly")</formula>
    </cfRule>
  </conditionalFormatting>
  <conditionalFormatting sqref="I143">
    <cfRule type="expression" dxfId="840" priority="239">
      <formula>$I$143&lt;&gt;"Fiscal"</formula>
    </cfRule>
  </conditionalFormatting>
  <conditionalFormatting sqref="AA143">
    <cfRule type="expression" dxfId="839" priority="238">
      <formula>$AA$143&lt;&gt;"Fiscal"</formula>
    </cfRule>
  </conditionalFormatting>
  <conditionalFormatting sqref="J143">
    <cfRule type="expression" dxfId="838" priority="237">
      <formula>$J$143="Post to GL"</formula>
    </cfRule>
  </conditionalFormatting>
  <conditionalFormatting sqref="AB143">
    <cfRule type="expression" dxfId="837" priority="236">
      <formula>$AB$143="Post to GL"</formula>
    </cfRule>
  </conditionalFormatting>
  <conditionalFormatting sqref="K143">
    <cfRule type="expression" dxfId="836" priority="235">
      <formula>$K$143="Corporate Office"</formula>
    </cfRule>
  </conditionalFormatting>
  <conditionalFormatting sqref="AC143">
    <cfRule type="expression" dxfId="835" priority="234">
      <formula>$AC$143="Corporate Office"</formula>
    </cfRule>
  </conditionalFormatting>
  <conditionalFormatting sqref="L143">
    <cfRule type="expression" dxfId="834" priority="233">
      <formula>$L$143="Check"</formula>
    </cfRule>
  </conditionalFormatting>
  <conditionalFormatting sqref="AD143">
    <cfRule type="expression" dxfId="833" priority="232">
      <formula>$AD$143="Check"</formula>
    </cfRule>
  </conditionalFormatting>
  <conditionalFormatting sqref="M143">
    <cfRule type="notContainsBlanks" dxfId="832" priority="230">
      <formula>LEN(TRIM(M143))&gt;0</formula>
    </cfRule>
    <cfRule type="expression" dxfId="831" priority="231">
      <formula>AND($K$143="Corporate Office",$L$143="Check")</formula>
    </cfRule>
  </conditionalFormatting>
  <conditionalFormatting sqref="AE143">
    <cfRule type="notContainsBlanks" dxfId="830" priority="228">
      <formula>LEN(TRIM(AE143))&gt;0</formula>
    </cfRule>
    <cfRule type="expression" dxfId="829" priority="229">
      <formula>AND($AC$143="Corporate Office",$AD$143="Check")</formula>
    </cfRule>
  </conditionalFormatting>
  <conditionalFormatting sqref="P143">
    <cfRule type="expression" dxfId="828" priority="227">
      <formula>$P$143="Update tracking dates"</formula>
    </cfRule>
  </conditionalFormatting>
  <conditionalFormatting sqref="AH143">
    <cfRule type="expression" dxfId="827" priority="226">
      <formula>$AH$143="Update tracking dates"</formula>
    </cfRule>
  </conditionalFormatting>
  <conditionalFormatting sqref="G165">
    <cfRule type="expression" dxfId="826" priority="225">
      <formula>$G$165&lt;&gt;"Same as Payout Cycle"</formula>
    </cfRule>
  </conditionalFormatting>
  <conditionalFormatting sqref="G190">
    <cfRule type="expression" dxfId="825" priority="224">
      <formula>$G$190&lt;&gt;"Same as Payout Cycle"</formula>
    </cfRule>
  </conditionalFormatting>
  <conditionalFormatting sqref="Y190">
    <cfRule type="expression" dxfId="824" priority="223">
      <formula>$Y$190&lt;&gt;"Same as Payout Cycle"</formula>
    </cfRule>
  </conditionalFormatting>
  <conditionalFormatting sqref="H165">
    <cfRule type="expression" dxfId="823" priority="222">
      <formula>AND($H$165&lt;&gt;"",$H$165&lt;&gt;"Quarterly")</formula>
    </cfRule>
  </conditionalFormatting>
  <conditionalFormatting sqref="Z165">
    <cfRule type="expression" dxfId="822" priority="221">
      <formula>AND($Z$165&lt;&gt;"",$Z$165&lt;&gt;"Quarterly")</formula>
    </cfRule>
  </conditionalFormatting>
  <conditionalFormatting sqref="H190">
    <cfRule type="expression" dxfId="821" priority="220">
      <formula>AND($H$190&lt;&gt;"",$H$190&lt;&gt;"Quarterly")</formula>
    </cfRule>
  </conditionalFormatting>
  <conditionalFormatting sqref="Z190">
    <cfRule type="expression" dxfId="820" priority="219">
      <formula>AND($Z$190&lt;&gt;"",$Z$190&lt;&gt;"Quarterly")</formula>
    </cfRule>
  </conditionalFormatting>
  <conditionalFormatting sqref="I165">
    <cfRule type="expression" dxfId="819" priority="218">
      <formula>$I$165&lt;&gt;"Fiscal"</formula>
    </cfRule>
  </conditionalFormatting>
  <conditionalFormatting sqref="AA165">
    <cfRule type="expression" dxfId="818" priority="217">
      <formula>$AA$165&lt;&gt;"Fiscal"</formula>
    </cfRule>
  </conditionalFormatting>
  <conditionalFormatting sqref="I190">
    <cfRule type="expression" dxfId="817" priority="216">
      <formula>$I$190&lt;&gt;"Fiscal"</formula>
    </cfRule>
  </conditionalFormatting>
  <conditionalFormatting sqref="AA190">
    <cfRule type="expression" dxfId="816" priority="215">
      <formula>$AA$190&lt;&gt;"Fiscal"</formula>
    </cfRule>
  </conditionalFormatting>
  <conditionalFormatting sqref="K165">
    <cfRule type="expression" dxfId="815" priority="214">
      <formula>$K$165="Post to GL"</formula>
    </cfRule>
  </conditionalFormatting>
  <conditionalFormatting sqref="AC165">
    <cfRule type="expression" dxfId="814" priority="213">
      <formula>$AC$165="Post to GL"</formula>
    </cfRule>
  </conditionalFormatting>
  <conditionalFormatting sqref="K190">
    <cfRule type="expression" dxfId="813" priority="212">
      <formula>$K$190="Post to GL"</formula>
    </cfRule>
  </conditionalFormatting>
  <conditionalFormatting sqref="AC190">
    <cfRule type="expression" dxfId="812" priority="211">
      <formula>$AC$190="Post to GL"</formula>
    </cfRule>
  </conditionalFormatting>
  <conditionalFormatting sqref="L165">
    <cfRule type="expression" dxfId="811" priority="210">
      <formula>$L$165="Corporate Office"</formula>
    </cfRule>
  </conditionalFormatting>
  <conditionalFormatting sqref="AD165">
    <cfRule type="expression" dxfId="810" priority="209">
      <formula>$AD$165="Corporate Office"</formula>
    </cfRule>
  </conditionalFormatting>
  <conditionalFormatting sqref="L190">
    <cfRule type="expression" dxfId="809" priority="208">
      <formula>$L$190="Corporate Office"</formula>
    </cfRule>
  </conditionalFormatting>
  <conditionalFormatting sqref="AD190">
    <cfRule type="expression" dxfId="808" priority="207">
      <formula>$AD$190="Corporate Office"</formula>
    </cfRule>
  </conditionalFormatting>
  <conditionalFormatting sqref="M165">
    <cfRule type="expression" dxfId="807" priority="206">
      <formula>$M$165="Check"</formula>
    </cfRule>
  </conditionalFormatting>
  <conditionalFormatting sqref="AE165">
    <cfRule type="expression" dxfId="806" priority="205">
      <formula>$AE$165="Check"</formula>
    </cfRule>
  </conditionalFormatting>
  <conditionalFormatting sqref="M190">
    <cfRule type="expression" dxfId="805" priority="204">
      <formula>$M$190="Check"</formula>
    </cfRule>
  </conditionalFormatting>
  <conditionalFormatting sqref="AE190">
    <cfRule type="expression" dxfId="804" priority="203">
      <formula>$AE$190="Check"</formula>
    </cfRule>
  </conditionalFormatting>
  <conditionalFormatting sqref="N165">
    <cfRule type="notContainsBlanks" dxfId="803" priority="201">
      <formula>LEN(TRIM(N165))&gt;0</formula>
    </cfRule>
    <cfRule type="expression" dxfId="802" priority="202">
      <formula>AND($L$165="Corporate Office",$M$165="Check")</formula>
    </cfRule>
  </conditionalFormatting>
  <conditionalFormatting sqref="AF165">
    <cfRule type="notContainsBlanks" dxfId="801" priority="199">
      <formula>LEN(TRIM(AF165))&gt;0</formula>
    </cfRule>
    <cfRule type="expression" dxfId="800" priority="200">
      <formula>AND($AD$165="Corporate Office",$AE$165="Check")</formula>
    </cfRule>
  </conditionalFormatting>
  <conditionalFormatting sqref="N190">
    <cfRule type="notContainsBlanks" dxfId="799" priority="197">
      <formula>LEN(TRIM(N190))&gt;0</formula>
    </cfRule>
    <cfRule type="expression" dxfId="798" priority="198">
      <formula>AND($L$190="Corporate Office",$M$190="Check")</formula>
    </cfRule>
  </conditionalFormatting>
  <conditionalFormatting sqref="AF190">
    <cfRule type="notContainsBlanks" dxfId="797" priority="195">
      <formula>LEN(TRIM(AF190))&gt;0</formula>
    </cfRule>
    <cfRule type="expression" dxfId="796" priority="196">
      <formula>AND($AD$190="Corporate Office",$AE$190="Check")</formula>
    </cfRule>
  </conditionalFormatting>
  <conditionalFormatting sqref="Q165">
    <cfRule type="expression" dxfId="795" priority="194">
      <formula>$Q$165="Update tracking dates"</formula>
    </cfRule>
  </conditionalFormatting>
  <conditionalFormatting sqref="AI165">
    <cfRule type="expression" dxfId="794" priority="193">
      <formula>$AI$165="Update tracking dates"</formula>
    </cfRule>
  </conditionalFormatting>
  <conditionalFormatting sqref="Q190">
    <cfRule type="expression" dxfId="793" priority="192">
      <formula>$Q$190="Update tracking dates"</formula>
    </cfRule>
  </conditionalFormatting>
  <conditionalFormatting sqref="AI190">
    <cfRule type="expression" dxfId="792" priority="191">
      <formula>$AI$190="Update tracking dates"</formula>
    </cfRule>
  </conditionalFormatting>
  <conditionalFormatting sqref="G219">
    <cfRule type="expression" dxfId="791" priority="190">
      <formula>$G$219&lt;&gt;"Same as Payout Cycle"</formula>
    </cfRule>
  </conditionalFormatting>
  <conditionalFormatting sqref="Y219">
    <cfRule type="expression" dxfId="790" priority="189">
      <formula>$Y$219&lt;&gt;"Same as Payout Cycle"</formula>
    </cfRule>
  </conditionalFormatting>
  <conditionalFormatting sqref="AQ219">
    <cfRule type="expression" dxfId="789" priority="188">
      <formula>$AQ$219&lt;&gt;"Same as Payout Cycle"</formula>
    </cfRule>
  </conditionalFormatting>
  <conditionalFormatting sqref="BH219">
    <cfRule type="expression" dxfId="788" priority="187">
      <formula>$BH$219&lt;&gt;"Same as Payout Cycle"</formula>
    </cfRule>
  </conditionalFormatting>
  <conditionalFormatting sqref="BY219">
    <cfRule type="expression" dxfId="787" priority="186">
      <formula>$BY$219&lt;&gt;"Same as Payout Cycle"</formula>
    </cfRule>
  </conditionalFormatting>
  <conditionalFormatting sqref="H219">
    <cfRule type="expression" dxfId="786" priority="185">
      <formula>AND($H$219&lt;&gt;"",$H$219&lt;&gt;"Quarterly")</formula>
    </cfRule>
  </conditionalFormatting>
  <conditionalFormatting sqref="Z219">
    <cfRule type="expression" dxfId="785" priority="184">
      <formula>AND($Z$219&lt;&gt;"",$Z$219&lt;&gt;"Quarterly")</formula>
    </cfRule>
  </conditionalFormatting>
  <conditionalFormatting sqref="AR219">
    <cfRule type="expression" dxfId="784" priority="183">
      <formula>AND($AR$219&lt;&gt;"",$AR$219&lt;&gt;"Quarterly")</formula>
    </cfRule>
  </conditionalFormatting>
  <conditionalFormatting sqref="BI219">
    <cfRule type="expression" dxfId="783" priority="182">
      <formula>AND($BI$219&lt;&gt;"",$BI$219&lt;&gt;"Quarterly")</formula>
    </cfRule>
  </conditionalFormatting>
  <conditionalFormatting sqref="BZ219">
    <cfRule type="expression" dxfId="782" priority="181">
      <formula>AND($BZ$219&lt;&gt;"",$BZ$219&lt;&gt;"Quarterly")</formula>
    </cfRule>
  </conditionalFormatting>
  <conditionalFormatting sqref="I219">
    <cfRule type="expression" dxfId="781" priority="180">
      <formula>$I$219&lt;&gt;"Fiscal"</formula>
    </cfRule>
  </conditionalFormatting>
  <conditionalFormatting sqref="AA219">
    <cfRule type="expression" dxfId="780" priority="179">
      <formula>$AA$219&lt;&gt;"Fiscal"</formula>
    </cfRule>
  </conditionalFormatting>
  <conditionalFormatting sqref="AS219">
    <cfRule type="expression" dxfId="779" priority="178">
      <formula>$AS$219&lt;&gt;"Fiscal"</formula>
    </cfRule>
  </conditionalFormatting>
  <conditionalFormatting sqref="BJ219">
    <cfRule type="expression" dxfId="778" priority="177">
      <formula>$BJ$219&lt;&gt;"Fiscal"</formula>
    </cfRule>
  </conditionalFormatting>
  <conditionalFormatting sqref="CA219">
    <cfRule type="expression" dxfId="777" priority="176">
      <formula>$CA$219&lt;&gt;"Fiscal"</formula>
    </cfRule>
  </conditionalFormatting>
  <conditionalFormatting sqref="K219">
    <cfRule type="expression" dxfId="776" priority="175">
      <formula>$K$219="Post to GL"</formula>
    </cfRule>
  </conditionalFormatting>
  <conditionalFormatting sqref="AC219">
    <cfRule type="expression" dxfId="775" priority="174">
      <formula>$AC$219="Post to GL"</formula>
    </cfRule>
  </conditionalFormatting>
  <conditionalFormatting sqref="AU219">
    <cfRule type="expression" dxfId="774" priority="173">
      <formula>$AU$219="Post to GL"</formula>
    </cfRule>
  </conditionalFormatting>
  <conditionalFormatting sqref="BL219">
    <cfRule type="expression" dxfId="773" priority="172">
      <formula>$BL$219="Post to GL"</formula>
    </cfRule>
  </conditionalFormatting>
  <conditionalFormatting sqref="CC219">
    <cfRule type="expression" dxfId="772" priority="171">
      <formula>$CC$219="Post to GL"</formula>
    </cfRule>
  </conditionalFormatting>
  <conditionalFormatting sqref="L219">
    <cfRule type="expression" dxfId="771" priority="170">
      <formula>$L$219="Corporate Office"</formula>
    </cfRule>
  </conditionalFormatting>
  <conditionalFormatting sqref="AD219">
    <cfRule type="expression" dxfId="770" priority="169">
      <formula>$AD$219="Corporate Office"</formula>
    </cfRule>
  </conditionalFormatting>
  <conditionalFormatting sqref="AV219">
    <cfRule type="expression" dxfId="769" priority="168">
      <formula>$AV$219="Corporate Office"</formula>
    </cfRule>
  </conditionalFormatting>
  <conditionalFormatting sqref="BM219">
    <cfRule type="expression" dxfId="768" priority="167">
      <formula>$BM$219="Corporate Office"</formula>
    </cfRule>
  </conditionalFormatting>
  <conditionalFormatting sqref="CD219">
    <cfRule type="expression" dxfId="767" priority="166">
      <formula>$CD$219="Corporate Office"</formula>
    </cfRule>
  </conditionalFormatting>
  <conditionalFormatting sqref="M219">
    <cfRule type="expression" dxfId="766" priority="165">
      <formula>$M$219="Check"</formula>
    </cfRule>
  </conditionalFormatting>
  <conditionalFormatting sqref="AE219">
    <cfRule type="expression" dxfId="765" priority="164">
      <formula>$AE$219="Check"</formula>
    </cfRule>
  </conditionalFormatting>
  <conditionalFormatting sqref="AW219">
    <cfRule type="expression" dxfId="764" priority="163">
      <formula>$AW$219="Check"</formula>
    </cfRule>
  </conditionalFormatting>
  <conditionalFormatting sqref="BN219">
    <cfRule type="expression" dxfId="763" priority="162">
      <formula>$BN$219="Check"</formula>
    </cfRule>
  </conditionalFormatting>
  <conditionalFormatting sqref="CE219">
    <cfRule type="expression" dxfId="762" priority="161">
      <formula>$CE$219="Check"</formula>
    </cfRule>
  </conditionalFormatting>
  <conditionalFormatting sqref="N219">
    <cfRule type="notContainsBlanks" dxfId="761" priority="159">
      <formula>LEN(TRIM(N219))&gt;0</formula>
    </cfRule>
    <cfRule type="expression" dxfId="760" priority="160">
      <formula>AND($L$219="Corporate Office",$M$219="Check")</formula>
    </cfRule>
  </conditionalFormatting>
  <conditionalFormatting sqref="AF219">
    <cfRule type="notContainsBlanks" dxfId="759" priority="157">
      <formula>LEN(TRIM(AF219))&gt;0</formula>
    </cfRule>
    <cfRule type="expression" dxfId="758" priority="158">
      <formula>AND($AD$219="Corporate Office",$AE$219="Check")</formula>
    </cfRule>
  </conditionalFormatting>
  <conditionalFormatting sqref="AX219">
    <cfRule type="notContainsBlanks" dxfId="757" priority="155">
      <formula>LEN(TRIM(AX219))&gt;0</formula>
    </cfRule>
    <cfRule type="expression" dxfId="756" priority="156">
      <formula>AND($AV$219="Corporate Office",$AW$219="Check")</formula>
    </cfRule>
  </conditionalFormatting>
  <conditionalFormatting sqref="BO219">
    <cfRule type="notContainsBlanks" dxfId="755" priority="153">
      <formula>LEN(TRIM(BO219))&gt;0</formula>
    </cfRule>
    <cfRule type="expression" dxfId="754" priority="154">
      <formula>AND($BM$219="Corporate Office",$BN$219="Check")</formula>
    </cfRule>
  </conditionalFormatting>
  <conditionalFormatting sqref="Q219">
    <cfRule type="expression" dxfId="753" priority="150">
      <formula>$Q$219="Update tracking dates"</formula>
    </cfRule>
  </conditionalFormatting>
  <conditionalFormatting sqref="AI219">
    <cfRule type="expression" dxfId="752" priority="149">
      <formula>$AI$219="Update tracking dates"</formula>
    </cfRule>
  </conditionalFormatting>
  <conditionalFormatting sqref="BA219">
    <cfRule type="expression" dxfId="751" priority="148">
      <formula>$BA$219="Update tracking dates"</formula>
    </cfRule>
  </conditionalFormatting>
  <conditionalFormatting sqref="BR219">
    <cfRule type="expression" dxfId="750" priority="147">
      <formula>$BR$219="Update tracking dates"</formula>
    </cfRule>
  </conditionalFormatting>
  <conditionalFormatting sqref="CI219">
    <cfRule type="expression" dxfId="749" priority="146">
      <formula>$CI$219="Update tracking dates"</formula>
    </cfRule>
  </conditionalFormatting>
  <conditionalFormatting sqref="G244">
    <cfRule type="expression" dxfId="748" priority="145">
      <formula>$G$244&lt;&gt;"Same as Payout Cycle"</formula>
    </cfRule>
  </conditionalFormatting>
  <conditionalFormatting sqref="H244">
    <cfRule type="expression" dxfId="747" priority="144">
      <formula>AND($H$244&lt;&gt;"",$H$244&lt;&gt;"Quarterly")</formula>
    </cfRule>
  </conditionalFormatting>
  <conditionalFormatting sqref="I244">
    <cfRule type="expression" dxfId="746" priority="143">
      <formula>$I$244&lt;&gt;"Fiscal"</formula>
    </cfRule>
  </conditionalFormatting>
  <conditionalFormatting sqref="K244">
    <cfRule type="expression" dxfId="745" priority="142">
      <formula>$K$244="Post to GL"</formula>
    </cfRule>
  </conditionalFormatting>
  <conditionalFormatting sqref="L244">
    <cfRule type="expression" dxfId="744" priority="141">
      <formula>$L$244="Corporate Office"</formula>
    </cfRule>
  </conditionalFormatting>
  <conditionalFormatting sqref="M244">
    <cfRule type="expression" dxfId="743" priority="140">
      <formula>$M$244="Check"</formula>
    </cfRule>
  </conditionalFormatting>
  <conditionalFormatting sqref="N244">
    <cfRule type="notContainsBlanks" dxfId="742" priority="138">
      <formula>LEN(TRIM(N244))&gt;0</formula>
    </cfRule>
    <cfRule type="expression" dxfId="741" priority="139">
      <formula>AND($L$244="Corporate Office",$M$244="Check")</formula>
    </cfRule>
  </conditionalFormatting>
  <conditionalFormatting sqref="Q244">
    <cfRule type="expression" dxfId="740" priority="137">
      <formula>$Q$244="Update tracking dates"</formula>
    </cfRule>
  </conditionalFormatting>
  <conditionalFormatting sqref="G269">
    <cfRule type="expression" dxfId="739" priority="136">
      <formula>AND($G$269&lt;&gt;"",$G$269&lt;&gt;"Quarterly")</formula>
    </cfRule>
  </conditionalFormatting>
  <conditionalFormatting sqref="Y269">
    <cfRule type="expression" dxfId="738" priority="135">
      <formula>AND($Y$269&lt;&gt;"",$Y$269&lt;&gt;"Quarterly")</formula>
    </cfRule>
  </conditionalFormatting>
  <conditionalFormatting sqref="H269">
    <cfRule type="expression" dxfId="737" priority="134">
      <formula>$H$269&lt;&gt;"Fiscal"</formula>
    </cfRule>
  </conditionalFormatting>
  <conditionalFormatting sqref="Z269">
    <cfRule type="expression" dxfId="736" priority="133">
      <formula>$Z$269&lt;&gt;"Fiscal"</formula>
    </cfRule>
  </conditionalFormatting>
  <conditionalFormatting sqref="I269">
    <cfRule type="expression" dxfId="735" priority="132">
      <formula>$I$269="Post to GL"</formula>
    </cfRule>
  </conditionalFormatting>
  <conditionalFormatting sqref="AA269">
    <cfRule type="expression" dxfId="734" priority="131">
      <formula>$AA$269="Post to GL"</formula>
    </cfRule>
  </conditionalFormatting>
  <conditionalFormatting sqref="J269">
    <cfRule type="expression" dxfId="733" priority="130">
      <formula>$J$269="Corporate Office"</formula>
    </cfRule>
  </conditionalFormatting>
  <conditionalFormatting sqref="AB269">
    <cfRule type="expression" dxfId="732" priority="129">
      <formula>$AB$269="Corporate Office"</formula>
    </cfRule>
  </conditionalFormatting>
  <conditionalFormatting sqref="K269">
    <cfRule type="expression" dxfId="731" priority="128">
      <formula>$K$269="Check"</formula>
    </cfRule>
  </conditionalFormatting>
  <conditionalFormatting sqref="AC269">
    <cfRule type="expression" dxfId="730" priority="127">
      <formula>$AC$269="Check"</formula>
    </cfRule>
  </conditionalFormatting>
  <conditionalFormatting sqref="L269">
    <cfRule type="notContainsBlanks" dxfId="729" priority="125">
      <formula>LEN(TRIM(L269))&gt;0</formula>
    </cfRule>
    <cfRule type="expression" dxfId="728" priority="126">
      <formula>AND($J$269="Corporate Office",$K$269="Check")</formula>
    </cfRule>
  </conditionalFormatting>
  <conditionalFormatting sqref="AD269">
    <cfRule type="notContainsBlanks" dxfId="727" priority="123">
      <formula>LEN(TRIM(AD269))&gt;0</formula>
    </cfRule>
    <cfRule type="expression" dxfId="726" priority="124">
      <formula>AND($AB$269="Corporate Office",$AC$269="Check")</formula>
    </cfRule>
  </conditionalFormatting>
  <conditionalFormatting sqref="O269">
    <cfRule type="expression" dxfId="725" priority="122">
      <formula>$O$269="Update tracking dates"</formula>
    </cfRule>
  </conditionalFormatting>
  <conditionalFormatting sqref="AG269">
    <cfRule type="expression" dxfId="724" priority="121">
      <formula>$AG$269="Update tracking dates"</formula>
    </cfRule>
  </conditionalFormatting>
  <conditionalFormatting sqref="C271">
    <cfRule type="expression" dxfId="723" priority="120">
      <formula>$C$271="Pre Pay"</formula>
    </cfRule>
  </conditionalFormatting>
  <conditionalFormatting sqref="U271">
    <cfRule type="expression" dxfId="722" priority="119">
      <formula>$U$271="Pre Pay"</formula>
    </cfRule>
  </conditionalFormatting>
  <conditionalFormatting sqref="G286">
    <cfRule type="expression" dxfId="721" priority="118">
      <formula>AND($G$286&lt;&gt;"",$G$286&lt;&gt;"Quarterly")</formula>
    </cfRule>
  </conditionalFormatting>
  <conditionalFormatting sqref="H286">
    <cfRule type="expression" dxfId="720" priority="117">
      <formula>$H$286&lt;&gt;"Fiscal"</formula>
    </cfRule>
  </conditionalFormatting>
  <conditionalFormatting sqref="I286">
    <cfRule type="expression" dxfId="719" priority="116">
      <formula>$I$286="Post to GL"</formula>
    </cfRule>
  </conditionalFormatting>
  <conditionalFormatting sqref="J286">
    <cfRule type="expression" dxfId="718" priority="115">
      <formula>$J$286="Corporate Office"</formula>
    </cfRule>
  </conditionalFormatting>
  <conditionalFormatting sqref="K286">
    <cfRule type="expression" dxfId="717" priority="114">
      <formula>$K$286="Check"</formula>
    </cfRule>
  </conditionalFormatting>
  <conditionalFormatting sqref="L286">
    <cfRule type="notContainsBlanks" dxfId="716" priority="112">
      <formula>LEN(TRIM(L286))&gt;0</formula>
    </cfRule>
    <cfRule type="expression" dxfId="715" priority="113">
      <formula>AND($J$286="Corporate Office",$K$286="Check")</formula>
    </cfRule>
  </conditionalFormatting>
  <conditionalFormatting sqref="O286">
    <cfRule type="expression" dxfId="714" priority="111">
      <formula>$O$286="Update tracking dates"</formula>
    </cfRule>
  </conditionalFormatting>
  <conditionalFormatting sqref="C288">
    <cfRule type="expression" dxfId="713" priority="110">
      <formula>$C$288="Pre Pay"</formula>
    </cfRule>
  </conditionalFormatting>
  <conditionalFormatting sqref="G303">
    <cfRule type="expression" dxfId="712" priority="109">
      <formula>$G$303&lt;&gt;"Same as Payout Cycle"</formula>
    </cfRule>
  </conditionalFormatting>
  <conditionalFormatting sqref="H303">
    <cfRule type="expression" dxfId="711" priority="108">
      <formula>AND($H$303&lt;&gt;"",$H$303&lt;&gt;"Quarterly")</formula>
    </cfRule>
  </conditionalFormatting>
  <conditionalFormatting sqref="I303">
    <cfRule type="expression" dxfId="710" priority="107">
      <formula>$I$303&lt;&gt;"Fiscal"</formula>
    </cfRule>
  </conditionalFormatting>
  <conditionalFormatting sqref="J303">
    <cfRule type="expression" dxfId="709" priority="106">
      <formula>$J$303="Post to GL"</formula>
    </cfRule>
  </conditionalFormatting>
  <conditionalFormatting sqref="K303">
    <cfRule type="expression" dxfId="708" priority="105">
      <formula>$K$303="Corporate Office"</formula>
    </cfRule>
  </conditionalFormatting>
  <conditionalFormatting sqref="L303">
    <cfRule type="expression" dxfId="707" priority="104">
      <formula>$L$303="Check"</formula>
    </cfRule>
  </conditionalFormatting>
  <conditionalFormatting sqref="P303">
    <cfRule type="expression" dxfId="706" priority="102">
      <formula>$P$303="Update tracking dates"</formula>
    </cfRule>
  </conditionalFormatting>
  <conditionalFormatting sqref="G320">
    <cfRule type="expression" dxfId="705" priority="101">
      <formula>AND($G$320&lt;&gt;"",$G$320&lt;&gt;"Quarterly")</formula>
    </cfRule>
  </conditionalFormatting>
  <conditionalFormatting sqref="H320">
    <cfRule type="expression" dxfId="704" priority="100">
      <formula>$H$320&lt;&gt;"Fiscal"</formula>
    </cfRule>
  </conditionalFormatting>
  <conditionalFormatting sqref="I320">
    <cfRule type="expression" dxfId="703" priority="99">
      <formula>$I$320="Corporate Office"</formula>
    </cfRule>
  </conditionalFormatting>
  <conditionalFormatting sqref="J320">
    <cfRule type="expression" dxfId="702" priority="98">
      <formula>$J$320="Check"</formula>
    </cfRule>
  </conditionalFormatting>
  <conditionalFormatting sqref="K320">
    <cfRule type="notContainsBlanks" dxfId="701" priority="95">
      <formula>LEN(TRIM(K320))&gt;0</formula>
    </cfRule>
    <cfRule type="expression" dxfId="700" priority="96">
      <formula>AND($I$320="Corporate Office",$J$320="Check")</formula>
    </cfRule>
  </conditionalFormatting>
  <conditionalFormatting sqref="N320">
    <cfRule type="expression" dxfId="699" priority="94">
      <formula>$N$320="Update tracking dates"</formula>
    </cfRule>
  </conditionalFormatting>
  <conditionalFormatting sqref="C322">
    <cfRule type="expression" dxfId="698" priority="93">
      <formula>$C$322="Pre Pay"</formula>
    </cfRule>
  </conditionalFormatting>
  <conditionalFormatting sqref="G339">
    <cfRule type="expression" dxfId="697" priority="92">
      <formula>AND($G$339&lt;&gt;"",$G$339&lt;&gt;"Quarterly")</formula>
    </cfRule>
  </conditionalFormatting>
  <conditionalFormatting sqref="H339">
    <cfRule type="expression" dxfId="696" priority="91">
      <formula>$H$339&lt;&gt;"Fiscal"</formula>
    </cfRule>
  </conditionalFormatting>
  <conditionalFormatting sqref="I339">
    <cfRule type="expression" dxfId="695" priority="90">
      <formula>$I$339="Corporate Office"</formula>
    </cfRule>
  </conditionalFormatting>
  <conditionalFormatting sqref="J339">
    <cfRule type="expression" dxfId="694" priority="89">
      <formula>$J$339="Check"</formula>
    </cfRule>
  </conditionalFormatting>
  <conditionalFormatting sqref="K339">
    <cfRule type="notContainsBlanks" dxfId="693" priority="87">
      <formula>LEN(TRIM(K339))&gt;0</formula>
    </cfRule>
    <cfRule type="expression" dxfId="692" priority="88">
      <formula>AND($I$339="Corporate Office",$J$339="Check")</formula>
    </cfRule>
  </conditionalFormatting>
  <conditionalFormatting sqref="N339">
    <cfRule type="expression" dxfId="691" priority="86">
      <formula>$N$339="Update tracking dates"</formula>
    </cfRule>
  </conditionalFormatting>
  <conditionalFormatting sqref="C341">
    <cfRule type="expression" dxfId="690" priority="85">
      <formula>$C$341="Pre Pay"</formula>
    </cfRule>
  </conditionalFormatting>
  <conditionalFormatting sqref="G358">
    <cfRule type="expression" dxfId="689" priority="83">
      <formula>$G$358&lt;&gt;"Fiscal"</formula>
    </cfRule>
  </conditionalFormatting>
  <conditionalFormatting sqref="Y358">
    <cfRule type="expression" dxfId="688" priority="82">
      <formula>$Y$358&lt;&gt;"Fiscal"</formula>
    </cfRule>
  </conditionalFormatting>
  <conditionalFormatting sqref="H358">
    <cfRule type="expression" dxfId="687" priority="80">
      <formula>$H$358="Corporate Office"</formula>
    </cfRule>
  </conditionalFormatting>
  <conditionalFormatting sqref="Z358">
    <cfRule type="expression" dxfId="686" priority="79">
      <formula>$Z$358="Corporate Office"</formula>
    </cfRule>
  </conditionalFormatting>
  <conditionalFormatting sqref="I358">
    <cfRule type="expression" dxfId="685" priority="78">
      <formula>$I$358="Check"</formula>
    </cfRule>
  </conditionalFormatting>
  <conditionalFormatting sqref="AA358">
    <cfRule type="expression" dxfId="684" priority="77">
      <formula>$AA$358="Check"</formula>
    </cfRule>
  </conditionalFormatting>
  <conditionalFormatting sqref="J358">
    <cfRule type="notContainsBlanks" dxfId="683" priority="75">
      <formula>LEN(TRIM(J358))&gt;0</formula>
    </cfRule>
    <cfRule type="expression" dxfId="682" priority="76">
      <formula>AND($H$358="Corporate Office",$I$358="Check")</formula>
    </cfRule>
  </conditionalFormatting>
  <conditionalFormatting sqref="AB358">
    <cfRule type="notContainsBlanks" dxfId="681" priority="73">
      <formula>LEN(TRIM(AB358))&gt;0</formula>
    </cfRule>
    <cfRule type="expression" dxfId="680" priority="74">
      <formula>AND($Z$358="Corporate Office",$AA$358="Check")</formula>
    </cfRule>
  </conditionalFormatting>
  <conditionalFormatting sqref="M358">
    <cfRule type="expression" dxfId="679" priority="72">
      <formula>$M$358="Update tracking dates"</formula>
    </cfRule>
  </conditionalFormatting>
  <conditionalFormatting sqref="AE358">
    <cfRule type="expression" dxfId="678" priority="71">
      <formula>$AE$358="Update tracking dates"</formula>
    </cfRule>
  </conditionalFormatting>
  <conditionalFormatting sqref="C360">
    <cfRule type="expression" dxfId="677" priority="70">
      <formula>$C$360="Pre Pay"</formula>
    </cfRule>
  </conditionalFormatting>
  <conditionalFormatting sqref="U360">
    <cfRule type="expression" dxfId="676" priority="69">
      <formula>$U$360="Pre Pay"</formula>
    </cfRule>
  </conditionalFormatting>
  <conditionalFormatting sqref="H375">
    <cfRule type="expression" dxfId="675" priority="68">
      <formula>$H$375="Check"</formula>
    </cfRule>
  </conditionalFormatting>
  <conditionalFormatting sqref="Z375">
    <cfRule type="expression" dxfId="674" priority="67">
      <formula>$Z$375="Check"</formula>
    </cfRule>
  </conditionalFormatting>
  <conditionalFormatting sqref="H396">
    <cfRule type="expression" dxfId="673" priority="66">
      <formula>$H$396="Check"</formula>
    </cfRule>
  </conditionalFormatting>
  <conditionalFormatting sqref="Z396">
    <cfRule type="expression" dxfId="672" priority="65">
      <formula>$Z$396="Check"</formula>
    </cfRule>
  </conditionalFormatting>
  <conditionalFormatting sqref="I375">
    <cfRule type="expression" dxfId="671" priority="64">
      <formula>$I$375="Corporate Office"</formula>
    </cfRule>
  </conditionalFormatting>
  <conditionalFormatting sqref="AA375">
    <cfRule type="expression" dxfId="670" priority="63">
      <formula>$AA$375="Corporate Office"</formula>
    </cfRule>
  </conditionalFormatting>
  <conditionalFormatting sqref="I396">
    <cfRule type="expression" dxfId="669" priority="62">
      <formula>$I$396="Corporate Office"</formula>
    </cfRule>
  </conditionalFormatting>
  <conditionalFormatting sqref="AA396">
    <cfRule type="expression" dxfId="668" priority="61">
      <formula>$AA$396="Corporate Office"</formula>
    </cfRule>
  </conditionalFormatting>
  <conditionalFormatting sqref="J375">
    <cfRule type="notContainsBlanks" dxfId="667" priority="59">
      <formula>LEN(TRIM(J375))&gt;0</formula>
    </cfRule>
    <cfRule type="expression" dxfId="666" priority="60">
      <formula>AND($I$375="Corporate Office",$H$375="Check")</formula>
    </cfRule>
  </conditionalFormatting>
  <conditionalFormatting sqref="AB375">
    <cfRule type="notContainsBlanks" dxfId="665" priority="57">
      <formula>LEN(TRIM(AB375))&gt;0</formula>
    </cfRule>
    <cfRule type="expression" dxfId="664" priority="58">
      <formula>AND($AA$375="Corporate Office",$Z$375="Check")</formula>
    </cfRule>
  </conditionalFormatting>
  <conditionalFormatting sqref="J396">
    <cfRule type="notContainsBlanks" dxfId="663" priority="55">
      <formula>LEN(TRIM(J396))&gt;0</formula>
    </cfRule>
    <cfRule type="expression" dxfId="662" priority="56">
      <formula>AND($I$396="Corporate Office",$H$396="Check")</formula>
    </cfRule>
  </conditionalFormatting>
  <conditionalFormatting sqref="AB396">
    <cfRule type="notContainsBlanks" dxfId="661" priority="53">
      <formula>LEN(TRIM(AB396))&gt;0</formula>
    </cfRule>
    <cfRule type="expression" dxfId="660" priority="54">
      <formula>AND($AA$396="Corporate Office",$Z$396="Check")</formula>
    </cfRule>
  </conditionalFormatting>
  <conditionalFormatting sqref="L375">
    <cfRule type="expression" dxfId="659" priority="52">
      <formula>AND($L$375&lt;&gt;"",$L$375&lt;&gt;"Quarterly")</formula>
    </cfRule>
  </conditionalFormatting>
  <conditionalFormatting sqref="AD375">
    <cfRule type="expression" dxfId="658" priority="51">
      <formula>AND($AD$375&lt;&gt;"",$AD$375&lt;&gt;"Quarterly")</formula>
    </cfRule>
  </conditionalFormatting>
  <conditionalFormatting sqref="K396">
    <cfRule type="expression" dxfId="657" priority="50">
      <formula>AND($K$396&lt;&gt;"",$K$396&lt;&gt;"Quarterly")</formula>
    </cfRule>
  </conditionalFormatting>
  <conditionalFormatting sqref="AC396">
    <cfRule type="expression" dxfId="656" priority="49">
      <formula>AND($AC$396&lt;&gt;"",$AC$396&lt;&gt;"Quarterly")</formula>
    </cfRule>
  </conditionalFormatting>
  <conditionalFormatting sqref="M375">
    <cfRule type="expression" dxfId="655" priority="48">
      <formula>$M$375&lt;&gt;"Fiscal"</formula>
    </cfRule>
  </conditionalFormatting>
  <conditionalFormatting sqref="AE375">
    <cfRule type="expression" dxfId="654" priority="47">
      <formula>$AE$375&lt;&gt;"Fiscal"</formula>
    </cfRule>
  </conditionalFormatting>
  <conditionalFormatting sqref="L396">
    <cfRule type="expression" dxfId="653" priority="46">
      <formula>$L$396&lt;&gt;"Fiscal"</formula>
    </cfRule>
  </conditionalFormatting>
  <conditionalFormatting sqref="AD396">
    <cfRule type="expression" dxfId="652" priority="45">
      <formula>$AD$396&lt;&gt;"Fiscal"</formula>
    </cfRule>
  </conditionalFormatting>
  <conditionalFormatting sqref="N375">
    <cfRule type="expression" dxfId="651" priority="44">
      <formula>$N$375="Update tracking dates"</formula>
    </cfRule>
  </conditionalFormatting>
  <conditionalFormatting sqref="AF375">
    <cfRule type="expression" dxfId="650" priority="43">
      <formula>$AF$375="Update tracking dates"</formula>
    </cfRule>
  </conditionalFormatting>
  <conditionalFormatting sqref="M396">
    <cfRule type="expression" dxfId="649" priority="42">
      <formula>$M$396="Update tracking dates"</formula>
    </cfRule>
  </conditionalFormatting>
  <conditionalFormatting sqref="AE396">
    <cfRule type="expression" dxfId="648" priority="41">
      <formula>$AE$396="Update tracking dates"</formula>
    </cfRule>
  </conditionalFormatting>
  <conditionalFormatting sqref="F417">
    <cfRule type="expression" dxfId="647" priority="40">
      <formula>$F$417="Corporate Office"</formula>
    </cfRule>
  </conditionalFormatting>
  <conditionalFormatting sqref="G417">
    <cfRule type="expression" dxfId="646" priority="39">
      <formula>$G$417="Check"</formula>
    </cfRule>
  </conditionalFormatting>
  <conditionalFormatting sqref="J417">
    <cfRule type="expression" dxfId="645" priority="38">
      <formula>$J$417="Update tracking dates"</formula>
    </cfRule>
  </conditionalFormatting>
  <conditionalFormatting sqref="N89">
    <cfRule type="notContainsBlanks" dxfId="644" priority="266">
      <formula>LEN(TRIM(N89))&gt;0</formula>
    </cfRule>
    <cfRule type="expression" dxfId="643" priority="267">
      <formula>AND($L$89="Corporate Office",$M$89="Check")</formula>
    </cfRule>
  </conditionalFormatting>
  <conditionalFormatting sqref="CF219">
    <cfRule type="notContainsBlanks" dxfId="642" priority="151">
      <formula>LEN(TRIM(CF219))&gt;0</formula>
    </cfRule>
    <cfRule type="expression" dxfId="641" priority="152">
      <formula>AND($CD$219="Corporate Office",$CE$219="Check")</formula>
    </cfRule>
  </conditionalFormatting>
  <conditionalFormatting sqref="M303">
    <cfRule type="notContainsBlanks" dxfId="640" priority="97">
      <formula>LEN(TRIM(M303))&gt;0</formula>
    </cfRule>
    <cfRule type="expression" dxfId="639" priority="103">
      <formula>AND($K$303="Corporate Office",$L$303="Check")</formula>
    </cfRule>
  </conditionalFormatting>
  <conditionalFormatting sqref="Y165">
    <cfRule type="expression" dxfId="638" priority="37">
      <formula>$Y$165&lt;&gt;"Same as Payout Cycle"</formula>
    </cfRule>
  </conditionalFormatting>
  <conditionalFormatting sqref="K4">
    <cfRule type="notContainsBlanks" dxfId="6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27" t="s">
        <v>717</v>
      </c>
      <c r="C2" s="1828"/>
      <c r="D2" s="1828"/>
      <c r="E2" s="1828"/>
      <c r="F2" s="1828"/>
      <c r="G2" s="1828"/>
      <c r="H2" s="1828"/>
      <c r="I2" s="1828"/>
      <c r="J2" s="1828"/>
      <c r="K2" s="1828"/>
      <c r="L2" s="1828"/>
      <c r="M2" s="1828"/>
      <c r="N2" s="1828"/>
      <c r="O2" s="1828"/>
      <c r="P2" s="1828"/>
      <c r="Q2" s="1828"/>
      <c r="R2" s="1828"/>
      <c r="S2" s="1828"/>
      <c r="T2" s="1828"/>
      <c r="U2" s="1828"/>
      <c r="V2" s="1828"/>
      <c r="W2" s="1828"/>
      <c r="X2" s="1828"/>
      <c r="Y2" s="1828"/>
      <c r="Z2" s="1828"/>
      <c r="AA2" s="1828"/>
      <c r="AB2" s="1828"/>
      <c r="AC2" s="1828"/>
      <c r="AD2" s="1828"/>
      <c r="AE2" s="1828"/>
      <c r="AF2" s="1828"/>
      <c r="AG2" s="1828"/>
      <c r="AH2" s="1828"/>
      <c r="AI2" s="1828"/>
      <c r="AJ2" s="1828"/>
      <c r="AK2" s="1828"/>
      <c r="AL2" s="1828"/>
      <c r="AM2" s="1828"/>
      <c r="AN2" s="1828"/>
      <c r="AO2" s="1828"/>
      <c r="AP2" s="1828"/>
      <c r="AQ2" s="1828"/>
      <c r="AR2" s="1828"/>
      <c r="AS2" s="1828"/>
      <c r="AT2" s="1828"/>
      <c r="AU2" s="1828"/>
      <c r="AV2" s="1828"/>
      <c r="AW2" s="1828"/>
      <c r="AX2" s="1828"/>
      <c r="AY2" s="1828"/>
      <c r="AZ2" s="1828"/>
      <c r="BA2" s="1828"/>
      <c r="BB2" s="1828"/>
      <c r="BC2" s="1828"/>
      <c r="BD2" s="1828"/>
      <c r="BE2" s="1828"/>
      <c r="BF2" s="1829"/>
    </row>
    <row r="3" spans="2:68" x14ac:dyDescent="0.25">
      <c r="B3" s="1830"/>
      <c r="C3" s="1831"/>
      <c r="D3" s="1831"/>
      <c r="E3" s="1831"/>
      <c r="F3" s="1831"/>
      <c r="G3" s="1831"/>
      <c r="H3" s="1831"/>
      <c r="I3" s="1831"/>
      <c r="J3" s="1831"/>
      <c r="K3" s="1831"/>
      <c r="L3" s="1831"/>
      <c r="M3" s="1831"/>
      <c r="N3" s="1831"/>
      <c r="O3" s="1831"/>
      <c r="P3" s="1831"/>
      <c r="Q3" s="1831"/>
      <c r="R3" s="1831"/>
      <c r="S3" s="1831"/>
      <c r="T3" s="1831"/>
      <c r="U3" s="1831"/>
      <c r="V3" s="1831"/>
      <c r="W3" s="1831"/>
      <c r="X3" s="1831"/>
      <c r="Y3" s="1831"/>
      <c r="Z3" s="1831"/>
      <c r="AA3" s="1831"/>
      <c r="AB3" s="1831"/>
      <c r="AC3" s="1831"/>
      <c r="AD3" s="1831"/>
      <c r="AE3" s="1831"/>
      <c r="AF3" s="1831"/>
      <c r="AG3" s="1831"/>
      <c r="AH3" s="1831"/>
      <c r="AI3" s="1831"/>
      <c r="AJ3" s="1831"/>
      <c r="AK3" s="1831"/>
      <c r="AL3" s="1831"/>
      <c r="AM3" s="1831"/>
      <c r="AN3" s="1831"/>
      <c r="AO3" s="1831"/>
      <c r="AP3" s="1831"/>
      <c r="AQ3" s="1831"/>
      <c r="AR3" s="1831"/>
      <c r="AS3" s="1831"/>
      <c r="AT3" s="1831"/>
      <c r="AU3" s="1831"/>
      <c r="AV3" s="1831"/>
      <c r="AW3" s="1831"/>
      <c r="AX3" s="1831"/>
      <c r="AY3" s="1831"/>
      <c r="AZ3" s="1831"/>
      <c r="BA3" s="1831"/>
      <c r="BB3" s="1831"/>
      <c r="BC3" s="1831"/>
      <c r="BD3" s="1831"/>
      <c r="BE3" s="1831"/>
      <c r="BF3" s="183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9" t="s">
        <v>646</v>
      </c>
      <c r="C8" s="1790"/>
      <c r="D8" s="1790"/>
      <c r="E8" s="1790"/>
      <c r="F8" s="1790"/>
      <c r="G8" s="1790"/>
      <c r="H8" s="1790"/>
      <c r="I8" s="1790"/>
      <c r="J8" s="1790"/>
      <c r="K8" s="1790"/>
      <c r="L8" s="1790"/>
      <c r="M8" s="1790"/>
      <c r="N8" s="1790"/>
      <c r="O8" s="1790"/>
      <c r="P8" s="1790"/>
      <c r="Q8" s="1790"/>
      <c r="R8" s="1790"/>
      <c r="S8" s="1790"/>
      <c r="T8" s="1790"/>
      <c r="U8" s="1790"/>
      <c r="V8" s="1790"/>
      <c r="W8" s="1790"/>
      <c r="X8" s="1790"/>
      <c r="Y8" s="1790"/>
      <c r="Z8" s="1790"/>
      <c r="AA8" s="1790"/>
      <c r="AB8" s="1790"/>
      <c r="AC8" s="1790"/>
      <c r="AD8" s="1790"/>
      <c r="AE8" s="1790"/>
      <c r="AF8" s="1790"/>
      <c r="AG8" s="1790"/>
      <c r="AH8" s="1790"/>
      <c r="AI8" s="1790"/>
      <c r="AJ8" s="1790"/>
      <c r="AK8" s="1790"/>
      <c r="AL8" s="1790"/>
      <c r="AM8" s="1790"/>
      <c r="AN8" s="1790"/>
      <c r="AO8" s="1790"/>
      <c r="AP8" s="1790"/>
      <c r="AQ8" s="1790"/>
      <c r="AR8" s="1790"/>
      <c r="AS8" s="1790"/>
      <c r="AT8" s="1790"/>
      <c r="AU8" s="1790"/>
      <c r="AV8" s="1790"/>
      <c r="AW8" s="1790"/>
      <c r="AX8" s="1790"/>
      <c r="AY8" s="1790"/>
      <c r="AZ8" s="1790"/>
      <c r="BA8" s="1790"/>
      <c r="BB8" s="1790"/>
      <c r="BC8" s="1790"/>
      <c r="BD8" s="1790"/>
      <c r="BE8" s="1790"/>
      <c r="BF8" s="1791"/>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46" t="s">
        <v>845</v>
      </c>
      <c r="C10" s="1762"/>
      <c r="D10" s="1762"/>
      <c r="E10" s="1762"/>
      <c r="F10" s="1762"/>
      <c r="G10" s="1762"/>
      <c r="H10" s="1762"/>
      <c r="I10" s="1762"/>
      <c r="J10" s="1762"/>
      <c r="K10" s="1837">
        <f>'Tracking &amp; Profitability'!$H$5</f>
        <v>0</v>
      </c>
      <c r="L10" s="1837"/>
      <c r="M10" s="1837"/>
      <c r="N10" s="1837"/>
      <c r="O10" s="1837"/>
      <c r="P10" s="1837"/>
      <c r="Q10" s="1837"/>
      <c r="R10" s="1837"/>
      <c r="S10" s="1837"/>
      <c r="T10" s="1837"/>
      <c r="U10" s="1837"/>
      <c r="V10" s="1837"/>
      <c r="W10" s="1837"/>
      <c r="X10" s="1837"/>
      <c r="Y10" s="1837"/>
      <c r="Z10" s="1837"/>
      <c r="AA10" s="1837"/>
      <c r="AB10" s="1837"/>
      <c r="AC10" s="1837"/>
      <c r="AD10" s="1837"/>
      <c r="AE10" s="1837"/>
      <c r="AI10" s="1762" t="s">
        <v>716</v>
      </c>
      <c r="AJ10" s="1762"/>
      <c r="AK10" s="1762"/>
      <c r="AL10" s="1762"/>
      <c r="AM10" s="1762"/>
      <c r="AN10" s="1762"/>
      <c r="AO10" s="1762"/>
      <c r="AP10" s="1762"/>
      <c r="AQ10" s="1762"/>
      <c r="AR10" s="1762"/>
      <c r="AT10" s="1845"/>
      <c r="AU10" s="1845"/>
      <c r="AV10" s="1845"/>
      <c r="AW10" s="1845"/>
      <c r="AX10" s="1845"/>
      <c r="AY10" s="1845"/>
      <c r="AZ10" s="1845"/>
      <c r="BA10" s="1845"/>
      <c r="BB10" s="1845"/>
      <c r="BC10" s="1845"/>
      <c r="BD10" s="1845"/>
      <c r="BF10" s="138"/>
    </row>
    <row r="11" spans="2:68" x14ac:dyDescent="0.25">
      <c r="B11" s="137"/>
      <c r="AL11" s="2"/>
      <c r="AM11" s="2"/>
      <c r="AN11" s="2"/>
      <c r="AO11" s="2"/>
      <c r="AP11" s="2"/>
      <c r="AQ11" s="2"/>
      <c r="AR11" s="2"/>
      <c r="AS11" s="2"/>
      <c r="AT11" s="2"/>
      <c r="AU11" s="2"/>
      <c r="AV11" s="2"/>
      <c r="BF11" s="138"/>
    </row>
    <row r="12" spans="2:68" x14ac:dyDescent="0.25">
      <c r="B12" s="1839" t="s">
        <v>846</v>
      </c>
      <c r="C12" s="1836"/>
      <c r="D12" s="1836"/>
      <c r="E12" s="1836"/>
      <c r="F12" s="1836"/>
      <c r="G12" s="1836"/>
      <c r="H12" s="1836"/>
      <c r="I12" s="1836"/>
      <c r="J12" s="1836"/>
      <c r="K12" s="1848">
        <f>'Required Info to Submit'!$F$4</f>
        <v>0</v>
      </c>
      <c r="L12" s="1848"/>
      <c r="M12" s="1848"/>
      <c r="N12" s="1848"/>
      <c r="O12" s="1848"/>
      <c r="P12" s="1848"/>
      <c r="Q12" s="1848"/>
      <c r="R12" s="1848"/>
      <c r="S12" s="1848"/>
      <c r="T12" s="1848"/>
      <c r="U12" s="1848"/>
      <c r="V12" s="1848"/>
      <c r="W12" s="1848"/>
      <c r="X12" s="1848"/>
      <c r="Y12" s="1848"/>
      <c r="Z12" s="1848"/>
      <c r="AA12" s="1848"/>
      <c r="AB12" s="1848"/>
      <c r="AC12" s="1848"/>
      <c r="AD12" s="1848"/>
      <c r="AE12" s="184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9" t="s">
        <v>857</v>
      </c>
      <c r="C14" s="1836"/>
      <c r="D14" s="1836"/>
      <c r="E14" s="1836"/>
      <c r="F14" s="1836"/>
      <c r="G14" s="1836"/>
      <c r="H14" s="1836"/>
      <c r="I14" s="1836"/>
      <c r="J14" s="1836"/>
      <c r="K14" s="1836"/>
      <c r="L14" s="1836"/>
      <c r="M14" s="1836"/>
      <c r="N14" s="1836"/>
      <c r="O14" s="1836"/>
      <c r="P14" s="1836"/>
      <c r="Q14" s="1836"/>
      <c r="R14" s="1838">
        <f>'Required Info to Submit'!$F$6</f>
        <v>0</v>
      </c>
      <c r="S14" s="1838"/>
      <c r="T14" s="1838"/>
      <c r="U14" s="1838"/>
      <c r="V14" s="1838"/>
      <c r="W14" s="1838"/>
      <c r="X14" s="1838"/>
      <c r="Y14" s="1838"/>
      <c r="Z14" s="1838"/>
      <c r="AA14" s="1838"/>
      <c r="AB14" s="1838"/>
      <c r="AC14" s="1838"/>
      <c r="AD14" s="1838"/>
      <c r="AE14" s="1838"/>
      <c r="AF14" s="1838"/>
      <c r="AG14" s="1838"/>
      <c r="AH14" s="1838"/>
      <c r="AI14" s="1838"/>
      <c r="AJ14" s="1838"/>
      <c r="AK14" s="1838"/>
      <c r="AL14" s="1838"/>
      <c r="AM14" s="1838"/>
      <c r="AN14" s="1838"/>
      <c r="AO14" s="1838"/>
      <c r="AP14" s="1838"/>
      <c r="AQ14" s="1838"/>
      <c r="AR14" s="1838"/>
      <c r="AS14" s="1838"/>
      <c r="AT14" s="1838"/>
      <c r="AU14" s="1838"/>
      <c r="AV14" s="1838"/>
      <c r="AW14" s="1838"/>
      <c r="AX14" s="1838"/>
      <c r="AY14" s="1838"/>
      <c r="AZ14" s="1838"/>
      <c r="BA14" s="1838"/>
      <c r="BB14" s="1838"/>
      <c r="BC14" s="1838"/>
      <c r="BD14" s="1838"/>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39" t="s">
        <v>715</v>
      </c>
      <c r="C16" s="1836"/>
      <c r="D16" s="1836"/>
      <c r="E16" s="1836"/>
      <c r="F16" s="1836"/>
      <c r="G16" s="1836"/>
      <c r="H16" s="1836"/>
      <c r="I16" s="1836"/>
      <c r="J16" s="1836"/>
      <c r="K16" s="1836"/>
      <c r="L16" s="1836"/>
      <c r="M16" s="1836"/>
      <c r="N16" s="1836"/>
      <c r="O16" s="1836"/>
      <c r="P16" s="1836"/>
      <c r="Q16" s="1836"/>
      <c r="R16" s="1848" t="s">
        <v>240</v>
      </c>
      <c r="S16" s="1848"/>
      <c r="T16" s="1831" t="s">
        <v>647</v>
      </c>
      <c r="U16" s="1831"/>
      <c r="V16" s="1831"/>
      <c r="W16" s="1831"/>
      <c r="X16" s="1831"/>
      <c r="Y16" s="1831"/>
      <c r="Z16" s="1831"/>
      <c r="AA16" s="1831"/>
      <c r="AB16" s="1831"/>
      <c r="AC16" s="1831"/>
      <c r="AD16" s="1831"/>
      <c r="AE16" s="1831"/>
      <c r="AF16" s="1831"/>
      <c r="AG16" s="1831"/>
      <c r="AH16" s="1831"/>
      <c r="AI16" s="1831"/>
      <c r="AJ16" s="1831"/>
      <c r="AK16" s="1831"/>
      <c r="AL16" s="1831"/>
      <c r="AO16" s="1831"/>
      <c r="AP16" s="1831"/>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40" t="s">
        <v>839</v>
      </c>
      <c r="C18" s="1841"/>
      <c r="D18" s="1841"/>
      <c r="E18" s="1841"/>
      <c r="F18" s="1841"/>
      <c r="G18" s="1841"/>
      <c r="H18" s="1841"/>
      <c r="I18" s="1841"/>
      <c r="J18" s="1841"/>
      <c r="K18" s="1841"/>
      <c r="L18" s="1841"/>
      <c r="M18" s="1841"/>
      <c r="N18" s="1841"/>
      <c r="O18" s="1841"/>
      <c r="P18" s="1841"/>
      <c r="Q18" s="1841"/>
      <c r="R18" s="1837">
        <f>'Required Info to Submit'!$F$8</f>
        <v>0</v>
      </c>
      <c r="S18" s="1837"/>
      <c r="T18" s="1837"/>
      <c r="U18" s="1837"/>
      <c r="V18" s="1837"/>
      <c r="W18" s="1837"/>
      <c r="X18" s="1837"/>
      <c r="Y18" s="1837"/>
      <c r="Z18" s="1837"/>
      <c r="AA18" s="1837"/>
      <c r="AB18" s="1837"/>
      <c r="AC18" s="1837"/>
      <c r="AD18" s="1837"/>
      <c r="AE18" s="1837"/>
      <c r="AF18" s="1837"/>
      <c r="AG18" s="1837"/>
      <c r="AH18" s="1837"/>
      <c r="AI18" s="1837"/>
      <c r="AJ18" s="1837"/>
      <c r="AK18" s="1837"/>
      <c r="AL18" s="1837"/>
      <c r="AN18" s="1836" t="s">
        <v>841</v>
      </c>
      <c r="AO18" s="1836"/>
      <c r="AP18" s="1836"/>
      <c r="AQ18" s="1836"/>
      <c r="AR18" s="1836"/>
      <c r="AS18" s="1836"/>
      <c r="AT18" s="1836"/>
      <c r="AU18" s="1836"/>
      <c r="AV18" s="1837">
        <f>'Required Info to Submit'!F10</f>
        <v>0</v>
      </c>
      <c r="AW18" s="1837"/>
      <c r="AX18" s="1837"/>
      <c r="AY18" s="1837"/>
      <c r="AZ18" s="1837"/>
      <c r="BA18" s="1837"/>
      <c r="BB18" s="1837"/>
      <c r="BC18" s="1837"/>
      <c r="BD18" s="1837"/>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9" t="s">
        <v>840</v>
      </c>
      <c r="C20" s="1836"/>
      <c r="D20" s="1836"/>
      <c r="E20" s="1836"/>
      <c r="F20" s="1836"/>
      <c r="G20" s="1836"/>
      <c r="H20" s="1836"/>
      <c r="I20" s="1836"/>
      <c r="J20" s="1836"/>
      <c r="K20" s="1836"/>
      <c r="L20" s="1836"/>
      <c r="M20" s="1836"/>
      <c r="N20" s="1836"/>
      <c r="O20" s="1836"/>
      <c r="P20" s="1836"/>
      <c r="Q20" s="1836"/>
      <c r="R20" s="1837">
        <f>'Required Info to Submit'!F9</f>
        <v>0</v>
      </c>
      <c r="S20" s="1837"/>
      <c r="T20" s="1837"/>
      <c r="U20" s="1837"/>
      <c r="V20" s="1837"/>
      <c r="W20" s="1837"/>
      <c r="X20" s="1837"/>
      <c r="Y20" s="1837"/>
      <c r="Z20" s="1837"/>
      <c r="AA20" s="1837"/>
      <c r="AB20" s="1837"/>
      <c r="AC20" s="1837"/>
      <c r="AD20" s="1837"/>
      <c r="AE20" s="1837"/>
      <c r="AF20" s="1837"/>
      <c r="AG20" s="1837"/>
      <c r="AH20" s="1837"/>
      <c r="AI20" s="1837"/>
      <c r="AJ20" s="1837"/>
      <c r="AK20" s="1837"/>
      <c r="AL20" s="1837"/>
      <c r="AN20" s="1836" t="s">
        <v>800</v>
      </c>
      <c r="AO20" s="1836"/>
      <c r="AP20" s="1836"/>
      <c r="AQ20" s="1836"/>
      <c r="AR20" s="1836"/>
      <c r="AS20" s="1836"/>
      <c r="AT20" s="1836"/>
      <c r="AU20" s="1836"/>
      <c r="AV20" s="1837">
        <f>'Required Info to Submit'!F11</f>
        <v>0</v>
      </c>
      <c r="AW20" s="1837"/>
      <c r="AX20" s="1837"/>
      <c r="AY20" s="1837"/>
      <c r="AZ20" s="1837"/>
      <c r="BA20" s="1837"/>
      <c r="BB20" s="1837"/>
      <c r="BC20" s="1837"/>
      <c r="BD20" s="1837"/>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9" t="s">
        <v>842</v>
      </c>
      <c r="C22" s="1836"/>
      <c r="D22" s="1836"/>
      <c r="E22" s="1836"/>
      <c r="F22" s="1836"/>
      <c r="G22" s="1836"/>
      <c r="H22" s="1836"/>
      <c r="I22" s="1836"/>
      <c r="J22" s="1836"/>
      <c r="K22" s="1836"/>
      <c r="L22" s="1836"/>
      <c r="M22" s="1836"/>
      <c r="N22" s="1836"/>
      <c r="O22" s="1836"/>
      <c r="P22" s="1836"/>
      <c r="Q22" s="1836"/>
      <c r="R22" s="1837">
        <f>'Required Info to Submit'!F12</f>
        <v>0</v>
      </c>
      <c r="S22" s="1837"/>
      <c r="T22" s="1837"/>
      <c r="U22" s="1837"/>
      <c r="V22" s="1837"/>
      <c r="W22" s="1837"/>
      <c r="X22" s="1837"/>
      <c r="Y22" s="1837"/>
      <c r="Z22" s="1837"/>
      <c r="AA22" s="1837"/>
      <c r="AB22" s="1837"/>
      <c r="AC22" s="1837"/>
      <c r="AD22" s="1837"/>
      <c r="AE22" s="1837"/>
      <c r="AF22" s="1837"/>
      <c r="AG22" s="1837"/>
      <c r="AH22" s="1837"/>
      <c r="AI22" s="1837"/>
      <c r="AJ22" s="1837"/>
      <c r="AK22" s="1837"/>
      <c r="AL22" s="1837"/>
      <c r="AN22" s="1836"/>
      <c r="AO22" s="1836"/>
      <c r="AP22" s="1836"/>
      <c r="AQ22" s="1836"/>
      <c r="AR22" s="1836"/>
      <c r="AS22" s="1836"/>
      <c r="AT22" s="1836"/>
      <c r="AU22" s="1836"/>
      <c r="AV22" s="1843"/>
      <c r="AW22" s="1843"/>
      <c r="AX22" s="1843"/>
      <c r="AY22" s="1843"/>
      <c r="AZ22" s="1843"/>
      <c r="BA22" s="1843"/>
      <c r="BB22" s="1843"/>
      <c r="BC22" s="1843"/>
      <c r="BD22" s="1843"/>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39" t="s">
        <v>843</v>
      </c>
      <c r="C24" s="1836"/>
      <c r="D24" s="1836"/>
      <c r="E24" s="1836"/>
      <c r="F24" s="1836"/>
      <c r="G24" s="1836"/>
      <c r="H24" s="1836"/>
      <c r="I24" s="1836"/>
      <c r="J24" s="1836"/>
      <c r="K24" s="1836"/>
      <c r="L24" s="1836"/>
      <c r="M24" s="1836"/>
      <c r="N24" s="1836"/>
      <c r="O24" s="1836"/>
      <c r="P24" s="1836"/>
      <c r="Q24" s="1836"/>
      <c r="R24" s="1849">
        <f>'Required Info to Submit'!$F$14</f>
        <v>0</v>
      </c>
      <c r="S24" s="1849"/>
      <c r="T24" s="1849"/>
      <c r="U24" s="1849"/>
      <c r="V24" s="1849"/>
      <c r="W24" s="1849"/>
      <c r="X24" s="1849"/>
      <c r="Y24" s="1849"/>
      <c r="Z24" s="1849"/>
      <c r="AA24" s="1849"/>
      <c r="AB24" s="1849"/>
      <c r="AC24" s="1849"/>
      <c r="AN24" s="1762" t="s">
        <v>847</v>
      </c>
      <c r="AO24" s="1762"/>
      <c r="AP24" s="1762"/>
      <c r="AQ24" s="1762"/>
      <c r="AR24" s="1762"/>
      <c r="AS24" s="1762"/>
      <c r="AT24" s="1762"/>
      <c r="AU24" s="1762"/>
      <c r="AV24" s="1844" t="str">
        <f>IF('Required Info to Submit'!$F$17&lt;&gt;"",'Required Info to Submit'!$F$17,"")</f>
        <v/>
      </c>
      <c r="AW24" s="1844"/>
      <c r="AX24" s="1844"/>
      <c r="AY24" s="1844"/>
      <c r="AZ24" s="1844"/>
      <c r="BA24" s="1844"/>
      <c r="BB24" s="1844"/>
      <c r="BC24" s="1844"/>
      <c r="BD24" s="1844"/>
      <c r="BF24" s="138"/>
    </row>
    <row r="25" spans="2:68" ht="17.25" x14ac:dyDescent="0.25">
      <c r="B25" s="137"/>
      <c r="C25" s="263"/>
      <c r="D25" s="263"/>
      <c r="E25" s="263"/>
      <c r="F25" s="263"/>
      <c r="G25" s="263"/>
      <c r="H25" s="1842" t="s">
        <v>714</v>
      </c>
      <c r="I25" s="1842"/>
      <c r="J25" s="1842"/>
      <c r="K25" s="1842"/>
      <c r="L25" s="1842"/>
      <c r="M25" s="1842"/>
      <c r="N25" s="1842"/>
      <c r="O25" s="1842"/>
      <c r="P25" s="1842"/>
      <c r="Q25" s="263"/>
      <c r="AN25" s="1842" t="s">
        <v>713</v>
      </c>
      <c r="AO25" s="1842"/>
      <c r="AP25" s="1842"/>
      <c r="AQ25" s="1842"/>
      <c r="AR25" s="1842"/>
      <c r="AS25" s="1842"/>
      <c r="AT25" s="1842"/>
      <c r="BF25" s="138"/>
    </row>
    <row r="26" spans="2:68" ht="18.75" x14ac:dyDescent="0.3">
      <c r="B26" s="1789" t="s">
        <v>651</v>
      </c>
      <c r="C26" s="1790"/>
      <c r="D26" s="1790"/>
      <c r="E26" s="1790"/>
      <c r="F26" s="1790"/>
      <c r="G26" s="1790"/>
      <c r="H26" s="1790"/>
      <c r="I26" s="1790"/>
      <c r="J26" s="1790"/>
      <c r="K26" s="1790"/>
      <c r="L26" s="1790"/>
      <c r="M26" s="1790"/>
      <c r="N26" s="1790"/>
      <c r="O26" s="1790"/>
      <c r="P26" s="1790"/>
      <c r="Q26" s="1790"/>
      <c r="R26" s="1790"/>
      <c r="S26" s="1790"/>
      <c r="T26" s="1790"/>
      <c r="U26" s="1790"/>
      <c r="V26" s="1790"/>
      <c r="W26" s="1790"/>
      <c r="X26" s="1790"/>
      <c r="Y26" s="1790"/>
      <c r="Z26" s="1790"/>
      <c r="AA26" s="1790"/>
      <c r="AB26" s="1790"/>
      <c r="AC26" s="1790"/>
      <c r="AD26" s="1790"/>
      <c r="AE26" s="1790"/>
      <c r="AF26" s="1790"/>
      <c r="AG26" s="1790"/>
      <c r="AH26" s="1790"/>
      <c r="AI26" s="1790"/>
      <c r="AJ26" s="1790"/>
      <c r="AK26" s="1790"/>
      <c r="AL26" s="1790"/>
      <c r="AM26" s="1790"/>
      <c r="AN26" s="1790"/>
      <c r="AO26" s="1790"/>
      <c r="AP26" s="1790"/>
      <c r="AQ26" s="1790"/>
      <c r="AR26" s="1790"/>
      <c r="AS26" s="1790"/>
      <c r="AT26" s="1790"/>
      <c r="AU26" s="1790"/>
      <c r="AV26" s="1790"/>
      <c r="AW26" s="1790"/>
      <c r="AX26" s="1790"/>
      <c r="AY26" s="1790"/>
      <c r="AZ26" s="1790"/>
      <c r="BA26" s="1790"/>
      <c r="BB26" s="1790"/>
      <c r="BC26" s="1790"/>
      <c r="BD26" s="1790"/>
      <c r="BE26" s="1790"/>
      <c r="BF26" s="1791"/>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3" t="s">
        <v>652</v>
      </c>
      <c r="C28" s="1854"/>
      <c r="D28" s="1854"/>
      <c r="E28" s="1854"/>
      <c r="F28" s="1854"/>
      <c r="G28" s="1854"/>
      <c r="H28" s="1854"/>
      <c r="I28" s="1854"/>
      <c r="J28" s="1854"/>
      <c r="K28" s="1854"/>
      <c r="L28" s="1854"/>
      <c r="M28" s="1854"/>
      <c r="N28" s="1854"/>
      <c r="O28" s="1854"/>
      <c r="P28" s="1854"/>
      <c r="Q28" s="1854"/>
      <c r="T28" s="1850">
        <f>'Tracking &amp; Profitability'!$E$6</f>
        <v>0</v>
      </c>
      <c r="U28" s="1850"/>
      <c r="V28" s="1850"/>
      <c r="W28" s="1850"/>
      <c r="X28" s="1850"/>
      <c r="Y28" s="1850"/>
      <c r="Z28" s="1850"/>
      <c r="AA28" s="1850"/>
      <c r="AB28" s="1850"/>
      <c r="AF28" t="s">
        <v>712</v>
      </c>
      <c r="AO28" s="1848">
        <f>Welcome!$D$30</f>
        <v>0</v>
      </c>
      <c r="AP28" s="1848"/>
      <c r="AQ28" s="1848"/>
      <c r="AR28" s="1831" t="s">
        <v>653</v>
      </c>
      <c r="AS28" s="1831"/>
      <c r="AU28" s="1848">
        <f>Welcome!$E$30</f>
        <v>0</v>
      </c>
      <c r="AV28" s="1848"/>
      <c r="AW28" s="1848"/>
      <c r="AX28" s="1831" t="s">
        <v>711</v>
      </c>
      <c r="AY28" s="1831"/>
      <c r="BA28" s="1848">
        <f>Welcome!$F$30</f>
        <v>0</v>
      </c>
      <c r="BB28" s="1848"/>
      <c r="BC28" s="1848"/>
      <c r="BD28" s="1831" t="s">
        <v>654</v>
      </c>
      <c r="BE28" s="1831"/>
      <c r="BF28" s="138"/>
    </row>
    <row r="29" spans="2:68" ht="17.25" x14ac:dyDescent="0.25">
      <c r="B29" s="137"/>
      <c r="T29" s="134"/>
      <c r="U29" s="134"/>
      <c r="V29" s="134"/>
      <c r="W29" s="134"/>
      <c r="X29" s="134"/>
      <c r="Y29" s="134"/>
      <c r="Z29" s="134"/>
      <c r="AA29" s="134"/>
      <c r="AB29" s="134"/>
      <c r="AF29" s="1842" t="s">
        <v>710</v>
      </c>
      <c r="AG29" s="1842"/>
      <c r="AH29" s="1842"/>
      <c r="AI29" s="1842"/>
      <c r="AJ29" s="1842"/>
      <c r="AK29" s="1842"/>
      <c r="AL29" s="1842"/>
      <c r="AM29" s="1842"/>
      <c r="AN29" s="1842"/>
      <c r="AO29" s="1842"/>
      <c r="AP29" s="1842"/>
      <c r="AQ29" s="1842"/>
      <c r="AR29" s="1842"/>
      <c r="AS29" s="1842"/>
      <c r="AT29" s="1842"/>
      <c r="AU29" s="1842"/>
      <c r="AV29" s="1842"/>
      <c r="AW29" s="1842"/>
      <c r="AX29" s="1842"/>
      <c r="AY29" s="1842"/>
      <c r="AZ29" s="1842"/>
      <c r="BA29" s="1842"/>
      <c r="BB29" s="1842"/>
      <c r="BC29" s="1842"/>
      <c r="BD29" s="1842"/>
      <c r="BE29" s="1842"/>
      <c r="BF29" s="138"/>
    </row>
    <row r="30" spans="2:68" x14ac:dyDescent="0.25">
      <c r="B30" s="1846" t="s">
        <v>707</v>
      </c>
      <c r="C30" s="1762"/>
      <c r="D30" s="1762"/>
      <c r="E30" s="1762"/>
      <c r="F30" s="1762"/>
      <c r="G30" s="1762"/>
      <c r="H30" s="1762"/>
      <c r="I30" s="1762"/>
      <c r="J30" s="1762"/>
      <c r="K30" s="1762"/>
      <c r="L30" s="1762"/>
      <c r="M30" s="1762"/>
      <c r="N30" s="1762"/>
      <c r="O30" s="1762"/>
      <c r="P30" s="1762"/>
      <c r="Q30" s="1762"/>
      <c r="T30" s="1857">
        <v>1</v>
      </c>
      <c r="U30" s="1857"/>
      <c r="V30" s="1857"/>
      <c r="W30" s="1857"/>
      <c r="AF30" s="1847" t="s">
        <v>709</v>
      </c>
      <c r="AG30" s="1847"/>
      <c r="AH30" s="1847"/>
      <c r="AI30" s="1847"/>
      <c r="AJ30" s="1847"/>
      <c r="AK30" s="1847"/>
      <c r="AL30" s="1847"/>
      <c r="AM30" s="1847"/>
      <c r="AN30" s="1847"/>
      <c r="AO30" s="1847"/>
      <c r="AP30" s="1848">
        <f>Welcome!$D$24</f>
        <v>0</v>
      </c>
      <c r="AQ30" s="1848"/>
      <c r="AR30" s="1848"/>
      <c r="AT30" s="1847" t="s">
        <v>708</v>
      </c>
      <c r="AU30" s="1847"/>
      <c r="AV30" s="1847"/>
      <c r="AW30" s="1847"/>
      <c r="AX30" s="1847"/>
      <c r="AY30" s="1847"/>
      <c r="AZ30" s="1847"/>
      <c r="BA30" s="1847"/>
      <c r="BB30" s="1847"/>
      <c r="BC30" s="1847"/>
      <c r="BF30" s="138"/>
    </row>
    <row r="31" spans="2:68" x14ac:dyDescent="0.25">
      <c r="B31" s="137"/>
      <c r="BF31" s="138"/>
      <c r="BP31" s="262"/>
    </row>
    <row r="32" spans="2:68" x14ac:dyDescent="0.25">
      <c r="B32" s="1846" t="s">
        <v>704</v>
      </c>
      <c r="C32" s="1762"/>
      <c r="D32" s="1762"/>
      <c r="E32" s="1762"/>
      <c r="F32" s="1762"/>
      <c r="G32" s="1762"/>
      <c r="H32" s="1762"/>
      <c r="I32" s="1762"/>
      <c r="J32" s="1762"/>
      <c r="K32" s="1762"/>
      <c r="L32" s="1762"/>
      <c r="M32" s="1762"/>
      <c r="N32" s="1762"/>
      <c r="O32" s="1762"/>
      <c r="P32" s="1762"/>
      <c r="Q32" s="1762"/>
      <c r="T32" s="1851" t="s">
        <v>975</v>
      </c>
      <c r="U32" s="1851"/>
      <c r="V32" s="1851"/>
      <c r="W32" s="1851"/>
      <c r="X32" s="1851"/>
      <c r="Y32" s="1851"/>
      <c r="Z32" s="1851"/>
      <c r="AA32" s="1851"/>
      <c r="AB32" s="1851"/>
      <c r="AC32" s="1851"/>
      <c r="AD32" s="1851"/>
      <c r="AE32" s="1851"/>
      <c r="AF32" s="1851"/>
      <c r="AG32" s="1851"/>
      <c r="AH32" s="1851"/>
      <c r="AI32" s="1851"/>
      <c r="AJ32" s="1851"/>
      <c r="AK32" s="1851"/>
      <c r="AL32" s="1851"/>
      <c r="AM32" s="1851"/>
      <c r="AN32" s="1851"/>
      <c r="AO32" s="1851"/>
      <c r="BF32" s="138"/>
    </row>
    <row r="33" spans="2:92" x14ac:dyDescent="0.25">
      <c r="B33" s="137"/>
      <c r="BF33" s="138"/>
    </row>
    <row r="34" spans="2:92" x14ac:dyDescent="0.25">
      <c r="B34" s="137"/>
      <c r="C34" s="82"/>
      <c r="D34" s="82"/>
      <c r="E34" s="82"/>
      <c r="F34" s="82"/>
      <c r="G34" s="82"/>
      <c r="H34" s="82"/>
      <c r="I34" s="1848"/>
      <c r="J34" s="1848"/>
      <c r="K34" s="1831" t="s">
        <v>484</v>
      </c>
      <c r="L34" s="1831"/>
      <c r="M34" s="1831"/>
      <c r="N34" s="1831"/>
      <c r="O34" s="1831"/>
      <c r="P34" s="1831"/>
      <c r="Q34" s="1831"/>
      <c r="R34" s="1848" t="s">
        <v>240</v>
      </c>
      <c r="S34" s="1848"/>
      <c r="T34" s="1831" t="s">
        <v>483</v>
      </c>
      <c r="U34" s="1831"/>
      <c r="V34" s="1831"/>
      <c r="W34" s="1831"/>
      <c r="X34" s="1848"/>
      <c r="Y34" s="1848"/>
      <c r="Z34" s="1831" t="s">
        <v>482</v>
      </c>
      <c r="AA34" s="1831"/>
      <c r="AB34" s="1831"/>
      <c r="AF34" t="s">
        <v>706</v>
      </c>
      <c r="AL34" s="1848">
        <f>Welcome!$H$30</f>
        <v>5</v>
      </c>
      <c r="AM34" s="1848"/>
      <c r="AN34" s="1848"/>
      <c r="AO34" t="s">
        <v>705</v>
      </c>
      <c r="BF34" s="138"/>
    </row>
    <row r="35" spans="2:92" x14ac:dyDescent="0.25">
      <c r="B35" s="137"/>
      <c r="BF35" s="138"/>
      <c r="BP35" s="264"/>
      <c r="CN35" s="262"/>
    </row>
    <row r="36" spans="2:92" x14ac:dyDescent="0.25">
      <c r="B36" s="1853" t="s">
        <v>703</v>
      </c>
      <c r="C36" s="1854"/>
      <c r="D36" s="1854"/>
      <c r="E36" s="1854"/>
      <c r="F36" s="1854"/>
      <c r="G36" s="1854"/>
      <c r="H36" s="1854"/>
      <c r="I36" s="1854"/>
      <c r="J36" s="1854"/>
      <c r="K36" s="1854"/>
      <c r="L36" s="1854"/>
      <c r="M36" s="1854"/>
      <c r="N36" s="1854"/>
      <c r="O36" s="1854"/>
      <c r="P36" s="1854"/>
      <c r="Q36" s="1854"/>
      <c r="R36" s="1854"/>
      <c r="T36" s="1863" t="str">
        <f>IFERROR($T$28/('Tracking &amp; Profitability'!$E$7*52*Welcome!$D$18),"Error on A La Carte")</f>
        <v>Error on A La Carte</v>
      </c>
      <c r="U36" s="1863"/>
      <c r="V36" s="1863"/>
      <c r="W36" s="1863"/>
      <c r="X36" s="1863"/>
      <c r="Y36" s="1863"/>
      <c r="Z36" s="1863"/>
      <c r="AA36" s="1863"/>
      <c r="AB36" s="1863"/>
      <c r="AF36" s="1854" t="s">
        <v>479</v>
      </c>
      <c r="AG36" s="1854"/>
      <c r="AH36" s="1854"/>
      <c r="AI36" s="1854"/>
      <c r="AJ36" s="1854"/>
      <c r="AK36" s="1854"/>
      <c r="AL36" s="1854"/>
      <c r="AM36" s="1854"/>
      <c r="AN36" s="1854"/>
      <c r="AO36" s="1854"/>
      <c r="AP36" s="1854"/>
      <c r="AQ36" s="1854"/>
      <c r="AR36" s="1854"/>
      <c r="AS36" s="1854"/>
      <c r="AU36" s="1848" t="e">
        <f>ROUND(((1-(('PIM Model'!$G$15+'PIM Model'!$G$17+'PIM Model'!$G$18)/'PIM Model'!$G$31))*100),0)&amp;"%/"&amp;ROUND((('PIM Model'!$G$15+'PIM Model'!$G$17+'PIM Model'!$G$18)/'PIM Model'!$G$31*100),0)&amp;"%"</f>
        <v>#DIV/0!</v>
      </c>
      <c r="AV36" s="1848"/>
      <c r="AW36" s="1848"/>
      <c r="AX36" s="1848"/>
      <c r="AY36" s="1848"/>
      <c r="AZ36" s="184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3" t="s">
        <v>701</v>
      </c>
      <c r="C38" s="1854"/>
      <c r="D38" s="1854"/>
      <c r="E38" s="1854"/>
      <c r="F38" s="1854"/>
      <c r="G38" s="1854"/>
      <c r="H38" s="1854"/>
      <c r="I38" s="1854"/>
      <c r="J38" s="1854"/>
      <c r="K38" s="1854"/>
      <c r="L38" s="1854"/>
      <c r="M38" s="1854"/>
      <c r="N38" s="1854"/>
      <c r="O38" s="1854"/>
      <c r="P38" s="1854"/>
      <c r="Q38" s="1854"/>
      <c r="R38" s="1854"/>
      <c r="T38" s="1864" t="str">
        <f>IFERROR('PIM Model'!$H$31/('PIM Model'!$E$6*52*Welcome!$D$18),"Error on A La Carte")</f>
        <v>Error on A La Carte</v>
      </c>
      <c r="U38" s="1864"/>
      <c r="V38" s="1864"/>
      <c r="W38" s="1864"/>
      <c r="X38" s="1864"/>
      <c r="Y38" s="1864"/>
      <c r="Z38" s="1864"/>
      <c r="AA38" s="1864"/>
      <c r="AB38" s="1864"/>
      <c r="AC38" s="265"/>
      <c r="AD38" s="265"/>
      <c r="AF38" s="1762" t="s">
        <v>655</v>
      </c>
      <c r="AG38" s="1762"/>
      <c r="AH38" s="1762"/>
      <c r="AI38" s="1762"/>
      <c r="AJ38" s="1762"/>
      <c r="AK38" s="1762"/>
      <c r="AL38" s="1762"/>
      <c r="AM38" s="1762"/>
      <c r="AN38" s="1762"/>
      <c r="AO38" s="1762"/>
      <c r="AP38" s="1762"/>
      <c r="AQ38" s="1762"/>
      <c r="AR38" s="1762"/>
      <c r="AS38" s="1762"/>
      <c r="AU38" s="1848">
        <f>COUNTIF('PIM Model'!$E$10:$E$30,"Include")</f>
        <v>21</v>
      </c>
      <c r="AV38" s="1848"/>
      <c r="AW38" s="1848"/>
      <c r="AX38" s="1848"/>
      <c r="AY38" s="1848"/>
      <c r="AZ38" s="1848"/>
      <c r="BF38" s="138"/>
    </row>
    <row r="39" spans="2:92" x14ac:dyDescent="0.25">
      <c r="B39" s="137"/>
      <c r="BF39" s="138"/>
    </row>
    <row r="40" spans="2:92" x14ac:dyDescent="0.25">
      <c r="B40" s="1853" t="s">
        <v>699</v>
      </c>
      <c r="C40" s="1854"/>
      <c r="D40" s="1854"/>
      <c r="E40" s="1854"/>
      <c r="F40" s="1854"/>
      <c r="G40" s="1854"/>
      <c r="H40" s="1854"/>
      <c r="I40" s="1854"/>
      <c r="J40" s="1854"/>
      <c r="K40" s="1854"/>
      <c r="L40" s="1854"/>
      <c r="M40" s="1854"/>
      <c r="N40" s="1854"/>
      <c r="O40" s="1854"/>
      <c r="P40" s="1854"/>
      <c r="Q40" s="1854"/>
      <c r="R40" s="1854"/>
      <c r="T40" s="1850">
        <f>IFERROR('PIM Model'!$G$31/'PIM Model'!$H$31,0)</f>
        <v>0</v>
      </c>
      <c r="U40" s="1850"/>
      <c r="V40" s="1850"/>
      <c r="W40" s="1850"/>
      <c r="X40" s="1850"/>
      <c r="Y40" s="1850"/>
      <c r="Z40" s="1850"/>
      <c r="AA40" s="1850"/>
      <c r="AB40" s="1850"/>
      <c r="AF40" s="1762" t="s">
        <v>702</v>
      </c>
      <c r="AG40" s="1762"/>
      <c r="AH40" s="1762"/>
      <c r="AI40" s="1762"/>
      <c r="AJ40" s="1762"/>
      <c r="AK40" s="1762"/>
      <c r="AL40" s="1762"/>
      <c r="AM40" s="1762"/>
      <c r="AN40" s="1762"/>
      <c r="AO40" s="1762"/>
      <c r="AP40" s="1762"/>
      <c r="AQ40" s="1762"/>
      <c r="AR40" s="1762"/>
      <c r="AS40" s="1762"/>
      <c r="AU40" s="1848">
        <f>Welcome!$G$30</f>
        <v>0</v>
      </c>
      <c r="AV40" s="1848"/>
      <c r="AW40" s="1848"/>
      <c r="BC40" s="1831"/>
      <c r="BD40" s="1831"/>
      <c r="BE40" s="1831"/>
      <c r="BF40" s="138"/>
    </row>
    <row r="41" spans="2:92" x14ac:dyDescent="0.25">
      <c r="B41" s="137"/>
      <c r="BF41" s="138"/>
      <c r="BP41" s="262"/>
      <c r="CN41" s="264"/>
    </row>
    <row r="42" spans="2:92" x14ac:dyDescent="0.25">
      <c r="B42" s="1846" t="s">
        <v>697</v>
      </c>
      <c r="C42" s="1762"/>
      <c r="D42" s="1762"/>
      <c r="E42" s="1762"/>
      <c r="F42" s="1762"/>
      <c r="G42" s="1762"/>
      <c r="H42" s="1762"/>
      <c r="I42" s="1762"/>
      <c r="J42" s="1762"/>
      <c r="K42" s="1762"/>
      <c r="L42" s="1762"/>
      <c r="M42" s="1762"/>
      <c r="N42" s="1762"/>
      <c r="O42" s="1762"/>
      <c r="P42" s="1762"/>
      <c r="Q42" s="1762"/>
      <c r="R42" s="1762"/>
      <c r="T42" s="1850" t="s">
        <v>732</v>
      </c>
      <c r="U42" s="1850"/>
      <c r="V42" s="1850"/>
      <c r="W42" s="1850"/>
      <c r="X42" s="1850"/>
      <c r="Y42" s="1850"/>
      <c r="Z42" s="1850"/>
      <c r="AA42" s="1850"/>
      <c r="AB42" s="1850"/>
      <c r="AF42" s="1762" t="s">
        <v>700</v>
      </c>
      <c r="AG42" s="1762"/>
      <c r="AH42" s="1762"/>
      <c r="AI42" s="1762"/>
      <c r="AJ42" s="1762"/>
      <c r="AK42" s="1762"/>
      <c r="AL42" s="1762"/>
      <c r="AM42" s="1762"/>
      <c r="AN42" s="1762"/>
      <c r="AO42" s="1762"/>
      <c r="AP42" s="1762"/>
      <c r="AQ42" s="1762"/>
      <c r="AR42" s="1762"/>
      <c r="AS42" s="1762"/>
      <c r="AU42" s="1848" t="s">
        <v>648</v>
      </c>
      <c r="AV42" s="1848"/>
      <c r="AW42" s="1848"/>
      <c r="BC42" s="1831"/>
      <c r="BD42" s="1831"/>
      <c r="BE42" s="1831"/>
      <c r="BF42" s="138"/>
    </row>
    <row r="43" spans="2:92" x14ac:dyDescent="0.25">
      <c r="B43" s="137"/>
      <c r="BF43" s="138"/>
      <c r="BP43" s="262"/>
      <c r="CN43" s="264"/>
    </row>
    <row r="44" spans="2:92" x14ac:dyDescent="0.25">
      <c r="B44" s="1853" t="s">
        <v>695</v>
      </c>
      <c r="C44" s="1854"/>
      <c r="D44" s="1854"/>
      <c r="E44" s="1854"/>
      <c r="F44" s="1854"/>
      <c r="G44" s="1854"/>
      <c r="H44" s="1854"/>
      <c r="I44" s="1854"/>
      <c r="J44" s="1854"/>
      <c r="K44" s="1854"/>
      <c r="L44" s="1854"/>
      <c r="M44" s="1854"/>
      <c r="N44" s="1854"/>
      <c r="O44" s="1854"/>
      <c r="P44" s="1854"/>
      <c r="Q44" s="1854"/>
      <c r="R44" s="1854"/>
      <c r="T44" s="1856">
        <f>'Tracking &amp; Profitability'!$E$7</f>
        <v>0</v>
      </c>
      <c r="U44" s="1856"/>
      <c r="V44" s="1856"/>
      <c r="W44" s="1856"/>
      <c r="X44" s="1856"/>
      <c r="Y44" s="1856"/>
      <c r="Z44" s="1856"/>
      <c r="AA44" s="1856"/>
      <c r="AB44" s="1856"/>
      <c r="AF44" s="1762" t="s">
        <v>698</v>
      </c>
      <c r="AG44" s="1762"/>
      <c r="AH44" s="1762"/>
      <c r="AI44" s="1762"/>
      <c r="AJ44" s="1762"/>
      <c r="AK44" s="1762"/>
      <c r="AL44" s="1762"/>
      <c r="AM44" s="1762"/>
      <c r="AN44" s="1762"/>
      <c r="AO44" s="1762"/>
      <c r="AP44" s="1762"/>
      <c r="AQ44" s="1762"/>
      <c r="AR44" s="1762"/>
      <c r="AS44" s="1762"/>
      <c r="AU44" s="1848" t="s">
        <v>648</v>
      </c>
      <c r="AV44" s="1848"/>
      <c r="AW44" s="1848"/>
      <c r="BC44" s="1831"/>
      <c r="BD44" s="1831"/>
      <c r="BE44" s="1831"/>
      <c r="BF44" s="138"/>
    </row>
    <row r="45" spans="2:92" x14ac:dyDescent="0.25">
      <c r="B45" s="137"/>
      <c r="BF45" s="138"/>
      <c r="CN45" s="264"/>
    </row>
    <row r="46" spans="2:92" x14ac:dyDescent="0.25">
      <c r="B46" s="1858" t="s">
        <v>656</v>
      </c>
      <c r="C46" s="1859"/>
      <c r="D46" s="1859"/>
      <c r="E46" s="1859"/>
      <c r="F46" s="1859"/>
      <c r="G46" s="1859"/>
      <c r="H46" s="1859"/>
      <c r="I46" s="1859"/>
      <c r="J46" s="1859"/>
      <c r="K46" s="1859"/>
      <c r="L46" s="1859"/>
      <c r="M46" s="1859"/>
      <c r="N46" s="1859"/>
      <c r="O46" s="1859"/>
      <c r="P46" s="1859"/>
      <c r="Q46" s="1859"/>
      <c r="R46" s="1859"/>
      <c r="T46" s="1837">
        <v>150</v>
      </c>
      <c r="U46" s="1837"/>
      <c r="V46" s="1837"/>
      <c r="W46" s="1837"/>
      <c r="X46" s="1837"/>
      <c r="Y46" s="1837"/>
      <c r="Z46" s="1837"/>
      <c r="AA46" s="1837"/>
      <c r="AB46" s="1837"/>
      <c r="AF46" s="1852" t="s">
        <v>696</v>
      </c>
      <c r="AG46" s="1852"/>
      <c r="AH46" s="1852"/>
      <c r="AI46" s="1852"/>
      <c r="AJ46" s="1852"/>
      <c r="AK46" s="1852"/>
      <c r="AL46" s="1852"/>
      <c r="AM46" s="1852"/>
      <c r="AN46" s="1852"/>
      <c r="AO46" s="1852"/>
      <c r="AP46" s="1852"/>
      <c r="AQ46" s="1852"/>
      <c r="AR46" s="1852"/>
      <c r="AS46" s="1852"/>
      <c r="AU46" s="1868">
        <f>'Agreement Worksheet'!$C$13/100</f>
        <v>0.3</v>
      </c>
      <c r="AV46" s="1868"/>
      <c r="AW46" s="1868"/>
      <c r="AX46" s="1868"/>
      <c r="AY46" s="1868"/>
      <c r="AZ46" s="1868"/>
      <c r="BF46" s="138"/>
    </row>
    <row r="47" spans="2:92" x14ac:dyDescent="0.25">
      <c r="B47" s="137"/>
      <c r="BF47" s="138"/>
      <c r="CN47" s="264"/>
    </row>
    <row r="48" spans="2:92" x14ac:dyDescent="0.25">
      <c r="B48" s="1853" t="s">
        <v>480</v>
      </c>
      <c r="C48" s="1854"/>
      <c r="D48" s="1854"/>
      <c r="E48" s="1854"/>
      <c r="F48" s="1854"/>
      <c r="G48" s="1854"/>
      <c r="H48" s="1854"/>
      <c r="I48" s="1854"/>
      <c r="J48" s="1854"/>
      <c r="K48" s="1854"/>
      <c r="L48" s="1854"/>
      <c r="M48" s="1854"/>
      <c r="N48" s="1854"/>
      <c r="O48" s="1854"/>
      <c r="P48" s="1854"/>
      <c r="Q48" s="1854"/>
      <c r="R48" s="1854"/>
      <c r="T48" s="1837">
        <f>$K$10</f>
        <v>0</v>
      </c>
      <c r="U48" s="1837"/>
      <c r="V48" s="1837"/>
      <c r="W48" s="1837"/>
      <c r="X48" s="1837"/>
      <c r="Y48" s="1837"/>
      <c r="Z48" s="1837"/>
      <c r="AA48" s="1837"/>
      <c r="AB48" s="1837"/>
      <c r="AF48" s="1852" t="s">
        <v>694</v>
      </c>
      <c r="AG48" s="1852"/>
      <c r="AH48" s="1852"/>
      <c r="AI48" s="1852"/>
      <c r="AJ48" s="1852"/>
      <c r="AK48" s="1852"/>
      <c r="AL48" s="1852"/>
      <c r="AM48" s="1852"/>
      <c r="AN48" s="1852"/>
      <c r="AO48" s="1852"/>
      <c r="AP48" s="1852"/>
      <c r="AQ48" s="1852"/>
      <c r="AR48" s="1852"/>
      <c r="AS48" s="1852"/>
      <c r="AU48" s="1872">
        <f>'Agreement Worksheet'!$F$13</f>
        <v>2.25</v>
      </c>
      <c r="AV48" s="1873"/>
      <c r="AW48" s="1873"/>
      <c r="AX48" s="1873"/>
      <c r="AY48" s="1873"/>
      <c r="AZ48" s="1873"/>
      <c r="BF48" s="138"/>
    </row>
    <row r="49" spans="2:92" x14ac:dyDescent="0.25">
      <c r="B49" s="137"/>
      <c r="BF49" s="138"/>
      <c r="CN49" s="264"/>
    </row>
    <row r="50" spans="2:92" x14ac:dyDescent="0.25">
      <c r="B50" s="1862" t="s">
        <v>693</v>
      </c>
      <c r="C50" s="1852"/>
      <c r="D50" s="1852"/>
      <c r="E50" s="1852"/>
      <c r="F50" s="1852"/>
      <c r="G50" s="1852"/>
      <c r="H50" s="1852"/>
      <c r="I50" s="1852"/>
      <c r="J50" s="1852"/>
      <c r="K50" s="1852"/>
      <c r="L50" s="1852"/>
      <c r="M50" s="1852"/>
      <c r="N50" s="1852"/>
      <c r="O50" s="1852"/>
      <c r="P50" s="1852"/>
      <c r="Q50" s="1852"/>
      <c r="R50" s="1852"/>
      <c r="T50" s="1860">
        <f>'Agreement Worksheet'!$E$10</f>
        <v>500</v>
      </c>
      <c r="U50" s="1860"/>
      <c r="V50" s="1860"/>
      <c r="W50" s="1860"/>
      <c r="X50" s="1860"/>
      <c r="Y50" s="1860"/>
      <c r="Z50" s="1762" t="s">
        <v>692</v>
      </c>
      <c r="AA50" s="1762"/>
      <c r="AB50" s="1762"/>
      <c r="AC50" s="1860">
        <f>'Agreement Worksheet'!$F$10</f>
        <v>35</v>
      </c>
      <c r="AD50" s="1860"/>
      <c r="AE50" s="1860"/>
      <c r="AF50" s="1860"/>
      <c r="AG50" s="186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5" t="s">
        <v>676</v>
      </c>
      <c r="C53" s="1866"/>
      <c r="D53" s="1866"/>
      <c r="E53" s="1866"/>
      <c r="F53" s="1866"/>
      <c r="G53" s="1866"/>
      <c r="H53" s="1866"/>
      <c r="I53" s="1866"/>
      <c r="J53" s="1866"/>
      <c r="K53" s="1866"/>
      <c r="L53" s="1866"/>
      <c r="M53" s="1866"/>
      <c r="N53" s="1866"/>
      <c r="O53" s="1866"/>
      <c r="P53" s="1866"/>
      <c r="Q53" s="1866"/>
      <c r="R53" s="1866"/>
      <c r="S53" s="1866"/>
      <c r="T53" s="1866"/>
      <c r="U53" s="1866"/>
      <c r="V53" s="1866"/>
      <c r="W53" s="1866"/>
      <c r="X53" s="1866"/>
      <c r="Y53" s="1866"/>
      <c r="Z53" s="1866"/>
      <c r="AA53" s="1866"/>
      <c r="AB53" s="1866"/>
      <c r="AC53" s="1866"/>
      <c r="AD53" s="1866"/>
      <c r="AE53" s="1866"/>
      <c r="AF53" s="1866"/>
      <c r="AG53" s="1866"/>
      <c r="AH53" s="1866"/>
      <c r="AI53" s="1866"/>
      <c r="AJ53" s="1866"/>
      <c r="AK53" s="1866"/>
      <c r="AL53" s="1866"/>
      <c r="AM53" s="1866"/>
      <c r="AN53" s="1866"/>
      <c r="AO53" s="1866"/>
      <c r="AP53" s="1866"/>
      <c r="AQ53" s="1866"/>
      <c r="AR53" s="1866"/>
      <c r="AS53" s="1866"/>
      <c r="AT53" s="1866"/>
      <c r="AU53" s="1866"/>
      <c r="AV53" s="1866"/>
      <c r="AW53" s="1866"/>
      <c r="AX53" s="1866"/>
      <c r="AY53" s="1866"/>
      <c r="AZ53" s="1866"/>
      <c r="BA53" s="1866"/>
      <c r="BB53" s="1866"/>
      <c r="BC53" s="1866"/>
      <c r="BD53" s="1866"/>
      <c r="BE53" s="1866"/>
      <c r="BF53" s="1867"/>
    </row>
    <row r="54" spans="2:92" x14ac:dyDescent="0.25">
      <c r="B54" s="1869" t="s">
        <v>691</v>
      </c>
      <c r="C54" s="1870"/>
      <c r="D54" s="1870"/>
      <c r="E54" s="1870"/>
      <c r="F54" s="1870"/>
      <c r="G54" s="1870"/>
      <c r="H54" s="1870"/>
      <c r="I54" s="1870"/>
      <c r="J54" s="1870"/>
      <c r="K54" s="1870"/>
      <c r="L54" s="1870"/>
      <c r="M54" s="1870"/>
      <c r="N54" s="1870"/>
      <c r="O54" s="1870"/>
      <c r="P54" s="1870"/>
      <c r="Q54" s="1870"/>
      <c r="R54" s="1870"/>
      <c r="S54" s="1870"/>
      <c r="T54" s="1870"/>
      <c r="U54" s="1870"/>
      <c r="V54" s="1870"/>
      <c r="W54" s="1870"/>
      <c r="X54" s="1870"/>
      <c r="Y54" s="1870"/>
      <c r="Z54" s="1870"/>
      <c r="AA54" s="1870"/>
      <c r="AB54" s="1870"/>
      <c r="AC54" s="1870"/>
      <c r="AD54" s="1870"/>
      <c r="AE54" s="1870"/>
      <c r="AF54" s="1870"/>
      <c r="AG54" s="1870"/>
      <c r="AH54" s="1870"/>
      <c r="AI54" s="1870"/>
      <c r="AJ54" s="1870"/>
      <c r="AK54" s="1870"/>
      <c r="AL54" s="1870"/>
      <c r="AM54" s="1870"/>
      <c r="AN54" s="1870"/>
      <c r="AO54" s="1870"/>
      <c r="AP54" s="1870"/>
      <c r="AQ54" s="1870"/>
      <c r="AR54" s="1870"/>
      <c r="AS54" s="1870"/>
      <c r="AT54" s="1870"/>
      <c r="AU54" s="1870"/>
      <c r="AV54" s="1870"/>
      <c r="AW54" s="1870"/>
      <c r="AX54" s="1870"/>
      <c r="AY54" s="1870"/>
      <c r="AZ54" s="1870"/>
      <c r="BA54" s="1870"/>
      <c r="BB54" s="1870"/>
      <c r="BC54" s="1870"/>
      <c r="BD54" s="1870"/>
      <c r="BE54" s="1870"/>
      <c r="BF54" s="1871"/>
      <c r="BP54" s="262"/>
    </row>
    <row r="55" spans="2:92" x14ac:dyDescent="0.25">
      <c r="B55" s="137"/>
      <c r="AC55" s="267"/>
      <c r="AD55" s="267"/>
      <c r="AE55" s="267"/>
      <c r="AF55" s="267"/>
      <c r="AG55" s="267"/>
      <c r="AH55" s="267"/>
      <c r="AK55" s="1836"/>
      <c r="AL55" s="1836"/>
      <c r="AM55" s="1836"/>
      <c r="AN55" s="1836"/>
      <c r="AO55" s="1711"/>
      <c r="AP55" s="1711"/>
      <c r="AQ55" s="1711"/>
      <c r="AR55" s="134"/>
      <c r="AS55" s="134"/>
      <c r="AT55" s="1711"/>
      <c r="AU55" s="1711"/>
      <c r="AV55" s="1711"/>
      <c r="AW55" s="134"/>
      <c r="AX55" s="134"/>
      <c r="AY55" s="1711"/>
      <c r="AZ55" s="1711"/>
      <c r="BA55" s="1711"/>
      <c r="BB55" s="134"/>
      <c r="BC55" s="134"/>
      <c r="BD55" s="1711"/>
      <c r="BE55" s="1711"/>
      <c r="BF55" s="1855"/>
      <c r="BP55" s="268"/>
    </row>
    <row r="56" spans="2:92" x14ac:dyDescent="0.25">
      <c r="B56" s="137"/>
      <c r="C56" s="1847" t="s">
        <v>103</v>
      </c>
      <c r="D56" s="1847"/>
      <c r="E56" s="1847"/>
      <c r="F56" s="1847"/>
      <c r="G56" s="1847"/>
      <c r="H56" s="1847"/>
      <c r="I56" s="1847"/>
      <c r="J56" s="1847"/>
      <c r="K56" s="1847"/>
      <c r="L56" s="1847"/>
      <c r="M56" s="1847"/>
      <c r="N56" s="1847"/>
      <c r="O56" s="1847"/>
      <c r="P56" s="1847"/>
      <c r="Q56" s="1847"/>
      <c r="R56" s="1847"/>
      <c r="S56" s="1847"/>
      <c r="T56" s="1847"/>
      <c r="U56" s="1847"/>
      <c r="V56" s="1847"/>
      <c r="W56" s="1847"/>
      <c r="X56" s="1847"/>
      <c r="Y56" s="1847"/>
      <c r="Z56" s="1847"/>
      <c r="AC56" s="1848" t="str">
        <f>'PIM Model'!$AD$11</f>
        <v/>
      </c>
      <c r="AD56" s="1848"/>
      <c r="AE56" s="1848" t="str">
        <f>'PIM Model'!$D$11</f>
        <v>%</v>
      </c>
      <c r="AF56" s="1848"/>
      <c r="AG56" s="1848" t="str">
        <f>'PIM Model'!$D$11</f>
        <v>%</v>
      </c>
      <c r="AH56" s="1848"/>
      <c r="AI56" s="1831" t="str">
        <f>'PIM Model'!$D$11</f>
        <v>%</v>
      </c>
      <c r="AJ56" s="1831"/>
      <c r="AK56" s="134"/>
      <c r="AL56" s="134"/>
      <c r="AM56" s="134"/>
      <c r="AN56" s="134"/>
      <c r="AO56" s="1711"/>
      <c r="AP56" s="1711"/>
      <c r="AQ56" s="1711"/>
      <c r="AR56" s="134"/>
      <c r="AS56" s="134"/>
      <c r="AT56" s="1711"/>
      <c r="AU56" s="1711"/>
      <c r="AV56" s="1711"/>
      <c r="AW56" s="134"/>
      <c r="AX56" s="134"/>
      <c r="AY56" s="1711"/>
      <c r="AZ56" s="1711"/>
      <c r="BA56" s="1711"/>
      <c r="BB56" s="134"/>
      <c r="BC56" s="134"/>
      <c r="BD56" s="1711"/>
      <c r="BE56" s="1711"/>
      <c r="BF56" s="1855"/>
      <c r="BP56" s="262"/>
    </row>
    <row r="57" spans="2:92" x14ac:dyDescent="0.25">
      <c r="B57" s="137"/>
      <c r="C57" s="1847" t="s">
        <v>102</v>
      </c>
      <c r="D57" s="1847"/>
      <c r="E57" s="1847"/>
      <c r="F57" s="1847"/>
      <c r="G57" s="1847"/>
      <c r="H57" s="1847"/>
      <c r="I57" s="1847"/>
      <c r="J57" s="1847"/>
      <c r="K57" s="1847"/>
      <c r="L57" s="1847"/>
      <c r="M57" s="1847"/>
      <c r="N57" s="1847"/>
      <c r="O57" s="1847"/>
      <c r="P57" s="1847"/>
      <c r="Q57" s="1847"/>
      <c r="R57" s="1847"/>
      <c r="S57" s="1847"/>
      <c r="T57" s="1847"/>
      <c r="U57" s="1847"/>
      <c r="V57" s="1847"/>
      <c r="W57" s="1847"/>
      <c r="X57" s="1847"/>
      <c r="Y57" s="1847"/>
      <c r="Z57" s="1847"/>
      <c r="AC57" s="1834" t="str">
        <f>'PIM Model'!$AD$13</f>
        <v/>
      </c>
      <c r="AD57" s="1834"/>
      <c r="AE57" s="1834" t="str">
        <f>'PIM Model'!$D$13</f>
        <v>%</v>
      </c>
      <c r="AF57" s="1834"/>
      <c r="AG57" s="1834" t="str">
        <f>'PIM Model'!$D$13</f>
        <v>%</v>
      </c>
      <c r="AH57" s="1834"/>
      <c r="AI57" s="1831" t="str">
        <f>'PIM Model'!$D$13</f>
        <v>%</v>
      </c>
      <c r="AJ57" s="183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47" t="s">
        <v>101</v>
      </c>
      <c r="D58" s="1847"/>
      <c r="E58" s="1847"/>
      <c r="F58" s="1847"/>
      <c r="G58" s="1847"/>
      <c r="H58" s="1847"/>
      <c r="I58" s="1847"/>
      <c r="J58" s="1847"/>
      <c r="K58" s="1847"/>
      <c r="L58" s="1847"/>
      <c r="M58" s="1847"/>
      <c r="N58" s="1847"/>
      <c r="O58" s="1847"/>
      <c r="P58" s="1847"/>
      <c r="Q58" s="1847"/>
      <c r="R58" s="1847"/>
      <c r="S58" s="1847"/>
      <c r="T58" s="1847"/>
      <c r="U58" s="1847"/>
      <c r="V58" s="1847"/>
      <c r="W58" s="1847"/>
      <c r="X58" s="1847"/>
      <c r="Y58" s="1847"/>
      <c r="Z58" s="1847"/>
      <c r="AC58" s="1834" t="str">
        <f>'PIM Model'!$AD$19</f>
        <v/>
      </c>
      <c r="AD58" s="1834"/>
      <c r="AE58" s="1834" t="str">
        <f>'PIM Model'!$D$19</f>
        <v>%</v>
      </c>
      <c r="AF58" s="1834"/>
      <c r="AG58" s="1834" t="str">
        <f>'PIM Model'!$D$19</f>
        <v>%</v>
      </c>
      <c r="AH58" s="1834"/>
      <c r="AI58" s="1831" t="str">
        <f>'PIM Model'!$D$19</f>
        <v>%</v>
      </c>
      <c r="AJ58" s="183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47" t="s">
        <v>100</v>
      </c>
      <c r="D59" s="1847"/>
      <c r="E59" s="1847"/>
      <c r="F59" s="1847"/>
      <c r="G59" s="1847"/>
      <c r="H59" s="1847"/>
      <c r="I59" s="1847"/>
      <c r="J59" s="1847"/>
      <c r="K59" s="1847"/>
      <c r="L59" s="1847"/>
      <c r="M59" s="1847"/>
      <c r="N59" s="1847"/>
      <c r="O59" s="1847"/>
      <c r="P59" s="1847"/>
      <c r="Q59" s="1847"/>
      <c r="R59" s="1847"/>
      <c r="S59" s="1847"/>
      <c r="T59" s="1847"/>
      <c r="U59" s="1847"/>
      <c r="V59" s="1847"/>
      <c r="W59" s="1847"/>
      <c r="X59" s="1847"/>
      <c r="Y59" s="1847"/>
      <c r="Z59" s="1847"/>
      <c r="AC59" s="1834" t="str">
        <f>'PIM Model'!$AD$14</f>
        <v/>
      </c>
      <c r="AD59" s="1834"/>
      <c r="AE59" s="1834" t="str">
        <f>'PIM Model'!$D$14</f>
        <v>%</v>
      </c>
      <c r="AF59" s="1834"/>
      <c r="AG59" s="1834" t="str">
        <f>'PIM Model'!$D$14</f>
        <v>%</v>
      </c>
      <c r="AH59" s="1834"/>
      <c r="AI59" s="1831" t="str">
        <f>'PIM Model'!$D$14</f>
        <v>%</v>
      </c>
      <c r="AJ59" s="183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47" t="s">
        <v>104</v>
      </c>
      <c r="D60" s="1847"/>
      <c r="E60" s="1847"/>
      <c r="F60" s="1847"/>
      <c r="G60" s="1847"/>
      <c r="H60" s="1847"/>
      <c r="I60" s="1847"/>
      <c r="J60" s="1847"/>
      <c r="K60" s="1847"/>
      <c r="L60" s="1847"/>
      <c r="M60" s="1847"/>
      <c r="N60" s="1847"/>
      <c r="O60" s="1847"/>
      <c r="P60" s="1847"/>
      <c r="Q60" s="1847"/>
      <c r="R60" s="1847"/>
      <c r="S60" s="1847"/>
      <c r="T60" s="1847"/>
      <c r="U60" s="1847"/>
      <c r="V60" s="1847"/>
      <c r="W60" s="1847"/>
      <c r="X60" s="1847"/>
      <c r="Y60" s="1847"/>
      <c r="Z60" s="1847"/>
      <c r="AC60" s="1834" t="str">
        <f>'PIM Model'!$AD$15</f>
        <v/>
      </c>
      <c r="AD60" s="1834"/>
      <c r="AE60" s="1834" t="str">
        <f>'PIM Model'!$D$15</f>
        <v>%</v>
      </c>
      <c r="AF60" s="1834"/>
      <c r="AG60" s="1834" t="str">
        <f>'PIM Model'!$D$15</f>
        <v>%</v>
      </c>
      <c r="AH60" s="1834"/>
      <c r="AI60" s="1831" t="str">
        <f>'PIM Model'!$D$15</f>
        <v>%</v>
      </c>
      <c r="AJ60" s="183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47" t="s">
        <v>99</v>
      </c>
      <c r="D61" s="1847"/>
      <c r="E61" s="1847"/>
      <c r="F61" s="1847"/>
      <c r="G61" s="1847"/>
      <c r="H61" s="1847"/>
      <c r="I61" s="1847"/>
      <c r="J61" s="1847"/>
      <c r="K61" s="1847"/>
      <c r="L61" s="1847"/>
      <c r="M61" s="1847"/>
      <c r="N61" s="1847"/>
      <c r="O61" s="1847"/>
      <c r="P61" s="1847"/>
      <c r="Q61" s="1847"/>
      <c r="R61" s="1847"/>
      <c r="S61" s="1847"/>
      <c r="T61" s="1847"/>
      <c r="U61" s="1847"/>
      <c r="V61" s="1847"/>
      <c r="W61" s="1847"/>
      <c r="X61" s="1847"/>
      <c r="Y61" s="1847"/>
      <c r="Z61" s="1847"/>
      <c r="AC61" s="1834" t="str">
        <f>'PIM Model'!$AD$10</f>
        <v/>
      </c>
      <c r="AD61" s="1834"/>
      <c r="AE61" s="1834" t="str">
        <f>'PIM Model'!$D$10</f>
        <v>%</v>
      </c>
      <c r="AF61" s="1834"/>
      <c r="AG61" s="1834" t="str">
        <f>'PIM Model'!$D$10</f>
        <v>%</v>
      </c>
      <c r="AH61" s="1834"/>
      <c r="AI61" s="1831" t="str">
        <f>'PIM Model'!$D$10</f>
        <v>%</v>
      </c>
      <c r="AJ61" s="183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69" t="s">
        <v>98</v>
      </c>
      <c r="D62" s="1669"/>
      <c r="E62" s="1669"/>
      <c r="F62" s="1669"/>
      <c r="G62" s="1669"/>
      <c r="H62" s="1669"/>
      <c r="I62" s="1669"/>
      <c r="J62" s="1669"/>
      <c r="K62" s="1669"/>
      <c r="L62" s="1669"/>
      <c r="M62" s="1669"/>
      <c r="N62" s="1669"/>
      <c r="O62" s="1669"/>
      <c r="P62" s="1669"/>
      <c r="Q62" s="1669"/>
      <c r="R62" s="1669"/>
      <c r="S62" s="1669"/>
      <c r="T62" s="1669"/>
      <c r="U62" s="1669"/>
      <c r="V62" s="1669"/>
      <c r="W62" s="1669"/>
      <c r="X62" s="1669"/>
      <c r="Y62" s="1669"/>
      <c r="Z62" s="1669"/>
      <c r="AC62" s="1834" t="str">
        <f>'PIM Model'!$AD$16</f>
        <v/>
      </c>
      <c r="AD62" s="1834"/>
      <c r="AE62" s="1834" t="str">
        <f>'PIM Model'!$D$16</f>
        <v>%</v>
      </c>
      <c r="AF62" s="1834"/>
      <c r="AG62" s="1834" t="str">
        <f>'PIM Model'!$D$16</f>
        <v>%</v>
      </c>
      <c r="AH62" s="1834"/>
      <c r="AI62" s="1831" t="str">
        <f>'PIM Model'!$D$16</f>
        <v>%</v>
      </c>
      <c r="AJ62" s="183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69" t="s">
        <v>97</v>
      </c>
      <c r="D63" s="1669"/>
      <c r="E63" s="1669"/>
      <c r="F63" s="1669"/>
      <c r="G63" s="1669"/>
      <c r="H63" s="1669"/>
      <c r="I63" s="1669"/>
      <c r="J63" s="1669"/>
      <c r="K63" s="1669"/>
      <c r="L63" s="1669"/>
      <c r="M63" s="1669"/>
      <c r="N63" s="1669"/>
      <c r="O63" s="1669"/>
      <c r="P63" s="1669"/>
      <c r="Q63" s="1669"/>
      <c r="R63" s="1669"/>
      <c r="S63" s="1669"/>
      <c r="T63" s="1669"/>
      <c r="U63" s="1669"/>
      <c r="V63" s="1669"/>
      <c r="W63" s="1669"/>
      <c r="X63" s="1669"/>
      <c r="Y63" s="1669"/>
      <c r="Z63" s="1669"/>
      <c r="AC63" s="1834" t="str">
        <f>'PIM Model'!$AD$20</f>
        <v/>
      </c>
      <c r="AD63" s="1834"/>
      <c r="AE63" s="1834" t="str">
        <f>'PIM Model'!$D$20</f>
        <v>%</v>
      </c>
      <c r="AF63" s="1834"/>
      <c r="AG63" s="1834" t="str">
        <f>'PIM Model'!$D$20</f>
        <v>%</v>
      </c>
      <c r="AH63" s="1834"/>
      <c r="AI63" s="1831" t="str">
        <f>'PIM Model'!$D$20</f>
        <v>%</v>
      </c>
      <c r="AJ63" s="183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69" t="s">
        <v>96</v>
      </c>
      <c r="D64" s="1669"/>
      <c r="E64" s="1669"/>
      <c r="F64" s="1669"/>
      <c r="G64" s="1669"/>
      <c r="H64" s="1669"/>
      <c r="I64" s="1669"/>
      <c r="J64" s="1669"/>
      <c r="K64" s="1669"/>
      <c r="L64" s="1669"/>
      <c r="M64" s="1669"/>
      <c r="N64" s="1669"/>
      <c r="O64" s="1669"/>
      <c r="P64" s="1669"/>
      <c r="Q64" s="1669"/>
      <c r="R64" s="1669"/>
      <c r="S64" s="1669"/>
      <c r="T64" s="1669"/>
      <c r="U64" s="1669"/>
      <c r="V64" s="1669"/>
      <c r="W64" s="1669"/>
      <c r="X64" s="1669"/>
      <c r="Y64" s="1669"/>
      <c r="Z64" s="1669"/>
      <c r="AC64" s="1834" t="str">
        <f>'PIM Model'!$AD$18</f>
        <v/>
      </c>
      <c r="AD64" s="1834"/>
      <c r="AE64" s="1834" t="str">
        <f>'PIM Model'!$D$18</f>
        <v>%</v>
      </c>
      <c r="AF64" s="1834"/>
      <c r="AG64" s="1834" t="str">
        <f>'PIM Model'!$D$18</f>
        <v>%</v>
      </c>
      <c r="AH64" s="1834"/>
      <c r="AI64" s="1831" t="str">
        <f>'PIM Model'!$D$18</f>
        <v>%</v>
      </c>
      <c r="AJ64" s="183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69" t="s">
        <v>95</v>
      </c>
      <c r="D65" s="1669"/>
      <c r="E65" s="1669"/>
      <c r="F65" s="1669"/>
      <c r="G65" s="1669"/>
      <c r="H65" s="1669"/>
      <c r="I65" s="1669"/>
      <c r="J65" s="1669"/>
      <c r="K65" s="1669"/>
      <c r="L65" s="1669"/>
      <c r="M65" s="1669"/>
      <c r="N65" s="1669"/>
      <c r="O65" s="1669"/>
      <c r="P65" s="1669"/>
      <c r="Q65" s="1669"/>
      <c r="R65" s="1669"/>
      <c r="S65" s="1669"/>
      <c r="T65" s="1669"/>
      <c r="U65" s="1669"/>
      <c r="V65" s="1669"/>
      <c r="W65" s="1669"/>
      <c r="X65" s="1669"/>
      <c r="Y65" s="1669"/>
      <c r="Z65" s="1669"/>
      <c r="AC65" s="1834" t="str">
        <f>'PIM Model'!$AD$17</f>
        <v/>
      </c>
      <c r="AD65" s="1834"/>
      <c r="AE65" s="1834" t="str">
        <f>'PIM Model'!$D$17</f>
        <v>%</v>
      </c>
      <c r="AF65" s="1834"/>
      <c r="AG65" s="1834" t="str">
        <f>'PIM Model'!$D$17</f>
        <v>%</v>
      </c>
      <c r="AH65" s="1834"/>
      <c r="AI65" s="1831" t="str">
        <f>'PIM Model'!$D$17</f>
        <v>%</v>
      </c>
      <c r="AJ65" s="183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69" t="s">
        <v>94</v>
      </c>
      <c r="D66" s="1669"/>
      <c r="E66" s="1669"/>
      <c r="F66" s="1669"/>
      <c r="G66" s="1669"/>
      <c r="H66" s="1669"/>
      <c r="I66" s="1669"/>
      <c r="J66" s="1669"/>
      <c r="K66" s="1669"/>
      <c r="L66" s="1669"/>
      <c r="M66" s="1669"/>
      <c r="N66" s="1669"/>
      <c r="O66" s="1669"/>
      <c r="P66" s="1669"/>
      <c r="Q66" s="1669"/>
      <c r="R66" s="1669"/>
      <c r="S66" s="1669"/>
      <c r="T66" s="1669"/>
      <c r="U66" s="1669"/>
      <c r="V66" s="1669"/>
      <c r="W66" s="1669"/>
      <c r="X66" s="1669"/>
      <c r="Y66" s="1669"/>
      <c r="Z66" s="1669"/>
      <c r="AC66" s="1834" t="str">
        <f>'PIM Model'!$AD$27</f>
        <v/>
      </c>
      <c r="AD66" s="1834"/>
      <c r="AE66" s="1834" t="str">
        <f>'PIM Model'!$D$27</f>
        <v>%</v>
      </c>
      <c r="AF66" s="1834"/>
      <c r="AG66" s="1834" t="str">
        <f>'PIM Model'!$D$27</f>
        <v>%</v>
      </c>
      <c r="AH66" s="1834"/>
      <c r="AI66" s="1831" t="str">
        <f>'PIM Model'!$D$27</f>
        <v>%</v>
      </c>
      <c r="AJ66" s="183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31" t="s">
        <v>690</v>
      </c>
      <c r="F67" s="1831"/>
      <c r="G67" s="1831"/>
      <c r="H67" s="1831"/>
      <c r="I67" s="1831"/>
      <c r="J67" s="1831"/>
      <c r="K67" s="1831"/>
      <c r="M67" s="1835" t="str">
        <f>'Pricing Schedule'!$E$21</f>
        <v>T</v>
      </c>
      <c r="N67" s="1835"/>
      <c r="O67" s="1835"/>
      <c r="P67" t="s">
        <v>648</v>
      </c>
      <c r="S67" s="1833"/>
      <c r="T67" s="1833"/>
      <c r="U67" s="1833"/>
      <c r="V67" s="1831" t="s">
        <v>650</v>
      </c>
      <c r="W67" s="183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69" t="s">
        <v>93</v>
      </c>
      <c r="D68" s="1669"/>
      <c r="E68" s="1669"/>
      <c r="F68" s="1669"/>
      <c r="G68" s="1669"/>
      <c r="H68" s="1669"/>
      <c r="I68" s="1669"/>
      <c r="J68" s="1669"/>
      <c r="K68" s="1669"/>
      <c r="L68" s="1669"/>
      <c r="M68" s="1669"/>
      <c r="N68" s="1669"/>
      <c r="O68" s="1669"/>
      <c r="P68" s="1669"/>
      <c r="Q68" s="1669"/>
      <c r="R68" s="1669"/>
      <c r="S68" s="1669"/>
      <c r="T68" s="1669"/>
      <c r="U68" s="1669"/>
      <c r="V68" s="1669"/>
      <c r="W68" s="1669"/>
      <c r="X68" s="1669"/>
      <c r="Y68" s="1669"/>
      <c r="Z68" s="1669"/>
      <c r="AC68" s="1834" t="str">
        <f>'PIM Model'!$AD$21</f>
        <v/>
      </c>
      <c r="AD68" s="1834"/>
      <c r="AE68" s="1834" t="str">
        <f>'PIM Model'!$D$21</f>
        <v>%</v>
      </c>
      <c r="AF68" s="1834"/>
      <c r="AG68" s="1834" t="str">
        <f>'PIM Model'!$D$21</f>
        <v>%</v>
      </c>
      <c r="AH68" s="1834"/>
      <c r="AI68" s="1831" t="str">
        <f>'PIM Model'!$D$21</f>
        <v>%</v>
      </c>
      <c r="AJ68" s="183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69" t="s">
        <v>92</v>
      </c>
      <c r="D69" s="1669"/>
      <c r="E69" s="1669"/>
      <c r="F69" s="1669"/>
      <c r="G69" s="1669"/>
      <c r="H69" s="1669"/>
      <c r="I69" s="1669"/>
      <c r="J69" s="1669"/>
      <c r="K69" s="1669"/>
      <c r="L69" s="1669"/>
      <c r="M69" s="1669"/>
      <c r="N69" s="1669"/>
      <c r="O69" s="1669"/>
      <c r="P69" s="1669"/>
      <c r="Q69" s="1669"/>
      <c r="R69" s="1669"/>
      <c r="S69" s="1669"/>
      <c r="T69" s="1669"/>
      <c r="U69" s="1669"/>
      <c r="V69" s="1669"/>
      <c r="W69" s="1669"/>
      <c r="X69" s="1669"/>
      <c r="Y69" s="1669"/>
      <c r="Z69" s="1669"/>
      <c r="AC69" s="1834" t="str">
        <f>'PIM Model'!$AD$23</f>
        <v/>
      </c>
      <c r="AD69" s="1834"/>
      <c r="AE69" s="1834" t="str">
        <f>'PIM Model'!$D$23</f>
        <v>%</v>
      </c>
      <c r="AF69" s="1834"/>
      <c r="AG69" s="1834" t="str">
        <f>'PIM Model'!$D$23</f>
        <v>%</v>
      </c>
      <c r="AH69" s="1834"/>
      <c r="AI69" s="1831" t="str">
        <f>'PIM Model'!$D$23</f>
        <v>%</v>
      </c>
      <c r="AJ69" s="183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69" t="s">
        <v>91</v>
      </c>
      <c r="D70" s="1669"/>
      <c r="E70" s="1669"/>
      <c r="F70" s="1669"/>
      <c r="G70" s="1669"/>
      <c r="H70" s="1669"/>
      <c r="I70" s="1669"/>
      <c r="J70" s="1669"/>
      <c r="K70" s="1669"/>
      <c r="L70" s="1669"/>
      <c r="M70" s="1669"/>
      <c r="N70" s="1669"/>
      <c r="O70" s="1669"/>
      <c r="P70" s="1669"/>
      <c r="Q70" s="1669"/>
      <c r="R70" s="1669"/>
      <c r="S70" s="1669"/>
      <c r="T70" s="1669"/>
      <c r="U70" s="1669"/>
      <c r="V70" s="1669"/>
      <c r="W70" s="1669"/>
      <c r="X70" s="1669"/>
      <c r="Y70" s="1669"/>
      <c r="Z70" s="1669"/>
      <c r="AC70" s="1834" t="str">
        <f>'PIM Model'!$AD$24</f>
        <v/>
      </c>
      <c r="AD70" s="1834"/>
      <c r="AE70" s="1834" t="str">
        <f>'PIM Model'!$D$24</f>
        <v>%</v>
      </c>
      <c r="AF70" s="1834"/>
      <c r="AG70" s="1834" t="str">
        <f>'PIM Model'!$D$24</f>
        <v>%</v>
      </c>
      <c r="AH70" s="1834"/>
      <c r="AI70" s="1831" t="str">
        <f>'PIM Model'!$D$24</f>
        <v>%</v>
      </c>
      <c r="AJ70" s="1831"/>
      <c r="AK70" s="134"/>
      <c r="AL70" s="134"/>
      <c r="AM70" s="134"/>
      <c r="AN70" s="134"/>
      <c r="AO70" s="1711"/>
      <c r="AP70" s="1711"/>
      <c r="AQ70" s="1711"/>
      <c r="AR70" s="134"/>
      <c r="AS70" s="134"/>
      <c r="AT70" s="1711"/>
      <c r="AU70" s="1711"/>
      <c r="AV70" s="1711"/>
      <c r="AW70" s="134"/>
      <c r="AX70" s="134"/>
      <c r="AY70" s="1711"/>
      <c r="AZ70" s="1711"/>
      <c r="BA70" s="1711"/>
      <c r="BB70" s="134"/>
      <c r="BC70" s="134"/>
      <c r="BD70" s="1711"/>
      <c r="BE70" s="1711"/>
      <c r="BF70" s="1855"/>
    </row>
    <row r="71" spans="2:70" x14ac:dyDescent="0.25">
      <c r="B71" s="137"/>
      <c r="C71" s="1669" t="s">
        <v>90</v>
      </c>
      <c r="D71" s="1669"/>
      <c r="E71" s="1669"/>
      <c r="F71" s="1669"/>
      <c r="G71" s="1669"/>
      <c r="H71" s="1669"/>
      <c r="I71" s="1669"/>
      <c r="J71" s="1669"/>
      <c r="K71" s="1669"/>
      <c r="L71" s="1669"/>
      <c r="M71" s="1669"/>
      <c r="N71" s="1669"/>
      <c r="O71" s="1669"/>
      <c r="P71" s="1669"/>
      <c r="Q71" s="1669"/>
      <c r="R71" s="1669"/>
      <c r="S71" s="1669"/>
      <c r="T71" s="1669"/>
      <c r="U71" s="1669"/>
      <c r="V71" s="1669"/>
      <c r="W71" s="1669"/>
      <c r="X71" s="1669"/>
      <c r="Y71" s="1669"/>
      <c r="Z71" s="1669"/>
      <c r="AC71" s="1834" t="str">
        <f>'PIM Model'!$AD$25</f>
        <v/>
      </c>
      <c r="AD71" s="1834"/>
      <c r="AE71" s="1834" t="str">
        <f>'PIM Model'!$D$25</f>
        <v>%</v>
      </c>
      <c r="AF71" s="1834"/>
      <c r="AG71" s="1834" t="str">
        <f>'PIM Model'!$D$25</f>
        <v>%</v>
      </c>
      <c r="AH71" s="1834"/>
      <c r="AI71" s="1831" t="str">
        <f>'PIM Model'!$D$25</f>
        <v>%</v>
      </c>
      <c r="AJ71" s="1831"/>
      <c r="AK71" s="134"/>
      <c r="AL71" s="134"/>
      <c r="AM71" s="134"/>
      <c r="AN71" s="134"/>
      <c r="AO71" s="1711"/>
      <c r="AP71" s="1711"/>
      <c r="AQ71" s="1711"/>
      <c r="AR71" s="134"/>
      <c r="AS71" s="134"/>
      <c r="AT71" s="1711"/>
      <c r="AU71" s="1711"/>
      <c r="AV71" s="1711"/>
      <c r="AW71" s="134"/>
      <c r="AX71" s="134"/>
      <c r="AY71" s="1711"/>
      <c r="AZ71" s="1711"/>
      <c r="BA71" s="1711"/>
      <c r="BB71" s="134"/>
      <c r="BC71" s="134"/>
      <c r="BD71" s="1711"/>
      <c r="BE71" s="1711"/>
      <c r="BF71" s="1855"/>
    </row>
    <row r="72" spans="2:70" x14ac:dyDescent="0.25">
      <c r="B72" s="137"/>
      <c r="C72" s="1669" t="s">
        <v>89</v>
      </c>
      <c r="D72" s="1669"/>
      <c r="E72" s="1669"/>
      <c r="F72" s="1669"/>
      <c r="G72" s="1669"/>
      <c r="H72" s="1669"/>
      <c r="I72" s="1669"/>
      <c r="J72" s="1669"/>
      <c r="K72" s="1669"/>
      <c r="L72" s="1669"/>
      <c r="M72" s="1669"/>
      <c r="N72" s="1669"/>
      <c r="O72" s="1669"/>
      <c r="P72" s="1669"/>
      <c r="Q72" s="1669"/>
      <c r="R72" s="1669"/>
      <c r="S72" s="1669"/>
      <c r="T72" s="1669"/>
      <c r="U72" s="1669"/>
      <c r="V72" s="1669"/>
      <c r="W72" s="1669"/>
      <c r="X72" s="1669"/>
      <c r="Y72" s="1669"/>
      <c r="Z72" s="1669"/>
      <c r="AC72" s="1834" t="str">
        <f>'PIM Model'!$AD$26</f>
        <v/>
      </c>
      <c r="AD72" s="1834"/>
      <c r="AE72" s="1834" t="str">
        <f>'PIM Model'!$D$26</f>
        <v>%</v>
      </c>
      <c r="AF72" s="1834"/>
      <c r="AG72" s="1834" t="str">
        <f>'PIM Model'!$D$26</f>
        <v>%</v>
      </c>
      <c r="AH72" s="1834"/>
      <c r="AI72" s="1831" t="str">
        <f>'PIM Model'!$D$26</f>
        <v>%</v>
      </c>
      <c r="AJ72" s="1831"/>
      <c r="AK72" s="134"/>
      <c r="AL72" s="134"/>
      <c r="AM72" s="134"/>
      <c r="AN72" s="134"/>
      <c r="AO72" s="1711"/>
      <c r="AP72" s="1711"/>
      <c r="AQ72" s="1711"/>
      <c r="AR72" s="134"/>
      <c r="AS72" s="134"/>
      <c r="AT72" s="1711"/>
      <c r="AU72" s="1711"/>
      <c r="AV72" s="1711"/>
      <c r="AW72" s="134"/>
      <c r="AX72" s="134"/>
      <c r="AY72" s="1711"/>
      <c r="AZ72" s="1711"/>
      <c r="BA72" s="1711"/>
      <c r="BB72" s="134"/>
      <c r="BC72" s="134"/>
      <c r="BD72" s="1711"/>
      <c r="BE72" s="1711"/>
      <c r="BF72" s="1855"/>
    </row>
    <row r="73" spans="2:70" x14ac:dyDescent="0.25">
      <c r="B73" s="137"/>
      <c r="C73" s="1669" t="s">
        <v>88</v>
      </c>
      <c r="D73" s="1669"/>
      <c r="E73" s="1669"/>
      <c r="F73" s="1669"/>
      <c r="G73" s="1669"/>
      <c r="H73" s="1669"/>
      <c r="I73" s="1669"/>
      <c r="J73" s="1669"/>
      <c r="K73" s="1669"/>
      <c r="L73" s="1669"/>
      <c r="M73" s="1669"/>
      <c r="N73" s="1669"/>
      <c r="O73" s="1669"/>
      <c r="P73" s="1669"/>
      <c r="Q73" s="1669"/>
      <c r="R73" s="1669"/>
      <c r="S73" s="1669"/>
      <c r="T73" s="1669"/>
      <c r="U73" s="1669"/>
      <c r="V73" s="1669"/>
      <c r="W73" s="1669"/>
      <c r="X73" s="1669"/>
      <c r="Y73" s="1669"/>
      <c r="Z73" s="1669"/>
      <c r="AC73" s="1834" t="str">
        <f>'PIM Model'!$AD$29</f>
        <v/>
      </c>
      <c r="AD73" s="1834"/>
      <c r="AE73" s="1834" t="str">
        <f>'PIM Model'!$D$29</f>
        <v>%</v>
      </c>
      <c r="AF73" s="1834"/>
      <c r="AG73" s="1834" t="str">
        <f>'PIM Model'!$D$29</f>
        <v>%</v>
      </c>
      <c r="AH73" s="1834"/>
      <c r="AI73" s="1831" t="str">
        <f>'PIM Model'!$D$29</f>
        <v>%</v>
      </c>
      <c r="AJ73" s="1831"/>
      <c r="AK73" s="134"/>
      <c r="AL73" s="134"/>
      <c r="AM73" s="134"/>
      <c r="AN73" s="134"/>
      <c r="AO73" s="1711"/>
      <c r="AP73" s="1711"/>
      <c r="AQ73" s="1711"/>
      <c r="AR73" s="134"/>
      <c r="AS73" s="134"/>
      <c r="AT73" s="1711"/>
      <c r="AU73" s="1711"/>
      <c r="AV73" s="1711"/>
      <c r="AW73" s="134"/>
      <c r="AX73" s="134"/>
      <c r="AY73" s="1711"/>
      <c r="AZ73" s="1711"/>
      <c r="BA73" s="1711"/>
      <c r="BB73" s="134"/>
      <c r="BC73" s="134"/>
      <c r="BD73" s="1711"/>
      <c r="BE73" s="1711"/>
      <c r="BF73" s="1855"/>
    </row>
    <row r="74" spans="2:70" x14ac:dyDescent="0.25">
      <c r="B74" s="137"/>
      <c r="C74" s="1669" t="s">
        <v>87</v>
      </c>
      <c r="D74" s="1669"/>
      <c r="E74" s="1669"/>
      <c r="F74" s="1669"/>
      <c r="G74" s="1669"/>
      <c r="H74" s="1669"/>
      <c r="I74" s="1669"/>
      <c r="J74" s="1669"/>
      <c r="K74" s="1669"/>
      <c r="L74" s="1669"/>
      <c r="M74" s="1669"/>
      <c r="N74" s="1669"/>
      <c r="O74" s="1669"/>
      <c r="P74" s="1669"/>
      <c r="Q74" s="1669"/>
      <c r="R74" s="1669"/>
      <c r="S74" s="1669"/>
      <c r="T74" s="1669"/>
      <c r="U74" s="1669"/>
      <c r="V74" s="1669"/>
      <c r="W74" s="1669"/>
      <c r="X74" s="1669"/>
      <c r="Y74" s="1669"/>
      <c r="Z74" s="1669"/>
      <c r="AC74" s="1834" t="str">
        <f>'PIM Model'!$AD$30</f>
        <v/>
      </c>
      <c r="AD74" s="1834"/>
      <c r="AE74" s="1834" t="str">
        <f>'PIM Model'!$D$30</f>
        <v>%</v>
      </c>
      <c r="AF74" s="1834"/>
      <c r="AG74" s="1834" t="str">
        <f>'PIM Model'!$D$30</f>
        <v>%</v>
      </c>
      <c r="AH74" s="1834"/>
      <c r="AI74" s="1831" t="str">
        <f>'PIM Model'!$D$30</f>
        <v>%</v>
      </c>
      <c r="AJ74" s="1831"/>
      <c r="AK74" s="134"/>
      <c r="AL74" s="134"/>
      <c r="AM74" s="134"/>
      <c r="AN74" s="134"/>
      <c r="AO74" s="1711"/>
      <c r="AP74" s="1711"/>
      <c r="AQ74" s="1711"/>
      <c r="AR74" s="134"/>
      <c r="AS74" s="134"/>
      <c r="AT74" s="1711"/>
      <c r="AU74" s="1711"/>
      <c r="AV74" s="1711"/>
      <c r="AW74" s="134"/>
      <c r="AX74" s="134"/>
      <c r="AY74" s="1711"/>
      <c r="AZ74" s="1711"/>
      <c r="BA74" s="1711"/>
      <c r="BB74" s="134"/>
      <c r="BC74" s="134"/>
      <c r="BD74" s="1711"/>
      <c r="BE74" s="1711"/>
      <c r="BF74" s="1855"/>
    </row>
    <row r="75" spans="2:70" x14ac:dyDescent="0.25">
      <c r="B75" s="137"/>
      <c r="C75" s="1669" t="s">
        <v>86</v>
      </c>
      <c r="D75" s="1669"/>
      <c r="E75" s="1669"/>
      <c r="F75" s="1669"/>
      <c r="G75" s="1669"/>
      <c r="H75" s="1669"/>
      <c r="I75" s="1669"/>
      <c r="J75" s="1669"/>
      <c r="K75" s="1669"/>
      <c r="L75" s="1669"/>
      <c r="M75" s="1669"/>
      <c r="N75" s="1669"/>
      <c r="O75" s="1669"/>
      <c r="P75" s="1669"/>
      <c r="Q75" s="1669"/>
      <c r="R75" s="1669"/>
      <c r="S75" s="1669"/>
      <c r="T75" s="1669"/>
      <c r="U75" s="1669"/>
      <c r="V75" s="1669"/>
      <c r="W75" s="1669"/>
      <c r="X75" s="1669"/>
      <c r="Y75" s="1669"/>
      <c r="Z75" s="1669"/>
      <c r="AC75" s="1834" t="str">
        <f>'PIM Model'!$AD$28</f>
        <v/>
      </c>
      <c r="AD75" s="1834"/>
      <c r="AE75" s="1834" t="str">
        <f>'PIM Model'!$D$28</f>
        <v>%</v>
      </c>
      <c r="AF75" s="1834"/>
      <c r="AG75" s="1834" t="str">
        <f>'PIM Model'!$D$28</f>
        <v>%</v>
      </c>
      <c r="AH75" s="1834"/>
      <c r="AI75" s="1831" t="str">
        <f>'PIM Model'!$D$28</f>
        <v>%</v>
      </c>
      <c r="AJ75" s="1831"/>
      <c r="BF75" s="138"/>
    </row>
    <row r="76" spans="2:70" x14ac:dyDescent="0.25">
      <c r="B76" s="137"/>
      <c r="C76" s="1669" t="s">
        <v>105</v>
      </c>
      <c r="D76" s="1669"/>
      <c r="E76" s="1669"/>
      <c r="F76" s="1669"/>
      <c r="G76" s="1669"/>
      <c r="H76" s="1669"/>
      <c r="I76" s="1669"/>
      <c r="J76" s="1669"/>
      <c r="K76" s="1669"/>
      <c r="L76" s="1669"/>
      <c r="M76" s="1669"/>
      <c r="N76" s="1669"/>
      <c r="O76" s="1669"/>
      <c r="P76" s="1669"/>
      <c r="Q76" s="1669"/>
      <c r="R76" s="1669"/>
      <c r="S76" s="1669"/>
      <c r="T76" s="1669"/>
      <c r="U76" s="1669"/>
      <c r="V76" s="1669"/>
      <c r="W76" s="1669"/>
      <c r="X76" s="1669"/>
      <c r="Y76" s="1669"/>
      <c r="Z76" s="1669"/>
      <c r="AC76" s="1834" t="str">
        <f>'PIM Model'!$AD$22</f>
        <v/>
      </c>
      <c r="AD76" s="1834"/>
      <c r="AE76" s="1834" t="str">
        <f>'PIM Model'!$D$22</f>
        <v>%</v>
      </c>
      <c r="AF76" s="1834"/>
      <c r="AG76" s="1834" t="str">
        <f>'PIM Model'!$D$22</f>
        <v>%</v>
      </c>
      <c r="AH76" s="1834"/>
      <c r="AI76" s="1831" t="str">
        <f>'PIM Model'!$D$22</f>
        <v>%</v>
      </c>
      <c r="AJ76" s="1831"/>
      <c r="BF76" s="138"/>
    </row>
    <row r="77" spans="2:70" x14ac:dyDescent="0.25">
      <c r="B77" s="593"/>
      <c r="C77" s="1861" t="s">
        <v>721</v>
      </c>
      <c r="D77" s="1861"/>
      <c r="E77" s="1861"/>
      <c r="F77" s="1861"/>
      <c r="G77" s="1861"/>
      <c r="H77" s="1861"/>
      <c r="I77" s="1861"/>
      <c r="J77" s="1861"/>
      <c r="K77" s="1861"/>
      <c r="L77" s="1861"/>
      <c r="M77" s="1861"/>
      <c r="N77" s="1861"/>
      <c r="O77" s="1861"/>
      <c r="P77" s="1861"/>
      <c r="Q77" s="1861"/>
      <c r="R77" s="1861"/>
      <c r="S77" s="1861"/>
      <c r="T77" s="1861"/>
      <c r="U77" s="1861"/>
      <c r="V77" s="1861"/>
      <c r="W77" s="1861"/>
      <c r="X77" s="1861"/>
      <c r="Y77" s="1861"/>
      <c r="Z77" s="1861"/>
      <c r="AC77" s="1834" t="str">
        <f>'PIM Model'!$AD$12</f>
        <v/>
      </c>
      <c r="AD77" s="1834"/>
      <c r="AE77" s="1834" t="str">
        <f>'PIM Model'!$D$12</f>
        <v>%</v>
      </c>
      <c r="AF77" s="1834"/>
      <c r="AG77" s="1834" t="str">
        <f>'PIM Model'!$D$12</f>
        <v>%</v>
      </c>
      <c r="AH77" s="1834"/>
      <c r="AI77" s="1831" t="str">
        <f>'PIM Model'!$D$12</f>
        <v>%</v>
      </c>
      <c r="AJ77" s="1831"/>
      <c r="BF77" s="138"/>
    </row>
    <row r="78" spans="2:70" x14ac:dyDescent="0.25">
      <c r="B78" s="137"/>
      <c r="C78" s="1861" t="s">
        <v>722</v>
      </c>
      <c r="D78" s="1861"/>
      <c r="E78" s="1861"/>
      <c r="F78" s="1861"/>
      <c r="G78" s="1861"/>
      <c r="H78" s="1861"/>
      <c r="I78" s="1861"/>
      <c r="J78" s="1861"/>
      <c r="K78" s="1861"/>
      <c r="L78" s="1861"/>
      <c r="M78" s="1861"/>
      <c r="N78" s="1861"/>
      <c r="O78" s="1861"/>
      <c r="P78" s="1861"/>
      <c r="Q78" s="1861"/>
      <c r="R78" s="1861"/>
      <c r="S78" s="1861"/>
      <c r="T78" s="1861"/>
      <c r="U78" s="1861"/>
      <c r="V78" s="1861"/>
      <c r="W78" s="1861"/>
      <c r="X78" s="1861"/>
      <c r="Y78" s="1861"/>
      <c r="Z78" s="1861"/>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31" t="s">
        <v>689</v>
      </c>
      <c r="E81" s="1831"/>
      <c r="F81" s="1831"/>
      <c r="G81" s="1831"/>
      <c r="H81" s="1831"/>
      <c r="I81" s="1831"/>
      <c r="J81" s="1831"/>
      <c r="K81" s="1831"/>
      <c r="L81" s="1831"/>
      <c r="M81" s="1831"/>
      <c r="N81" s="1831"/>
      <c r="O81" s="1831"/>
      <c r="P81" s="1831"/>
      <c r="Q81" s="1831"/>
      <c r="R81" s="1831"/>
      <c r="S81" s="1831"/>
      <c r="T81" s="1831"/>
      <c r="U81" s="1831"/>
      <c r="V81" s="1831"/>
      <c r="W81" s="1831"/>
      <c r="X81" s="1831"/>
      <c r="Y81" s="1831"/>
      <c r="Z81" s="1831"/>
      <c r="AA81" s="1831"/>
      <c r="AB81" s="1831"/>
      <c r="AC81" s="1831"/>
      <c r="AD81" s="1831"/>
      <c r="AE81" s="1831"/>
      <c r="AF81" s="1831"/>
      <c r="AG81" s="1831"/>
      <c r="AH81" s="1831"/>
      <c r="AI81" s="1831"/>
      <c r="AJ81" s="1831"/>
      <c r="AK81" s="1831"/>
      <c r="AL81" s="1831"/>
      <c r="AM81" s="1831"/>
      <c r="AN81" s="1831"/>
      <c r="AO81" s="1831"/>
      <c r="AP81" s="1831"/>
      <c r="AQ81" s="1831"/>
      <c r="AR81" s="1831"/>
      <c r="AS81" s="1831"/>
      <c r="AT81" s="1831"/>
      <c r="AU81" s="1831"/>
      <c r="AV81" s="1831"/>
      <c r="AW81" s="1831"/>
      <c r="AX81" s="1831"/>
      <c r="AY81" s="1831"/>
      <c r="AZ81" s="1831"/>
      <c r="BA81" s="1831"/>
      <c r="BB81" s="1831"/>
      <c r="BC81" s="1831"/>
      <c r="BD81" s="1831"/>
      <c r="BF81" s="138"/>
    </row>
    <row r="82" spans="1:70" x14ac:dyDescent="0.25">
      <c r="B82" s="137"/>
      <c r="D82" s="1835" t="s">
        <v>240</v>
      </c>
      <c r="E82" s="1835"/>
      <c r="F82" s="1831" t="s">
        <v>688</v>
      </c>
      <c r="G82" s="1831"/>
      <c r="H82" s="1831"/>
      <c r="I82" s="1831"/>
      <c r="J82" s="1831"/>
      <c r="K82" s="1831"/>
      <c r="L82" s="1831"/>
      <c r="M82" s="1831"/>
      <c r="N82" s="1831"/>
      <c r="O82" s="1831"/>
      <c r="P82" s="1831"/>
      <c r="Q82" s="1831"/>
      <c r="R82" s="1831"/>
      <c r="S82" s="1831"/>
      <c r="T82" s="1831"/>
      <c r="U82" s="1831"/>
      <c r="V82" s="1831"/>
      <c r="W82" s="1831"/>
      <c r="X82" s="1831"/>
      <c r="Y82" s="1831"/>
      <c r="Z82" s="1831"/>
      <c r="AA82" s="1831"/>
      <c r="AB82" s="1831"/>
      <c r="AC82" s="1831"/>
      <c r="AD82" s="1831"/>
      <c r="AE82" s="1831"/>
      <c r="AF82" s="1831"/>
      <c r="AG82" s="1831"/>
      <c r="AH82" s="1831"/>
      <c r="AI82" s="1831"/>
      <c r="AJ82" s="1831"/>
      <c r="AK82" s="1831"/>
      <c r="AL82" s="1831"/>
      <c r="AM82" s="1831"/>
      <c r="AN82" s="1831"/>
      <c r="AO82" s="1831"/>
      <c r="AP82" s="1831"/>
      <c r="AQ82" s="1831"/>
      <c r="AR82" s="1831"/>
      <c r="AS82" s="1831"/>
      <c r="AT82" s="1831"/>
      <c r="AU82" s="1831"/>
      <c r="AV82" s="1831"/>
      <c r="AW82" s="1831"/>
      <c r="AX82" s="1831"/>
      <c r="AY82" s="1831"/>
      <c r="AZ82" s="1831"/>
      <c r="BA82" s="1831"/>
      <c r="BB82" s="1831"/>
      <c r="BC82" s="1831"/>
      <c r="BD82" s="1831"/>
      <c r="BF82" s="138"/>
    </row>
    <row r="83" spans="1:70" x14ac:dyDescent="0.25">
      <c r="B83" s="137"/>
      <c r="D83" s="1833"/>
      <c r="E83" s="1833"/>
      <c r="F83" s="1831" t="s">
        <v>687</v>
      </c>
      <c r="G83" s="1831"/>
      <c r="H83" s="1831"/>
      <c r="I83" s="1831"/>
      <c r="J83" s="1831"/>
      <c r="K83" s="1831"/>
      <c r="L83" s="1831"/>
      <c r="M83" s="1831"/>
      <c r="N83" s="1831"/>
      <c r="O83" s="1831"/>
      <c r="P83" s="1831"/>
      <c r="Q83" s="1831"/>
      <c r="R83" s="1831"/>
      <c r="S83" s="1831"/>
      <c r="T83" s="1831"/>
      <c r="U83" s="1831"/>
      <c r="V83" s="1831"/>
      <c r="W83" s="1831"/>
      <c r="X83" s="1831"/>
      <c r="Y83" s="1831"/>
      <c r="Z83" s="1831"/>
      <c r="AA83" s="1831"/>
      <c r="AB83" s="1831"/>
      <c r="AC83" s="1831"/>
      <c r="AD83" s="1831"/>
      <c r="AE83" s="1831"/>
      <c r="AF83" s="1831"/>
      <c r="AG83" s="1831"/>
      <c r="AH83" s="1831"/>
      <c r="AI83" s="1831"/>
      <c r="AJ83" s="1831"/>
      <c r="AK83" s="1831"/>
      <c r="AL83" s="1831"/>
      <c r="AM83" s="1831"/>
      <c r="AN83" s="1831"/>
      <c r="AO83" s="1831"/>
      <c r="AP83" s="1831"/>
      <c r="AQ83" s="1831"/>
      <c r="AR83" s="1831"/>
      <c r="AS83" s="1831"/>
      <c r="AT83" s="1831"/>
      <c r="AU83" s="1831"/>
      <c r="AV83" s="1831"/>
      <c r="AW83" s="1831"/>
      <c r="AX83" s="1831"/>
      <c r="AY83" s="1831"/>
      <c r="AZ83" s="1831"/>
      <c r="BA83" s="1831"/>
      <c r="BB83" s="1831"/>
      <c r="BC83" s="1831"/>
      <c r="BD83" s="1831"/>
      <c r="BF83" s="138"/>
    </row>
    <row r="84" spans="1:70" x14ac:dyDescent="0.25">
      <c r="A84" s="269"/>
      <c r="B84" s="137"/>
      <c r="D84" s="1833"/>
      <c r="E84" s="1833"/>
      <c r="F84" s="1831" t="s">
        <v>686</v>
      </c>
      <c r="G84" s="1831"/>
      <c r="H84" s="1831"/>
      <c r="I84" s="1831"/>
      <c r="J84" s="1831"/>
      <c r="K84" s="1831"/>
      <c r="L84" s="1831"/>
      <c r="M84" s="1831"/>
      <c r="N84" s="1831"/>
      <c r="O84" s="1831"/>
      <c r="P84" s="1831"/>
      <c r="Q84" s="1831"/>
      <c r="R84" s="1831"/>
      <c r="S84" s="1831"/>
      <c r="T84" s="1831"/>
      <c r="U84" s="1831"/>
      <c r="V84" s="1831"/>
      <c r="W84" s="1831"/>
      <c r="X84" s="1831"/>
      <c r="Y84" s="1831"/>
      <c r="Z84" s="1831"/>
      <c r="AA84" s="1831"/>
      <c r="AB84" s="1831"/>
      <c r="AC84" s="1831"/>
      <c r="AD84" s="1831"/>
      <c r="AE84" s="1831"/>
      <c r="AF84" s="1831"/>
      <c r="AG84" s="1831"/>
      <c r="AH84" s="1831"/>
      <c r="AI84" s="1831"/>
      <c r="AJ84" s="1831"/>
      <c r="AK84" s="1831"/>
      <c r="AL84" s="1831"/>
      <c r="AM84" s="1831"/>
      <c r="AN84" s="1831"/>
      <c r="AO84" s="1831"/>
      <c r="AP84" s="1831"/>
      <c r="AQ84" s="1831"/>
      <c r="AR84" s="1831"/>
      <c r="AS84" s="1831"/>
      <c r="AT84" s="1831"/>
      <c r="AU84" s="1831"/>
      <c r="AV84" s="1831"/>
      <c r="AW84" s="1831"/>
      <c r="AX84" s="1831"/>
      <c r="AY84" s="1831"/>
      <c r="AZ84" s="1831"/>
      <c r="BA84" s="1831"/>
      <c r="BB84" s="1831"/>
      <c r="BC84" s="1831"/>
      <c r="BD84" s="1831"/>
      <c r="BF84" s="138"/>
    </row>
    <row r="85" spans="1:70" x14ac:dyDescent="0.25">
      <c r="B85" s="137"/>
      <c r="BF85" s="138"/>
    </row>
    <row r="86" spans="1:70" x14ac:dyDescent="0.25">
      <c r="B86" s="137"/>
      <c r="D86" s="1831" t="s">
        <v>685</v>
      </c>
      <c r="E86" s="1831"/>
      <c r="F86" s="1831"/>
      <c r="G86" s="1831"/>
      <c r="H86" s="1831"/>
      <c r="I86" s="1831"/>
      <c r="J86" s="1831"/>
      <c r="K86" s="1831"/>
      <c r="L86" s="1831"/>
      <c r="M86" s="1831"/>
      <c r="N86" s="1831"/>
      <c r="O86" s="1831"/>
      <c r="P86" s="1831"/>
      <c r="Q86" s="1831"/>
      <c r="R86" s="1831"/>
      <c r="S86" s="1831"/>
      <c r="T86" s="1831"/>
      <c r="U86" s="1831"/>
      <c r="V86" s="1831"/>
      <c r="W86" s="1831"/>
      <c r="X86" s="1831"/>
      <c r="Y86" s="1831"/>
      <c r="Z86" s="1831"/>
      <c r="AA86" s="1831"/>
      <c r="AB86" s="1831"/>
      <c r="AC86" s="1831"/>
      <c r="AD86" s="1831"/>
      <c r="AE86" s="1831"/>
      <c r="AF86" s="1831"/>
      <c r="AG86" s="1831"/>
      <c r="AH86" s="1831"/>
      <c r="AI86" s="1831"/>
      <c r="AJ86" s="1831"/>
      <c r="AK86" s="1831"/>
      <c r="AL86" s="1831"/>
      <c r="AM86" s="1831"/>
      <c r="AN86" s="1831"/>
      <c r="AO86" s="1831"/>
      <c r="AP86" s="1831"/>
      <c r="AQ86" s="1831"/>
      <c r="AR86" s="1831"/>
      <c r="AS86" s="1831"/>
      <c r="AT86" s="1831"/>
      <c r="AU86" s="1831"/>
      <c r="AV86" s="1831"/>
      <c r="AW86" s="1831"/>
      <c r="AX86" s="1831"/>
      <c r="AY86" s="1831"/>
      <c r="AZ86" s="1831"/>
      <c r="BA86" s="1831"/>
      <c r="BB86" s="1831"/>
      <c r="BC86" s="1831"/>
      <c r="BD86" s="1831"/>
      <c r="BF86" s="138"/>
    </row>
    <row r="87" spans="1:70" x14ac:dyDescent="0.25">
      <c r="B87" s="137"/>
      <c r="D87" s="1835" t="s">
        <v>240</v>
      </c>
      <c r="E87" s="1835"/>
      <c r="F87" s="1831" t="s">
        <v>684</v>
      </c>
      <c r="G87" s="1831"/>
      <c r="H87" s="1831"/>
      <c r="I87" s="1831"/>
      <c r="J87" s="1831"/>
      <c r="K87" s="1831"/>
      <c r="L87" s="1831"/>
      <c r="M87" s="1831"/>
      <c r="N87" s="1831"/>
      <c r="O87" s="1831"/>
      <c r="P87" s="1831"/>
      <c r="Q87" s="1831"/>
      <c r="R87" s="1831"/>
      <c r="S87" s="1831"/>
      <c r="T87" s="1831"/>
      <c r="U87" s="1831"/>
      <c r="V87" s="1831"/>
      <c r="W87" s="1831"/>
      <c r="X87" s="1831"/>
      <c r="Y87" s="1831"/>
      <c r="Z87" s="1831"/>
      <c r="AA87" s="1831"/>
      <c r="AB87" s="1831"/>
      <c r="AC87" s="1831"/>
      <c r="AD87" s="1831"/>
      <c r="AE87" s="1831"/>
      <c r="AF87" s="1831"/>
      <c r="AG87" s="1831"/>
      <c r="AH87" s="1831"/>
      <c r="AI87" s="1831"/>
      <c r="AJ87" s="1831"/>
      <c r="AK87" s="1831"/>
      <c r="AL87" s="1831"/>
      <c r="AM87" s="1831"/>
      <c r="AN87" s="1831"/>
      <c r="AO87" s="1831"/>
      <c r="AP87" s="1831"/>
      <c r="AQ87" s="1831"/>
      <c r="AR87" s="1831"/>
      <c r="AS87" s="1831"/>
      <c r="AT87" s="1831"/>
      <c r="AU87" s="1831"/>
      <c r="AV87" s="1831"/>
      <c r="AW87" s="1831"/>
      <c r="AX87" s="1831"/>
      <c r="AY87" s="1831"/>
      <c r="AZ87" s="1831"/>
      <c r="BA87" s="1831"/>
      <c r="BB87" s="1831"/>
      <c r="BC87" s="1831"/>
      <c r="BD87" s="1831"/>
      <c r="BF87" s="138"/>
    </row>
    <row r="88" spans="1:70" x14ac:dyDescent="0.25">
      <c r="B88" s="137"/>
      <c r="D88" s="1833"/>
      <c r="E88" s="1833"/>
      <c r="F88" s="1831" t="s">
        <v>683</v>
      </c>
      <c r="G88" s="1831"/>
      <c r="H88" s="1831"/>
      <c r="I88" s="1831"/>
      <c r="J88" s="1831"/>
      <c r="K88" s="1831"/>
      <c r="L88" s="1831"/>
      <c r="M88" s="1831"/>
      <c r="N88" s="1831"/>
      <c r="O88" s="1831"/>
      <c r="P88" s="1831"/>
      <c r="Q88" s="1831"/>
      <c r="R88" s="1831"/>
      <c r="S88" s="1831"/>
      <c r="T88" s="1831"/>
      <c r="U88" s="1831"/>
      <c r="V88" s="1831"/>
      <c r="W88" s="1831"/>
      <c r="X88" s="1831"/>
      <c r="Y88" s="1831"/>
      <c r="Z88" s="1831"/>
      <c r="AA88" s="1831"/>
      <c r="AB88" s="1831"/>
      <c r="AC88" s="1831"/>
      <c r="AD88" s="1831"/>
      <c r="AE88" s="1831"/>
      <c r="AF88" s="1831"/>
      <c r="AG88" s="1831"/>
      <c r="AH88" s="1831"/>
      <c r="AI88" s="1831"/>
      <c r="AJ88" s="1831"/>
      <c r="AK88" s="1831"/>
      <c r="AL88" s="1831"/>
      <c r="AM88" s="1831"/>
      <c r="AN88" s="1831"/>
      <c r="AO88" s="1831"/>
      <c r="AP88" s="1831"/>
      <c r="AQ88" s="1831"/>
      <c r="AR88" s="1831"/>
      <c r="AS88" s="1831"/>
      <c r="AT88" s="1831"/>
      <c r="AU88" s="1831"/>
      <c r="AV88" s="1831"/>
      <c r="AW88" s="1831"/>
      <c r="AX88" s="1831"/>
      <c r="AY88" s="1831"/>
      <c r="AZ88" s="1831"/>
      <c r="BA88" s="1831"/>
      <c r="BB88" s="1831"/>
      <c r="BC88" s="1831"/>
      <c r="BD88" s="183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789" t="s">
        <v>964</v>
      </c>
      <c r="C92" s="1790"/>
      <c r="D92" s="1790"/>
      <c r="E92" s="1790"/>
      <c r="F92" s="1790"/>
      <c r="G92" s="1790"/>
      <c r="H92" s="1790"/>
      <c r="I92" s="1790"/>
      <c r="J92" s="1790"/>
      <c r="K92" s="1790"/>
      <c r="L92" s="1790"/>
      <c r="M92" s="1790"/>
      <c r="N92" s="1790"/>
      <c r="O92" s="1790"/>
      <c r="P92" s="1790"/>
      <c r="Q92" s="1790"/>
      <c r="R92" s="1790"/>
      <c r="S92" s="1790"/>
      <c r="T92" s="1790"/>
      <c r="U92" s="1790"/>
      <c r="V92" s="1790"/>
      <c r="W92" s="1790"/>
      <c r="X92" s="1790"/>
      <c r="Y92" s="1790"/>
      <c r="Z92" s="1790"/>
      <c r="AA92" s="1790"/>
      <c r="AB92" s="1790"/>
      <c r="AC92" s="1790"/>
      <c r="AD92" s="1790"/>
      <c r="AE92" s="1790"/>
      <c r="AF92" s="1790"/>
      <c r="AG92" s="1790"/>
      <c r="AH92" s="1790"/>
      <c r="AI92" s="1790"/>
      <c r="AJ92" s="1790"/>
      <c r="AK92" s="1790"/>
      <c r="AL92" s="1790"/>
      <c r="AM92" s="1790"/>
      <c r="AN92" s="1790"/>
      <c r="AO92" s="1790"/>
      <c r="AP92" s="1790"/>
      <c r="AQ92" s="1790"/>
      <c r="AR92" s="1790"/>
      <c r="AS92" s="1790"/>
      <c r="AT92" s="1790"/>
      <c r="AU92" s="1790"/>
      <c r="AV92" s="1790"/>
      <c r="AW92" s="1790"/>
      <c r="AX92" s="1790"/>
      <c r="AY92" s="1790"/>
      <c r="AZ92" s="1790"/>
      <c r="BA92" s="1790"/>
      <c r="BB92" s="1790"/>
      <c r="BC92" s="1790"/>
      <c r="BD92" s="1790"/>
      <c r="BE92" s="1790"/>
      <c r="BF92" s="1791"/>
    </row>
    <row r="93" spans="1:70" ht="15.75" thickBot="1" x14ac:dyDescent="0.3">
      <c r="B93" s="137"/>
      <c r="BF93" s="138"/>
      <c r="BR93" s="262"/>
    </row>
    <row r="94" spans="1:70" ht="15.75" thickBot="1" x14ac:dyDescent="0.3">
      <c r="B94" s="137"/>
      <c r="D94" s="1826" t="s">
        <v>725</v>
      </c>
      <c r="E94" s="1796"/>
      <c r="F94" s="1796"/>
      <c r="G94" s="1796"/>
      <c r="H94" s="1796"/>
      <c r="I94" s="1796"/>
      <c r="J94" s="1796"/>
      <c r="K94" s="1795" t="s">
        <v>726</v>
      </c>
      <c r="L94" s="1796"/>
      <c r="M94" s="1796"/>
      <c r="N94" s="1796"/>
      <c r="O94" s="1796"/>
      <c r="P94" s="1796"/>
      <c r="Q94" s="1796"/>
      <c r="R94" s="1796"/>
      <c r="S94" s="1796"/>
      <c r="T94" s="1796"/>
      <c r="U94" s="1795" t="s">
        <v>769</v>
      </c>
      <c r="V94" s="1796"/>
      <c r="W94" s="1796"/>
      <c r="X94" s="1796"/>
      <c r="Y94" s="1796"/>
      <c r="Z94" s="1796"/>
      <c r="AA94" s="1796"/>
      <c r="AB94" s="1796"/>
      <c r="AC94" s="1796"/>
      <c r="AD94" s="1796"/>
      <c r="AE94" s="1796"/>
      <c r="AF94" s="1796"/>
      <c r="AG94" s="1796"/>
      <c r="AH94" s="1796"/>
      <c r="AI94" s="1796"/>
      <c r="AJ94" s="1795" t="s">
        <v>770</v>
      </c>
      <c r="AK94" s="1796"/>
      <c r="AL94" s="1796"/>
      <c r="AM94" s="1796"/>
      <c r="AN94" s="1796"/>
      <c r="AO94" s="1796"/>
      <c r="AP94" s="1796"/>
      <c r="AQ94" s="1796"/>
      <c r="AR94" s="1796"/>
      <c r="AS94" s="1796"/>
      <c r="AT94" s="1797"/>
      <c r="AU94" s="1795" t="s">
        <v>771</v>
      </c>
      <c r="AV94" s="1796"/>
      <c r="AW94" s="1796"/>
      <c r="AX94" s="1797"/>
      <c r="AY94" s="1795" t="s">
        <v>815</v>
      </c>
      <c r="AZ94" s="1796"/>
      <c r="BA94" s="1796"/>
      <c r="BB94" s="1796"/>
      <c r="BC94" s="1807"/>
      <c r="BF94" s="138"/>
    </row>
    <row r="95" spans="1:70" x14ac:dyDescent="0.25">
      <c r="B95" s="137"/>
      <c r="C95" s="551">
        <v>1</v>
      </c>
      <c r="D95" s="1825">
        <f>'Customer Inputs'!$B$6</f>
        <v>0</v>
      </c>
      <c r="E95" s="1825"/>
      <c r="F95" s="1825"/>
      <c r="G95" s="1825"/>
      <c r="H95" s="1825"/>
      <c r="I95" s="1825"/>
      <c r="J95" s="1825"/>
      <c r="K95" s="1812" t="str">
        <f>IFERROR(IFERROR('Multi-Customer'!$BB$39,VLOOKUP($D95,'Required Info to Submit'!$E$23:$J$32,2,FALSE)),"")</f>
        <v/>
      </c>
      <c r="L95" s="1812"/>
      <c r="M95" s="1812"/>
      <c r="N95" s="1812"/>
      <c r="O95" s="1812"/>
      <c r="P95" s="1812"/>
      <c r="Q95" s="1812"/>
      <c r="R95" s="1812"/>
      <c r="S95" s="1812"/>
      <c r="T95" s="1812"/>
      <c r="U95" s="1812" t="str">
        <f>IFERROR(IFERROR('Multi-Customer'!$BB$41&amp;" "&amp;'Multi-Customer'!$BB$42,VLOOKUP($D95,'Required Info to Submit'!$E$23:$J$32,3,FALSE)),"")</f>
        <v/>
      </c>
      <c r="V95" s="1812"/>
      <c r="W95" s="1812"/>
      <c r="X95" s="1812"/>
      <c r="Y95" s="1812"/>
      <c r="Z95" s="1812"/>
      <c r="AA95" s="1812"/>
      <c r="AB95" s="1812"/>
      <c r="AC95" s="1812"/>
      <c r="AD95" s="1812"/>
      <c r="AE95" s="1812"/>
      <c r="AF95" s="1812"/>
      <c r="AG95" s="1812"/>
      <c r="AH95" s="1812"/>
      <c r="AI95" s="1812"/>
      <c r="AJ95" s="1819" t="str">
        <f>IFERROR(IFERROR('Multi-Customer'!$BB$43,VLOOKUP($D95,'Required Info to Submit'!$E$23:$J$32,4,FALSE)),"")</f>
        <v/>
      </c>
      <c r="AK95" s="1820"/>
      <c r="AL95" s="1820"/>
      <c r="AM95" s="1820"/>
      <c r="AN95" s="1820"/>
      <c r="AO95" s="1820"/>
      <c r="AP95" s="1820"/>
      <c r="AQ95" s="1820"/>
      <c r="AR95" s="1820"/>
      <c r="AS95" s="1820"/>
      <c r="AT95" s="1821"/>
      <c r="AU95" s="1792" t="str">
        <f>IFERROR(IFERROR('Multi-Customer'!$BB$44,VLOOKUP($D95,'Required Info to Submit'!$E$23:$J$32,5,FALSE)),"")</f>
        <v/>
      </c>
      <c r="AV95" s="1793"/>
      <c r="AW95" s="1793"/>
      <c r="AX95" s="1794"/>
      <c r="AY95" s="1804" t="str">
        <f>IFERROR(IFERROR('Multi-Customer'!$BB$45,VLOOKUP($D95,'Required Info to Submit'!$E$23:$J$32,6,FALSE)),"")</f>
        <v/>
      </c>
      <c r="AZ95" s="1805"/>
      <c r="BA95" s="1805"/>
      <c r="BB95" s="1805"/>
      <c r="BC95" s="1806"/>
      <c r="BF95" s="138"/>
    </row>
    <row r="96" spans="1:70" x14ac:dyDescent="0.25">
      <c r="B96" s="137"/>
      <c r="C96" s="552">
        <v>2</v>
      </c>
      <c r="D96" s="1824">
        <f>'Customer Inputs'!$B$7</f>
        <v>0</v>
      </c>
      <c r="E96" s="1824"/>
      <c r="F96" s="1824"/>
      <c r="G96" s="1824"/>
      <c r="H96" s="1824"/>
      <c r="I96" s="1824"/>
      <c r="J96" s="1824"/>
      <c r="K96" s="1811" t="str">
        <f>IFERROR(IFERROR('Multi-Customer'!$BY$39,VLOOKUP($D96,'Required Info to Submit'!$E$23:$J$32,2,FALSE)),"")</f>
        <v/>
      </c>
      <c r="L96" s="1811"/>
      <c r="M96" s="1811"/>
      <c r="N96" s="1811"/>
      <c r="O96" s="1811"/>
      <c r="P96" s="1811"/>
      <c r="Q96" s="1811"/>
      <c r="R96" s="1811"/>
      <c r="S96" s="1811"/>
      <c r="T96" s="1811"/>
      <c r="U96" s="1811" t="str">
        <f>IFERROR(IFERROR('Multi-Customer'!$BY$41&amp;" "&amp;'Multi-Customer'!$BY$42,VLOOKUP($D96,'Required Info to Submit'!$E$23:$J$32,3,FALSE)),"")</f>
        <v/>
      </c>
      <c r="V96" s="1811"/>
      <c r="W96" s="1811"/>
      <c r="X96" s="1811"/>
      <c r="Y96" s="1811"/>
      <c r="Z96" s="1811"/>
      <c r="AA96" s="1811"/>
      <c r="AB96" s="1811"/>
      <c r="AC96" s="1811"/>
      <c r="AD96" s="1811"/>
      <c r="AE96" s="1811"/>
      <c r="AF96" s="1811"/>
      <c r="AG96" s="1811"/>
      <c r="AH96" s="1811"/>
      <c r="AI96" s="1811"/>
      <c r="AJ96" s="1816" t="str">
        <f>IFERROR(IFERROR('Multi-Customer'!$BY$43,VLOOKUP($D96,'Required Info to Submit'!$E$23:$J$32,4,FALSE)),"")</f>
        <v/>
      </c>
      <c r="AK96" s="1817"/>
      <c r="AL96" s="1817"/>
      <c r="AM96" s="1817"/>
      <c r="AN96" s="1817"/>
      <c r="AO96" s="1817"/>
      <c r="AP96" s="1817"/>
      <c r="AQ96" s="1817"/>
      <c r="AR96" s="1817"/>
      <c r="AS96" s="1817"/>
      <c r="AT96" s="1818"/>
      <c r="AU96" s="1759" t="str">
        <f>IFERROR(IFERROR('Multi-Customer'!$BY$44,VLOOKUP($D96,'Required Info to Submit'!$E$23:$J$32,5,FALSE)),"")</f>
        <v/>
      </c>
      <c r="AV96" s="1760"/>
      <c r="AW96" s="1760"/>
      <c r="AX96" s="1761"/>
      <c r="AY96" s="1801" t="str">
        <f>IFERROR(IFERROR('Multi-Customer'!$BY$45,VLOOKUP($D96,'Required Info to Submit'!$E$23:$J$32,6,FALSE)),"")</f>
        <v/>
      </c>
      <c r="AZ96" s="1802"/>
      <c r="BA96" s="1802"/>
      <c r="BB96" s="1802"/>
      <c r="BC96" s="1803"/>
      <c r="BF96" s="138"/>
    </row>
    <row r="97" spans="2:58" x14ac:dyDescent="0.25">
      <c r="B97" s="137"/>
      <c r="C97" s="552">
        <v>3</v>
      </c>
      <c r="D97" s="1824">
        <f>'Customer Inputs'!$B$8</f>
        <v>0</v>
      </c>
      <c r="E97" s="1824"/>
      <c r="F97" s="1824"/>
      <c r="G97" s="1824"/>
      <c r="H97" s="1824"/>
      <c r="I97" s="1824"/>
      <c r="J97" s="1824"/>
      <c r="K97" s="1811" t="str">
        <f>IFERROR(IFERROR('Multi-Customer'!$CV$39,VLOOKUP($D97,'Required Info to Submit'!$E$23:$J$32,2,FALSE)),"")</f>
        <v/>
      </c>
      <c r="L97" s="1811"/>
      <c r="M97" s="1811"/>
      <c r="N97" s="1811"/>
      <c r="O97" s="1811"/>
      <c r="P97" s="1811"/>
      <c r="Q97" s="1811"/>
      <c r="R97" s="1811"/>
      <c r="S97" s="1811"/>
      <c r="T97" s="1811"/>
      <c r="U97" s="1811" t="str">
        <f>IFERROR(IFERROR('Multi-Customer'!$CV$41&amp;" "&amp;'Multi-Customer'!$CV$42,VLOOKUP($D97,'Required Info to Submit'!$E$23:$J$32,3,FALSE)),"")</f>
        <v/>
      </c>
      <c r="V97" s="1811"/>
      <c r="W97" s="1811"/>
      <c r="X97" s="1811"/>
      <c r="Y97" s="1811"/>
      <c r="Z97" s="1811"/>
      <c r="AA97" s="1811"/>
      <c r="AB97" s="1811"/>
      <c r="AC97" s="1811"/>
      <c r="AD97" s="1811"/>
      <c r="AE97" s="1811"/>
      <c r="AF97" s="1811"/>
      <c r="AG97" s="1811"/>
      <c r="AH97" s="1811"/>
      <c r="AI97" s="1811"/>
      <c r="AJ97" s="1816" t="str">
        <f>IFERROR(IFERROR('Multi-Customer'!$CV$43,VLOOKUP($D97,'Required Info to Submit'!$E$23:$J$32,4,FALSE)),"")</f>
        <v/>
      </c>
      <c r="AK97" s="1817"/>
      <c r="AL97" s="1817"/>
      <c r="AM97" s="1817"/>
      <c r="AN97" s="1817"/>
      <c r="AO97" s="1817"/>
      <c r="AP97" s="1817"/>
      <c r="AQ97" s="1817"/>
      <c r="AR97" s="1817"/>
      <c r="AS97" s="1817"/>
      <c r="AT97" s="1818"/>
      <c r="AU97" s="1759" t="str">
        <f>IFERROR(IFERROR('Multi-Customer'!$CV$44,VLOOKUP($D97,'Required Info to Submit'!$E$23:$J$32,5,FALSE)),"")</f>
        <v/>
      </c>
      <c r="AV97" s="1760"/>
      <c r="AW97" s="1760"/>
      <c r="AX97" s="1761"/>
      <c r="AY97" s="1801" t="str">
        <f>IFERROR(IFERROR('Multi-Customer'!$CV$45,VLOOKUP($D97,'Required Info to Submit'!$E$23:$J$32,6,FALSE)),"")</f>
        <v/>
      </c>
      <c r="AZ97" s="1802"/>
      <c r="BA97" s="1802"/>
      <c r="BB97" s="1802"/>
      <c r="BC97" s="1803"/>
      <c r="BF97" s="138"/>
    </row>
    <row r="98" spans="2:58" x14ac:dyDescent="0.25">
      <c r="B98" s="137"/>
      <c r="C98" s="552">
        <v>4</v>
      </c>
      <c r="D98" s="1824">
        <f>'Customer Inputs'!$B$9</f>
        <v>0</v>
      </c>
      <c r="E98" s="1824"/>
      <c r="F98" s="1824"/>
      <c r="G98" s="1824"/>
      <c r="H98" s="1824"/>
      <c r="I98" s="1824"/>
      <c r="J98" s="1824"/>
      <c r="K98" s="1811" t="str">
        <f>IFERROR(IFERROR('Multi-Customer'!$DS$39,VLOOKUP($D98,'Required Info to Submit'!$E$23:$J$32,2,FALSE)),"")</f>
        <v/>
      </c>
      <c r="L98" s="1811"/>
      <c r="M98" s="1811"/>
      <c r="N98" s="1811"/>
      <c r="O98" s="1811"/>
      <c r="P98" s="1811"/>
      <c r="Q98" s="1811"/>
      <c r="R98" s="1811"/>
      <c r="S98" s="1811"/>
      <c r="T98" s="1811"/>
      <c r="U98" s="1811" t="str">
        <f>IFERROR(IFERROR('Multi-Customer'!$DS$41&amp;" "&amp;'Multi-Customer'!$DS$42,VLOOKUP($D98,'Required Info to Submit'!$E$23:$J$32,3,FALSE)),"")</f>
        <v/>
      </c>
      <c r="V98" s="1811"/>
      <c r="W98" s="1811"/>
      <c r="X98" s="1811"/>
      <c r="Y98" s="1811"/>
      <c r="Z98" s="1811"/>
      <c r="AA98" s="1811"/>
      <c r="AB98" s="1811"/>
      <c r="AC98" s="1811"/>
      <c r="AD98" s="1811"/>
      <c r="AE98" s="1811"/>
      <c r="AF98" s="1811"/>
      <c r="AG98" s="1811"/>
      <c r="AH98" s="1811"/>
      <c r="AI98" s="1811"/>
      <c r="AJ98" s="1816" t="str">
        <f>IFERROR(IFERROR('Multi-Customer'!$DS$43,VLOOKUP($D98,'Required Info to Submit'!$E$23:$J$32,4,FALSE)),"")</f>
        <v/>
      </c>
      <c r="AK98" s="1817"/>
      <c r="AL98" s="1817"/>
      <c r="AM98" s="1817"/>
      <c r="AN98" s="1817"/>
      <c r="AO98" s="1817"/>
      <c r="AP98" s="1817"/>
      <c r="AQ98" s="1817"/>
      <c r="AR98" s="1817"/>
      <c r="AS98" s="1817"/>
      <c r="AT98" s="1818"/>
      <c r="AU98" s="1759" t="str">
        <f>IFERROR(IFERROR('Multi-Customer'!$DS$44,VLOOKUP($D98,'Required Info to Submit'!$E$23:$J$32,5,FALSE)),"")</f>
        <v/>
      </c>
      <c r="AV98" s="1760"/>
      <c r="AW98" s="1760"/>
      <c r="AX98" s="1761"/>
      <c r="AY98" s="1801" t="str">
        <f>IFERROR(IFERROR('Multi-Customer'!$DS$45,VLOOKUP($D98,'Required Info to Submit'!$E$23:$J$32,6,FALSE)),"")</f>
        <v/>
      </c>
      <c r="AZ98" s="1802"/>
      <c r="BA98" s="1802"/>
      <c r="BB98" s="1802"/>
      <c r="BC98" s="1803"/>
      <c r="BF98" s="138"/>
    </row>
    <row r="99" spans="2:58" x14ac:dyDescent="0.25">
      <c r="B99" s="137"/>
      <c r="C99" s="552">
        <v>5</v>
      </c>
      <c r="D99" s="1824">
        <f>'Customer Inputs'!$B$10</f>
        <v>0</v>
      </c>
      <c r="E99" s="1824"/>
      <c r="F99" s="1824"/>
      <c r="G99" s="1824"/>
      <c r="H99" s="1824"/>
      <c r="I99" s="1824"/>
      <c r="J99" s="1824"/>
      <c r="K99" s="1811" t="str">
        <f>IFERROR(IFERROR('Multi-Customer'!$EP$39,VLOOKUP($D99,'Required Info to Submit'!$E$23:$J$32,2,FALSE)),"")</f>
        <v/>
      </c>
      <c r="L99" s="1811"/>
      <c r="M99" s="1811"/>
      <c r="N99" s="1811"/>
      <c r="O99" s="1811"/>
      <c r="P99" s="1811"/>
      <c r="Q99" s="1811"/>
      <c r="R99" s="1811"/>
      <c r="S99" s="1811"/>
      <c r="T99" s="1811"/>
      <c r="U99" s="1811" t="str">
        <f>IFERROR(IFERROR('Multi-Customer'!$EP$41&amp;" "&amp;'Multi-Customer'!$EP$42,VLOOKUP($D99,'Required Info to Submit'!$E$23:$J$32,3,FALSE)),"")</f>
        <v/>
      </c>
      <c r="V99" s="1811"/>
      <c r="W99" s="1811"/>
      <c r="X99" s="1811"/>
      <c r="Y99" s="1811"/>
      <c r="Z99" s="1811"/>
      <c r="AA99" s="1811"/>
      <c r="AB99" s="1811"/>
      <c r="AC99" s="1811"/>
      <c r="AD99" s="1811"/>
      <c r="AE99" s="1811"/>
      <c r="AF99" s="1811"/>
      <c r="AG99" s="1811"/>
      <c r="AH99" s="1811"/>
      <c r="AI99" s="1811"/>
      <c r="AJ99" s="1816" t="str">
        <f>IFERROR(IFERROR('Multi-Customer'!$EP$43,VLOOKUP($D99,'Required Info to Submit'!$E$23:$J$32,4,FALSE)),"")</f>
        <v/>
      </c>
      <c r="AK99" s="1817"/>
      <c r="AL99" s="1817"/>
      <c r="AM99" s="1817"/>
      <c r="AN99" s="1817"/>
      <c r="AO99" s="1817"/>
      <c r="AP99" s="1817"/>
      <c r="AQ99" s="1817"/>
      <c r="AR99" s="1817"/>
      <c r="AS99" s="1817"/>
      <c r="AT99" s="1818"/>
      <c r="AU99" s="1759" t="str">
        <f>IFERROR(IFERROR('Multi-Customer'!$EP$44,VLOOKUP($D99,'Required Info to Submit'!$E$23:$J$32,5,FALSE)),"")</f>
        <v/>
      </c>
      <c r="AV99" s="1760"/>
      <c r="AW99" s="1760"/>
      <c r="AX99" s="1761"/>
      <c r="AY99" s="1801" t="str">
        <f>IFERROR(IFERROR('Multi-Customer'!$EP$45,VLOOKUP($D99,'Required Info to Submit'!$E$23:$J$32,6,FALSE)),"")</f>
        <v/>
      </c>
      <c r="AZ99" s="1802"/>
      <c r="BA99" s="1802"/>
      <c r="BB99" s="1802"/>
      <c r="BC99" s="1803"/>
      <c r="BF99" s="138"/>
    </row>
    <row r="100" spans="2:58" x14ac:dyDescent="0.25">
      <c r="B100" s="137"/>
      <c r="C100" s="552">
        <v>6</v>
      </c>
      <c r="D100" s="1824">
        <f>'Customer Inputs'!$B$11</f>
        <v>0</v>
      </c>
      <c r="E100" s="1824"/>
      <c r="F100" s="1824"/>
      <c r="G100" s="1824"/>
      <c r="H100" s="1824"/>
      <c r="I100" s="1824"/>
      <c r="J100" s="1824"/>
      <c r="K100" s="1811" t="str">
        <f>IFERROR(IFERROR('Multi-Customer'!$FM$39,VLOOKUP($D100,'Required Info to Submit'!$E$23:$J$32,2,FALSE)),"")</f>
        <v/>
      </c>
      <c r="L100" s="1811"/>
      <c r="M100" s="1811"/>
      <c r="N100" s="1811"/>
      <c r="O100" s="1811"/>
      <c r="P100" s="1811"/>
      <c r="Q100" s="1811"/>
      <c r="R100" s="1811"/>
      <c r="S100" s="1811"/>
      <c r="T100" s="1811"/>
      <c r="U100" s="1811" t="str">
        <f>IFERROR(IFERROR('Multi-Customer'!$FM$41&amp;" "&amp;'Multi-Customer'!$FM$42,VLOOKUP($D100,'Required Info to Submit'!$E$23:$J$32,3,FALSE)),"")</f>
        <v/>
      </c>
      <c r="V100" s="1811"/>
      <c r="W100" s="1811"/>
      <c r="X100" s="1811"/>
      <c r="Y100" s="1811"/>
      <c r="Z100" s="1811"/>
      <c r="AA100" s="1811"/>
      <c r="AB100" s="1811"/>
      <c r="AC100" s="1811"/>
      <c r="AD100" s="1811"/>
      <c r="AE100" s="1811"/>
      <c r="AF100" s="1811"/>
      <c r="AG100" s="1811"/>
      <c r="AH100" s="1811"/>
      <c r="AI100" s="1811"/>
      <c r="AJ100" s="1816" t="str">
        <f>IFERROR(IFERROR('Multi-Customer'!$FM$43,VLOOKUP($D100,'Required Info to Submit'!$E$23:$J$32,4,FALSE)),"")</f>
        <v/>
      </c>
      <c r="AK100" s="1817"/>
      <c r="AL100" s="1817"/>
      <c r="AM100" s="1817"/>
      <c r="AN100" s="1817"/>
      <c r="AO100" s="1817"/>
      <c r="AP100" s="1817"/>
      <c r="AQ100" s="1817"/>
      <c r="AR100" s="1817"/>
      <c r="AS100" s="1817"/>
      <c r="AT100" s="1818"/>
      <c r="AU100" s="1759" t="str">
        <f>IFERROR(IFERROR('Multi-Customer'!$FM$44,VLOOKUP($D100,'Required Info to Submit'!$E$23:$J$32,5,FALSE)),"")</f>
        <v/>
      </c>
      <c r="AV100" s="1760"/>
      <c r="AW100" s="1760"/>
      <c r="AX100" s="1761"/>
      <c r="AY100" s="1801" t="str">
        <f>IFERROR(IFERROR('Multi-Customer'!$FM$45,VLOOKUP($D100,'Required Info to Submit'!$E$23:$J$32,6,FALSE)),"")</f>
        <v/>
      </c>
      <c r="AZ100" s="1802"/>
      <c r="BA100" s="1802"/>
      <c r="BB100" s="1802"/>
      <c r="BC100" s="1803"/>
      <c r="BF100" s="138"/>
    </row>
    <row r="101" spans="2:58" x14ac:dyDescent="0.25">
      <c r="B101" s="137"/>
      <c r="C101" s="552">
        <v>7</v>
      </c>
      <c r="D101" s="1824">
        <f>'Customer Inputs'!$B$12</f>
        <v>0</v>
      </c>
      <c r="E101" s="1824"/>
      <c r="F101" s="1824"/>
      <c r="G101" s="1824"/>
      <c r="H101" s="1824"/>
      <c r="I101" s="1824"/>
      <c r="J101" s="1824"/>
      <c r="K101" s="1811" t="str">
        <f>IFERROR(IFERROR('Multi-Customer'!$GJ$39,VLOOKUP($D101,'Required Info to Submit'!$E$23:$J$32,2,FALSE)),"")</f>
        <v/>
      </c>
      <c r="L101" s="1811"/>
      <c r="M101" s="1811"/>
      <c r="N101" s="1811"/>
      <c r="O101" s="1811"/>
      <c r="P101" s="1811"/>
      <c r="Q101" s="1811"/>
      <c r="R101" s="1811"/>
      <c r="S101" s="1811"/>
      <c r="T101" s="1811"/>
      <c r="U101" s="1811" t="str">
        <f>IFERROR(IFERROR('Multi-Customer'!$GJ$41&amp;" "&amp;'Multi-Customer'!$GJ$42,VLOOKUP($D101,'Required Info to Submit'!$E$23:$J$32,3,FALSE)),"")</f>
        <v/>
      </c>
      <c r="V101" s="1811"/>
      <c r="W101" s="1811"/>
      <c r="X101" s="1811"/>
      <c r="Y101" s="1811"/>
      <c r="Z101" s="1811"/>
      <c r="AA101" s="1811"/>
      <c r="AB101" s="1811"/>
      <c r="AC101" s="1811"/>
      <c r="AD101" s="1811"/>
      <c r="AE101" s="1811"/>
      <c r="AF101" s="1811"/>
      <c r="AG101" s="1811"/>
      <c r="AH101" s="1811"/>
      <c r="AI101" s="1811"/>
      <c r="AJ101" s="1816" t="str">
        <f>IFERROR(IFERROR('Multi-Customer'!$GJ$43,VLOOKUP($D101,'Required Info to Submit'!$E$23:$J$32,4,FALSE)),"")</f>
        <v/>
      </c>
      <c r="AK101" s="1817"/>
      <c r="AL101" s="1817"/>
      <c r="AM101" s="1817"/>
      <c r="AN101" s="1817"/>
      <c r="AO101" s="1817"/>
      <c r="AP101" s="1817"/>
      <c r="AQ101" s="1817"/>
      <c r="AR101" s="1817"/>
      <c r="AS101" s="1817"/>
      <c r="AT101" s="1818"/>
      <c r="AU101" s="1759" t="str">
        <f>IFERROR(IFERROR('Multi-Customer'!$GJ$44,VLOOKUP($D101,'Required Info to Submit'!$E$23:$J$32,5,FALSE)),"")</f>
        <v/>
      </c>
      <c r="AV101" s="1760"/>
      <c r="AW101" s="1760"/>
      <c r="AX101" s="1761"/>
      <c r="AY101" s="1801" t="str">
        <f>IFERROR(IFERROR('Multi-Customer'!$GJ$45,VLOOKUP($D101,'Required Info to Submit'!$E$23:$J$32,6,FALSE)),"")</f>
        <v/>
      </c>
      <c r="AZ101" s="1802"/>
      <c r="BA101" s="1802"/>
      <c r="BB101" s="1802"/>
      <c r="BC101" s="1803"/>
      <c r="BF101" s="138"/>
    </row>
    <row r="102" spans="2:58" x14ac:dyDescent="0.25">
      <c r="B102" s="137"/>
      <c r="C102" s="552">
        <v>8</v>
      </c>
      <c r="D102" s="1824">
        <f>'Customer Inputs'!$B$13</f>
        <v>0</v>
      </c>
      <c r="E102" s="1824"/>
      <c r="F102" s="1824"/>
      <c r="G102" s="1824"/>
      <c r="H102" s="1824"/>
      <c r="I102" s="1824"/>
      <c r="J102" s="1824"/>
      <c r="K102" s="1811" t="str">
        <f>IFERROR(IFERROR('Multi-Customer'!$HG$39,VLOOKUP($D102,'Required Info to Submit'!$E$23:$J$32,2,FALSE)),"")</f>
        <v/>
      </c>
      <c r="L102" s="1811"/>
      <c r="M102" s="1811"/>
      <c r="N102" s="1811"/>
      <c r="O102" s="1811"/>
      <c r="P102" s="1811"/>
      <c r="Q102" s="1811"/>
      <c r="R102" s="1811"/>
      <c r="S102" s="1811"/>
      <c r="T102" s="1811"/>
      <c r="U102" s="1811" t="str">
        <f>IFERROR(IFERROR('Multi-Customer'!$HG$41&amp;" "&amp;'Multi-Customer'!$HG$42,VLOOKUP($D102,'Required Info to Submit'!$E$23:$J$32,3,FALSE)),"")</f>
        <v/>
      </c>
      <c r="V102" s="1811"/>
      <c r="W102" s="1811"/>
      <c r="X102" s="1811"/>
      <c r="Y102" s="1811"/>
      <c r="Z102" s="1811"/>
      <c r="AA102" s="1811"/>
      <c r="AB102" s="1811"/>
      <c r="AC102" s="1811"/>
      <c r="AD102" s="1811"/>
      <c r="AE102" s="1811"/>
      <c r="AF102" s="1811"/>
      <c r="AG102" s="1811"/>
      <c r="AH102" s="1811"/>
      <c r="AI102" s="1811"/>
      <c r="AJ102" s="1816" t="str">
        <f>IFERROR(IFERROR('Multi-Customer'!$HG$43,VLOOKUP($D102,'Required Info to Submit'!$E$23:$J$32,4,FALSE)),"")</f>
        <v/>
      </c>
      <c r="AK102" s="1817"/>
      <c r="AL102" s="1817"/>
      <c r="AM102" s="1817"/>
      <c r="AN102" s="1817"/>
      <c r="AO102" s="1817"/>
      <c r="AP102" s="1817"/>
      <c r="AQ102" s="1817"/>
      <c r="AR102" s="1817"/>
      <c r="AS102" s="1817"/>
      <c r="AT102" s="1818"/>
      <c r="AU102" s="1759" t="str">
        <f>IFERROR(IFERROR('Multi-Customer'!$HG$44,VLOOKUP($D102,'Required Info to Submit'!$E$23:$J$32,5,FALSE)),"")</f>
        <v/>
      </c>
      <c r="AV102" s="1760"/>
      <c r="AW102" s="1760"/>
      <c r="AX102" s="1761"/>
      <c r="AY102" s="1801" t="str">
        <f>IFERROR(IFERROR('Multi-Customer'!$HG$45,VLOOKUP($D102,'Required Info to Submit'!$E$23:$J$32,6,FALSE)),"")</f>
        <v/>
      </c>
      <c r="AZ102" s="1802"/>
      <c r="BA102" s="1802"/>
      <c r="BB102" s="1802"/>
      <c r="BC102" s="1803"/>
      <c r="BF102" s="138"/>
    </row>
    <row r="103" spans="2:58" x14ac:dyDescent="0.25">
      <c r="B103" s="137"/>
      <c r="C103" s="552">
        <v>9</v>
      </c>
      <c r="D103" s="1824">
        <f>'Customer Inputs'!$B$14</f>
        <v>0</v>
      </c>
      <c r="E103" s="1824"/>
      <c r="F103" s="1824"/>
      <c r="G103" s="1824"/>
      <c r="H103" s="1824"/>
      <c r="I103" s="1824"/>
      <c r="J103" s="1824"/>
      <c r="K103" s="1811" t="str">
        <f>IFERROR(IFERROR('Multi-Customer'!$ID$39,VLOOKUP($D103,'Required Info to Submit'!$E$23:$J$32,2,FALSE)),"")</f>
        <v/>
      </c>
      <c r="L103" s="1811"/>
      <c r="M103" s="1811"/>
      <c r="N103" s="1811"/>
      <c r="O103" s="1811"/>
      <c r="P103" s="1811"/>
      <c r="Q103" s="1811"/>
      <c r="R103" s="1811"/>
      <c r="S103" s="1811"/>
      <c r="T103" s="1811"/>
      <c r="U103" s="1811" t="str">
        <f>IFERROR(IFERROR('Multi-Customer'!$ID$41&amp;" "&amp;'Multi-Customer'!$ID$42,VLOOKUP($D103,'Required Info to Submit'!$E$23:$J$32,3,FALSE)),"")</f>
        <v/>
      </c>
      <c r="V103" s="1811"/>
      <c r="W103" s="1811"/>
      <c r="X103" s="1811"/>
      <c r="Y103" s="1811"/>
      <c r="Z103" s="1811"/>
      <c r="AA103" s="1811"/>
      <c r="AB103" s="1811"/>
      <c r="AC103" s="1811"/>
      <c r="AD103" s="1811"/>
      <c r="AE103" s="1811"/>
      <c r="AF103" s="1811"/>
      <c r="AG103" s="1811"/>
      <c r="AH103" s="1811"/>
      <c r="AI103" s="1811"/>
      <c r="AJ103" s="1816" t="str">
        <f>IFERROR(IFERROR('Multi-Customer'!$ID$43,VLOOKUP($D103,'Required Info to Submit'!$E$23:$J$32,4,FALSE)),"")</f>
        <v/>
      </c>
      <c r="AK103" s="1817"/>
      <c r="AL103" s="1817"/>
      <c r="AM103" s="1817"/>
      <c r="AN103" s="1817"/>
      <c r="AO103" s="1817"/>
      <c r="AP103" s="1817"/>
      <c r="AQ103" s="1817"/>
      <c r="AR103" s="1817"/>
      <c r="AS103" s="1817"/>
      <c r="AT103" s="1818"/>
      <c r="AU103" s="1759" t="str">
        <f>IFERROR(IFERROR('Multi-Customer'!$ID$44,VLOOKUP($D103,'Required Info to Submit'!$E$23:$J$32,5,FALSE)),"")</f>
        <v/>
      </c>
      <c r="AV103" s="1760"/>
      <c r="AW103" s="1760"/>
      <c r="AX103" s="1761"/>
      <c r="AY103" s="1801" t="str">
        <f>IFERROR(IFERROR('Multi-Customer'!$ID$45,VLOOKUP($D103,'Required Info to Submit'!$E$23:$J$32,6,FALSE)),"")</f>
        <v/>
      </c>
      <c r="AZ103" s="1802"/>
      <c r="BA103" s="1802"/>
      <c r="BB103" s="1802"/>
      <c r="BC103" s="1803"/>
      <c r="BF103" s="138"/>
    </row>
    <row r="104" spans="2:58" ht="15.75" thickBot="1" x14ac:dyDescent="0.3">
      <c r="B104" s="137"/>
      <c r="C104" s="553">
        <v>10</v>
      </c>
      <c r="D104" s="1823">
        <f>'Customer Inputs'!$B$15</f>
        <v>0</v>
      </c>
      <c r="E104" s="1823"/>
      <c r="F104" s="1823"/>
      <c r="G104" s="1823"/>
      <c r="H104" s="1823"/>
      <c r="I104" s="1823"/>
      <c r="J104" s="1823"/>
      <c r="K104" s="1822" t="str">
        <f>IFERROR(IFERROR('Multi-Customer'!$JA$39,VLOOKUP($D104,'Required Info to Submit'!$E$23:$J$32,2,FALSE)),"")</f>
        <v/>
      </c>
      <c r="L104" s="1822"/>
      <c r="M104" s="1822"/>
      <c r="N104" s="1822"/>
      <c r="O104" s="1822"/>
      <c r="P104" s="1822"/>
      <c r="Q104" s="1822"/>
      <c r="R104" s="1822"/>
      <c r="S104" s="1822"/>
      <c r="T104" s="1822"/>
      <c r="U104" s="1822" t="str">
        <f>IFERROR(IFERROR('Multi-Customer'!$JA$41&amp;" "&amp;'Multi-Customer'!$JA$42,VLOOKUP($D104,'Required Info to Submit'!$E$23:$J$32,3,FALSE)),"")</f>
        <v/>
      </c>
      <c r="V104" s="1822"/>
      <c r="W104" s="1822"/>
      <c r="X104" s="1822"/>
      <c r="Y104" s="1822"/>
      <c r="Z104" s="1822"/>
      <c r="AA104" s="1822"/>
      <c r="AB104" s="1822"/>
      <c r="AC104" s="1822"/>
      <c r="AD104" s="1822"/>
      <c r="AE104" s="1822"/>
      <c r="AF104" s="1822"/>
      <c r="AG104" s="1822"/>
      <c r="AH104" s="1822"/>
      <c r="AI104" s="1822"/>
      <c r="AJ104" s="1813" t="str">
        <f>IFERROR(IFERROR('Multi-Customer'!$JA$43,VLOOKUP($D104,'Required Info to Submit'!$E$23:$J$32,4,FALSE)),"")</f>
        <v/>
      </c>
      <c r="AK104" s="1814"/>
      <c r="AL104" s="1814"/>
      <c r="AM104" s="1814"/>
      <c r="AN104" s="1814"/>
      <c r="AO104" s="1814"/>
      <c r="AP104" s="1814"/>
      <c r="AQ104" s="1814"/>
      <c r="AR104" s="1814"/>
      <c r="AS104" s="1814"/>
      <c r="AT104" s="1815"/>
      <c r="AU104" s="1808" t="str">
        <f>IFERROR(IFERROR('Multi-Customer'!$JA$44,VLOOKUP($D104,'Required Info to Submit'!$E$23:$J$32,5,FALSE)),"")</f>
        <v/>
      </c>
      <c r="AV104" s="1809"/>
      <c r="AW104" s="1809"/>
      <c r="AX104" s="1810"/>
      <c r="AY104" s="1798" t="str">
        <f>IFERROR(IFERROR('Multi-Customer'!$JA$45,VLOOKUP($D104,'Required Info to Submit'!$E$23:$J$32,6,FALSE)),"")</f>
        <v/>
      </c>
      <c r="AZ104" s="1799"/>
      <c r="BA104" s="1799"/>
      <c r="BB104" s="1799"/>
      <c r="BC104" s="1800"/>
      <c r="BF104" s="138"/>
    </row>
    <row r="105" spans="2:58" x14ac:dyDescent="0.25">
      <c r="B105" s="137"/>
      <c r="BF105" s="138"/>
    </row>
    <row r="106" spans="2:58" x14ac:dyDescent="0.25">
      <c r="B106" s="137"/>
      <c r="BF106" s="138"/>
    </row>
    <row r="107" spans="2:58" ht="18.75" x14ac:dyDescent="0.3">
      <c r="B107" s="1789" t="s">
        <v>972</v>
      </c>
      <c r="C107" s="1790"/>
      <c r="D107" s="1790"/>
      <c r="E107" s="1790"/>
      <c r="F107" s="1790"/>
      <c r="G107" s="1790"/>
      <c r="H107" s="1790"/>
      <c r="I107" s="1790"/>
      <c r="J107" s="1790"/>
      <c r="K107" s="1790"/>
      <c r="L107" s="1790"/>
      <c r="M107" s="1790"/>
      <c r="N107" s="1790"/>
      <c r="O107" s="1790"/>
      <c r="P107" s="1790"/>
      <c r="Q107" s="1790"/>
      <c r="R107" s="1790"/>
      <c r="S107" s="1790"/>
      <c r="T107" s="1790"/>
      <c r="U107" s="1790"/>
      <c r="V107" s="1790"/>
      <c r="W107" s="1790"/>
      <c r="X107" s="1790"/>
      <c r="Y107" s="1790"/>
      <c r="Z107" s="1790"/>
      <c r="AA107" s="1790"/>
      <c r="AB107" s="1790"/>
      <c r="AC107" s="1790"/>
      <c r="AD107" s="1790"/>
      <c r="AE107" s="1790"/>
      <c r="AF107" s="1790"/>
      <c r="AG107" s="1790"/>
      <c r="AH107" s="1790"/>
      <c r="AI107" s="1790"/>
      <c r="AJ107" s="1790"/>
      <c r="AK107" s="1790"/>
      <c r="AL107" s="1790"/>
      <c r="AM107" s="1790"/>
      <c r="AN107" s="1790"/>
      <c r="AO107" s="1790"/>
      <c r="AP107" s="1790"/>
      <c r="AQ107" s="1790"/>
      <c r="AR107" s="1790"/>
      <c r="AS107" s="1790"/>
      <c r="AT107" s="1790"/>
      <c r="AU107" s="1790"/>
      <c r="AV107" s="1790"/>
      <c r="AW107" s="1790"/>
      <c r="AX107" s="1790"/>
      <c r="AY107" s="1790"/>
      <c r="AZ107" s="1790"/>
      <c r="BA107" s="1790"/>
      <c r="BB107" s="1790"/>
      <c r="BC107" s="1790"/>
      <c r="BD107" s="1790"/>
      <c r="BE107" s="1790"/>
      <c r="BF107" s="1791"/>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78" t="s">
        <v>973</v>
      </c>
      <c r="V109" s="1879"/>
      <c r="W109" s="1879"/>
      <c r="X109" s="1879"/>
      <c r="Y109" s="1879"/>
      <c r="Z109" s="1879" t="s">
        <v>966</v>
      </c>
      <c r="AA109" s="1879"/>
      <c r="AB109" s="1879"/>
      <c r="AC109" s="1879"/>
      <c r="AD109" s="1879"/>
      <c r="AE109" s="1879"/>
      <c r="AF109" s="1879" t="s">
        <v>967</v>
      </c>
      <c r="AG109" s="1879"/>
      <c r="AH109" s="1879"/>
      <c r="AI109" s="1879"/>
      <c r="AJ109" s="1879"/>
      <c r="AK109" s="1879"/>
      <c r="AL109" s="1879"/>
      <c r="AM109" s="1879" t="s">
        <v>970</v>
      </c>
      <c r="AN109" s="1879"/>
      <c r="AO109" s="1879"/>
      <c r="AP109" s="1879"/>
      <c r="AQ109" s="1879"/>
      <c r="AR109" s="1879"/>
      <c r="AS109" s="1905"/>
      <c r="AT109" s="241"/>
      <c r="AU109" s="241"/>
      <c r="AV109" s="241"/>
      <c r="AW109" s="241"/>
      <c r="AX109" s="241"/>
      <c r="AY109" s="241"/>
      <c r="AZ109" s="241"/>
      <c r="BA109" s="241"/>
      <c r="BB109" s="241"/>
      <c r="BC109" s="241"/>
      <c r="BD109" s="241"/>
      <c r="BE109" s="241"/>
      <c r="BF109" s="555"/>
    </row>
    <row r="110" spans="2:58" x14ac:dyDescent="0.25">
      <c r="B110" s="137"/>
      <c r="D110" s="1874" t="s">
        <v>99</v>
      </c>
      <c r="E110" s="1812"/>
      <c r="F110" s="1812"/>
      <c r="G110" s="1812"/>
      <c r="H110" s="1812"/>
      <c r="I110" s="1812"/>
      <c r="J110" s="1812"/>
      <c r="K110" s="1812"/>
      <c r="L110" s="1812"/>
      <c r="M110" s="1812"/>
      <c r="N110" s="1812"/>
      <c r="O110" s="1812"/>
      <c r="P110" s="1812"/>
      <c r="Q110" s="1812"/>
      <c r="R110" s="1812"/>
      <c r="S110" s="1812"/>
      <c r="T110" s="1875"/>
      <c r="U110" s="1883" t="str">
        <f>IF('PIM Model'!$B$10=0,"",'PIM Model'!$B$10)</f>
        <v/>
      </c>
      <c r="V110" s="1880"/>
      <c r="W110" s="1880"/>
      <c r="X110" s="1880"/>
      <c r="Y110" s="1880"/>
      <c r="Z110" s="1880" t="str">
        <f>'PIM Model'!$AF$10</f>
        <v/>
      </c>
      <c r="AA110" s="1880"/>
      <c r="AB110" s="1880"/>
      <c r="AC110" s="1880"/>
      <c r="AD110" s="1880"/>
      <c r="AE110" s="1880"/>
      <c r="AF110" s="1892" t="str">
        <f>'PIM Model'!$AG$10</f>
        <v/>
      </c>
      <c r="AG110" s="1893"/>
      <c r="AH110" s="1893"/>
      <c r="AI110" s="1893"/>
      <c r="AJ110" s="1893"/>
      <c r="AK110" s="1893"/>
      <c r="AL110" s="1894"/>
      <c r="AM110" s="1892" t="str">
        <f>'PIM Model'!$AH$10</f>
        <v/>
      </c>
      <c r="AN110" s="1893"/>
      <c r="AO110" s="1893"/>
      <c r="AP110" s="1893"/>
      <c r="AQ110" s="1893"/>
      <c r="AR110" s="1893"/>
      <c r="AS110" s="1906"/>
      <c r="BF110" s="138"/>
    </row>
    <row r="111" spans="2:58" x14ac:dyDescent="0.25">
      <c r="B111" s="137"/>
      <c r="D111" s="1876" t="s">
        <v>103</v>
      </c>
      <c r="E111" s="1811"/>
      <c r="F111" s="1811"/>
      <c r="G111" s="1811"/>
      <c r="H111" s="1811"/>
      <c r="I111" s="1811"/>
      <c r="J111" s="1811"/>
      <c r="K111" s="1811"/>
      <c r="L111" s="1811"/>
      <c r="M111" s="1811"/>
      <c r="N111" s="1811"/>
      <c r="O111" s="1811"/>
      <c r="P111" s="1811"/>
      <c r="Q111" s="1811"/>
      <c r="R111" s="1811"/>
      <c r="S111" s="1811"/>
      <c r="T111" s="1877"/>
      <c r="U111" s="1884" t="str">
        <f>IF('PIM Model'!$B$11=0,"",'PIM Model'!$B$11)</f>
        <v/>
      </c>
      <c r="V111" s="1758"/>
      <c r="W111" s="1758"/>
      <c r="X111" s="1758"/>
      <c r="Y111" s="1758"/>
      <c r="Z111" s="1758" t="str">
        <f>'PIM Model'!$AF$11</f>
        <v/>
      </c>
      <c r="AA111" s="1758"/>
      <c r="AB111" s="1758"/>
      <c r="AC111" s="1758"/>
      <c r="AD111" s="1758"/>
      <c r="AE111" s="1758"/>
      <c r="AF111" s="1801" t="str">
        <f>'PIM Model'!$AG$11</f>
        <v/>
      </c>
      <c r="AG111" s="1802"/>
      <c r="AH111" s="1802"/>
      <c r="AI111" s="1802"/>
      <c r="AJ111" s="1802"/>
      <c r="AK111" s="1802"/>
      <c r="AL111" s="1888"/>
      <c r="AM111" s="1801" t="str">
        <f>'PIM Model'!$AH$11</f>
        <v/>
      </c>
      <c r="AN111" s="1802"/>
      <c r="AO111" s="1802"/>
      <c r="AP111" s="1802"/>
      <c r="AQ111" s="1802"/>
      <c r="AR111" s="1802"/>
      <c r="AS111" s="1803"/>
      <c r="BF111" s="138"/>
    </row>
    <row r="112" spans="2:58" x14ac:dyDescent="0.25">
      <c r="B112" s="137"/>
      <c r="D112" s="1876" t="s">
        <v>1305</v>
      </c>
      <c r="E112" s="1811"/>
      <c r="F112" s="1811"/>
      <c r="G112" s="1811"/>
      <c r="H112" s="1811"/>
      <c r="I112" s="1811"/>
      <c r="J112" s="1811"/>
      <c r="K112" s="1811"/>
      <c r="L112" s="1811"/>
      <c r="M112" s="1811"/>
      <c r="N112" s="1811"/>
      <c r="O112" s="1811"/>
      <c r="P112" s="1811"/>
      <c r="Q112" s="1811"/>
      <c r="R112" s="1811"/>
      <c r="S112" s="1811"/>
      <c r="T112" s="1877"/>
      <c r="U112" s="1884" t="str">
        <f>IF('PIM Model'!$B$12=0,"",'PIM Model'!$B$12)</f>
        <v/>
      </c>
      <c r="V112" s="1758"/>
      <c r="W112" s="1758"/>
      <c r="X112" s="1758"/>
      <c r="Y112" s="1758"/>
      <c r="Z112" s="1758" t="str">
        <f>'PIM Model'!$AF$12</f>
        <v/>
      </c>
      <c r="AA112" s="1758"/>
      <c r="AB112" s="1758"/>
      <c r="AC112" s="1758"/>
      <c r="AD112" s="1758"/>
      <c r="AE112" s="1758"/>
      <c r="AF112" s="1801" t="str">
        <f>'PIM Model'!$AG$12</f>
        <v/>
      </c>
      <c r="AG112" s="1802"/>
      <c r="AH112" s="1802"/>
      <c r="AI112" s="1802"/>
      <c r="AJ112" s="1802"/>
      <c r="AK112" s="1802"/>
      <c r="AL112" s="1888"/>
      <c r="AM112" s="1801" t="str">
        <f>'PIM Model'!$AH$12</f>
        <v/>
      </c>
      <c r="AN112" s="1802"/>
      <c r="AO112" s="1802"/>
      <c r="AP112" s="1802"/>
      <c r="AQ112" s="1802"/>
      <c r="AR112" s="1802"/>
      <c r="AS112" s="1803"/>
      <c r="BF112" s="138"/>
    </row>
    <row r="113" spans="2:58" x14ac:dyDescent="0.25">
      <c r="B113" s="137"/>
      <c r="D113" s="1876" t="s">
        <v>102</v>
      </c>
      <c r="E113" s="1811"/>
      <c r="F113" s="1811"/>
      <c r="G113" s="1811"/>
      <c r="H113" s="1811"/>
      <c r="I113" s="1811"/>
      <c r="J113" s="1811"/>
      <c r="K113" s="1811"/>
      <c r="L113" s="1811"/>
      <c r="M113" s="1811"/>
      <c r="N113" s="1811"/>
      <c r="O113" s="1811"/>
      <c r="P113" s="1811"/>
      <c r="Q113" s="1811"/>
      <c r="R113" s="1811"/>
      <c r="S113" s="1811"/>
      <c r="T113" s="1877"/>
      <c r="U113" s="1884" t="str">
        <f>IF('PIM Model'!$B$13=0,"",'PIM Model'!$B$13)</f>
        <v/>
      </c>
      <c r="V113" s="1758"/>
      <c r="W113" s="1758"/>
      <c r="X113" s="1758"/>
      <c r="Y113" s="1758"/>
      <c r="Z113" s="1758" t="str">
        <f>'PIM Model'!$AF$13</f>
        <v/>
      </c>
      <c r="AA113" s="1758"/>
      <c r="AB113" s="1758"/>
      <c r="AC113" s="1758"/>
      <c r="AD113" s="1758"/>
      <c r="AE113" s="1758"/>
      <c r="AF113" s="1801" t="str">
        <f>'PIM Model'!$AG$13</f>
        <v/>
      </c>
      <c r="AG113" s="1802"/>
      <c r="AH113" s="1802"/>
      <c r="AI113" s="1802"/>
      <c r="AJ113" s="1802"/>
      <c r="AK113" s="1802"/>
      <c r="AL113" s="1888"/>
      <c r="AM113" s="1801" t="str">
        <f>'PIM Model'!$AH$13</f>
        <v/>
      </c>
      <c r="AN113" s="1802"/>
      <c r="AO113" s="1802"/>
      <c r="AP113" s="1802"/>
      <c r="AQ113" s="1802"/>
      <c r="AR113" s="1802"/>
      <c r="AS113" s="1803"/>
      <c r="BF113" s="138"/>
    </row>
    <row r="114" spans="2:58" x14ac:dyDescent="0.25">
      <c r="B114" s="137"/>
      <c r="D114" s="1876" t="s">
        <v>100</v>
      </c>
      <c r="E114" s="1811"/>
      <c r="F114" s="1811"/>
      <c r="G114" s="1811"/>
      <c r="H114" s="1811"/>
      <c r="I114" s="1811"/>
      <c r="J114" s="1811"/>
      <c r="K114" s="1811"/>
      <c r="L114" s="1811"/>
      <c r="M114" s="1811"/>
      <c r="N114" s="1811"/>
      <c r="O114" s="1811"/>
      <c r="P114" s="1811"/>
      <c r="Q114" s="1811"/>
      <c r="R114" s="1811"/>
      <c r="S114" s="1811"/>
      <c r="T114" s="1877"/>
      <c r="U114" s="1884" t="str">
        <f>IF('PIM Model'!$B$14=0,"",'PIM Model'!$B$14)</f>
        <v/>
      </c>
      <c r="V114" s="1758"/>
      <c r="W114" s="1758"/>
      <c r="X114" s="1758"/>
      <c r="Y114" s="1758"/>
      <c r="Z114" s="1758" t="str">
        <f>'PIM Model'!$AF$14</f>
        <v/>
      </c>
      <c r="AA114" s="1758"/>
      <c r="AB114" s="1758"/>
      <c r="AC114" s="1758"/>
      <c r="AD114" s="1758"/>
      <c r="AE114" s="1758"/>
      <c r="AF114" s="1801" t="str">
        <f>'PIM Model'!$AG$14</f>
        <v/>
      </c>
      <c r="AG114" s="1802"/>
      <c r="AH114" s="1802"/>
      <c r="AI114" s="1802"/>
      <c r="AJ114" s="1802"/>
      <c r="AK114" s="1802"/>
      <c r="AL114" s="1888"/>
      <c r="AM114" s="1801" t="str">
        <f>'PIM Model'!$AH$14</f>
        <v/>
      </c>
      <c r="AN114" s="1802"/>
      <c r="AO114" s="1802"/>
      <c r="AP114" s="1802"/>
      <c r="AQ114" s="1802"/>
      <c r="AR114" s="1802"/>
      <c r="AS114" s="1803"/>
      <c r="BF114" s="138"/>
    </row>
    <row r="115" spans="2:58" x14ac:dyDescent="0.25">
      <c r="B115" s="137"/>
      <c r="D115" s="1876" t="s">
        <v>104</v>
      </c>
      <c r="E115" s="1811"/>
      <c r="F115" s="1811"/>
      <c r="G115" s="1811"/>
      <c r="H115" s="1811"/>
      <c r="I115" s="1811"/>
      <c r="J115" s="1811"/>
      <c r="K115" s="1811"/>
      <c r="L115" s="1811"/>
      <c r="M115" s="1811"/>
      <c r="N115" s="1811"/>
      <c r="O115" s="1811"/>
      <c r="P115" s="1811"/>
      <c r="Q115" s="1811"/>
      <c r="R115" s="1811"/>
      <c r="S115" s="1811"/>
      <c r="T115" s="1877"/>
      <c r="U115" s="1884" t="str">
        <f>IF('PIM Model'!$B$15=0,"",'PIM Model'!$B$15)</f>
        <v/>
      </c>
      <c r="V115" s="1758"/>
      <c r="W115" s="1758"/>
      <c r="X115" s="1758"/>
      <c r="Y115" s="1758"/>
      <c r="Z115" s="1758" t="str">
        <f>'PIM Model'!$AF$15</f>
        <v/>
      </c>
      <c r="AA115" s="1758"/>
      <c r="AB115" s="1758"/>
      <c r="AC115" s="1758"/>
      <c r="AD115" s="1758"/>
      <c r="AE115" s="1758"/>
      <c r="AF115" s="1801" t="str">
        <f>'PIM Model'!$AG$15</f>
        <v/>
      </c>
      <c r="AG115" s="1802"/>
      <c r="AH115" s="1802"/>
      <c r="AI115" s="1802"/>
      <c r="AJ115" s="1802"/>
      <c r="AK115" s="1802"/>
      <c r="AL115" s="1888"/>
      <c r="AM115" s="1801" t="str">
        <f>'PIM Model'!$AH$15</f>
        <v/>
      </c>
      <c r="AN115" s="1802"/>
      <c r="AO115" s="1802"/>
      <c r="AP115" s="1802"/>
      <c r="AQ115" s="1802"/>
      <c r="AR115" s="1802"/>
      <c r="AS115" s="1803"/>
      <c r="BF115" s="138"/>
    </row>
    <row r="116" spans="2:58" x14ac:dyDescent="0.25">
      <c r="B116" s="137"/>
      <c r="D116" s="1876" t="s">
        <v>98</v>
      </c>
      <c r="E116" s="1811"/>
      <c r="F116" s="1811"/>
      <c r="G116" s="1811"/>
      <c r="H116" s="1811"/>
      <c r="I116" s="1811"/>
      <c r="J116" s="1811"/>
      <c r="K116" s="1811"/>
      <c r="L116" s="1811"/>
      <c r="M116" s="1811"/>
      <c r="N116" s="1811"/>
      <c r="O116" s="1811"/>
      <c r="P116" s="1811"/>
      <c r="Q116" s="1811"/>
      <c r="R116" s="1811"/>
      <c r="S116" s="1811"/>
      <c r="T116" s="1877"/>
      <c r="U116" s="1884" t="str">
        <f>IF('PIM Model'!$B$16=0,"",'PIM Model'!$B$16)</f>
        <v/>
      </c>
      <c r="V116" s="1758"/>
      <c r="W116" s="1758"/>
      <c r="X116" s="1758"/>
      <c r="Y116" s="1758"/>
      <c r="Z116" s="1758" t="str">
        <f>'PIM Model'!$AF$16</f>
        <v/>
      </c>
      <c r="AA116" s="1758"/>
      <c r="AB116" s="1758"/>
      <c r="AC116" s="1758"/>
      <c r="AD116" s="1758"/>
      <c r="AE116" s="1758"/>
      <c r="AF116" s="1801" t="str">
        <f>'PIM Model'!$AG$16</f>
        <v/>
      </c>
      <c r="AG116" s="1802"/>
      <c r="AH116" s="1802"/>
      <c r="AI116" s="1802"/>
      <c r="AJ116" s="1802"/>
      <c r="AK116" s="1802"/>
      <c r="AL116" s="1888"/>
      <c r="AM116" s="1801" t="str">
        <f>'PIM Model'!$AH$16</f>
        <v/>
      </c>
      <c r="AN116" s="1802"/>
      <c r="AO116" s="1802"/>
      <c r="AP116" s="1802"/>
      <c r="AQ116" s="1802"/>
      <c r="AR116" s="1802"/>
      <c r="AS116" s="1803"/>
      <c r="BF116" s="138"/>
    </row>
    <row r="117" spans="2:58" x14ac:dyDescent="0.25">
      <c r="B117" s="137"/>
      <c r="D117" s="1876" t="s">
        <v>95</v>
      </c>
      <c r="E117" s="1811"/>
      <c r="F117" s="1811"/>
      <c r="G117" s="1811"/>
      <c r="H117" s="1811"/>
      <c r="I117" s="1811"/>
      <c r="J117" s="1811"/>
      <c r="K117" s="1811"/>
      <c r="L117" s="1811"/>
      <c r="M117" s="1811"/>
      <c r="N117" s="1811"/>
      <c r="O117" s="1811"/>
      <c r="P117" s="1811"/>
      <c r="Q117" s="1811"/>
      <c r="R117" s="1811"/>
      <c r="S117" s="1811"/>
      <c r="T117" s="1877"/>
      <c r="U117" s="1884" t="str">
        <f>IF('PIM Model'!$B$17=0,"",'PIM Model'!$B$17)</f>
        <v/>
      </c>
      <c r="V117" s="1758"/>
      <c r="W117" s="1758"/>
      <c r="X117" s="1758"/>
      <c r="Y117" s="1758"/>
      <c r="Z117" s="1758" t="str">
        <f>'PIM Model'!$AF$17</f>
        <v/>
      </c>
      <c r="AA117" s="1758"/>
      <c r="AB117" s="1758"/>
      <c r="AC117" s="1758"/>
      <c r="AD117" s="1758"/>
      <c r="AE117" s="1758"/>
      <c r="AF117" s="1801" t="str">
        <f>'PIM Model'!$AG$17</f>
        <v/>
      </c>
      <c r="AG117" s="1802"/>
      <c r="AH117" s="1802"/>
      <c r="AI117" s="1802"/>
      <c r="AJ117" s="1802"/>
      <c r="AK117" s="1802"/>
      <c r="AL117" s="1888"/>
      <c r="AM117" s="1801" t="str">
        <f>'PIM Model'!$AH$17</f>
        <v/>
      </c>
      <c r="AN117" s="1802"/>
      <c r="AO117" s="1802"/>
      <c r="AP117" s="1802"/>
      <c r="AQ117" s="1802"/>
      <c r="AR117" s="1802"/>
      <c r="AS117" s="1803"/>
      <c r="BF117" s="138"/>
    </row>
    <row r="118" spans="2:58" x14ac:dyDescent="0.25">
      <c r="B118" s="137"/>
      <c r="D118" s="1876" t="s">
        <v>96</v>
      </c>
      <c r="E118" s="1811"/>
      <c r="F118" s="1811"/>
      <c r="G118" s="1811"/>
      <c r="H118" s="1811"/>
      <c r="I118" s="1811"/>
      <c r="J118" s="1811"/>
      <c r="K118" s="1811"/>
      <c r="L118" s="1811"/>
      <c r="M118" s="1811"/>
      <c r="N118" s="1811"/>
      <c r="O118" s="1811"/>
      <c r="P118" s="1811"/>
      <c r="Q118" s="1811"/>
      <c r="R118" s="1811"/>
      <c r="S118" s="1811"/>
      <c r="T118" s="1877"/>
      <c r="U118" s="1884" t="str">
        <f>IF('PIM Model'!$B$18=0,"",'PIM Model'!$B$18)</f>
        <v/>
      </c>
      <c r="V118" s="1758"/>
      <c r="W118" s="1758"/>
      <c r="X118" s="1758"/>
      <c r="Y118" s="1758"/>
      <c r="Z118" s="1758" t="str">
        <f>'PIM Model'!$AF$18</f>
        <v/>
      </c>
      <c r="AA118" s="1758"/>
      <c r="AB118" s="1758"/>
      <c r="AC118" s="1758"/>
      <c r="AD118" s="1758"/>
      <c r="AE118" s="1758"/>
      <c r="AF118" s="1801" t="str">
        <f>'PIM Model'!$AG$18</f>
        <v/>
      </c>
      <c r="AG118" s="1802"/>
      <c r="AH118" s="1802"/>
      <c r="AI118" s="1802"/>
      <c r="AJ118" s="1802"/>
      <c r="AK118" s="1802"/>
      <c r="AL118" s="1888"/>
      <c r="AM118" s="1801" t="str">
        <f>'PIM Model'!$AH$18</f>
        <v/>
      </c>
      <c r="AN118" s="1802"/>
      <c r="AO118" s="1802"/>
      <c r="AP118" s="1802"/>
      <c r="AQ118" s="1802"/>
      <c r="AR118" s="1802"/>
      <c r="AS118" s="1803"/>
      <c r="BF118" s="138"/>
    </row>
    <row r="119" spans="2:58" x14ac:dyDescent="0.25">
      <c r="B119" s="137"/>
      <c r="D119" s="1876" t="s">
        <v>101</v>
      </c>
      <c r="E119" s="1811"/>
      <c r="F119" s="1811"/>
      <c r="G119" s="1811"/>
      <c r="H119" s="1811"/>
      <c r="I119" s="1811"/>
      <c r="J119" s="1811"/>
      <c r="K119" s="1811"/>
      <c r="L119" s="1811"/>
      <c r="M119" s="1811"/>
      <c r="N119" s="1811"/>
      <c r="O119" s="1811"/>
      <c r="P119" s="1811"/>
      <c r="Q119" s="1811"/>
      <c r="R119" s="1811"/>
      <c r="S119" s="1811"/>
      <c r="T119" s="1877"/>
      <c r="U119" s="1884" t="str">
        <f>IF('PIM Model'!$B$19=0,"",'PIM Model'!$B$19)</f>
        <v/>
      </c>
      <c r="V119" s="1758"/>
      <c r="W119" s="1758"/>
      <c r="X119" s="1758"/>
      <c r="Y119" s="1758"/>
      <c r="Z119" s="1758" t="str">
        <f>'PIM Model'!$AF$19</f>
        <v/>
      </c>
      <c r="AA119" s="1758"/>
      <c r="AB119" s="1758"/>
      <c r="AC119" s="1758"/>
      <c r="AD119" s="1758"/>
      <c r="AE119" s="1758"/>
      <c r="AF119" s="1801" t="str">
        <f>'PIM Model'!$AG$19</f>
        <v/>
      </c>
      <c r="AG119" s="1802"/>
      <c r="AH119" s="1802"/>
      <c r="AI119" s="1802"/>
      <c r="AJ119" s="1802"/>
      <c r="AK119" s="1802"/>
      <c r="AL119" s="1888"/>
      <c r="AM119" s="1801" t="str">
        <f>'PIM Model'!$AH$19</f>
        <v/>
      </c>
      <c r="AN119" s="1802"/>
      <c r="AO119" s="1802"/>
      <c r="AP119" s="1802"/>
      <c r="AQ119" s="1802"/>
      <c r="AR119" s="1802"/>
      <c r="AS119" s="1803"/>
      <c r="BF119" s="138"/>
    </row>
    <row r="120" spans="2:58" x14ac:dyDescent="0.25">
      <c r="B120" s="137"/>
      <c r="D120" s="1876" t="s">
        <v>97</v>
      </c>
      <c r="E120" s="1811"/>
      <c r="F120" s="1811"/>
      <c r="G120" s="1811"/>
      <c r="H120" s="1811"/>
      <c r="I120" s="1811"/>
      <c r="J120" s="1811"/>
      <c r="K120" s="1811"/>
      <c r="L120" s="1811"/>
      <c r="M120" s="1811"/>
      <c r="N120" s="1811"/>
      <c r="O120" s="1811"/>
      <c r="P120" s="1811"/>
      <c r="Q120" s="1811"/>
      <c r="R120" s="1811"/>
      <c r="S120" s="1811"/>
      <c r="T120" s="1877"/>
      <c r="U120" s="1884" t="str">
        <f>IF('PIM Model'!$B$20=0,"",'PIM Model'!$B$20)</f>
        <v/>
      </c>
      <c r="V120" s="1758"/>
      <c r="W120" s="1758"/>
      <c r="X120" s="1758"/>
      <c r="Y120" s="1758"/>
      <c r="Z120" s="1758" t="str">
        <f>'PIM Model'!$AF$20</f>
        <v/>
      </c>
      <c r="AA120" s="1758"/>
      <c r="AB120" s="1758"/>
      <c r="AC120" s="1758"/>
      <c r="AD120" s="1758"/>
      <c r="AE120" s="1758"/>
      <c r="AF120" s="1801" t="str">
        <f>'PIM Model'!$AG$20</f>
        <v/>
      </c>
      <c r="AG120" s="1802"/>
      <c r="AH120" s="1802"/>
      <c r="AI120" s="1802"/>
      <c r="AJ120" s="1802"/>
      <c r="AK120" s="1802"/>
      <c r="AL120" s="1888"/>
      <c r="AM120" s="1801" t="str">
        <f>'PIM Model'!$AH$20</f>
        <v/>
      </c>
      <c r="AN120" s="1802"/>
      <c r="AO120" s="1802"/>
      <c r="AP120" s="1802"/>
      <c r="AQ120" s="1802"/>
      <c r="AR120" s="1802"/>
      <c r="AS120" s="1803"/>
      <c r="BF120" s="138"/>
    </row>
    <row r="121" spans="2:58" x14ac:dyDescent="0.25">
      <c r="B121" s="137"/>
      <c r="D121" s="1876" t="s">
        <v>93</v>
      </c>
      <c r="E121" s="1811"/>
      <c r="F121" s="1811"/>
      <c r="G121" s="1811"/>
      <c r="H121" s="1811"/>
      <c r="I121" s="1811"/>
      <c r="J121" s="1811"/>
      <c r="K121" s="1811"/>
      <c r="L121" s="1811"/>
      <c r="M121" s="1811"/>
      <c r="N121" s="1811"/>
      <c r="O121" s="1811"/>
      <c r="P121" s="1811"/>
      <c r="Q121" s="1811"/>
      <c r="R121" s="1811"/>
      <c r="S121" s="1811"/>
      <c r="T121" s="1877"/>
      <c r="U121" s="1884" t="str">
        <f>IF('PIM Model'!$B$21=0,"",'PIM Model'!$B$21)</f>
        <v/>
      </c>
      <c r="V121" s="1758"/>
      <c r="W121" s="1758"/>
      <c r="X121" s="1758"/>
      <c r="Y121" s="1758"/>
      <c r="Z121" s="1758" t="str">
        <f>'PIM Model'!$AF$21</f>
        <v/>
      </c>
      <c r="AA121" s="1758"/>
      <c r="AB121" s="1758"/>
      <c r="AC121" s="1758"/>
      <c r="AD121" s="1758"/>
      <c r="AE121" s="1758"/>
      <c r="AF121" s="1801" t="str">
        <f>'PIM Model'!$AG$21</f>
        <v/>
      </c>
      <c r="AG121" s="1802"/>
      <c r="AH121" s="1802"/>
      <c r="AI121" s="1802"/>
      <c r="AJ121" s="1802"/>
      <c r="AK121" s="1802"/>
      <c r="AL121" s="1888"/>
      <c r="AM121" s="1801" t="str">
        <f>'PIM Model'!$AH$21</f>
        <v/>
      </c>
      <c r="AN121" s="1802"/>
      <c r="AO121" s="1802"/>
      <c r="AP121" s="1802"/>
      <c r="AQ121" s="1802"/>
      <c r="AR121" s="1802"/>
      <c r="AS121" s="1803"/>
      <c r="BF121" s="138"/>
    </row>
    <row r="122" spans="2:58" x14ac:dyDescent="0.25">
      <c r="B122" s="137"/>
      <c r="D122" s="1876" t="s">
        <v>105</v>
      </c>
      <c r="E122" s="1811"/>
      <c r="F122" s="1811"/>
      <c r="G122" s="1811"/>
      <c r="H122" s="1811"/>
      <c r="I122" s="1811"/>
      <c r="J122" s="1811"/>
      <c r="K122" s="1811"/>
      <c r="L122" s="1811"/>
      <c r="M122" s="1811"/>
      <c r="N122" s="1811"/>
      <c r="O122" s="1811"/>
      <c r="P122" s="1811"/>
      <c r="Q122" s="1811"/>
      <c r="R122" s="1811"/>
      <c r="S122" s="1811"/>
      <c r="T122" s="1877"/>
      <c r="U122" s="1884" t="str">
        <f>IF('PIM Model'!$B$22=0,"",'PIM Model'!$B$22)</f>
        <v/>
      </c>
      <c r="V122" s="1758"/>
      <c r="W122" s="1758"/>
      <c r="X122" s="1758"/>
      <c r="Y122" s="1758"/>
      <c r="Z122" s="1758" t="str">
        <f>'PIM Model'!$AF$22</f>
        <v/>
      </c>
      <c r="AA122" s="1758"/>
      <c r="AB122" s="1758"/>
      <c r="AC122" s="1758"/>
      <c r="AD122" s="1758"/>
      <c r="AE122" s="1758"/>
      <c r="AF122" s="1801" t="str">
        <f>'PIM Model'!$AG$22</f>
        <v/>
      </c>
      <c r="AG122" s="1802"/>
      <c r="AH122" s="1802"/>
      <c r="AI122" s="1802"/>
      <c r="AJ122" s="1802"/>
      <c r="AK122" s="1802"/>
      <c r="AL122" s="1888"/>
      <c r="AM122" s="1801" t="str">
        <f>'PIM Model'!$AH$22</f>
        <v/>
      </c>
      <c r="AN122" s="1802"/>
      <c r="AO122" s="1802"/>
      <c r="AP122" s="1802"/>
      <c r="AQ122" s="1802"/>
      <c r="AR122" s="1802"/>
      <c r="AS122" s="1803"/>
      <c r="BF122" s="138"/>
    </row>
    <row r="123" spans="2:58" x14ac:dyDescent="0.25">
      <c r="B123" s="137"/>
      <c r="D123" s="1876" t="s">
        <v>92</v>
      </c>
      <c r="E123" s="1811"/>
      <c r="F123" s="1811"/>
      <c r="G123" s="1811"/>
      <c r="H123" s="1811"/>
      <c r="I123" s="1811"/>
      <c r="J123" s="1811"/>
      <c r="K123" s="1811"/>
      <c r="L123" s="1811"/>
      <c r="M123" s="1811"/>
      <c r="N123" s="1811"/>
      <c r="O123" s="1811"/>
      <c r="P123" s="1811"/>
      <c r="Q123" s="1811"/>
      <c r="R123" s="1811"/>
      <c r="S123" s="1811"/>
      <c r="T123" s="1877"/>
      <c r="U123" s="1884" t="str">
        <f>IF('PIM Model'!$B$23=0,"",'PIM Model'!$B$23)</f>
        <v/>
      </c>
      <c r="V123" s="1758"/>
      <c r="W123" s="1758"/>
      <c r="X123" s="1758"/>
      <c r="Y123" s="1758"/>
      <c r="Z123" s="1758" t="str">
        <f>'PIM Model'!$AF$23</f>
        <v/>
      </c>
      <c r="AA123" s="1758"/>
      <c r="AB123" s="1758"/>
      <c r="AC123" s="1758"/>
      <c r="AD123" s="1758"/>
      <c r="AE123" s="1758"/>
      <c r="AF123" s="1801" t="str">
        <f>'PIM Model'!$AG$23</f>
        <v/>
      </c>
      <c r="AG123" s="1802"/>
      <c r="AH123" s="1802"/>
      <c r="AI123" s="1802"/>
      <c r="AJ123" s="1802"/>
      <c r="AK123" s="1802"/>
      <c r="AL123" s="1888"/>
      <c r="AM123" s="1801" t="str">
        <f>'PIM Model'!$AH$23</f>
        <v/>
      </c>
      <c r="AN123" s="1802"/>
      <c r="AO123" s="1802"/>
      <c r="AP123" s="1802"/>
      <c r="AQ123" s="1802"/>
      <c r="AR123" s="1802"/>
      <c r="AS123" s="1803"/>
      <c r="BF123" s="138"/>
    </row>
    <row r="124" spans="2:58" x14ac:dyDescent="0.25">
      <c r="B124" s="137"/>
      <c r="D124" s="1876" t="s">
        <v>91</v>
      </c>
      <c r="E124" s="1811"/>
      <c r="F124" s="1811"/>
      <c r="G124" s="1811"/>
      <c r="H124" s="1811"/>
      <c r="I124" s="1811"/>
      <c r="J124" s="1811"/>
      <c r="K124" s="1811"/>
      <c r="L124" s="1811"/>
      <c r="M124" s="1811"/>
      <c r="N124" s="1811"/>
      <c r="O124" s="1811"/>
      <c r="P124" s="1811"/>
      <c r="Q124" s="1811"/>
      <c r="R124" s="1811"/>
      <c r="S124" s="1811"/>
      <c r="T124" s="1877"/>
      <c r="U124" s="1884" t="str">
        <f>IF('PIM Model'!$B$24=0,"",'PIM Model'!$B$24)</f>
        <v/>
      </c>
      <c r="V124" s="1758"/>
      <c r="W124" s="1758"/>
      <c r="X124" s="1758"/>
      <c r="Y124" s="1758"/>
      <c r="Z124" s="1758" t="str">
        <f>'PIM Model'!$AF$24</f>
        <v/>
      </c>
      <c r="AA124" s="1758"/>
      <c r="AB124" s="1758"/>
      <c r="AC124" s="1758"/>
      <c r="AD124" s="1758"/>
      <c r="AE124" s="1758"/>
      <c r="AF124" s="1801" t="str">
        <f>'PIM Model'!$AG$24</f>
        <v/>
      </c>
      <c r="AG124" s="1802"/>
      <c r="AH124" s="1802"/>
      <c r="AI124" s="1802"/>
      <c r="AJ124" s="1802"/>
      <c r="AK124" s="1802"/>
      <c r="AL124" s="1888"/>
      <c r="AM124" s="1801" t="str">
        <f>'PIM Model'!$AH$24</f>
        <v/>
      </c>
      <c r="AN124" s="1802"/>
      <c r="AO124" s="1802"/>
      <c r="AP124" s="1802"/>
      <c r="AQ124" s="1802"/>
      <c r="AR124" s="1802"/>
      <c r="AS124" s="1803"/>
      <c r="BF124" s="138"/>
    </row>
    <row r="125" spans="2:58" x14ac:dyDescent="0.25">
      <c r="B125" s="137"/>
      <c r="D125" s="1876" t="s">
        <v>90</v>
      </c>
      <c r="E125" s="1811"/>
      <c r="F125" s="1811"/>
      <c r="G125" s="1811"/>
      <c r="H125" s="1811"/>
      <c r="I125" s="1811"/>
      <c r="J125" s="1811"/>
      <c r="K125" s="1811"/>
      <c r="L125" s="1811"/>
      <c r="M125" s="1811"/>
      <c r="N125" s="1811"/>
      <c r="O125" s="1811"/>
      <c r="P125" s="1811"/>
      <c r="Q125" s="1811"/>
      <c r="R125" s="1811"/>
      <c r="S125" s="1811"/>
      <c r="T125" s="1877"/>
      <c r="U125" s="1884" t="str">
        <f>IF('PIM Model'!$B$25=0,"",'PIM Model'!$B$25)</f>
        <v/>
      </c>
      <c r="V125" s="1758"/>
      <c r="W125" s="1758"/>
      <c r="X125" s="1758"/>
      <c r="Y125" s="1758"/>
      <c r="Z125" s="1758" t="str">
        <f>'PIM Model'!$AF$25</f>
        <v/>
      </c>
      <c r="AA125" s="1758"/>
      <c r="AB125" s="1758"/>
      <c r="AC125" s="1758"/>
      <c r="AD125" s="1758"/>
      <c r="AE125" s="1758"/>
      <c r="AF125" s="1801" t="str">
        <f>'PIM Model'!$AG$25</f>
        <v/>
      </c>
      <c r="AG125" s="1802"/>
      <c r="AH125" s="1802"/>
      <c r="AI125" s="1802"/>
      <c r="AJ125" s="1802"/>
      <c r="AK125" s="1802"/>
      <c r="AL125" s="1888"/>
      <c r="AM125" s="1801" t="str">
        <f>'PIM Model'!$AH$25</f>
        <v/>
      </c>
      <c r="AN125" s="1802"/>
      <c r="AO125" s="1802"/>
      <c r="AP125" s="1802"/>
      <c r="AQ125" s="1802"/>
      <c r="AR125" s="1802"/>
      <c r="AS125" s="1803"/>
      <c r="BF125" s="138"/>
    </row>
    <row r="126" spans="2:58" x14ac:dyDescent="0.25">
      <c r="B126" s="137"/>
      <c r="D126" s="1876" t="s">
        <v>89</v>
      </c>
      <c r="E126" s="1811"/>
      <c r="F126" s="1811"/>
      <c r="G126" s="1811"/>
      <c r="H126" s="1811"/>
      <c r="I126" s="1811"/>
      <c r="J126" s="1811"/>
      <c r="K126" s="1811"/>
      <c r="L126" s="1811"/>
      <c r="M126" s="1811"/>
      <c r="N126" s="1811"/>
      <c r="O126" s="1811"/>
      <c r="P126" s="1811"/>
      <c r="Q126" s="1811"/>
      <c r="R126" s="1811"/>
      <c r="S126" s="1811"/>
      <c r="T126" s="1877"/>
      <c r="U126" s="1884" t="str">
        <f>IF('PIM Model'!$B$26=0,"",'PIM Model'!$B$26)</f>
        <v/>
      </c>
      <c r="V126" s="1758"/>
      <c r="W126" s="1758"/>
      <c r="X126" s="1758"/>
      <c r="Y126" s="1758"/>
      <c r="Z126" s="1758" t="str">
        <f>'PIM Model'!$AF$26</f>
        <v/>
      </c>
      <c r="AA126" s="1758"/>
      <c r="AB126" s="1758"/>
      <c r="AC126" s="1758"/>
      <c r="AD126" s="1758"/>
      <c r="AE126" s="1758"/>
      <c r="AF126" s="1801" t="str">
        <f>'PIM Model'!$AG$26</f>
        <v/>
      </c>
      <c r="AG126" s="1802"/>
      <c r="AH126" s="1802"/>
      <c r="AI126" s="1802"/>
      <c r="AJ126" s="1802"/>
      <c r="AK126" s="1802"/>
      <c r="AL126" s="1888"/>
      <c r="AM126" s="1801" t="str">
        <f>'PIM Model'!$AH$26</f>
        <v/>
      </c>
      <c r="AN126" s="1802"/>
      <c r="AO126" s="1802"/>
      <c r="AP126" s="1802"/>
      <c r="AQ126" s="1802"/>
      <c r="AR126" s="1802"/>
      <c r="AS126" s="1803"/>
      <c r="BF126" s="138"/>
    </row>
    <row r="127" spans="2:58" x14ac:dyDescent="0.25">
      <c r="B127" s="137"/>
      <c r="D127" s="1876" t="s">
        <v>94</v>
      </c>
      <c r="E127" s="1811"/>
      <c r="F127" s="1811"/>
      <c r="G127" s="1811"/>
      <c r="H127" s="1811"/>
      <c r="I127" s="1811"/>
      <c r="J127" s="1811"/>
      <c r="K127" s="1811"/>
      <c r="L127" s="1811"/>
      <c r="M127" s="1811"/>
      <c r="N127" s="1811"/>
      <c r="O127" s="1811"/>
      <c r="P127" s="1811"/>
      <c r="Q127" s="1811"/>
      <c r="R127" s="1811"/>
      <c r="S127" s="1811"/>
      <c r="T127" s="1877"/>
      <c r="U127" s="1884" t="str">
        <f>IF('PIM Model'!$B$27=0,"",'PIM Model'!$B$27)</f>
        <v/>
      </c>
      <c r="V127" s="1758"/>
      <c r="W127" s="1758"/>
      <c r="X127" s="1758"/>
      <c r="Y127" s="1758"/>
      <c r="Z127" s="1758" t="str">
        <f>'PIM Model'!$AF$27</f>
        <v/>
      </c>
      <c r="AA127" s="1758"/>
      <c r="AB127" s="1758"/>
      <c r="AC127" s="1758"/>
      <c r="AD127" s="1758"/>
      <c r="AE127" s="1758"/>
      <c r="AF127" s="1801" t="str">
        <f>'PIM Model'!$AG$27</f>
        <v/>
      </c>
      <c r="AG127" s="1802"/>
      <c r="AH127" s="1802"/>
      <c r="AI127" s="1802"/>
      <c r="AJ127" s="1802"/>
      <c r="AK127" s="1802"/>
      <c r="AL127" s="1888"/>
      <c r="AM127" s="1801" t="str">
        <f>'PIM Model'!$AH$27</f>
        <v/>
      </c>
      <c r="AN127" s="1802"/>
      <c r="AO127" s="1802"/>
      <c r="AP127" s="1802"/>
      <c r="AQ127" s="1802"/>
      <c r="AR127" s="1802"/>
      <c r="AS127" s="1803"/>
      <c r="BF127" s="138"/>
    </row>
    <row r="128" spans="2:58" x14ac:dyDescent="0.25">
      <c r="B128" s="137"/>
      <c r="D128" s="1876" t="s">
        <v>86</v>
      </c>
      <c r="E128" s="1811"/>
      <c r="F128" s="1811"/>
      <c r="G128" s="1811"/>
      <c r="H128" s="1811"/>
      <c r="I128" s="1811"/>
      <c r="J128" s="1811"/>
      <c r="K128" s="1811"/>
      <c r="L128" s="1811"/>
      <c r="M128" s="1811"/>
      <c r="N128" s="1811"/>
      <c r="O128" s="1811"/>
      <c r="P128" s="1811"/>
      <c r="Q128" s="1811"/>
      <c r="R128" s="1811"/>
      <c r="S128" s="1811"/>
      <c r="T128" s="1877"/>
      <c r="U128" s="1884" t="str">
        <f>IF('PIM Model'!$B$28=0,"",'PIM Model'!$B$28)</f>
        <v/>
      </c>
      <c r="V128" s="1758"/>
      <c r="W128" s="1758"/>
      <c r="X128" s="1758"/>
      <c r="Y128" s="1758"/>
      <c r="Z128" s="1758" t="str">
        <f>'PIM Model'!$AF$28</f>
        <v/>
      </c>
      <c r="AA128" s="1758"/>
      <c r="AB128" s="1758"/>
      <c r="AC128" s="1758"/>
      <c r="AD128" s="1758"/>
      <c r="AE128" s="1758"/>
      <c r="AF128" s="1801" t="str">
        <f>'PIM Model'!$AG$28</f>
        <v/>
      </c>
      <c r="AG128" s="1802"/>
      <c r="AH128" s="1802"/>
      <c r="AI128" s="1802"/>
      <c r="AJ128" s="1802"/>
      <c r="AK128" s="1802"/>
      <c r="AL128" s="1888"/>
      <c r="AM128" s="1801" t="str">
        <f>'PIM Model'!$AH$28</f>
        <v/>
      </c>
      <c r="AN128" s="1802"/>
      <c r="AO128" s="1802"/>
      <c r="AP128" s="1802"/>
      <c r="AQ128" s="1802"/>
      <c r="AR128" s="1802"/>
      <c r="AS128" s="1803"/>
      <c r="BF128" s="138"/>
    </row>
    <row r="129" spans="2:58" x14ac:dyDescent="0.25">
      <c r="B129" s="137"/>
      <c r="D129" s="1876" t="s">
        <v>88</v>
      </c>
      <c r="E129" s="1811"/>
      <c r="F129" s="1811"/>
      <c r="G129" s="1811"/>
      <c r="H129" s="1811"/>
      <c r="I129" s="1811"/>
      <c r="J129" s="1811"/>
      <c r="K129" s="1811"/>
      <c r="L129" s="1811"/>
      <c r="M129" s="1811"/>
      <c r="N129" s="1811"/>
      <c r="O129" s="1811"/>
      <c r="P129" s="1811"/>
      <c r="Q129" s="1811"/>
      <c r="R129" s="1811"/>
      <c r="S129" s="1811"/>
      <c r="T129" s="1877"/>
      <c r="U129" s="1884" t="str">
        <f>IF('PIM Model'!$B$29=0,"",'PIM Model'!$B$29)</f>
        <v/>
      </c>
      <c r="V129" s="1758"/>
      <c r="W129" s="1758"/>
      <c r="X129" s="1758"/>
      <c r="Y129" s="1758"/>
      <c r="Z129" s="1758" t="str">
        <f>'PIM Model'!$AF$29</f>
        <v/>
      </c>
      <c r="AA129" s="1758"/>
      <c r="AB129" s="1758"/>
      <c r="AC129" s="1758"/>
      <c r="AD129" s="1758"/>
      <c r="AE129" s="1758"/>
      <c r="AF129" s="1801" t="str">
        <f>'PIM Model'!$AG$29</f>
        <v/>
      </c>
      <c r="AG129" s="1802"/>
      <c r="AH129" s="1802"/>
      <c r="AI129" s="1802"/>
      <c r="AJ129" s="1802"/>
      <c r="AK129" s="1802"/>
      <c r="AL129" s="1888"/>
      <c r="AM129" s="1801" t="str">
        <f>'PIM Model'!$AH$29</f>
        <v/>
      </c>
      <c r="AN129" s="1802"/>
      <c r="AO129" s="1802"/>
      <c r="AP129" s="1802"/>
      <c r="AQ129" s="1802"/>
      <c r="AR129" s="1802"/>
      <c r="AS129" s="1803"/>
      <c r="BF129" s="138"/>
    </row>
    <row r="130" spans="2:58" ht="15.75" thickBot="1" x14ac:dyDescent="0.3">
      <c r="B130" s="137"/>
      <c r="D130" s="1885" t="s">
        <v>87</v>
      </c>
      <c r="E130" s="1886"/>
      <c r="F130" s="1886"/>
      <c r="G130" s="1886"/>
      <c r="H130" s="1886"/>
      <c r="I130" s="1886"/>
      <c r="J130" s="1886"/>
      <c r="K130" s="1886"/>
      <c r="L130" s="1886"/>
      <c r="M130" s="1886"/>
      <c r="N130" s="1886"/>
      <c r="O130" s="1886"/>
      <c r="P130" s="1886"/>
      <c r="Q130" s="1886"/>
      <c r="R130" s="1886"/>
      <c r="S130" s="1886"/>
      <c r="T130" s="1887"/>
      <c r="U130" s="1881" t="str">
        <f>IF('PIM Model'!$B$30=0,"",'PIM Model'!$B$30)</f>
        <v/>
      </c>
      <c r="V130" s="1882"/>
      <c r="W130" s="1882"/>
      <c r="X130" s="1882"/>
      <c r="Y130" s="1882"/>
      <c r="Z130" s="1882" t="str">
        <f>'PIM Model'!$AF$30</f>
        <v/>
      </c>
      <c r="AA130" s="1882"/>
      <c r="AB130" s="1882"/>
      <c r="AC130" s="1882"/>
      <c r="AD130" s="1882"/>
      <c r="AE130" s="1882"/>
      <c r="AF130" s="1889" t="str">
        <f>'PIM Model'!$AG$30</f>
        <v/>
      </c>
      <c r="AG130" s="1890"/>
      <c r="AH130" s="1890"/>
      <c r="AI130" s="1890"/>
      <c r="AJ130" s="1890"/>
      <c r="AK130" s="1890"/>
      <c r="AL130" s="1904"/>
      <c r="AM130" s="1889" t="str">
        <f>'PIM Model'!$AH$30</f>
        <v/>
      </c>
      <c r="AN130" s="1890"/>
      <c r="AO130" s="1890"/>
      <c r="AP130" s="1890"/>
      <c r="AQ130" s="1890"/>
      <c r="AR130" s="1890"/>
      <c r="AS130" s="1891"/>
      <c r="BF130" s="138"/>
    </row>
    <row r="131" spans="2:58" ht="16.5" thickTop="1" thickBot="1" x14ac:dyDescent="0.3">
      <c r="B131" s="137"/>
      <c r="D131" s="1895" t="s">
        <v>971</v>
      </c>
      <c r="E131" s="1896"/>
      <c r="F131" s="1896"/>
      <c r="G131" s="1896"/>
      <c r="H131" s="1896"/>
      <c r="I131" s="1896"/>
      <c r="J131" s="1896"/>
      <c r="K131" s="1896"/>
      <c r="L131" s="1896"/>
      <c r="M131" s="1896"/>
      <c r="N131" s="1896"/>
      <c r="O131" s="1896"/>
      <c r="P131" s="1896"/>
      <c r="Q131" s="1896"/>
      <c r="R131" s="1896"/>
      <c r="S131" s="1896"/>
      <c r="T131" s="1897"/>
      <c r="U131" s="1898">
        <f>COUNT($U$110:$Y$130)</f>
        <v>0</v>
      </c>
      <c r="V131" s="1899"/>
      <c r="W131" s="1899"/>
      <c r="X131" s="1899"/>
      <c r="Y131" s="1899"/>
      <c r="Z131" s="1896">
        <f>COUNTIF($Z$110:$AE$130,"ABOVE")+COUNTIF($Z$110:$AE$130,"BELOW")</f>
        <v>0</v>
      </c>
      <c r="AA131" s="1896"/>
      <c r="AB131" s="1896"/>
      <c r="AC131" s="1896"/>
      <c r="AD131" s="1896"/>
      <c r="AE131" s="1896"/>
      <c r="AF131" s="1900"/>
      <c r="AG131" s="1901"/>
      <c r="AH131" s="1901"/>
      <c r="AI131" s="1901"/>
      <c r="AJ131" s="1901"/>
      <c r="AK131" s="1901"/>
      <c r="AL131" s="1902"/>
      <c r="AM131" s="1900"/>
      <c r="AN131" s="1901"/>
      <c r="AO131" s="1901"/>
      <c r="AP131" s="1901"/>
      <c r="AQ131" s="1901"/>
      <c r="AR131" s="1901"/>
      <c r="AS131" s="190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1" priority="6">
      <formula>LEN(TRIM(U110))&gt;0</formula>
    </cfRule>
  </conditionalFormatting>
  <conditionalFormatting sqref="Z110:AE130">
    <cfRule type="containsText" dxfId="600" priority="4" operator="containsText" text="BELOW">
      <formula>NOT(ISERROR(SEARCH("BELOW",Z110)))</formula>
    </cfRule>
    <cfRule type="containsText" dxfId="5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9" t="s">
        <v>995</v>
      </c>
      <c r="C2" s="1910"/>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7" t="s">
        <v>824</v>
      </c>
      <c r="C6" s="1908"/>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7" t="s">
        <v>825</v>
      </c>
      <c r="C13" s="1908"/>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2085</v>
      </c>
      <c r="D1203" s="1085" t="s">
        <v>1836</v>
      </c>
      <c r="E1203" s="1006" t="s">
        <v>1507</v>
      </c>
    </row>
    <row r="1204" spans="1:5" x14ac:dyDescent="0.25">
      <c r="A1204" s="1006">
        <v>1203</v>
      </c>
      <c r="B1204" s="1006" t="s">
        <v>1532</v>
      </c>
      <c r="C1204" s="1085" t="s">
        <v>2085</v>
      </c>
      <c r="D1204" s="1085" t="s">
        <v>1425</v>
      </c>
      <c r="E1204" s="1006" t="s">
        <v>1721</v>
      </c>
    </row>
    <row r="1205" spans="1:5" x14ac:dyDescent="0.25">
      <c r="A1205" s="1006">
        <v>1204</v>
      </c>
      <c r="B1205" s="1006" t="s">
        <v>1532</v>
      </c>
      <c r="C1205" s="1085" t="s">
        <v>2085</v>
      </c>
      <c r="D1205" s="1085" t="s">
        <v>1425</v>
      </c>
      <c r="E1205" s="1006" t="s">
        <v>1397</v>
      </c>
    </row>
    <row r="1206" spans="1:5" x14ac:dyDescent="0.25">
      <c r="A1206" s="1006">
        <v>1205</v>
      </c>
      <c r="B1206" s="1006" t="s">
        <v>1532</v>
      </c>
      <c r="C1206" s="1085" t="s">
        <v>2085</v>
      </c>
      <c r="D1206" s="1085" t="s">
        <v>1836</v>
      </c>
      <c r="E1206" s="1006" t="s">
        <v>1395</v>
      </c>
    </row>
    <row r="1207" spans="1:5" x14ac:dyDescent="0.25">
      <c r="A1207" s="1006">
        <v>1206</v>
      </c>
      <c r="B1207" s="1006" t="s">
        <v>1532</v>
      </c>
      <c r="C1207" s="1085" t="s">
        <v>2085</v>
      </c>
      <c r="D1207" s="1085" t="s">
        <v>1425</v>
      </c>
      <c r="E1207" s="1006" t="s">
        <v>1396</v>
      </c>
    </row>
    <row r="1208" spans="1:5" ht="30" x14ac:dyDescent="0.25">
      <c r="A1208" s="1006">
        <v>1207</v>
      </c>
      <c r="B1208" s="1006" t="s">
        <v>1532</v>
      </c>
      <c r="C1208" s="1085" t="s">
        <v>2085</v>
      </c>
      <c r="D1208" s="1085" t="s">
        <v>1560</v>
      </c>
      <c r="E1208" s="1006" t="s">
        <v>1399</v>
      </c>
    </row>
    <row r="1209" spans="1:5" ht="30" x14ac:dyDescent="0.25">
      <c r="A1209" s="1006">
        <v>1208</v>
      </c>
      <c r="B1209" s="1006" t="s">
        <v>1532</v>
      </c>
      <c r="C1209" s="1085" t="s">
        <v>2085</v>
      </c>
      <c r="D1209" s="1085" t="s">
        <v>1560</v>
      </c>
      <c r="E1209" s="1006" t="s">
        <v>1400</v>
      </c>
    </row>
    <row r="1210" spans="1:5" x14ac:dyDescent="0.25">
      <c r="A1210" s="1006">
        <v>1211</v>
      </c>
      <c r="B1210" s="1006" t="s">
        <v>1532</v>
      </c>
      <c r="C1210" s="1085" t="s">
        <v>2085</v>
      </c>
      <c r="D1210" s="1085" t="s">
        <v>1836</v>
      </c>
      <c r="E1210" s="1006" t="s">
        <v>1410</v>
      </c>
    </row>
    <row r="1211" spans="1:5" x14ac:dyDescent="0.25">
      <c r="A1211" s="1006">
        <v>1212</v>
      </c>
      <c r="B1211" s="1006" t="s">
        <v>1532</v>
      </c>
      <c r="C1211" s="1085" t="s">
        <v>2085</v>
      </c>
      <c r="D1211" s="1085" t="s">
        <v>1836</v>
      </c>
      <c r="E1211" s="1006" t="s">
        <v>2073</v>
      </c>
    </row>
    <row r="1212" spans="1:5" x14ac:dyDescent="0.25">
      <c r="A1212" s="1006">
        <v>1214</v>
      </c>
      <c r="B1212" s="1006" t="s">
        <v>1532</v>
      </c>
      <c r="C1212" s="1085" t="s">
        <v>2085</v>
      </c>
      <c r="D1212" s="1085" t="s">
        <v>1836</v>
      </c>
      <c r="E1212" s="1006" t="s">
        <v>1498</v>
      </c>
    </row>
    <row r="1213" spans="1:5" x14ac:dyDescent="0.25">
      <c r="A1213" s="1006">
        <v>1215</v>
      </c>
      <c r="B1213" s="1006" t="s">
        <v>1532</v>
      </c>
      <c r="C1213" s="1085" t="s">
        <v>2085</v>
      </c>
      <c r="D1213" s="1085" t="s">
        <v>1836</v>
      </c>
      <c r="E1213" s="1006" t="s">
        <v>1411</v>
      </c>
    </row>
    <row r="1214" spans="1:5" x14ac:dyDescent="0.25">
      <c r="A1214" s="1006">
        <v>1216</v>
      </c>
      <c r="B1214" s="1006" t="s">
        <v>1532</v>
      </c>
      <c r="C1214" s="1085" t="s">
        <v>2086</v>
      </c>
      <c r="D1214" s="1085" t="s">
        <v>1425</v>
      </c>
      <c r="E1214" s="1006" t="s">
        <v>1507</v>
      </c>
    </row>
    <row r="1215" spans="1:5" x14ac:dyDescent="0.25">
      <c r="A1215" s="1006">
        <v>1217</v>
      </c>
      <c r="B1215" s="1006" t="s">
        <v>1532</v>
      </c>
      <c r="C1215" s="1085" t="s">
        <v>2086</v>
      </c>
      <c r="D1215" s="1085" t="s">
        <v>1425</v>
      </c>
      <c r="E1215" s="1006" t="s">
        <v>1721</v>
      </c>
    </row>
    <row r="1216" spans="1:5" x14ac:dyDescent="0.25">
      <c r="A1216" s="1006">
        <v>1218</v>
      </c>
      <c r="B1216" s="1006" t="s">
        <v>1532</v>
      </c>
      <c r="C1216" s="1085" t="s">
        <v>2086</v>
      </c>
      <c r="D1216" s="1085" t="s">
        <v>1425</v>
      </c>
      <c r="E1216" s="1006" t="s">
        <v>1397</v>
      </c>
    </row>
    <row r="1217" spans="1:5" x14ac:dyDescent="0.25">
      <c r="A1217" s="1006">
        <v>1219</v>
      </c>
      <c r="B1217" s="1006" t="s">
        <v>1532</v>
      </c>
      <c r="C1217" s="1085" t="s">
        <v>2086</v>
      </c>
      <c r="D1217" s="1085" t="s">
        <v>1836</v>
      </c>
      <c r="E1217" s="1006" t="s">
        <v>1395</v>
      </c>
    </row>
    <row r="1218" spans="1:5" x14ac:dyDescent="0.25">
      <c r="A1218" s="1006">
        <v>1220</v>
      </c>
      <c r="B1218" s="1006" t="s">
        <v>1532</v>
      </c>
      <c r="C1218" s="1085" t="s">
        <v>2086</v>
      </c>
      <c r="D1218" s="1085" t="s">
        <v>1425</v>
      </c>
      <c r="E1218" s="1006" t="s">
        <v>1396</v>
      </c>
    </row>
    <row r="1219" spans="1:5" ht="30" x14ac:dyDescent="0.25">
      <c r="A1219" s="1006">
        <v>1221</v>
      </c>
      <c r="B1219" s="1006" t="s">
        <v>1532</v>
      </c>
      <c r="C1219" s="1085" t="s">
        <v>2086</v>
      </c>
      <c r="D1219" s="1085" t="s">
        <v>1560</v>
      </c>
      <c r="E1219" s="1006" t="s">
        <v>1399</v>
      </c>
    </row>
    <row r="1220" spans="1:5" ht="30" x14ac:dyDescent="0.25">
      <c r="A1220" s="1006">
        <v>1222</v>
      </c>
      <c r="B1220" s="1006" t="s">
        <v>1532</v>
      </c>
      <c r="C1220" s="1085" t="s">
        <v>2086</v>
      </c>
      <c r="D1220" s="1085" t="s">
        <v>1560</v>
      </c>
      <c r="E1220" s="1006" t="s">
        <v>1400</v>
      </c>
    </row>
    <row r="1221" spans="1:5" x14ac:dyDescent="0.25">
      <c r="A1221" s="1006">
        <v>1225</v>
      </c>
      <c r="B1221" s="1006" t="s">
        <v>1532</v>
      </c>
      <c r="C1221" s="1085" t="s">
        <v>2086</v>
      </c>
      <c r="D1221" s="1085" t="s">
        <v>1836</v>
      </c>
      <c r="E1221" s="1006" t="s">
        <v>1410</v>
      </c>
    </row>
    <row r="1222" spans="1:5" x14ac:dyDescent="0.25">
      <c r="A1222" s="1006">
        <v>1226</v>
      </c>
      <c r="B1222" s="1006" t="s">
        <v>1532</v>
      </c>
      <c r="C1222" s="1085" t="s">
        <v>2086</v>
      </c>
      <c r="D1222" s="1085" t="s">
        <v>1836</v>
      </c>
      <c r="E1222" s="1006" t="s">
        <v>2073</v>
      </c>
    </row>
    <row r="1223" spans="1:5" x14ac:dyDescent="0.25">
      <c r="A1223" s="1006">
        <v>1228</v>
      </c>
      <c r="B1223" s="1006" t="s">
        <v>1532</v>
      </c>
      <c r="C1223" s="1085" t="s">
        <v>2086</v>
      </c>
      <c r="D1223" s="1085" t="s">
        <v>1836</v>
      </c>
      <c r="E1223" s="1006" t="s">
        <v>1498</v>
      </c>
    </row>
    <row r="1224" spans="1:5" x14ac:dyDescent="0.25">
      <c r="A1224" s="1006">
        <v>1229</v>
      </c>
      <c r="B1224" s="1006" t="s">
        <v>1532</v>
      </c>
      <c r="C1224" s="1085" t="s">
        <v>2086</v>
      </c>
      <c r="D1224" s="1085" t="s">
        <v>1836</v>
      </c>
      <c r="E1224" s="1006" t="s">
        <v>1411</v>
      </c>
    </row>
    <row r="1225" spans="1:5" x14ac:dyDescent="0.25">
      <c r="A1225" s="1006">
        <v>1230</v>
      </c>
      <c r="B1225" s="1006" t="s">
        <v>1532</v>
      </c>
      <c r="C1225" s="1085" t="s">
        <v>2087</v>
      </c>
      <c r="D1225" s="1085" t="s">
        <v>1425</v>
      </c>
      <c r="E1225" s="1006" t="s">
        <v>1507</v>
      </c>
    </row>
    <row r="1226" spans="1:5" x14ac:dyDescent="0.25">
      <c r="A1226" s="1006">
        <v>1231</v>
      </c>
      <c r="B1226" s="1006" t="s">
        <v>1532</v>
      </c>
      <c r="C1226" s="1085" t="s">
        <v>2087</v>
      </c>
      <c r="D1226" s="1085" t="s">
        <v>1425</v>
      </c>
      <c r="E1226" s="1006" t="s">
        <v>1721</v>
      </c>
    </row>
    <row r="1227" spans="1:5" x14ac:dyDescent="0.25">
      <c r="A1227" s="1006">
        <v>1232</v>
      </c>
      <c r="B1227" s="1006" t="s">
        <v>1532</v>
      </c>
      <c r="C1227" s="1085" t="s">
        <v>2087</v>
      </c>
      <c r="D1227" s="1085" t="s">
        <v>1425</v>
      </c>
      <c r="E1227" s="1006" t="s">
        <v>1397</v>
      </c>
    </row>
    <row r="1228" spans="1:5" x14ac:dyDescent="0.25">
      <c r="A1228" s="1006">
        <v>1233</v>
      </c>
      <c r="B1228" s="1006" t="s">
        <v>1532</v>
      </c>
      <c r="C1228" s="1085" t="s">
        <v>2087</v>
      </c>
      <c r="D1228" s="1085" t="s">
        <v>1836</v>
      </c>
      <c r="E1228" s="1006" t="s">
        <v>1395</v>
      </c>
    </row>
    <row r="1229" spans="1:5" x14ac:dyDescent="0.25">
      <c r="A1229" s="1006">
        <v>1234</v>
      </c>
      <c r="B1229" s="1006" t="s">
        <v>1532</v>
      </c>
      <c r="C1229" s="1085" t="s">
        <v>2087</v>
      </c>
      <c r="D1229" s="1085" t="s">
        <v>1425</v>
      </c>
      <c r="E1229" s="1006" t="s">
        <v>1396</v>
      </c>
    </row>
    <row r="1230" spans="1:5" ht="30" x14ac:dyDescent="0.25">
      <c r="A1230" s="1006">
        <v>1235</v>
      </c>
      <c r="B1230" s="1006" t="s">
        <v>1532</v>
      </c>
      <c r="C1230" s="1085" t="s">
        <v>2087</v>
      </c>
      <c r="D1230" s="1085" t="s">
        <v>1560</v>
      </c>
      <c r="E1230" s="1006" t="s">
        <v>1399</v>
      </c>
    </row>
    <row r="1231" spans="1:5" ht="30" x14ac:dyDescent="0.25">
      <c r="A1231" s="1006">
        <v>1236</v>
      </c>
      <c r="B1231" s="1006" t="s">
        <v>1532</v>
      </c>
      <c r="C1231" s="1085" t="s">
        <v>2087</v>
      </c>
      <c r="D1231" s="1085" t="s">
        <v>1560</v>
      </c>
      <c r="E1231" s="1006" t="s">
        <v>1400</v>
      </c>
    </row>
    <row r="1232" spans="1:5" x14ac:dyDescent="0.25">
      <c r="A1232" s="1006">
        <v>1239</v>
      </c>
      <c r="B1232" s="1006" t="s">
        <v>1532</v>
      </c>
      <c r="C1232" s="1085" t="s">
        <v>2087</v>
      </c>
      <c r="D1232" s="1085" t="s">
        <v>1836</v>
      </c>
      <c r="E1232" s="1006" t="s">
        <v>1410</v>
      </c>
    </row>
    <row r="1233" spans="1:5" x14ac:dyDescent="0.25">
      <c r="A1233" s="1006">
        <v>1240</v>
      </c>
      <c r="B1233" s="1006" t="s">
        <v>1532</v>
      </c>
      <c r="C1233" s="1085" t="s">
        <v>2087</v>
      </c>
      <c r="D1233" s="1085" t="s">
        <v>1836</v>
      </c>
      <c r="E1233" s="1006" t="s">
        <v>2073</v>
      </c>
    </row>
    <row r="1234" spans="1:5" x14ac:dyDescent="0.25">
      <c r="A1234" s="1006">
        <v>1242</v>
      </c>
      <c r="B1234" s="1006" t="s">
        <v>1532</v>
      </c>
      <c r="C1234" s="1085" t="s">
        <v>2087</v>
      </c>
      <c r="D1234" s="1085" t="s">
        <v>1836</v>
      </c>
      <c r="E1234" s="1006" t="s">
        <v>1498</v>
      </c>
    </row>
    <row r="1235" spans="1:5" x14ac:dyDescent="0.25">
      <c r="A1235" s="1006">
        <v>1243</v>
      </c>
      <c r="B1235" s="1006" t="s">
        <v>1532</v>
      </c>
      <c r="C1235" s="1085" t="s">
        <v>2087</v>
      </c>
      <c r="D1235" s="1085" t="s">
        <v>1836</v>
      </c>
      <c r="E1235" s="1006" t="s">
        <v>1411</v>
      </c>
    </row>
    <row r="1236" spans="1:5" x14ac:dyDescent="0.25">
      <c r="A1236" s="1006">
        <v>1244</v>
      </c>
      <c r="B1236" s="1006" t="s">
        <v>1532</v>
      </c>
      <c r="C1236" s="1085" t="s">
        <v>2088</v>
      </c>
      <c r="D1236" s="1085" t="s">
        <v>1425</v>
      </c>
      <c r="E1236" s="1006" t="s">
        <v>1507</v>
      </c>
    </row>
    <row r="1237" spans="1:5" x14ac:dyDescent="0.25">
      <c r="A1237" s="1006">
        <v>1245</v>
      </c>
      <c r="B1237" s="1006" t="s">
        <v>1532</v>
      </c>
      <c r="C1237" s="1085" t="s">
        <v>2088</v>
      </c>
      <c r="D1237" s="1085" t="s">
        <v>1425</v>
      </c>
      <c r="E1237" s="1006" t="s">
        <v>1721</v>
      </c>
    </row>
    <row r="1238" spans="1:5" x14ac:dyDescent="0.25">
      <c r="A1238" s="1006">
        <v>1246</v>
      </c>
      <c r="B1238" s="1006" t="s">
        <v>1532</v>
      </c>
      <c r="C1238" s="1085" t="s">
        <v>2088</v>
      </c>
      <c r="D1238" s="1085" t="s">
        <v>1425</v>
      </c>
      <c r="E1238" s="1006" t="s">
        <v>1397</v>
      </c>
    </row>
    <row r="1239" spans="1:5" x14ac:dyDescent="0.25">
      <c r="A1239" s="1006">
        <v>1247</v>
      </c>
      <c r="B1239" s="1006" t="s">
        <v>1532</v>
      </c>
      <c r="C1239" s="1085" t="s">
        <v>2088</v>
      </c>
      <c r="D1239" s="1085" t="s">
        <v>1836</v>
      </c>
      <c r="E1239" s="1006" t="s">
        <v>1395</v>
      </c>
    </row>
    <row r="1240" spans="1:5" x14ac:dyDescent="0.25">
      <c r="A1240" s="1006">
        <v>1248</v>
      </c>
      <c r="B1240" s="1006" t="s">
        <v>1532</v>
      </c>
      <c r="C1240" s="1085" t="s">
        <v>2088</v>
      </c>
      <c r="D1240" s="1085" t="s">
        <v>1425</v>
      </c>
      <c r="E1240" s="1006" t="s">
        <v>1396</v>
      </c>
    </row>
    <row r="1241" spans="1:5" ht="30" x14ac:dyDescent="0.25">
      <c r="A1241" s="1006">
        <v>1249</v>
      </c>
      <c r="B1241" s="1006" t="s">
        <v>1532</v>
      </c>
      <c r="C1241" s="1085" t="s">
        <v>2088</v>
      </c>
      <c r="D1241" s="1085" t="s">
        <v>1560</v>
      </c>
      <c r="E1241" s="1006" t="s">
        <v>1399</v>
      </c>
    </row>
    <row r="1242" spans="1:5" ht="30" x14ac:dyDescent="0.25">
      <c r="A1242" s="1006">
        <v>1250</v>
      </c>
      <c r="B1242" s="1006" t="s">
        <v>1532</v>
      </c>
      <c r="C1242" s="1085" t="s">
        <v>2088</v>
      </c>
      <c r="D1242" s="1085" t="s">
        <v>1560</v>
      </c>
      <c r="E1242" s="1006" t="s">
        <v>1400</v>
      </c>
    </row>
    <row r="1243" spans="1:5" x14ac:dyDescent="0.25">
      <c r="A1243" s="1006">
        <v>1253</v>
      </c>
      <c r="B1243" s="1006" t="s">
        <v>1532</v>
      </c>
      <c r="C1243" s="1085" t="s">
        <v>2088</v>
      </c>
      <c r="D1243" s="1085" t="s">
        <v>1836</v>
      </c>
      <c r="E1243" s="1006" t="s">
        <v>1410</v>
      </c>
    </row>
    <row r="1244" spans="1:5" x14ac:dyDescent="0.25">
      <c r="A1244" s="1006">
        <v>1254</v>
      </c>
      <c r="B1244" s="1006" t="s">
        <v>1532</v>
      </c>
      <c r="C1244" s="1085" t="s">
        <v>2088</v>
      </c>
      <c r="D1244" s="1085" t="s">
        <v>1836</v>
      </c>
      <c r="E1244" s="1006" t="s">
        <v>2073</v>
      </c>
    </row>
    <row r="1245" spans="1:5" x14ac:dyDescent="0.25">
      <c r="A1245" s="1006">
        <v>1256</v>
      </c>
      <c r="B1245" s="1006" t="s">
        <v>1532</v>
      </c>
      <c r="C1245" s="1085" t="s">
        <v>2088</v>
      </c>
      <c r="D1245" s="1085" t="s">
        <v>1836</v>
      </c>
      <c r="E1245" s="1006" t="s">
        <v>1498</v>
      </c>
    </row>
    <row r="1246" spans="1:5" x14ac:dyDescent="0.25">
      <c r="A1246" s="1006">
        <v>1257</v>
      </c>
      <c r="B1246" s="1006" t="s">
        <v>1532</v>
      </c>
      <c r="C1246" s="1085" t="s">
        <v>2088</v>
      </c>
      <c r="D1246" s="1085" t="s">
        <v>1836</v>
      </c>
      <c r="E1246" s="1006" t="s">
        <v>1411</v>
      </c>
    </row>
    <row r="1247" spans="1:5" x14ac:dyDescent="0.25">
      <c r="A1247" s="1006">
        <v>1258</v>
      </c>
      <c r="B1247" s="1006" t="s">
        <v>1532</v>
      </c>
      <c r="C1247" s="1085" t="s">
        <v>2089</v>
      </c>
      <c r="D1247" s="1085" t="s">
        <v>1425</v>
      </c>
      <c r="E1247" s="1006" t="s">
        <v>1507</v>
      </c>
    </row>
    <row r="1248" spans="1:5" x14ac:dyDescent="0.25">
      <c r="A1248" s="1006">
        <v>1259</v>
      </c>
      <c r="B1248" s="1006" t="s">
        <v>1532</v>
      </c>
      <c r="C1248" s="1085" t="s">
        <v>2089</v>
      </c>
      <c r="D1248" s="1085" t="s">
        <v>1425</v>
      </c>
      <c r="E1248" s="1006" t="s">
        <v>1721</v>
      </c>
    </row>
    <row r="1249" spans="1:5" x14ac:dyDescent="0.25">
      <c r="A1249" s="1006">
        <v>1260</v>
      </c>
      <c r="B1249" s="1006" t="s">
        <v>1532</v>
      </c>
      <c r="C1249" s="1085" t="s">
        <v>2089</v>
      </c>
      <c r="D1249" s="1085" t="s">
        <v>1425</v>
      </c>
      <c r="E1249" s="1006" t="s">
        <v>1397</v>
      </c>
    </row>
    <row r="1250" spans="1:5" x14ac:dyDescent="0.25">
      <c r="A1250" s="1006">
        <v>1261</v>
      </c>
      <c r="B1250" s="1006" t="s">
        <v>1532</v>
      </c>
      <c r="C1250" s="1085" t="s">
        <v>2089</v>
      </c>
      <c r="D1250" s="1085" t="s">
        <v>1836</v>
      </c>
      <c r="E1250" s="1006" t="s">
        <v>1395</v>
      </c>
    </row>
    <row r="1251" spans="1:5" x14ac:dyDescent="0.25">
      <c r="A1251" s="1006">
        <v>1262</v>
      </c>
      <c r="B1251" s="1006" t="s">
        <v>1532</v>
      </c>
      <c r="C1251" s="1085" t="s">
        <v>2089</v>
      </c>
      <c r="D1251" s="1085" t="s">
        <v>1425</v>
      </c>
      <c r="E1251" s="1006" t="s">
        <v>1396</v>
      </c>
    </row>
    <row r="1252" spans="1:5" ht="30" x14ac:dyDescent="0.25">
      <c r="A1252" s="1006">
        <v>1263</v>
      </c>
      <c r="B1252" s="1006" t="s">
        <v>1532</v>
      </c>
      <c r="C1252" s="1085" t="s">
        <v>2089</v>
      </c>
      <c r="D1252" s="1085" t="s">
        <v>1560</v>
      </c>
      <c r="E1252" s="1006" t="s">
        <v>1399</v>
      </c>
    </row>
    <row r="1253" spans="1:5" ht="30" x14ac:dyDescent="0.25">
      <c r="A1253" s="1006">
        <v>1264</v>
      </c>
      <c r="B1253" s="1006" t="s">
        <v>1532</v>
      </c>
      <c r="C1253" s="1085" t="s">
        <v>2089</v>
      </c>
      <c r="D1253" s="1085" t="s">
        <v>1560</v>
      </c>
      <c r="E1253" s="1006" t="s">
        <v>1400</v>
      </c>
    </row>
    <row r="1254" spans="1:5" x14ac:dyDescent="0.25">
      <c r="A1254" s="1006">
        <v>1267</v>
      </c>
      <c r="B1254" s="1006" t="s">
        <v>1532</v>
      </c>
      <c r="C1254" s="1085" t="s">
        <v>2089</v>
      </c>
      <c r="D1254" s="1085" t="s">
        <v>1836</v>
      </c>
      <c r="E1254" s="1006" t="s">
        <v>1410</v>
      </c>
    </row>
    <row r="1255" spans="1:5" x14ac:dyDescent="0.25">
      <c r="A1255" s="1006">
        <v>1268</v>
      </c>
      <c r="B1255" s="1006" t="s">
        <v>1532</v>
      </c>
      <c r="C1255" s="1085" t="s">
        <v>2089</v>
      </c>
      <c r="D1255" s="1085" t="s">
        <v>1836</v>
      </c>
      <c r="E1255" s="1006" t="s">
        <v>2073</v>
      </c>
    </row>
    <row r="1256" spans="1:5" x14ac:dyDescent="0.25">
      <c r="A1256" s="1006">
        <v>1270</v>
      </c>
      <c r="B1256" s="1006" t="s">
        <v>1532</v>
      </c>
      <c r="C1256" s="1085" t="s">
        <v>2089</v>
      </c>
      <c r="D1256" s="1085" t="s">
        <v>1836</v>
      </c>
      <c r="E1256" s="1006" t="s">
        <v>1498</v>
      </c>
    </row>
    <row r="1257" spans="1:5" x14ac:dyDescent="0.25">
      <c r="A1257" s="1006">
        <v>1271</v>
      </c>
      <c r="B1257" s="1006" t="s">
        <v>1532</v>
      </c>
      <c r="C1257" s="1085" t="s">
        <v>2089</v>
      </c>
      <c r="D1257" s="1085" t="s">
        <v>1836</v>
      </c>
      <c r="E1257" s="1006" t="s">
        <v>1411</v>
      </c>
    </row>
    <row r="1258" spans="1:5" x14ac:dyDescent="0.25">
      <c r="A1258" s="1006">
        <v>1272</v>
      </c>
      <c r="B1258" s="1006" t="s">
        <v>1532</v>
      </c>
      <c r="C1258" s="1085" t="s">
        <v>2090</v>
      </c>
      <c r="D1258" s="1085" t="s">
        <v>1425</v>
      </c>
      <c r="E1258" s="1006" t="s">
        <v>1507</v>
      </c>
    </row>
    <row r="1259" spans="1:5" x14ac:dyDescent="0.25">
      <c r="A1259" s="1006">
        <v>1273</v>
      </c>
      <c r="B1259" s="1006" t="s">
        <v>1532</v>
      </c>
      <c r="C1259" s="1085" t="s">
        <v>2090</v>
      </c>
      <c r="D1259" s="1085" t="s">
        <v>1425</v>
      </c>
      <c r="E1259" s="1006" t="s">
        <v>1721</v>
      </c>
    </row>
    <row r="1260" spans="1:5" x14ac:dyDescent="0.25">
      <c r="A1260" s="1006">
        <v>1274</v>
      </c>
      <c r="B1260" s="1006" t="s">
        <v>1532</v>
      </c>
      <c r="C1260" s="1085" t="s">
        <v>2090</v>
      </c>
      <c r="D1260" s="1085" t="s">
        <v>1425</v>
      </c>
      <c r="E1260" s="1006" t="s">
        <v>1397</v>
      </c>
    </row>
    <row r="1261" spans="1:5" x14ac:dyDescent="0.25">
      <c r="A1261" s="1006">
        <v>1275</v>
      </c>
      <c r="B1261" s="1006" t="s">
        <v>1532</v>
      </c>
      <c r="C1261" s="1085" t="s">
        <v>2090</v>
      </c>
      <c r="D1261" s="1085" t="s">
        <v>1836</v>
      </c>
      <c r="E1261" s="1006" t="s">
        <v>1395</v>
      </c>
    </row>
    <row r="1262" spans="1:5" x14ac:dyDescent="0.25">
      <c r="A1262" s="1006">
        <v>1276</v>
      </c>
      <c r="B1262" s="1006" t="s">
        <v>1532</v>
      </c>
      <c r="C1262" s="1085" t="s">
        <v>2090</v>
      </c>
      <c r="D1262" s="1085" t="s">
        <v>1425</v>
      </c>
      <c r="E1262" s="1006" t="s">
        <v>1396</v>
      </c>
    </row>
    <row r="1263" spans="1:5" ht="30" x14ac:dyDescent="0.25">
      <c r="A1263" s="1006">
        <v>1277</v>
      </c>
      <c r="B1263" s="1006" t="s">
        <v>1532</v>
      </c>
      <c r="C1263" s="1085" t="s">
        <v>2090</v>
      </c>
      <c r="D1263" s="1085" t="s">
        <v>1560</v>
      </c>
      <c r="E1263" s="1006" t="s">
        <v>1399</v>
      </c>
    </row>
    <row r="1264" spans="1:5" ht="30" x14ac:dyDescent="0.25">
      <c r="A1264" s="1006">
        <v>1278</v>
      </c>
      <c r="B1264" s="1006" t="s">
        <v>1532</v>
      </c>
      <c r="C1264" s="1085" t="s">
        <v>2090</v>
      </c>
      <c r="D1264" s="1085" t="s">
        <v>1560</v>
      </c>
      <c r="E1264" s="1006" t="s">
        <v>1400</v>
      </c>
    </row>
    <row r="1265" spans="1:5" x14ac:dyDescent="0.25">
      <c r="A1265" s="1006">
        <v>1281</v>
      </c>
      <c r="B1265" s="1006" t="s">
        <v>1532</v>
      </c>
      <c r="C1265" s="1085" t="s">
        <v>2090</v>
      </c>
      <c r="D1265" s="1085" t="s">
        <v>1836</v>
      </c>
      <c r="E1265" s="1006" t="s">
        <v>1410</v>
      </c>
    </row>
    <row r="1266" spans="1:5" x14ac:dyDescent="0.25">
      <c r="A1266" s="1006">
        <v>1282</v>
      </c>
      <c r="B1266" s="1006" t="s">
        <v>1532</v>
      </c>
      <c r="C1266" s="1085" t="s">
        <v>2090</v>
      </c>
      <c r="D1266" s="1085" t="s">
        <v>1836</v>
      </c>
      <c r="E1266" s="1006" t="s">
        <v>2073</v>
      </c>
    </row>
    <row r="1267" spans="1:5" x14ac:dyDescent="0.25">
      <c r="A1267" s="1006">
        <v>1284</v>
      </c>
      <c r="B1267" s="1006" t="s">
        <v>1532</v>
      </c>
      <c r="C1267" s="1085" t="s">
        <v>2090</v>
      </c>
      <c r="D1267" s="1085" t="s">
        <v>1836</v>
      </c>
      <c r="E1267" s="1006" t="s">
        <v>1498</v>
      </c>
    </row>
    <row r="1268" spans="1:5" x14ac:dyDescent="0.25">
      <c r="A1268" s="1006">
        <v>1285</v>
      </c>
      <c r="B1268" s="1006" t="s">
        <v>1532</v>
      </c>
      <c r="C1268" s="1085" t="s">
        <v>2090</v>
      </c>
      <c r="D1268" s="1085" t="s">
        <v>1836</v>
      </c>
      <c r="E1268" s="1006" t="s">
        <v>1411</v>
      </c>
    </row>
    <row r="1269" spans="1:5" x14ac:dyDescent="0.25">
      <c r="A1269" s="1006">
        <v>1286</v>
      </c>
      <c r="B1269" s="1006" t="s">
        <v>1532</v>
      </c>
      <c r="C1269" s="1085" t="s">
        <v>2091</v>
      </c>
      <c r="D1269" s="1085" t="s">
        <v>1425</v>
      </c>
      <c r="E1269" s="1006" t="s">
        <v>1507</v>
      </c>
    </row>
    <row r="1270" spans="1:5" x14ac:dyDescent="0.25">
      <c r="A1270" s="1006">
        <v>1287</v>
      </c>
      <c r="B1270" s="1006" t="s">
        <v>1532</v>
      </c>
      <c r="C1270" s="1085" t="s">
        <v>2091</v>
      </c>
      <c r="D1270" s="1085" t="s">
        <v>1425</v>
      </c>
      <c r="E1270" s="1006" t="s">
        <v>1721</v>
      </c>
    </row>
    <row r="1271" spans="1:5" x14ac:dyDescent="0.25">
      <c r="A1271" s="1006">
        <v>1288</v>
      </c>
      <c r="B1271" s="1006" t="s">
        <v>1532</v>
      </c>
      <c r="C1271" s="1085" t="s">
        <v>2091</v>
      </c>
      <c r="D1271" s="1085" t="s">
        <v>1425</v>
      </c>
      <c r="E1271" s="1006" t="s">
        <v>1397</v>
      </c>
    </row>
    <row r="1272" spans="1:5" x14ac:dyDescent="0.25">
      <c r="A1272" s="1006">
        <v>1289</v>
      </c>
      <c r="B1272" s="1006" t="s">
        <v>1532</v>
      </c>
      <c r="C1272" s="1085" t="s">
        <v>2091</v>
      </c>
      <c r="D1272" s="1085" t="s">
        <v>1836</v>
      </c>
      <c r="E1272" s="1006" t="s">
        <v>1395</v>
      </c>
    </row>
    <row r="1273" spans="1:5" x14ac:dyDescent="0.25">
      <c r="A1273" s="1006">
        <v>1290</v>
      </c>
      <c r="B1273" s="1006" t="s">
        <v>1532</v>
      </c>
      <c r="C1273" s="1085" t="s">
        <v>2091</v>
      </c>
      <c r="D1273" s="1085" t="s">
        <v>1425</v>
      </c>
      <c r="E1273" s="1006" t="s">
        <v>1396</v>
      </c>
    </row>
    <row r="1274" spans="1:5" ht="30" x14ac:dyDescent="0.25">
      <c r="A1274" s="1006">
        <v>1291</v>
      </c>
      <c r="B1274" s="1006" t="s">
        <v>1532</v>
      </c>
      <c r="C1274" s="1085" t="s">
        <v>2091</v>
      </c>
      <c r="D1274" s="1085" t="s">
        <v>1560</v>
      </c>
      <c r="E1274" s="1006" t="s">
        <v>1399</v>
      </c>
    </row>
    <row r="1275" spans="1:5" ht="30" x14ac:dyDescent="0.25">
      <c r="A1275" s="1006">
        <v>1292</v>
      </c>
      <c r="B1275" s="1006" t="s">
        <v>1532</v>
      </c>
      <c r="C1275" s="1085" t="s">
        <v>2091</v>
      </c>
      <c r="D1275" s="1085" t="s">
        <v>1560</v>
      </c>
      <c r="E1275" s="1006" t="s">
        <v>1400</v>
      </c>
    </row>
    <row r="1276" spans="1:5" x14ac:dyDescent="0.25">
      <c r="A1276" s="1006">
        <v>1295</v>
      </c>
      <c r="B1276" s="1006" t="s">
        <v>1532</v>
      </c>
      <c r="C1276" s="1085" t="s">
        <v>2091</v>
      </c>
      <c r="D1276" s="1085" t="s">
        <v>1836</v>
      </c>
      <c r="E1276" s="1006" t="s">
        <v>1410</v>
      </c>
    </row>
    <row r="1277" spans="1:5" x14ac:dyDescent="0.25">
      <c r="A1277" s="1006">
        <v>1296</v>
      </c>
      <c r="B1277" s="1006" t="s">
        <v>1532</v>
      </c>
      <c r="C1277" s="1085" t="s">
        <v>2091</v>
      </c>
      <c r="D1277" s="1085" t="s">
        <v>1836</v>
      </c>
      <c r="E1277" s="1006" t="s">
        <v>2073</v>
      </c>
    </row>
    <row r="1278" spans="1:5" x14ac:dyDescent="0.25">
      <c r="A1278" s="1006">
        <v>1298</v>
      </c>
      <c r="B1278" s="1006" t="s">
        <v>1532</v>
      </c>
      <c r="C1278" s="1085" t="s">
        <v>2091</v>
      </c>
      <c r="D1278" s="1085" t="s">
        <v>1836</v>
      </c>
      <c r="E1278" s="1006" t="s">
        <v>1498</v>
      </c>
    </row>
    <row r="1279" spans="1:5" x14ac:dyDescent="0.25">
      <c r="A1279" s="1006">
        <v>1299</v>
      </c>
      <c r="B1279" s="1006" t="s">
        <v>1532</v>
      </c>
      <c r="C1279" s="1085" t="s">
        <v>2091</v>
      </c>
      <c r="D1279" s="1085" t="s">
        <v>1836</v>
      </c>
      <c r="E1279" s="1006" t="s">
        <v>1411</v>
      </c>
    </row>
    <row r="1280" spans="1:5" x14ac:dyDescent="0.25">
      <c r="A1280" s="1006">
        <v>1300</v>
      </c>
      <c r="B1280" s="1006" t="s">
        <v>1532</v>
      </c>
      <c r="C1280" s="1085" t="s">
        <v>2092</v>
      </c>
      <c r="D1280" s="1085" t="s">
        <v>1425</v>
      </c>
      <c r="E1280" s="1006" t="s">
        <v>1507</v>
      </c>
    </row>
    <row r="1281" spans="1:5" x14ac:dyDescent="0.25">
      <c r="A1281" s="1006">
        <v>1301</v>
      </c>
      <c r="B1281" s="1006" t="s">
        <v>1532</v>
      </c>
      <c r="C1281" s="1085" t="s">
        <v>2092</v>
      </c>
      <c r="D1281" s="1085" t="s">
        <v>1425</v>
      </c>
      <c r="E1281" s="1006" t="s">
        <v>1721</v>
      </c>
    </row>
    <row r="1282" spans="1:5" x14ac:dyDescent="0.25">
      <c r="A1282" s="1006">
        <v>1302</v>
      </c>
      <c r="B1282" s="1006" t="s">
        <v>1532</v>
      </c>
      <c r="C1282" s="1085" t="s">
        <v>2092</v>
      </c>
      <c r="D1282" s="1085" t="s">
        <v>1425</v>
      </c>
      <c r="E1282" s="1006" t="s">
        <v>1397</v>
      </c>
    </row>
    <row r="1283" spans="1:5" x14ac:dyDescent="0.25">
      <c r="A1283" s="1006">
        <v>1303</v>
      </c>
      <c r="B1283" s="1006" t="s">
        <v>1532</v>
      </c>
      <c r="C1283" s="1085" t="s">
        <v>2092</v>
      </c>
      <c r="D1283" s="1085" t="s">
        <v>1836</v>
      </c>
      <c r="E1283" s="1006" t="s">
        <v>1395</v>
      </c>
    </row>
    <row r="1284" spans="1:5" x14ac:dyDescent="0.25">
      <c r="A1284" s="1006">
        <v>1304</v>
      </c>
      <c r="B1284" s="1006" t="s">
        <v>1532</v>
      </c>
      <c r="C1284" s="1085" t="s">
        <v>2092</v>
      </c>
      <c r="D1284" s="1085" t="s">
        <v>1425</v>
      </c>
      <c r="E1284" s="1006" t="s">
        <v>1396</v>
      </c>
    </row>
    <row r="1285" spans="1:5" ht="30" x14ac:dyDescent="0.25">
      <c r="A1285" s="1006">
        <v>1305</v>
      </c>
      <c r="B1285" s="1006" t="s">
        <v>1532</v>
      </c>
      <c r="C1285" s="1085" t="s">
        <v>2092</v>
      </c>
      <c r="D1285" s="1085" t="s">
        <v>1560</v>
      </c>
      <c r="E1285" s="1006" t="s">
        <v>1399</v>
      </c>
    </row>
    <row r="1286" spans="1:5" ht="30" x14ac:dyDescent="0.25">
      <c r="A1286" s="1006">
        <v>1306</v>
      </c>
      <c r="B1286" s="1006" t="s">
        <v>1532</v>
      </c>
      <c r="C1286" s="1085" t="s">
        <v>2092</v>
      </c>
      <c r="D1286" s="1085" t="s">
        <v>1560</v>
      </c>
      <c r="E1286" s="1006" t="s">
        <v>1400</v>
      </c>
    </row>
    <row r="1287" spans="1:5" x14ac:dyDescent="0.25">
      <c r="A1287" s="1006">
        <v>1309</v>
      </c>
      <c r="B1287" s="1006" t="s">
        <v>1532</v>
      </c>
      <c r="C1287" s="1085" t="s">
        <v>2092</v>
      </c>
      <c r="D1287" s="1085" t="s">
        <v>1836</v>
      </c>
      <c r="E1287" s="1006" t="s">
        <v>1410</v>
      </c>
    </row>
    <row r="1288" spans="1:5" x14ac:dyDescent="0.25">
      <c r="A1288" s="1006">
        <v>1310</v>
      </c>
      <c r="B1288" s="1006" t="s">
        <v>1532</v>
      </c>
      <c r="C1288" s="1085" t="s">
        <v>2092</v>
      </c>
      <c r="D1288" s="1085" t="s">
        <v>1836</v>
      </c>
      <c r="E1288" s="1006" t="s">
        <v>2073</v>
      </c>
    </row>
    <row r="1289" spans="1:5" x14ac:dyDescent="0.25">
      <c r="A1289" s="1006">
        <v>1312</v>
      </c>
      <c r="B1289" s="1006" t="s">
        <v>1532</v>
      </c>
      <c r="C1289" s="1085" t="s">
        <v>2092</v>
      </c>
      <c r="D1289" s="1085" t="s">
        <v>1836</v>
      </c>
      <c r="E1289" s="1006" t="s">
        <v>1498</v>
      </c>
    </row>
    <row r="1290" spans="1:5" x14ac:dyDescent="0.25">
      <c r="A1290" s="1006">
        <v>1313</v>
      </c>
      <c r="B1290" s="1006" t="s">
        <v>1532</v>
      </c>
      <c r="C1290" s="1085" t="s">
        <v>2092</v>
      </c>
      <c r="D1290" s="1085" t="s">
        <v>1836</v>
      </c>
      <c r="E1290" s="1006" t="s">
        <v>1411</v>
      </c>
    </row>
    <row r="1291" spans="1:5" x14ac:dyDescent="0.25">
      <c r="A1291" s="1006">
        <v>1314</v>
      </c>
      <c r="B1291" s="1006" t="s">
        <v>1532</v>
      </c>
      <c r="C1291" s="1085" t="s">
        <v>2093</v>
      </c>
      <c r="D1291" s="1085" t="s">
        <v>1425</v>
      </c>
      <c r="E1291" s="1006" t="s">
        <v>1507</v>
      </c>
    </row>
    <row r="1292" spans="1:5" x14ac:dyDescent="0.25">
      <c r="A1292" s="1006">
        <v>1315</v>
      </c>
      <c r="B1292" s="1006" t="s">
        <v>1532</v>
      </c>
      <c r="C1292" s="1085" t="s">
        <v>2093</v>
      </c>
      <c r="D1292" s="1085" t="s">
        <v>1425</v>
      </c>
      <c r="E1292" s="1006" t="s">
        <v>1721</v>
      </c>
    </row>
    <row r="1293" spans="1:5" x14ac:dyDescent="0.25">
      <c r="A1293" s="1006">
        <v>1316</v>
      </c>
      <c r="B1293" s="1006" t="s">
        <v>1532</v>
      </c>
      <c r="C1293" s="1085" t="s">
        <v>2093</v>
      </c>
      <c r="D1293" s="1085" t="s">
        <v>1425</v>
      </c>
      <c r="E1293" s="1006" t="s">
        <v>1397</v>
      </c>
    </row>
    <row r="1294" spans="1:5" x14ac:dyDescent="0.25">
      <c r="A1294" s="1006">
        <v>1317</v>
      </c>
      <c r="B1294" s="1006" t="s">
        <v>1532</v>
      </c>
      <c r="C1294" s="1085" t="s">
        <v>2093</v>
      </c>
      <c r="D1294" s="1085" t="s">
        <v>1836</v>
      </c>
      <c r="E1294" s="1006" t="s">
        <v>1395</v>
      </c>
    </row>
    <row r="1295" spans="1:5" x14ac:dyDescent="0.25">
      <c r="A1295" s="1006">
        <v>1318</v>
      </c>
      <c r="B1295" s="1006" t="s">
        <v>1532</v>
      </c>
      <c r="C1295" s="1085" t="s">
        <v>2093</v>
      </c>
      <c r="D1295" s="1085" t="s">
        <v>1425</v>
      </c>
      <c r="E1295" s="1006" t="s">
        <v>1396</v>
      </c>
    </row>
    <row r="1296" spans="1:5" ht="30" x14ac:dyDescent="0.25">
      <c r="A1296" s="1006">
        <v>1319</v>
      </c>
      <c r="B1296" s="1006" t="s">
        <v>1532</v>
      </c>
      <c r="C1296" s="1085" t="s">
        <v>2093</v>
      </c>
      <c r="D1296" s="1085" t="s">
        <v>1560</v>
      </c>
      <c r="E1296" s="1006" t="s">
        <v>1399</v>
      </c>
    </row>
    <row r="1297" spans="1:5" ht="30" x14ac:dyDescent="0.25">
      <c r="A1297" s="1006">
        <v>1320</v>
      </c>
      <c r="B1297" s="1006" t="s">
        <v>1532</v>
      </c>
      <c r="C1297" s="1085" t="s">
        <v>2093</v>
      </c>
      <c r="D1297" s="1085" t="s">
        <v>1560</v>
      </c>
      <c r="E1297" s="1006" t="s">
        <v>1400</v>
      </c>
    </row>
    <row r="1298" spans="1:5" x14ac:dyDescent="0.25">
      <c r="A1298" s="1006">
        <v>1323</v>
      </c>
      <c r="B1298" s="1006" t="s">
        <v>1532</v>
      </c>
      <c r="C1298" s="1085" t="s">
        <v>2093</v>
      </c>
      <c r="D1298" s="1085" t="s">
        <v>1836</v>
      </c>
      <c r="E1298" s="1006" t="s">
        <v>1410</v>
      </c>
    </row>
    <row r="1299" spans="1:5" x14ac:dyDescent="0.25">
      <c r="A1299" s="1006">
        <v>1324</v>
      </c>
      <c r="B1299" s="1006" t="s">
        <v>1532</v>
      </c>
      <c r="C1299" s="1085" t="s">
        <v>2093</v>
      </c>
      <c r="D1299" s="1085" t="s">
        <v>1836</v>
      </c>
      <c r="E1299" s="1006" t="s">
        <v>2073</v>
      </c>
    </row>
    <row r="1300" spans="1:5" x14ac:dyDescent="0.25">
      <c r="A1300" s="1006">
        <v>1326</v>
      </c>
      <c r="B1300" s="1006" t="s">
        <v>1532</v>
      </c>
      <c r="C1300" s="1085" t="s">
        <v>2093</v>
      </c>
      <c r="D1300" s="1085" t="s">
        <v>1836</v>
      </c>
      <c r="E1300" s="1006" t="s">
        <v>1498</v>
      </c>
    </row>
    <row r="1301" spans="1:5" x14ac:dyDescent="0.25">
      <c r="A1301" s="1006">
        <v>1327</v>
      </c>
      <c r="B1301" s="1006" t="s">
        <v>1532</v>
      </c>
      <c r="C1301" s="1085" t="s">
        <v>2093</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2120</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598" priority="27">
      <formula>$G248="EXCLUDE"</formula>
    </cfRule>
  </conditionalFormatting>
  <conditionalFormatting sqref="E261:E262">
    <cfRule type="expression" dxfId="597" priority="26">
      <formula>$G261="EXCLUDE"</formula>
    </cfRule>
  </conditionalFormatting>
  <conditionalFormatting sqref="E285:E286">
    <cfRule type="expression" dxfId="596" priority="25">
      <formula>$G285="EXCLUDE"</formula>
    </cfRule>
  </conditionalFormatting>
  <conditionalFormatting sqref="E297:E298">
    <cfRule type="expression" dxfId="595" priority="24">
      <formula>$G297="EXCLUDE"</formula>
    </cfRule>
  </conditionalFormatting>
  <conditionalFormatting sqref="E309:E310">
    <cfRule type="expression" dxfId="594" priority="23">
      <formula>$G309="EXCLUDE"</formula>
    </cfRule>
  </conditionalFormatting>
  <conditionalFormatting sqref="E321:E322">
    <cfRule type="expression" dxfId="593" priority="22">
      <formula>$G321="EXCLUDE"</formula>
    </cfRule>
  </conditionalFormatting>
  <conditionalFormatting sqref="E333:E334">
    <cfRule type="expression" dxfId="592" priority="21">
      <formula>$G333="EXCLUDE"</formula>
    </cfRule>
  </conditionalFormatting>
  <conditionalFormatting sqref="E345:E346">
    <cfRule type="expression" dxfId="591" priority="20">
      <formula>$G345="EXCLUDE"</formula>
    </cfRule>
  </conditionalFormatting>
  <conditionalFormatting sqref="E357:E358">
    <cfRule type="expression" dxfId="590" priority="19">
      <formula>$G357="EXCLUDE"</formula>
    </cfRule>
  </conditionalFormatting>
  <conditionalFormatting sqref="E369:E370">
    <cfRule type="expression" dxfId="589" priority="18">
      <formula>$G369="EXCLUDE"</formula>
    </cfRule>
  </conditionalFormatting>
  <conditionalFormatting sqref="E381:E382">
    <cfRule type="expression" dxfId="588" priority="17">
      <formula>$G381="EXCLUDE"</formula>
    </cfRule>
  </conditionalFormatting>
  <conditionalFormatting sqref="E7:E8">
    <cfRule type="expression" dxfId="587" priority="28">
      <formula>#REF!="EXCLUDE"</formula>
    </cfRule>
  </conditionalFormatting>
  <conditionalFormatting sqref="E503:E505">
    <cfRule type="expression" dxfId="586" priority="29">
      <formula>#REF!="EXCLUDE"</formula>
    </cfRule>
  </conditionalFormatting>
  <conditionalFormatting sqref="E502">
    <cfRule type="expression" dxfId="585" priority="30">
      <formula>#REF!="EXCLUDE"</formula>
    </cfRule>
  </conditionalFormatting>
  <conditionalFormatting sqref="E506:E508">
    <cfRule type="expression" dxfId="584" priority="31">
      <formula>#REF!="EXCLUDE"</formula>
    </cfRule>
  </conditionalFormatting>
  <conditionalFormatting sqref="E393:E394">
    <cfRule type="expression" dxfId="583" priority="16">
      <formula>$G393="EXCLUDE"</formula>
    </cfRule>
  </conditionalFormatting>
  <conditionalFormatting sqref="E405:E406">
    <cfRule type="expression" dxfId="582" priority="15">
      <formula>$G405="EXCLUDE"</formula>
    </cfRule>
  </conditionalFormatting>
  <conditionalFormatting sqref="E417:E418">
    <cfRule type="expression" dxfId="581" priority="14">
      <formula>$G417="EXCLUDE"</formula>
    </cfRule>
  </conditionalFormatting>
  <conditionalFormatting sqref="E429:E430">
    <cfRule type="expression" dxfId="580" priority="13">
      <formula>$G429="EXCLUDE"</formula>
    </cfRule>
  </conditionalFormatting>
  <conditionalFormatting sqref="E441:E442">
    <cfRule type="expression" dxfId="579" priority="12">
      <formula>$G441="EXCLUDE"</formula>
    </cfRule>
  </conditionalFormatting>
  <conditionalFormatting sqref="E453:E454">
    <cfRule type="expression" dxfId="578" priority="11">
      <formula>$G453="EXCLUDE"</formula>
    </cfRule>
  </conditionalFormatting>
  <conditionalFormatting sqref="E465:E466">
    <cfRule type="expression" dxfId="577" priority="10">
      <formula>$G465="EXCLUDE"</formula>
    </cfRule>
  </conditionalFormatting>
  <conditionalFormatting sqref="E477:E478">
    <cfRule type="expression" dxfId="576" priority="9">
      <formula>$G477="EXCLUDE"</formula>
    </cfRule>
  </conditionalFormatting>
  <conditionalFormatting sqref="E489:E490">
    <cfRule type="expression" dxfId="575" priority="8">
      <formula>$G489="EXCLUDE"</formula>
    </cfRule>
  </conditionalFormatting>
  <conditionalFormatting sqref="E273:E274">
    <cfRule type="expression" dxfId="5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1" t="s">
        <v>1355</v>
      </c>
      <c r="B1" s="1911"/>
      <c r="C1" s="1911"/>
      <c r="D1" s="1911"/>
      <c r="E1" s="1911"/>
      <c r="F1" s="1911" t="s">
        <v>1356</v>
      </c>
      <c r="G1" s="1911"/>
      <c r="H1" s="1911"/>
      <c r="I1" s="1911" t="s">
        <v>1357</v>
      </c>
      <c r="J1" s="1911"/>
      <c r="K1" s="1911"/>
      <c r="L1" s="1911" t="s">
        <v>1358</v>
      </c>
      <c r="M1" s="1912"/>
      <c r="N1" s="1911"/>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2125</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2125</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2125</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2125</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2125</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2037</v>
      </c>
      <c r="G42" s="845" t="s">
        <v>2038</v>
      </c>
      <c r="H42" s="845" t="s">
        <v>1995</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2069</v>
      </c>
      <c r="F154" s="844" t="s">
        <v>2126</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2058</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2058</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2059</v>
      </c>
      <c r="G542" s="1439" t="str">
        <f>IF(T542&lt;&gt;"","E","")</f>
        <v/>
      </c>
      <c r="H542" s="1439" t="s">
        <v>2058</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2060</v>
      </c>
      <c r="G543" s="1439" t="str">
        <f>IF(T543&lt;&gt;"","I","")</f>
        <v/>
      </c>
      <c r="H543" s="1439" t="s">
        <v>2058</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2061</v>
      </c>
      <c r="G544" s="1439" t="str">
        <f>IF(T544&lt;&gt;"","H","")</f>
        <v/>
      </c>
      <c r="H544" s="1439" t="s">
        <v>2058</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2058</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2062</v>
      </c>
      <c r="G546" s="1439" t="str">
        <f>IF(T546&lt;&gt;"","F","")</f>
        <v/>
      </c>
      <c r="H546" s="1439" t="s">
        <v>2058</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2063</v>
      </c>
      <c r="G547" s="1439" t="str">
        <f>IF(T547&lt;&gt;"","G","")</f>
        <v/>
      </c>
      <c r="H547" s="1439" t="s">
        <v>2058</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2058</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2058</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2058</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2058</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2058</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1980</v>
      </c>
      <c r="G553" s="1439" t="str">
        <f>IF(T553&lt;&gt;"","O","")</f>
        <v/>
      </c>
      <c r="H553" s="1439" t="s">
        <v>2058</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2058</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2058</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2059</v>
      </c>
      <c r="G557" s="1439" t="str">
        <f>IF(T557&lt;&gt;"","E","")</f>
        <v/>
      </c>
      <c r="H557" s="1439" t="s">
        <v>2058</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2060</v>
      </c>
      <c r="G558" s="1439" t="str">
        <f>IF(T558&lt;&gt;"","I","")</f>
        <v/>
      </c>
      <c r="H558" s="1439" t="s">
        <v>2058</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2061</v>
      </c>
      <c r="G559" s="1439" t="str">
        <f>IF(T559&lt;&gt;"","H","")</f>
        <v/>
      </c>
      <c r="H559" s="1439" t="s">
        <v>2058</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2058</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2062</v>
      </c>
      <c r="G561" s="1439" t="str">
        <f>IF(T561&lt;&gt;"","F","")</f>
        <v/>
      </c>
      <c r="H561" s="1439" t="s">
        <v>2058</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2063</v>
      </c>
      <c r="G562" s="1439" t="str">
        <f>IF(T562&lt;&gt;"","G","")</f>
        <v/>
      </c>
      <c r="H562" s="1439" t="s">
        <v>2058</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2058</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2058</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2058</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2058</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2058</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1980</v>
      </c>
      <c r="G568" s="1439" t="str">
        <f>IF(T568&lt;&gt;"","O","")</f>
        <v/>
      </c>
      <c r="H568" s="1439" t="s">
        <v>2058</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2058</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2058</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2059</v>
      </c>
      <c r="G572" s="1439" t="str">
        <f>IF(T572&lt;&gt;"","E","")</f>
        <v/>
      </c>
      <c r="H572" s="1439" t="s">
        <v>2058</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2060</v>
      </c>
      <c r="G573" s="1439" t="str">
        <f>IF(T573&lt;&gt;"","I","")</f>
        <v/>
      </c>
      <c r="H573" s="1439" t="s">
        <v>2058</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2061</v>
      </c>
      <c r="G574" s="1439" t="str">
        <f>IF(T574&lt;&gt;"","H","")</f>
        <v/>
      </c>
      <c r="H574" s="1439" t="s">
        <v>2058</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2058</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2062</v>
      </c>
      <c r="G576" s="1439" t="str">
        <f>IF(T576&lt;&gt;"","F","")</f>
        <v/>
      </c>
      <c r="H576" s="1439" t="s">
        <v>2058</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2063</v>
      </c>
      <c r="G577" s="1439" t="str">
        <f>IF(T577&lt;&gt;"","G","")</f>
        <v/>
      </c>
      <c r="H577" s="1439" t="s">
        <v>2058</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2058</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2058</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2058</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2058</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2058</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2064</v>
      </c>
      <c r="G583" s="1439" t="str">
        <f>IF(T583&lt;&gt;"","L","")</f>
        <v/>
      </c>
      <c r="H583" s="1439" t="s">
        <v>2058</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2058</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1980</v>
      </c>
      <c r="G586" s="1439" t="str">
        <f>IF(T586&lt;&gt;"","AI","")</f>
        <v/>
      </c>
      <c r="H586" s="1439" t="s">
        <v>2058</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2058</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2058</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2058</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2059</v>
      </c>
      <c r="G591" s="1439" t="str">
        <f>IF(T591&lt;&gt;"","E","")</f>
        <v/>
      </c>
      <c r="H591" s="1439" t="s">
        <v>2058</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2060</v>
      </c>
      <c r="G592" s="1439" t="str">
        <f>IF(T592&lt;&gt;"","I","")</f>
        <v/>
      </c>
      <c r="H592" s="1439" t="s">
        <v>2058</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2061</v>
      </c>
      <c r="G593" s="1439" t="str">
        <f>IF(T593&lt;&gt;"","H","")</f>
        <v/>
      </c>
      <c r="H593" s="1439" t="s">
        <v>2058</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2058</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2062</v>
      </c>
      <c r="G595" s="1439" t="str">
        <f>IF(T595&lt;&gt;"","F","")</f>
        <v/>
      </c>
      <c r="H595" s="1439" t="s">
        <v>2058</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2063</v>
      </c>
      <c r="G596" s="1439" t="str">
        <f>IF(T596&lt;&gt;"","G","")</f>
        <v/>
      </c>
      <c r="H596" s="1439" t="s">
        <v>2058</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2058</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2058</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2058</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2058</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2058</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2064</v>
      </c>
      <c r="G602" s="1439" t="str">
        <f>IF(T602&lt;&gt;"","L","")</f>
        <v/>
      </c>
      <c r="H602" s="1439" t="s">
        <v>2058</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2058</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1980</v>
      </c>
      <c r="G605" s="1439"/>
      <c r="H605" s="1439" t="s">
        <v>2058</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2058</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2058</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2058</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2059</v>
      </c>
      <c r="G610" s="1439" t="str">
        <f>IF(T610&lt;&gt;"","E","")</f>
        <v/>
      </c>
      <c r="H610" s="1439" t="s">
        <v>2058</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2060</v>
      </c>
      <c r="G611" s="1439" t="str">
        <f>IF(T611&lt;&gt;"","I","")</f>
        <v/>
      </c>
      <c r="H611" s="1439" t="s">
        <v>2058</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2061</v>
      </c>
      <c r="G612" s="1439" t="str">
        <f>IF(T612&lt;&gt;"","H","")</f>
        <v/>
      </c>
      <c r="H612" s="1439" t="s">
        <v>2058</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2058</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2062</v>
      </c>
      <c r="G614" s="1439" t="str">
        <f>IF(T614&lt;&gt;"","F","")</f>
        <v/>
      </c>
      <c r="H614" s="1439" t="s">
        <v>2058</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2063</v>
      </c>
      <c r="G615" s="1439" t="str">
        <f>IF(T615&lt;&gt;"","G","")</f>
        <v/>
      </c>
      <c r="H615" s="1439" t="s">
        <v>2058</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2058</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2058</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2058</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2058</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2058</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2064</v>
      </c>
      <c r="G621" s="1439" t="str">
        <f>IF(T621&lt;&gt;"","L","")</f>
        <v/>
      </c>
      <c r="H621" s="1439" t="s">
        <v>2058</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2058</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2058</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2058</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2059</v>
      </c>
      <c r="G641" s="1439" t="str">
        <f>IF(T641&lt;&gt;"","E","")</f>
        <v/>
      </c>
      <c r="H641" s="1439" t="s">
        <v>2058</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2060</v>
      </c>
      <c r="G642" s="1439" t="str">
        <f>IF(T642&lt;&gt;"","I","")</f>
        <v/>
      </c>
      <c r="H642" s="1439" t="s">
        <v>2058</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2061</v>
      </c>
      <c r="G643" s="1439" t="str">
        <f>IF(T643&lt;&gt;"","H","")</f>
        <v/>
      </c>
      <c r="H643" s="1439" t="s">
        <v>2058</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2058</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2062</v>
      </c>
      <c r="G645" s="1439" t="str">
        <f>IF(T645&lt;&gt;"","F","")</f>
        <v/>
      </c>
      <c r="H645" s="1439" t="s">
        <v>2058</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2063</v>
      </c>
      <c r="G646" s="1439" t="str">
        <f>IF(T646&lt;&gt;"","G","")</f>
        <v/>
      </c>
      <c r="H646" s="1439" t="s">
        <v>2058</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2058</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2058</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2058</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2058</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2058</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2064</v>
      </c>
      <c r="G652" s="1439" t="str">
        <f>IF(T652&lt;&gt;"","L","")</f>
        <v/>
      </c>
      <c r="H652" s="1439" t="s">
        <v>2058</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2058</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2058</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2058</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2059</v>
      </c>
      <c r="G672" s="1439" t="str">
        <f>IF(T672&lt;&gt;"","E","")</f>
        <v/>
      </c>
      <c r="H672" s="1439" t="s">
        <v>2058</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2060</v>
      </c>
      <c r="G673" s="1439" t="str">
        <f>IF(T673&lt;&gt;"","I","")</f>
        <v/>
      </c>
      <c r="H673" s="1439" t="s">
        <v>2058</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2061</v>
      </c>
      <c r="G674" s="1439" t="str">
        <f>IF(T674&lt;&gt;"","H","")</f>
        <v/>
      </c>
      <c r="H674" s="1439" t="s">
        <v>2058</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2058</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2062</v>
      </c>
      <c r="G676" s="1439" t="str">
        <f>IF(T676&lt;&gt;"","F","")</f>
        <v/>
      </c>
      <c r="H676" s="1439" t="s">
        <v>2058</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2063</v>
      </c>
      <c r="G677" s="1439" t="str">
        <f>IF(T677&lt;&gt;"","G","")</f>
        <v/>
      </c>
      <c r="H677" s="1439" t="s">
        <v>2058</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2058</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2058</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2058</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2058</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2058</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2064</v>
      </c>
      <c r="G683" s="1439" t="str">
        <f>IF(T683&lt;&gt;"","L","")</f>
        <v/>
      </c>
      <c r="H683" s="1439" t="s">
        <v>2058</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2058</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1980</v>
      </c>
      <c r="G686" s="1439" t="str">
        <f>IF(T686&lt;&gt;"","AI","")</f>
        <v/>
      </c>
      <c r="H686" s="1439" t="s">
        <v>2058</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2058</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2058</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2059</v>
      </c>
      <c r="G690" s="1439" t="str">
        <f>IF(T690&lt;&gt;"","E","")</f>
        <v/>
      </c>
      <c r="H690" s="1439" t="s">
        <v>2058</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2060</v>
      </c>
      <c r="G691" s="1439" t="str">
        <f>IF(T691&lt;&gt;"","I","")</f>
        <v/>
      </c>
      <c r="H691" s="1439" t="s">
        <v>2058</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2061</v>
      </c>
      <c r="G692" s="1439" t="str">
        <f>IF(T692&lt;&gt;"","H","")</f>
        <v/>
      </c>
      <c r="H692" s="1439" t="s">
        <v>2058</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2058</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2062</v>
      </c>
      <c r="G694" s="1439" t="str">
        <f>IF(T694&lt;&gt;"","F","")</f>
        <v/>
      </c>
      <c r="H694" s="1439" t="s">
        <v>2058</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2063</v>
      </c>
      <c r="G695" s="1439" t="str">
        <f>IF(T695&lt;&gt;"","G","")</f>
        <v/>
      </c>
      <c r="H695" s="1439" t="s">
        <v>2058</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2058</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2058</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2058</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2058</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2058</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2064</v>
      </c>
      <c r="G701" s="1439" t="str">
        <f>IF(T701&lt;&gt;"","L","")</f>
        <v/>
      </c>
      <c r="H701" s="1439" t="s">
        <v>2058</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2058</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1980</v>
      </c>
      <c r="G704" s="1439" t="str">
        <f>IF(T704&lt;&gt;"","AI","")</f>
        <v/>
      </c>
      <c r="H704" s="1439" t="s">
        <v>2058</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2058</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2058</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2059</v>
      </c>
      <c r="G708" s="1439" t="str">
        <f>IF(T708&lt;&gt;"","E","")</f>
        <v/>
      </c>
      <c r="H708" s="1439" t="s">
        <v>2058</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2060</v>
      </c>
      <c r="G709" s="1439" t="str">
        <f>IF(T709&lt;&gt;"","I","")</f>
        <v/>
      </c>
      <c r="H709" s="1439" t="s">
        <v>2058</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2061</v>
      </c>
      <c r="G710" s="1439" t="str">
        <f>IF(T710&lt;&gt;"","H","")</f>
        <v/>
      </c>
      <c r="H710" s="1439" t="s">
        <v>2058</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2058</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2062</v>
      </c>
      <c r="G712" s="1439" t="str">
        <f>IF(T712&lt;&gt;"","F","")</f>
        <v/>
      </c>
      <c r="H712" s="1439" t="s">
        <v>2058</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2063</v>
      </c>
      <c r="G713" s="1439" t="str">
        <f>IF(T713&lt;&gt;"","G","")</f>
        <v/>
      </c>
      <c r="H713" s="1439" t="s">
        <v>2058</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2058</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2058</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2058</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2058</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2058</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2064</v>
      </c>
      <c r="G719" s="1439" t="str">
        <f>IF(T719&lt;&gt;"","L","")</f>
        <v/>
      </c>
      <c r="H719" s="1439" t="s">
        <v>2058</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2058</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2058</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2059</v>
      </c>
      <c r="G738" s="1439" t="str">
        <f>IF(T738&lt;&gt;"","E","")</f>
        <v/>
      </c>
      <c r="H738" s="1439" t="s">
        <v>2058</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2060</v>
      </c>
      <c r="G739" s="1439" t="str">
        <f>IF(T739&lt;&gt;"","I","")</f>
        <v/>
      </c>
      <c r="H739" s="1439" t="s">
        <v>2058</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2061</v>
      </c>
      <c r="G740" s="1439" t="str">
        <f>IF(T740&lt;&gt;"","H","")</f>
        <v/>
      </c>
      <c r="H740" s="1439" t="s">
        <v>2058</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2058</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2062</v>
      </c>
      <c r="G742" s="1439" t="str">
        <f>IF(T742&lt;&gt;"","F","")</f>
        <v/>
      </c>
      <c r="H742" s="1439" t="s">
        <v>2058</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2063</v>
      </c>
      <c r="G743" s="1439" t="str">
        <f>IF(T743&lt;&gt;"","G","")</f>
        <v/>
      </c>
      <c r="H743" s="1439" t="s">
        <v>2058</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2058</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2058</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2058</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2058</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2058</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2064</v>
      </c>
      <c r="G749" s="1439" t="str">
        <f>IF(T749&lt;&gt;"","L","")</f>
        <v/>
      </c>
      <c r="H749" s="1439" t="s">
        <v>2058</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2058</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2058</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2059</v>
      </c>
      <c r="G768" s="1439" t="str">
        <f>IF(T768&lt;&gt;"","E","")</f>
        <v/>
      </c>
      <c r="H768" s="1439" t="s">
        <v>2058</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2060</v>
      </c>
      <c r="G769" s="1439" t="str">
        <f>IF(T769&lt;&gt;"","I","")</f>
        <v/>
      </c>
      <c r="H769" s="1439" t="s">
        <v>2058</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2061</v>
      </c>
      <c r="G770" s="1439" t="str">
        <f>IF(T770&lt;&gt;"","H","")</f>
        <v/>
      </c>
      <c r="H770" s="1439" t="s">
        <v>2058</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2058</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2062</v>
      </c>
      <c r="G772" s="1439" t="str">
        <f>IF(T772&lt;&gt;"","F","")</f>
        <v/>
      </c>
      <c r="H772" s="1439" t="s">
        <v>2058</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2063</v>
      </c>
      <c r="G773" s="1439" t="str">
        <f>IF(T773&lt;&gt;"","G","")</f>
        <v/>
      </c>
      <c r="H773" s="1439" t="s">
        <v>2058</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2058</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2058</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2058</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2058</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2058</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1980</v>
      </c>
      <c r="G779" s="1439" t="str">
        <f>IF(T779&lt;&gt;"","O","")</f>
        <v/>
      </c>
      <c r="H779" s="1439" t="s">
        <v>2058</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2058</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2058</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2059</v>
      </c>
      <c r="G783" s="1439" t="str">
        <f>IF(T783&lt;&gt;"","E","")</f>
        <v/>
      </c>
      <c r="H783" s="1439" t="s">
        <v>2058</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2060</v>
      </c>
      <c r="G784" s="1439" t="str">
        <f>IF(T784&lt;&gt;"","I","")</f>
        <v/>
      </c>
      <c r="H784" s="1439" t="s">
        <v>2058</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2061</v>
      </c>
      <c r="G785" s="1439" t="str">
        <f>IF(T785&lt;&gt;"","H","")</f>
        <v/>
      </c>
      <c r="H785" s="1439" t="s">
        <v>2058</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2058</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2062</v>
      </c>
      <c r="G787" s="1439" t="str">
        <f>IF(T787&lt;&gt;"","F","")</f>
        <v/>
      </c>
      <c r="H787" s="1439" t="s">
        <v>2058</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2063</v>
      </c>
      <c r="G788" s="1439" t="str">
        <f>IF(T788&lt;&gt;"","G","")</f>
        <v/>
      </c>
      <c r="H788" s="1439" t="s">
        <v>2058</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2058</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2058</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2058</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2058</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2058</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1980</v>
      </c>
      <c r="G794" s="1439" t="str">
        <f>IF(T794&lt;&gt;"","O","")</f>
        <v/>
      </c>
      <c r="H794" s="1439" t="s">
        <v>2058</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2058</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2058</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2059</v>
      </c>
      <c r="G798" s="1439" t="str">
        <f>IF(T798&lt;&gt;"","E","")</f>
        <v/>
      </c>
      <c r="H798" s="1439" t="s">
        <v>2058</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2060</v>
      </c>
      <c r="G799" s="1439" t="str">
        <f>IF(T799&lt;&gt;"","I","")</f>
        <v/>
      </c>
      <c r="H799" s="1439" t="s">
        <v>2058</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2061</v>
      </c>
      <c r="G800" s="1439" t="str">
        <f>IF(T800&lt;&gt;"","H","")</f>
        <v/>
      </c>
      <c r="H800" s="1439" t="s">
        <v>2058</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2058</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2062</v>
      </c>
      <c r="G802" s="1439" t="str">
        <f>IF(T802&lt;&gt;"","F","")</f>
        <v/>
      </c>
      <c r="H802" s="1439" t="s">
        <v>2058</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2063</v>
      </c>
      <c r="G803" s="1439" t="str">
        <f>IF(T803&lt;&gt;"","G","")</f>
        <v/>
      </c>
      <c r="H803" s="1439" t="s">
        <v>2058</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2058</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2058</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2058</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2058</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2058</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2064</v>
      </c>
      <c r="G809" s="1439" t="str">
        <f>IF(T809&lt;&gt;"","L","")</f>
        <v/>
      </c>
      <c r="H809" s="1439" t="s">
        <v>2058</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2058</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1980</v>
      </c>
      <c r="G812" s="1439" t="str">
        <f>IF(T812&lt;&gt;"","AI","")</f>
        <v/>
      </c>
      <c r="H812" s="1439" t="s">
        <v>2058</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2058</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2058</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2059</v>
      </c>
      <c r="G816" s="1439" t="str">
        <f>IF(T816&lt;&gt;"","E","")</f>
        <v/>
      </c>
      <c r="H816" s="1439" t="s">
        <v>2058</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2060</v>
      </c>
      <c r="G817" s="1439" t="str">
        <f>IF(T817&lt;&gt;"","I","")</f>
        <v/>
      </c>
      <c r="H817" s="1439" t="s">
        <v>2058</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2061</v>
      </c>
      <c r="G818" s="1439" t="str">
        <f>IF(T818&lt;&gt;"","H","")</f>
        <v/>
      </c>
      <c r="H818" s="1439" t="s">
        <v>2058</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2058</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2062</v>
      </c>
      <c r="G820" s="1439" t="str">
        <f>IF(T820&lt;&gt;"","F","")</f>
        <v/>
      </c>
      <c r="H820" s="1439" t="s">
        <v>2058</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2063</v>
      </c>
      <c r="G821" s="1439" t="str">
        <f>IF(T821&lt;&gt;"","G","")</f>
        <v/>
      </c>
      <c r="H821" s="1439" t="s">
        <v>2058</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2058</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2058</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2058</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2058</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2058</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2064</v>
      </c>
      <c r="G827" s="1439" t="str">
        <f>IF(T827&lt;&gt;"","L","")</f>
        <v/>
      </c>
      <c r="H827" s="1439" t="s">
        <v>2058</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2058</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1980</v>
      </c>
      <c r="G830" s="1439" t="str">
        <f>IF(T830&lt;&gt;"","AI","")</f>
        <v/>
      </c>
      <c r="H830" s="1439" t="s">
        <v>2058</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2058</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 t="shared" ref="J832:J858" si="125">IF(M832&lt;&gt;"",IF($Q$831="Yes",Q$1&amp;M832,""))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2058</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6">_xlfn.CONCAT(IFERROR(SUBSTITUTE(ADDRESS(1,MATCH(A834,INDIRECT("'"&amp;E834&amp;"'"&amp;"!A" &amp; $O$832 + 2 &amp; ":Z" &amp; $O$832+ 2),0),4),1,""),""),$O$832 + 2)</f>
        <v>H209</v>
      </c>
      <c r="C834" s="882" t="str">
        <f t="shared" ref="C834:C840" ca="1" si="127">_xlfn.CONCAT(IFERROR(SUBSTITUTE(ADDRESS(1,MATCH(A834,INDIRECT("'"&amp;E834&amp;"'"&amp;"!A" &amp; $O$832 + 2 &amp; ":Z" &amp; $O$832+ 2),0),4),1,""),""),$O$832 + 3)</f>
        <v>H210</v>
      </c>
      <c r="D834" s="882" t="s">
        <v>1364</v>
      </c>
      <c r="E834" s="882" t="s">
        <v>1532</v>
      </c>
      <c r="F834" s="1439" t="s">
        <v>2059</v>
      </c>
      <c r="G834" s="1439" t="str">
        <f>IF(T834&lt;&gt;"","E","")</f>
        <v/>
      </c>
      <c r="H834" s="1439" t="s">
        <v>2058</v>
      </c>
      <c r="I834" s="1391" t="str">
        <f t="shared" si="110"/>
        <v/>
      </c>
      <c r="J834" s="1439" t="str">
        <f t="shared" si="125"/>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6"/>
        <v>J209</v>
      </c>
      <c r="C835" s="882" t="str">
        <f t="shared" ca="1" si="127"/>
        <v>J210</v>
      </c>
      <c r="D835" s="882" t="s">
        <v>1364</v>
      </c>
      <c r="E835" s="882" t="s">
        <v>1532</v>
      </c>
      <c r="F835" s="1439" t="s">
        <v>2060</v>
      </c>
      <c r="G835" s="1439" t="str">
        <f>IF(T835&lt;&gt;"","I","")</f>
        <v/>
      </c>
      <c r="H835" s="1439" t="s">
        <v>2058</v>
      </c>
      <c r="I835" s="1391" t="str">
        <f t="shared" si="110"/>
        <v/>
      </c>
      <c r="J835" s="1439" t="str">
        <f t="shared" si="125"/>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6"/>
        <v>L209</v>
      </c>
      <c r="C836" s="882" t="str">
        <f t="shared" ca="1" si="127"/>
        <v>L210</v>
      </c>
      <c r="D836" s="882" t="s">
        <v>1364</v>
      </c>
      <c r="E836" s="882" t="s">
        <v>1532</v>
      </c>
      <c r="F836" s="1439" t="s">
        <v>2061</v>
      </c>
      <c r="G836" s="1439" t="str">
        <f>IF(T836&lt;&gt;"","H","")</f>
        <v/>
      </c>
      <c r="H836" s="1439" t="s">
        <v>2058</v>
      </c>
      <c r="I836" s="1391" t="str">
        <f t="shared" ref="I836:I899" si="128">IF(J836&lt;&gt;"",A836,"")</f>
        <v/>
      </c>
      <c r="J836" s="1439" t="str">
        <f t="shared" si="125"/>
        <v/>
      </c>
      <c r="K836" s="1439" t="str">
        <f t="shared" ref="K836:K899" si="129">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6"/>
        <v>N209</v>
      </c>
      <c r="C837" s="882" t="str">
        <f t="shared" ca="1" si="127"/>
        <v>N210</v>
      </c>
      <c r="D837" s="882" t="s">
        <v>1364</v>
      </c>
      <c r="E837" s="882" t="s">
        <v>1532</v>
      </c>
      <c r="F837" s="1439" t="s">
        <v>1396</v>
      </c>
      <c r="G837" s="1439" t="str">
        <f>IF(T837&lt;&gt;"",IF(Q835="Credit Memo","J",IF(Q835="Check","K","")),"")</f>
        <v/>
      </c>
      <c r="H837" s="1439" t="s">
        <v>2058</v>
      </c>
      <c r="I837" s="1391" t="str">
        <f t="shared" si="128"/>
        <v/>
      </c>
      <c r="J837" s="1439" t="str">
        <f t="shared" si="125"/>
        <v/>
      </c>
      <c r="K837" s="1439" t="str">
        <f t="shared" si="129"/>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6"/>
        <v>P209</v>
      </c>
      <c r="C838" s="882" t="str">
        <f t="shared" ca="1" si="127"/>
        <v>P210</v>
      </c>
      <c r="D838" s="882" t="s">
        <v>1364</v>
      </c>
      <c r="E838" s="882" t="s">
        <v>1532</v>
      </c>
      <c r="F838" s="1439" t="s">
        <v>2062</v>
      </c>
      <c r="G838" s="1439" t="str">
        <f>IF(T838&lt;&gt;"","F","")</f>
        <v/>
      </c>
      <c r="H838" s="1439" t="s">
        <v>2058</v>
      </c>
      <c r="I838" s="1391" t="str">
        <f t="shared" si="128"/>
        <v/>
      </c>
      <c r="J838" s="1439" t="str">
        <f t="shared" si="125"/>
        <v/>
      </c>
      <c r="K838" s="1439" t="str">
        <f t="shared" si="129"/>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6"/>
        <v>R209</v>
      </c>
      <c r="C839" s="882" t="str">
        <f t="shared" ca="1" si="127"/>
        <v>R210</v>
      </c>
      <c r="D839" s="882" t="s">
        <v>1364</v>
      </c>
      <c r="E839" s="882" t="s">
        <v>1532</v>
      </c>
      <c r="F839" s="1439" t="s">
        <v>2063</v>
      </c>
      <c r="G839" s="1439" t="str">
        <f>IF(T839&lt;&gt;"","G","")</f>
        <v/>
      </c>
      <c r="H839" s="1439" t="s">
        <v>2058</v>
      </c>
      <c r="I839" s="1391" t="str">
        <f t="shared" si="128"/>
        <v/>
      </c>
      <c r="J839" s="1439" t="str">
        <f t="shared" si="125"/>
        <v/>
      </c>
      <c r="K839" s="1439" t="str">
        <f t="shared" si="129"/>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6"/>
        <v>T209</v>
      </c>
      <c r="C840" s="882" t="str">
        <f t="shared" ca="1" si="127"/>
        <v>T210</v>
      </c>
      <c r="D840" s="882" t="s">
        <v>1364</v>
      </c>
      <c r="E840" s="882" t="s">
        <v>1532</v>
      </c>
      <c r="F840" s="897" t="s">
        <v>1504</v>
      </c>
      <c r="G840" s="1439" t="str">
        <f>IF(T840&lt;&gt;"","AW","")</f>
        <v/>
      </c>
      <c r="H840" s="1439" t="s">
        <v>2058</v>
      </c>
      <c r="I840" s="1391" t="str">
        <f t="shared" si="128"/>
        <v/>
      </c>
      <c r="J840" s="1439" t="str">
        <f t="shared" si="125"/>
        <v/>
      </c>
      <c r="K840" s="1439" t="str">
        <f t="shared" si="129"/>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2058</v>
      </c>
      <c r="I841" s="1391" t="str">
        <f t="shared" si="128"/>
        <v/>
      </c>
      <c r="J841" s="1439"/>
      <c r="K841" s="1439" t="str">
        <f t="shared" si="129"/>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2058</v>
      </c>
      <c r="I842" s="1391" t="str">
        <f t="shared" si="128"/>
        <v/>
      </c>
      <c r="J842" s="1439"/>
      <c r="K842" s="1439" t="str">
        <f t="shared" si="129"/>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2058</v>
      </c>
      <c r="I843" s="1391" t="str">
        <f t="shared" si="128"/>
        <v/>
      </c>
      <c r="J843" s="1439" t="str">
        <f t="shared" si="125"/>
        <v/>
      </c>
      <c r="K843" s="1439" t="str">
        <f t="shared" si="129"/>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2058</v>
      </c>
      <c r="I844" s="1391" t="str">
        <f t="shared" si="128"/>
        <v/>
      </c>
      <c r="J844" s="1439" t="str">
        <f t="shared" si="125"/>
        <v/>
      </c>
      <c r="K844" s="1439" t="str">
        <f t="shared" si="129"/>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2064</v>
      </c>
      <c r="G845" s="1439" t="str">
        <f>IF(T845&lt;&gt;"","L","")</f>
        <v/>
      </c>
      <c r="H845" s="1439" t="s">
        <v>2058</v>
      </c>
      <c r="I845" s="1391" t="str">
        <f t="shared" si="128"/>
        <v/>
      </c>
      <c r="J845" s="1439" t="str">
        <f t="shared" si="125"/>
        <v/>
      </c>
      <c r="K845" s="1439" t="str">
        <f t="shared" si="129"/>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30">_xlfn.IFNA(SUBSTITUTE(ADDRESS(1,MATCH(A846,INDIRECT("'"&amp;E846&amp;"'"&amp;"!A" &amp; $O$832 + 5 &amp; ":Z" &amp; $O$832+ 5),0),4),1,""),"")</f>
        <v>H</v>
      </c>
      <c r="D846" s="882" t="s">
        <v>1371</v>
      </c>
      <c r="E846" s="882" t="s">
        <v>1532</v>
      </c>
      <c r="F846" s="897"/>
      <c r="G846" s="1439"/>
      <c r="H846" s="1439"/>
      <c r="I846" s="1391" t="str">
        <f t="shared" si="128"/>
        <v/>
      </c>
      <c r="J846" s="1439" t="str">
        <f t="shared" si="125"/>
        <v/>
      </c>
      <c r="K846" s="1439" t="str">
        <f t="shared" si="129"/>
        <v/>
      </c>
      <c r="L846" s="882" t="s">
        <v>1401</v>
      </c>
      <c r="M846" s="1458">
        <v>829</v>
      </c>
      <c r="N846" s="1439"/>
      <c r="O846" s="1436"/>
      <c r="P846" s="1436"/>
      <c r="Q846" s="1436"/>
      <c r="R846" s="1439" t="s">
        <v>1547</v>
      </c>
      <c r="S846" s="1436"/>
      <c r="T846" s="1439" t="str">
        <f t="shared" ref="T846:T860" si="131">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30"/>
        <v>J</v>
      </c>
      <c r="D847" s="882" t="s">
        <v>1371</v>
      </c>
      <c r="E847" s="882" t="s">
        <v>1532</v>
      </c>
      <c r="F847" s="897"/>
      <c r="G847" s="1439"/>
      <c r="H847" s="1439"/>
      <c r="I847" s="1391" t="str">
        <f t="shared" si="128"/>
        <v/>
      </c>
      <c r="J847" s="1439"/>
      <c r="K847" s="1439" t="str">
        <f t="shared" si="129"/>
        <v/>
      </c>
      <c r="L847" s="882" t="s">
        <v>1402</v>
      </c>
      <c r="M847" s="1458">
        <v>830</v>
      </c>
      <c r="N847" s="1439"/>
      <c r="O847" s="1436"/>
      <c r="P847" s="1436"/>
      <c r="Q847" s="1436"/>
      <c r="R847" s="1439" t="s">
        <v>1547</v>
      </c>
      <c r="S847" s="1436"/>
      <c r="T847" s="1439" t="str">
        <f t="shared" si="131"/>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30"/>
        <v>L</v>
      </c>
      <c r="D848" s="882" t="s">
        <v>1371</v>
      </c>
      <c r="E848" s="882" t="s">
        <v>1532</v>
      </c>
      <c r="F848" s="1162"/>
      <c r="G848" s="1439"/>
      <c r="H848" s="1439"/>
      <c r="I848" s="1391" t="str">
        <f t="shared" si="128"/>
        <v/>
      </c>
      <c r="J848" s="1439"/>
      <c r="K848" s="1439" t="str">
        <f t="shared" si="129"/>
        <v/>
      </c>
      <c r="L848" s="882" t="s">
        <v>1403</v>
      </c>
      <c r="M848" s="1458">
        <v>831</v>
      </c>
      <c r="N848" s="1439"/>
      <c r="O848" s="1436"/>
      <c r="P848" s="1436"/>
      <c r="Q848" s="1436"/>
      <c r="R848" s="1439" t="s">
        <v>1547</v>
      </c>
      <c r="S848" s="1436"/>
      <c r="T848" s="1439" t="str">
        <f t="shared" si="131"/>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30"/>
        <v>H</v>
      </c>
      <c r="D849" s="882" t="s">
        <v>1371</v>
      </c>
      <c r="E849" s="882" t="s">
        <v>1532</v>
      </c>
      <c r="F849" s="1439"/>
      <c r="G849" s="1439"/>
      <c r="H849" s="1439"/>
      <c r="I849" s="1391" t="str">
        <f t="shared" si="128"/>
        <v/>
      </c>
      <c r="J849" s="1439" t="str">
        <f t="shared" si="125"/>
        <v/>
      </c>
      <c r="K849" s="1439" t="str">
        <f t="shared" si="129"/>
        <v/>
      </c>
      <c r="L849" s="882" t="s">
        <v>1401</v>
      </c>
      <c r="M849" s="1458">
        <v>832</v>
      </c>
      <c r="N849" s="1439"/>
      <c r="O849" s="1436"/>
      <c r="P849" s="1436"/>
      <c r="Q849" s="1436"/>
      <c r="R849" s="1439" t="s">
        <v>1547</v>
      </c>
      <c r="S849" s="1436"/>
      <c r="T849" s="1439" t="str">
        <f t="shared" si="131"/>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30"/>
        <v>J</v>
      </c>
      <c r="D850" s="882" t="s">
        <v>1371</v>
      </c>
      <c r="E850" s="882" t="s">
        <v>1532</v>
      </c>
      <c r="F850" s="1439"/>
      <c r="G850" s="1439"/>
      <c r="H850" s="1439"/>
      <c r="I850" s="1391" t="str">
        <f t="shared" si="128"/>
        <v/>
      </c>
      <c r="J850" s="1439"/>
      <c r="K850" s="1439" t="str">
        <f t="shared" si="129"/>
        <v/>
      </c>
      <c r="L850" s="882" t="s">
        <v>1402</v>
      </c>
      <c r="M850" s="1458">
        <v>833</v>
      </c>
      <c r="N850" s="1439"/>
      <c r="O850" s="1436"/>
      <c r="P850" s="1436"/>
      <c r="Q850" s="1436"/>
      <c r="R850" s="1439" t="s">
        <v>1547</v>
      </c>
      <c r="S850" s="1436"/>
      <c r="T850" s="1439" t="str">
        <f t="shared" si="131"/>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30"/>
        <v>L</v>
      </c>
      <c r="D851" s="882" t="s">
        <v>1371</v>
      </c>
      <c r="E851" s="882" t="s">
        <v>1532</v>
      </c>
      <c r="F851" s="1439"/>
      <c r="G851" s="1439"/>
      <c r="H851" s="1439"/>
      <c r="I851" s="1391" t="str">
        <f t="shared" si="128"/>
        <v/>
      </c>
      <c r="J851" s="1439"/>
      <c r="K851" s="1439" t="str">
        <f t="shared" si="129"/>
        <v/>
      </c>
      <c r="L851" s="882" t="s">
        <v>1403</v>
      </c>
      <c r="M851" s="1458">
        <v>834</v>
      </c>
      <c r="N851" s="1439"/>
      <c r="O851" s="1436"/>
      <c r="P851" s="1436"/>
      <c r="Q851" s="1436"/>
      <c r="R851" s="1439" t="s">
        <v>1547</v>
      </c>
      <c r="S851" s="1436"/>
      <c r="T851" s="1439" t="str">
        <f t="shared" si="131"/>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30"/>
        <v>H</v>
      </c>
      <c r="D852" s="882" t="s">
        <v>1371</v>
      </c>
      <c r="E852" s="882" t="s">
        <v>1532</v>
      </c>
      <c r="F852" s="1439"/>
      <c r="G852" s="1439"/>
      <c r="H852" s="1439"/>
      <c r="I852" s="1391" t="str">
        <f t="shared" si="128"/>
        <v/>
      </c>
      <c r="J852" s="1439" t="str">
        <f t="shared" si="125"/>
        <v/>
      </c>
      <c r="K852" s="1439" t="str">
        <f t="shared" si="129"/>
        <v/>
      </c>
      <c r="L852" s="882" t="s">
        <v>1401</v>
      </c>
      <c r="M852" s="1458">
        <v>835</v>
      </c>
      <c r="N852" s="1439"/>
      <c r="O852" s="1436"/>
      <c r="P852" s="1436"/>
      <c r="Q852" s="1436"/>
      <c r="R852" s="1439" t="s">
        <v>1547</v>
      </c>
      <c r="S852" s="1436"/>
      <c r="T852" s="1439" t="str">
        <f t="shared" si="131"/>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30"/>
        <v>J</v>
      </c>
      <c r="D853" s="882" t="s">
        <v>1371</v>
      </c>
      <c r="E853" s="882" t="s">
        <v>1532</v>
      </c>
      <c r="F853" s="1439"/>
      <c r="G853" s="1439"/>
      <c r="H853" s="1439"/>
      <c r="I853" s="1391" t="str">
        <f t="shared" si="128"/>
        <v/>
      </c>
      <c r="J853" s="1439"/>
      <c r="K853" s="1439" t="str">
        <f t="shared" si="129"/>
        <v/>
      </c>
      <c r="L853" s="882" t="s">
        <v>1402</v>
      </c>
      <c r="M853" s="1458">
        <v>836</v>
      </c>
      <c r="N853" s="1439"/>
      <c r="O853" s="1436"/>
      <c r="P853" s="1436"/>
      <c r="Q853" s="1436"/>
      <c r="R853" s="1439" t="s">
        <v>1547</v>
      </c>
      <c r="S853" s="1436"/>
      <c r="T853" s="1439" t="str">
        <f t="shared" si="131"/>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30"/>
        <v>L</v>
      </c>
      <c r="D854" s="882" t="s">
        <v>1371</v>
      </c>
      <c r="E854" s="882" t="s">
        <v>1532</v>
      </c>
      <c r="F854" s="1439"/>
      <c r="G854" s="1439"/>
      <c r="H854" s="1439"/>
      <c r="I854" s="1391" t="str">
        <f t="shared" si="128"/>
        <v/>
      </c>
      <c r="J854" s="1439"/>
      <c r="K854" s="1439" t="str">
        <f t="shared" si="129"/>
        <v/>
      </c>
      <c r="L854" s="882" t="s">
        <v>1403</v>
      </c>
      <c r="M854" s="1458">
        <v>837</v>
      </c>
      <c r="N854" s="1439"/>
      <c r="O854" s="1436"/>
      <c r="P854" s="1436"/>
      <c r="Q854" s="1436"/>
      <c r="R854" s="1439" t="s">
        <v>1547</v>
      </c>
      <c r="S854" s="1436"/>
      <c r="T854" s="1439" t="str">
        <f t="shared" si="131"/>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30"/>
        <v>H</v>
      </c>
      <c r="D855" s="882" t="s">
        <v>1371</v>
      </c>
      <c r="E855" s="882" t="s">
        <v>1532</v>
      </c>
      <c r="F855" s="1439"/>
      <c r="G855" s="1439"/>
      <c r="H855" s="1439"/>
      <c r="I855" s="1391" t="str">
        <f t="shared" si="128"/>
        <v/>
      </c>
      <c r="J855" s="1439" t="str">
        <f t="shared" si="125"/>
        <v/>
      </c>
      <c r="K855" s="1439" t="str">
        <f t="shared" si="129"/>
        <v/>
      </c>
      <c r="L855" s="882" t="s">
        <v>1401</v>
      </c>
      <c r="M855" s="1458">
        <v>838</v>
      </c>
      <c r="N855" s="1439"/>
      <c r="O855" s="1436"/>
      <c r="P855" s="1436"/>
      <c r="Q855" s="1436"/>
      <c r="R855" s="1439" t="s">
        <v>1547</v>
      </c>
      <c r="S855" s="1436"/>
      <c r="T855" s="1439" t="str">
        <f t="shared" si="131"/>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30"/>
        <v>J</v>
      </c>
      <c r="D856" s="882" t="s">
        <v>1371</v>
      </c>
      <c r="E856" s="882" t="s">
        <v>1532</v>
      </c>
      <c r="F856" s="1439"/>
      <c r="G856" s="1439"/>
      <c r="H856" s="1439"/>
      <c r="I856" s="1391" t="str">
        <f t="shared" si="128"/>
        <v/>
      </c>
      <c r="J856" s="1439"/>
      <c r="K856" s="1439" t="str">
        <f t="shared" si="129"/>
        <v/>
      </c>
      <c r="L856" s="882" t="s">
        <v>1402</v>
      </c>
      <c r="M856" s="1458">
        <v>839</v>
      </c>
      <c r="N856" s="1439"/>
      <c r="O856" s="1436"/>
      <c r="P856" s="1436"/>
      <c r="Q856" s="1436"/>
      <c r="R856" s="1439" t="s">
        <v>1547</v>
      </c>
      <c r="S856" s="1436"/>
      <c r="T856" s="1439" t="str">
        <f t="shared" si="131"/>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30"/>
        <v>L</v>
      </c>
      <c r="D857" s="882" t="s">
        <v>1371</v>
      </c>
      <c r="E857" s="882" t="s">
        <v>1532</v>
      </c>
      <c r="F857" s="1439"/>
      <c r="G857" s="1439"/>
      <c r="H857" s="1439"/>
      <c r="I857" s="1391" t="str">
        <f t="shared" si="128"/>
        <v/>
      </c>
      <c r="J857" s="1439"/>
      <c r="K857" s="1439" t="str">
        <f t="shared" si="129"/>
        <v/>
      </c>
      <c r="L857" s="882" t="s">
        <v>1403</v>
      </c>
      <c r="M857" s="1458">
        <v>840</v>
      </c>
      <c r="N857" s="1439"/>
      <c r="O857" s="1436"/>
      <c r="P857" s="1436"/>
      <c r="Q857" s="1436"/>
      <c r="R857" s="1439" t="s">
        <v>1547</v>
      </c>
      <c r="S857" s="1436"/>
      <c r="T857" s="1439" t="str">
        <f t="shared" si="131"/>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30"/>
        <v>H</v>
      </c>
      <c r="D858" s="882" t="s">
        <v>1371</v>
      </c>
      <c r="E858" s="882" t="s">
        <v>1532</v>
      </c>
      <c r="F858" s="1439"/>
      <c r="G858" s="1439"/>
      <c r="H858" s="1439"/>
      <c r="I858" s="1391" t="str">
        <f t="shared" si="128"/>
        <v/>
      </c>
      <c r="J858" s="1439" t="str">
        <f t="shared" si="125"/>
        <v/>
      </c>
      <c r="K858" s="1439" t="str">
        <f t="shared" si="129"/>
        <v/>
      </c>
      <c r="L858" s="882" t="s">
        <v>1401</v>
      </c>
      <c r="M858" s="1458">
        <v>841</v>
      </c>
      <c r="N858" s="1439"/>
      <c r="O858" s="1436"/>
      <c r="P858" s="1436"/>
      <c r="Q858" s="1436"/>
      <c r="R858" s="1439" t="s">
        <v>1547</v>
      </c>
      <c r="S858" s="1436"/>
      <c r="T858" s="1439" t="str">
        <f t="shared" si="131"/>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30"/>
        <v>J</v>
      </c>
      <c r="D859" s="882" t="s">
        <v>1371</v>
      </c>
      <c r="E859" s="882" t="s">
        <v>1532</v>
      </c>
      <c r="F859" s="1439"/>
      <c r="G859" s="1439"/>
      <c r="H859" s="1439"/>
      <c r="I859" s="1391" t="str">
        <f t="shared" si="128"/>
        <v/>
      </c>
      <c r="J859" s="1439"/>
      <c r="K859" s="1439" t="str">
        <f t="shared" si="129"/>
        <v/>
      </c>
      <c r="L859" s="882" t="s">
        <v>1402</v>
      </c>
      <c r="M859" s="1458">
        <v>842</v>
      </c>
      <c r="N859" s="1439"/>
      <c r="O859" s="1436"/>
      <c r="P859" s="1436"/>
      <c r="Q859" s="1436"/>
      <c r="R859" s="1439" t="s">
        <v>1547</v>
      </c>
      <c r="S859" s="1436"/>
      <c r="T859" s="1439" t="str">
        <f t="shared" si="131"/>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30"/>
        <v>L</v>
      </c>
      <c r="D860" s="882" t="s">
        <v>1371</v>
      </c>
      <c r="E860" s="882" t="s">
        <v>1532</v>
      </c>
      <c r="F860" s="1439"/>
      <c r="G860" s="1439"/>
      <c r="H860" s="1439"/>
      <c r="I860" s="1391" t="str">
        <f t="shared" si="128"/>
        <v/>
      </c>
      <c r="J860" s="1439"/>
      <c r="K860" s="1439" t="str">
        <f t="shared" si="129"/>
        <v/>
      </c>
      <c r="L860" s="882" t="s">
        <v>1403</v>
      </c>
      <c r="M860" s="1458">
        <v>843</v>
      </c>
      <c r="N860" s="1439"/>
      <c r="O860" s="1436"/>
      <c r="P860" s="1436"/>
      <c r="Q860" s="1436"/>
      <c r="R860" s="1439" t="s">
        <v>1547</v>
      </c>
      <c r="S860" s="1436"/>
      <c r="T860" s="1439" t="str">
        <f t="shared" si="131"/>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2058</v>
      </c>
      <c r="I861" s="1391" t="str">
        <f t="shared" si="128"/>
        <v/>
      </c>
      <c r="J861" s="1439"/>
      <c r="K861" s="1439" t="str">
        <f t="shared" si="129"/>
        <v/>
      </c>
      <c r="L861" s="882" t="s">
        <v>1507</v>
      </c>
      <c r="M861" s="1458">
        <v>844</v>
      </c>
      <c r="N861" s="1439"/>
      <c r="O861" s="1436" t="s">
        <v>727</v>
      </c>
      <c r="P861" s="1436"/>
      <c r="Q861" s="1436"/>
      <c r="R861" s="1439" t="s">
        <v>1547</v>
      </c>
      <c r="S861" s="1436"/>
      <c r="T861" s="1439" t="str">
        <f t="shared" ref="T861:T890" si="132">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8"/>
        <v/>
      </c>
      <c r="J862" s="1439" t="str">
        <f t="shared" ref="J862:J888" si="133">IF(M862&lt;&gt;"",IF($Q$862="Yes",Q$1&amp;M862,""))</f>
        <v/>
      </c>
      <c r="K862" s="1439" t="str">
        <f t="shared" si="129"/>
        <v/>
      </c>
      <c r="L862" s="882" t="s">
        <v>1721</v>
      </c>
      <c r="M862" s="1458">
        <v>845</v>
      </c>
      <c r="N862" s="1439"/>
      <c r="O862" s="1436">
        <f>'Configurable Tab'!H18</f>
        <v>223</v>
      </c>
      <c r="P862" s="1436"/>
      <c r="Q862" s="1482" t="s">
        <v>650</v>
      </c>
      <c r="R862" s="1439" t="s">
        <v>1547</v>
      </c>
      <c r="S862" s="1436"/>
      <c r="T862" s="1439" t="str">
        <f t="shared" si="132"/>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2058</v>
      </c>
      <c r="I863" s="1391" t="str">
        <f t="shared" si="128"/>
        <v/>
      </c>
      <c r="J863" s="1439"/>
      <c r="K863" s="1439" t="str">
        <f t="shared" si="129"/>
        <v/>
      </c>
      <c r="L863" s="882" t="s">
        <v>1397</v>
      </c>
      <c r="M863" s="1458">
        <v>846</v>
      </c>
      <c r="N863" s="1439"/>
      <c r="O863" s="1436" t="s">
        <v>728</v>
      </c>
      <c r="P863" s="1436"/>
      <c r="Q863" s="1436"/>
      <c r="R863" s="1439" t="s">
        <v>1547</v>
      </c>
      <c r="S863" s="1436"/>
      <c r="T863" s="1439" t="str">
        <f t="shared" si="132"/>
        <v/>
      </c>
      <c r="U863" s="1436"/>
      <c r="V863" s="1436"/>
      <c r="W863" s="1436"/>
      <c r="X863" s="1436"/>
      <c r="Y863" s="1436"/>
      <c r="Z863" s="1436"/>
    </row>
    <row r="864" spans="1:26" x14ac:dyDescent="0.25">
      <c r="A864" s="906" t="s">
        <v>1394</v>
      </c>
      <c r="B864" s="882" t="str">
        <f t="shared" ref="B864:B870" ca="1" si="134">_xlfn.CONCAT(IFERROR(SUBSTITUTE(ADDRESS(1,MATCH(A864,INDIRECT("'"&amp;E864&amp;"'"&amp;"!A" &amp; $O$862 + 2 &amp; ":Z" &amp; $O$862+ 2),0),4),1,""),""),$O$862 + 2)</f>
        <v>H225</v>
      </c>
      <c r="C864" s="882" t="str">
        <f t="shared" ref="C864:C870" ca="1" si="135">_xlfn.CONCAT(IFERROR(SUBSTITUTE(ADDRESS(1,MATCH(A864,INDIRECT("'"&amp;E864&amp;"'"&amp;"!A" &amp; $O$862 + 2 &amp; ":Z" &amp; $O$862+ 2),0),4),1,""),""),$O$862 + 3)</f>
        <v>H226</v>
      </c>
      <c r="D864" s="882" t="s">
        <v>1364</v>
      </c>
      <c r="E864" s="882" t="s">
        <v>1532</v>
      </c>
      <c r="F864" s="1439" t="s">
        <v>2059</v>
      </c>
      <c r="G864" s="1439" t="str">
        <f>IF(T864&lt;&gt;"","E","")</f>
        <v/>
      </c>
      <c r="H864" s="1439" t="s">
        <v>2058</v>
      </c>
      <c r="I864" s="1391" t="str">
        <f t="shared" si="128"/>
        <v/>
      </c>
      <c r="J864" s="1439" t="str">
        <f t="shared" si="133"/>
        <v/>
      </c>
      <c r="K864" s="1439" t="str">
        <f t="shared" si="129"/>
        <v/>
      </c>
      <c r="L864" s="882" t="s">
        <v>1394</v>
      </c>
      <c r="M864" s="1458">
        <v>847</v>
      </c>
      <c r="N864" s="1439"/>
      <c r="O864" s="1436">
        <f>'Configurable Tab'!I18</f>
        <v>238</v>
      </c>
      <c r="P864" s="1436"/>
      <c r="Q864" s="1436"/>
      <c r="R864" s="1439" t="s">
        <v>1547</v>
      </c>
      <c r="S864" s="1436"/>
      <c r="T864" s="1439" t="str">
        <f t="shared" si="132"/>
        <v/>
      </c>
      <c r="U864" s="1436"/>
      <c r="V864" s="1436"/>
      <c r="W864" s="1436"/>
      <c r="X864" s="1436"/>
      <c r="Y864" s="1436"/>
      <c r="Z864" s="1436"/>
    </row>
    <row r="865" spans="1:26" x14ac:dyDescent="0.25">
      <c r="A865" s="906" t="s">
        <v>1395</v>
      </c>
      <c r="B865" s="882" t="str">
        <f t="shared" ca="1" si="134"/>
        <v>J225</v>
      </c>
      <c r="C865" s="882" t="str">
        <f t="shared" ca="1" si="135"/>
        <v>J226</v>
      </c>
      <c r="D865" s="882" t="s">
        <v>1364</v>
      </c>
      <c r="E865" s="882" t="s">
        <v>1532</v>
      </c>
      <c r="F865" s="1439" t="s">
        <v>2060</v>
      </c>
      <c r="G865" s="1439" t="str">
        <f>IF(T865&lt;&gt;"","I","")</f>
        <v/>
      </c>
      <c r="H865" s="1439" t="s">
        <v>2058</v>
      </c>
      <c r="I865" s="1391" t="str">
        <f t="shared" si="128"/>
        <v/>
      </c>
      <c r="J865" s="1439" t="str">
        <f t="shared" si="133"/>
        <v/>
      </c>
      <c r="K865" s="1439" t="str">
        <f t="shared" si="129"/>
        <v/>
      </c>
      <c r="L865" s="882" t="s">
        <v>1395</v>
      </c>
      <c r="M865" s="1458">
        <v>848</v>
      </c>
      <c r="N865" s="1439"/>
      <c r="O865" s="1436" t="s">
        <v>1663</v>
      </c>
      <c r="P865" s="1436"/>
      <c r="Q865" s="1436"/>
      <c r="R865" s="1439" t="s">
        <v>1547</v>
      </c>
      <c r="S865" s="1436"/>
      <c r="T865" s="1439" t="str">
        <f t="shared" si="132"/>
        <v/>
      </c>
      <c r="U865" s="1436"/>
      <c r="V865" s="1436"/>
      <c r="W865" s="1436"/>
      <c r="X865" s="1436"/>
      <c r="Y865" s="1436"/>
      <c r="Z865" s="1436"/>
    </row>
    <row r="866" spans="1:26" x14ac:dyDescent="0.25">
      <c r="A866" s="906" t="s">
        <v>1411</v>
      </c>
      <c r="B866" s="882" t="str">
        <f t="shared" ca="1" si="134"/>
        <v>L225</v>
      </c>
      <c r="C866" s="882" t="str">
        <f t="shared" ca="1" si="135"/>
        <v>L226</v>
      </c>
      <c r="D866" s="882" t="s">
        <v>1364</v>
      </c>
      <c r="E866" s="882" t="s">
        <v>1532</v>
      </c>
      <c r="F866" s="1439" t="s">
        <v>2061</v>
      </c>
      <c r="G866" s="1439" t="str">
        <f>IF(T866&lt;&gt;"","H","")</f>
        <v/>
      </c>
      <c r="H866" s="1439" t="s">
        <v>2058</v>
      </c>
      <c r="I866" s="1391" t="str">
        <f t="shared" si="128"/>
        <v/>
      </c>
      <c r="J866" s="1439" t="str">
        <f t="shared" si="133"/>
        <v/>
      </c>
      <c r="K866" s="1439" t="str">
        <f t="shared" si="129"/>
        <v/>
      </c>
      <c r="L866" s="882" t="s">
        <v>1411</v>
      </c>
      <c r="M866" s="1458">
        <v>849</v>
      </c>
      <c r="N866" s="1439"/>
      <c r="O866" s="1436"/>
      <c r="P866" s="1436"/>
      <c r="Q866" s="1436"/>
      <c r="R866" s="1439" t="s">
        <v>1547</v>
      </c>
      <c r="S866" s="1436"/>
      <c r="T866" s="1439" t="str">
        <f t="shared" si="132"/>
        <v/>
      </c>
      <c r="U866" s="1436"/>
      <c r="V866" s="1436"/>
      <c r="W866" s="1436"/>
      <c r="X866" s="1436"/>
      <c r="Y866" s="1436"/>
      <c r="Z866" s="1436"/>
    </row>
    <row r="867" spans="1:26" x14ac:dyDescent="0.25">
      <c r="A867" s="906" t="s">
        <v>1396</v>
      </c>
      <c r="B867" s="882" t="str">
        <f t="shared" ca="1" si="134"/>
        <v>N225</v>
      </c>
      <c r="C867" s="882" t="str">
        <f t="shared" ca="1" si="135"/>
        <v>N226</v>
      </c>
      <c r="D867" s="882" t="s">
        <v>1364</v>
      </c>
      <c r="E867" s="882" t="s">
        <v>1532</v>
      </c>
      <c r="F867" s="1439" t="s">
        <v>1396</v>
      </c>
      <c r="G867" s="1439" t="str">
        <f>IF(T867&lt;&gt;"",IF(Q865="Credit Memo","J",IF(Q865="Check","K","")),"")</f>
        <v/>
      </c>
      <c r="H867" s="1439" t="s">
        <v>2058</v>
      </c>
      <c r="I867" s="1391" t="str">
        <f t="shared" si="128"/>
        <v/>
      </c>
      <c r="J867" s="1439" t="str">
        <f t="shared" si="133"/>
        <v/>
      </c>
      <c r="K867" s="1439" t="str">
        <f t="shared" si="129"/>
        <v/>
      </c>
      <c r="L867" s="882" t="s">
        <v>1396</v>
      </c>
      <c r="M867" s="1458">
        <v>850</v>
      </c>
      <c r="N867" s="1439"/>
      <c r="O867" s="1436"/>
      <c r="P867" s="1436"/>
      <c r="Q867" s="1436"/>
      <c r="R867" s="1439" t="s">
        <v>1547</v>
      </c>
      <c r="S867" s="1436"/>
      <c r="T867" s="1439" t="str">
        <f t="shared" si="132"/>
        <v/>
      </c>
      <c r="U867" s="1436"/>
      <c r="V867" s="1436"/>
      <c r="W867" s="1436"/>
      <c r="X867" s="1436"/>
      <c r="Y867" s="1436"/>
      <c r="Z867" s="1436"/>
    </row>
    <row r="868" spans="1:26" x14ac:dyDescent="0.25">
      <c r="A868" s="906" t="s">
        <v>1502</v>
      </c>
      <c r="B868" s="882" t="str">
        <f t="shared" ca="1" si="134"/>
        <v>P225</v>
      </c>
      <c r="C868" s="882" t="str">
        <f t="shared" ca="1" si="135"/>
        <v>P226</v>
      </c>
      <c r="D868" s="882" t="s">
        <v>1364</v>
      </c>
      <c r="E868" s="882" t="s">
        <v>1532</v>
      </c>
      <c r="F868" s="1439" t="s">
        <v>2062</v>
      </c>
      <c r="G868" s="1439" t="str">
        <f>IF(T868&lt;&gt;"","F","")</f>
        <v/>
      </c>
      <c r="H868" s="1439" t="s">
        <v>2058</v>
      </c>
      <c r="I868" s="1391" t="str">
        <f t="shared" si="128"/>
        <v/>
      </c>
      <c r="J868" s="1439" t="str">
        <f t="shared" si="133"/>
        <v/>
      </c>
      <c r="K868" s="1439" t="str">
        <f t="shared" si="129"/>
        <v/>
      </c>
      <c r="L868" s="882" t="s">
        <v>1502</v>
      </c>
      <c r="M868" s="1458">
        <v>851</v>
      </c>
      <c r="N868" s="1439"/>
      <c r="O868" s="1436"/>
      <c r="P868" s="1436"/>
      <c r="Q868" s="1436"/>
      <c r="R868" s="1439" t="s">
        <v>1547</v>
      </c>
      <c r="S868" s="1436"/>
      <c r="T868" s="1439" t="str">
        <f t="shared" si="132"/>
        <v/>
      </c>
      <c r="U868" s="1436"/>
      <c r="V868" s="1436"/>
      <c r="W868" s="1436"/>
      <c r="X868" s="1436"/>
      <c r="Y868" s="1436"/>
      <c r="Z868" s="1436"/>
    </row>
    <row r="869" spans="1:26" x14ac:dyDescent="0.25">
      <c r="A869" s="906" t="s">
        <v>1503</v>
      </c>
      <c r="B869" s="882" t="str">
        <f t="shared" ca="1" si="134"/>
        <v>R225</v>
      </c>
      <c r="C869" s="882" t="str">
        <f t="shared" ca="1" si="135"/>
        <v>R226</v>
      </c>
      <c r="D869" s="882" t="s">
        <v>1364</v>
      </c>
      <c r="E869" s="882" t="s">
        <v>1532</v>
      </c>
      <c r="F869" s="1439" t="s">
        <v>2063</v>
      </c>
      <c r="G869" s="1439" t="str">
        <f>IF(T869&lt;&gt;"","G","")</f>
        <v/>
      </c>
      <c r="H869" s="1439" t="s">
        <v>2058</v>
      </c>
      <c r="I869" s="1391" t="str">
        <f t="shared" si="128"/>
        <v/>
      </c>
      <c r="J869" s="1439" t="str">
        <f t="shared" si="133"/>
        <v/>
      </c>
      <c r="K869" s="1439" t="str">
        <f t="shared" si="129"/>
        <v/>
      </c>
      <c r="L869" s="882" t="s">
        <v>1503</v>
      </c>
      <c r="M869" s="1458">
        <v>852</v>
      </c>
      <c r="N869" s="1439"/>
      <c r="O869" s="1436"/>
      <c r="P869" s="1436"/>
      <c r="Q869" s="1436"/>
      <c r="R869" s="1439" t="s">
        <v>1547</v>
      </c>
      <c r="S869" s="1436"/>
      <c r="T869" s="1439" t="str">
        <f t="shared" si="132"/>
        <v/>
      </c>
      <c r="U869" s="1436"/>
      <c r="V869" s="1436"/>
      <c r="W869" s="1436"/>
      <c r="X869" s="1436"/>
      <c r="Y869" s="1436"/>
      <c r="Z869" s="1436"/>
    </row>
    <row r="870" spans="1:26" x14ac:dyDescent="0.25">
      <c r="A870" s="906" t="s">
        <v>1504</v>
      </c>
      <c r="B870" s="882" t="str">
        <f t="shared" ca="1" si="134"/>
        <v>T225</v>
      </c>
      <c r="C870" s="882" t="str">
        <f t="shared" ca="1" si="135"/>
        <v>T226</v>
      </c>
      <c r="D870" s="882" t="s">
        <v>1364</v>
      </c>
      <c r="E870" s="882" t="s">
        <v>1532</v>
      </c>
      <c r="F870" s="897" t="s">
        <v>1504</v>
      </c>
      <c r="G870" s="1439" t="str">
        <f>IF(T870&lt;&gt;"","AW","")</f>
        <v/>
      </c>
      <c r="H870" s="1439" t="s">
        <v>2058</v>
      </c>
      <c r="I870" s="1391" t="str">
        <f t="shared" si="128"/>
        <v/>
      </c>
      <c r="J870" s="1439" t="str">
        <f t="shared" si="133"/>
        <v/>
      </c>
      <c r="K870" s="1439" t="str">
        <f t="shared" si="129"/>
        <v/>
      </c>
      <c r="L870" s="882" t="s">
        <v>1504</v>
      </c>
      <c r="M870" s="1458">
        <v>853</v>
      </c>
      <c r="N870" s="1439"/>
      <c r="O870" s="1436"/>
      <c r="P870" s="1436"/>
      <c r="Q870" s="1436"/>
      <c r="R870" s="1439" t="s">
        <v>1547</v>
      </c>
      <c r="S870" s="1436"/>
      <c r="T870" s="1439" t="str">
        <f t="shared" si="132"/>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2058</v>
      </c>
      <c r="I871" s="1391" t="str">
        <f t="shared" si="128"/>
        <v/>
      </c>
      <c r="J871" s="1439"/>
      <c r="K871" s="1439" t="str">
        <f t="shared" si="129"/>
        <v/>
      </c>
      <c r="L871" s="882" t="s">
        <v>1399</v>
      </c>
      <c r="M871" s="1458">
        <v>854</v>
      </c>
      <c r="N871" s="1439"/>
      <c r="O871" s="1436"/>
      <c r="P871" s="1436"/>
      <c r="Q871" s="1436"/>
      <c r="R871" s="1439" t="s">
        <v>1547</v>
      </c>
      <c r="S871" s="1436"/>
      <c r="T871" s="1439" t="str">
        <f t="shared" si="132"/>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2058</v>
      </c>
      <c r="I872" s="1391" t="str">
        <f t="shared" si="128"/>
        <v/>
      </c>
      <c r="J872" s="1439"/>
      <c r="K872" s="1439" t="str">
        <f t="shared" si="129"/>
        <v/>
      </c>
      <c r="L872" s="882" t="s">
        <v>1400</v>
      </c>
      <c r="M872" s="1458">
        <v>855</v>
      </c>
      <c r="N872" s="1439"/>
      <c r="O872" s="1436"/>
      <c r="P872" s="1436"/>
      <c r="Q872" s="1436"/>
      <c r="R872" s="1439" t="s">
        <v>1547</v>
      </c>
      <c r="S872" s="1436"/>
      <c r="T872" s="1439" t="str">
        <f t="shared" si="132"/>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2058</v>
      </c>
      <c r="I873" s="1391" t="str">
        <f t="shared" si="128"/>
        <v/>
      </c>
      <c r="J873" s="1439" t="str">
        <f t="shared" si="133"/>
        <v/>
      </c>
      <c r="K873" s="1439" t="str">
        <f t="shared" si="129"/>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2"/>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2058</v>
      </c>
      <c r="I874" s="1391" t="str">
        <f t="shared" si="128"/>
        <v/>
      </c>
      <c r="J874" s="1439" t="str">
        <f t="shared" si="133"/>
        <v/>
      </c>
      <c r="K874" s="1439" t="str">
        <f t="shared" si="129"/>
        <v/>
      </c>
      <c r="L874" s="882" t="s">
        <v>1508</v>
      </c>
      <c r="M874" s="1458">
        <v>857</v>
      </c>
      <c r="N874" s="1439"/>
      <c r="O874" s="1436"/>
      <c r="P874" s="1436"/>
      <c r="Q874" s="1436"/>
      <c r="R874" s="1439" t="s">
        <v>1547</v>
      </c>
      <c r="S874" s="1436"/>
      <c r="T874" s="1439" t="str">
        <f t="shared" si="132"/>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2064</v>
      </c>
      <c r="G875" s="1439" t="str">
        <f>IF(T875&lt;&gt;"","L","")</f>
        <v/>
      </c>
      <c r="H875" s="1439" t="s">
        <v>2058</v>
      </c>
      <c r="I875" s="1391" t="str">
        <f t="shared" si="128"/>
        <v/>
      </c>
      <c r="J875" s="1439" t="str">
        <f t="shared" si="133"/>
        <v/>
      </c>
      <c r="K875" s="1439" t="str">
        <f t="shared" si="129"/>
        <v/>
      </c>
      <c r="L875" s="882" t="s">
        <v>1522</v>
      </c>
      <c r="M875" s="1458">
        <v>858</v>
      </c>
      <c r="N875" s="1439"/>
      <c r="O875" s="1436"/>
      <c r="P875" s="1436"/>
      <c r="Q875" s="1436"/>
      <c r="R875" s="1439" t="s">
        <v>1547</v>
      </c>
      <c r="S875" s="1436"/>
      <c r="T875" s="1439" t="str">
        <f t="shared" si="132"/>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6">_xlfn.IFNA(SUBSTITUTE(ADDRESS(1,MATCH(A876,INDIRECT("'"&amp;E876&amp;"'"&amp;"!A" &amp; $O$862 + 5 &amp; ":Z" &amp; $O$862+ 5),0),4),1,""),"")</f>
        <v>H</v>
      </c>
      <c r="D876" s="882" t="s">
        <v>1371</v>
      </c>
      <c r="E876" s="882" t="s">
        <v>1532</v>
      </c>
      <c r="F876" s="897"/>
      <c r="G876" s="1439"/>
      <c r="H876" s="1439"/>
      <c r="I876" s="1391" t="str">
        <f t="shared" si="128"/>
        <v/>
      </c>
      <c r="J876" s="1439" t="str">
        <f t="shared" si="133"/>
        <v/>
      </c>
      <c r="K876" s="1439" t="str">
        <f t="shared" si="129"/>
        <v/>
      </c>
      <c r="L876" s="882" t="s">
        <v>1401</v>
      </c>
      <c r="M876" s="1458">
        <v>859</v>
      </c>
      <c r="N876" s="1439"/>
      <c r="O876" s="1436"/>
      <c r="P876" s="1436"/>
      <c r="Q876" s="1436"/>
      <c r="R876" s="1439" t="s">
        <v>1547</v>
      </c>
      <c r="S876" s="1436"/>
      <c r="T876" s="1439" t="str">
        <f t="shared" si="132"/>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6"/>
        <v>J</v>
      </c>
      <c r="D877" s="882" t="s">
        <v>1371</v>
      </c>
      <c r="E877" s="882" t="s">
        <v>1532</v>
      </c>
      <c r="F877" s="897"/>
      <c r="G877" s="1439"/>
      <c r="H877" s="1439"/>
      <c r="I877" s="1391" t="str">
        <f t="shared" si="128"/>
        <v/>
      </c>
      <c r="J877" s="1439"/>
      <c r="K877" s="1439" t="str">
        <f t="shared" si="129"/>
        <v/>
      </c>
      <c r="L877" s="882" t="s">
        <v>1402</v>
      </c>
      <c r="M877" s="1458">
        <v>860</v>
      </c>
      <c r="N877" s="1439"/>
      <c r="O877" s="1436"/>
      <c r="P877" s="1436"/>
      <c r="Q877" s="1436"/>
      <c r="R877" s="1439" t="s">
        <v>1547</v>
      </c>
      <c r="S877" s="1436"/>
      <c r="T877" s="1439" t="str">
        <f t="shared" si="132"/>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6"/>
        <v>L</v>
      </c>
      <c r="D878" s="882" t="s">
        <v>1371</v>
      </c>
      <c r="E878" s="882" t="s">
        <v>1532</v>
      </c>
      <c r="F878" s="1162"/>
      <c r="G878" s="1439"/>
      <c r="H878" s="1439"/>
      <c r="I878" s="1391" t="str">
        <f t="shared" si="128"/>
        <v/>
      </c>
      <c r="J878" s="1439"/>
      <c r="K878" s="1439" t="str">
        <f t="shared" si="129"/>
        <v/>
      </c>
      <c r="L878" s="882" t="s">
        <v>1403</v>
      </c>
      <c r="M878" s="1458">
        <v>861</v>
      </c>
      <c r="N878" s="1439"/>
      <c r="O878" s="1436"/>
      <c r="P878" s="1436"/>
      <c r="Q878" s="1436"/>
      <c r="R878" s="1439" t="s">
        <v>1547</v>
      </c>
      <c r="S878" s="1436"/>
      <c r="T878" s="1439" t="str">
        <f t="shared" si="132"/>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6"/>
        <v>H</v>
      </c>
      <c r="D879" s="882" t="s">
        <v>1371</v>
      </c>
      <c r="E879" s="882" t="s">
        <v>1532</v>
      </c>
      <c r="F879" s="1439"/>
      <c r="G879" s="1439"/>
      <c r="H879" s="1439"/>
      <c r="I879" s="1391" t="str">
        <f t="shared" si="128"/>
        <v/>
      </c>
      <c r="J879" s="1439" t="str">
        <f t="shared" si="133"/>
        <v/>
      </c>
      <c r="K879" s="1439" t="str">
        <f t="shared" si="129"/>
        <v/>
      </c>
      <c r="L879" s="882" t="s">
        <v>1401</v>
      </c>
      <c r="M879" s="1458">
        <v>862</v>
      </c>
      <c r="N879" s="1439"/>
      <c r="O879" s="1436"/>
      <c r="P879" s="1436"/>
      <c r="Q879" s="1436"/>
      <c r="R879" s="1439" t="s">
        <v>1547</v>
      </c>
      <c r="S879" s="1436"/>
      <c r="T879" s="1439" t="str">
        <f t="shared" si="132"/>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6"/>
        <v>J</v>
      </c>
      <c r="D880" s="882" t="s">
        <v>1371</v>
      </c>
      <c r="E880" s="882" t="s">
        <v>1532</v>
      </c>
      <c r="F880" s="1439"/>
      <c r="G880" s="1439"/>
      <c r="H880" s="1439"/>
      <c r="I880" s="1391" t="str">
        <f t="shared" si="128"/>
        <v/>
      </c>
      <c r="J880" s="1439"/>
      <c r="K880" s="1439" t="str">
        <f t="shared" si="129"/>
        <v/>
      </c>
      <c r="L880" s="882" t="s">
        <v>1402</v>
      </c>
      <c r="M880" s="1458">
        <v>863</v>
      </c>
      <c r="N880" s="1439"/>
      <c r="O880" s="1436"/>
      <c r="P880" s="1436"/>
      <c r="Q880" s="1436"/>
      <c r="R880" s="1439" t="s">
        <v>1547</v>
      </c>
      <c r="S880" s="1436"/>
      <c r="T880" s="1439" t="str">
        <f t="shared" si="132"/>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6"/>
        <v>L</v>
      </c>
      <c r="D881" s="882" t="s">
        <v>1371</v>
      </c>
      <c r="E881" s="882" t="s">
        <v>1532</v>
      </c>
      <c r="F881" s="1439"/>
      <c r="G881" s="1439"/>
      <c r="H881" s="1439"/>
      <c r="I881" s="1391" t="str">
        <f t="shared" si="128"/>
        <v/>
      </c>
      <c r="J881" s="1439"/>
      <c r="K881" s="1439" t="str">
        <f t="shared" si="129"/>
        <v/>
      </c>
      <c r="L881" s="882" t="s">
        <v>1403</v>
      </c>
      <c r="M881" s="1458">
        <v>864</v>
      </c>
      <c r="N881" s="1439"/>
      <c r="O881" s="1436"/>
      <c r="P881" s="1436"/>
      <c r="Q881" s="1436"/>
      <c r="R881" s="1439" t="s">
        <v>1547</v>
      </c>
      <c r="S881" s="1436"/>
      <c r="T881" s="1439" t="str">
        <f t="shared" si="132"/>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6"/>
        <v>H</v>
      </c>
      <c r="D882" s="882" t="s">
        <v>1371</v>
      </c>
      <c r="E882" s="882" t="s">
        <v>1532</v>
      </c>
      <c r="F882" s="1439"/>
      <c r="G882" s="1439"/>
      <c r="H882" s="1439"/>
      <c r="I882" s="1391" t="str">
        <f t="shared" si="128"/>
        <v/>
      </c>
      <c r="J882" s="1439" t="str">
        <f t="shared" si="133"/>
        <v/>
      </c>
      <c r="K882" s="1439" t="str">
        <f t="shared" si="129"/>
        <v/>
      </c>
      <c r="L882" s="882" t="s">
        <v>1401</v>
      </c>
      <c r="M882" s="1458">
        <v>865</v>
      </c>
      <c r="N882" s="1439"/>
      <c r="O882" s="1436"/>
      <c r="P882" s="1436"/>
      <c r="Q882" s="1436"/>
      <c r="R882" s="1439" t="s">
        <v>1547</v>
      </c>
      <c r="S882" s="1436"/>
      <c r="T882" s="1439" t="str">
        <f t="shared" si="132"/>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6"/>
        <v>J</v>
      </c>
      <c r="D883" s="882" t="s">
        <v>1371</v>
      </c>
      <c r="E883" s="882" t="s">
        <v>1532</v>
      </c>
      <c r="F883" s="1439"/>
      <c r="G883" s="1439"/>
      <c r="H883" s="1439"/>
      <c r="I883" s="1391" t="str">
        <f t="shared" si="128"/>
        <v/>
      </c>
      <c r="J883" s="1439"/>
      <c r="K883" s="1439" t="str">
        <f t="shared" si="129"/>
        <v/>
      </c>
      <c r="L883" s="882" t="s">
        <v>1402</v>
      </c>
      <c r="M883" s="1458">
        <v>866</v>
      </c>
      <c r="N883" s="1439"/>
      <c r="O883" s="1436"/>
      <c r="P883" s="1436"/>
      <c r="Q883" s="1436"/>
      <c r="R883" s="1439" t="s">
        <v>1547</v>
      </c>
      <c r="S883" s="1436"/>
      <c r="T883" s="1439" t="str">
        <f t="shared" si="132"/>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6"/>
        <v>L</v>
      </c>
      <c r="D884" s="882" t="s">
        <v>1371</v>
      </c>
      <c r="E884" s="882" t="s">
        <v>1532</v>
      </c>
      <c r="F884" s="1439"/>
      <c r="G884" s="1439"/>
      <c r="H884" s="1439"/>
      <c r="I884" s="1391" t="str">
        <f t="shared" si="128"/>
        <v/>
      </c>
      <c r="J884" s="1439"/>
      <c r="K884" s="1439" t="str">
        <f t="shared" si="129"/>
        <v/>
      </c>
      <c r="L884" s="882" t="s">
        <v>1403</v>
      </c>
      <c r="M884" s="1458">
        <v>867</v>
      </c>
      <c r="N884" s="1439"/>
      <c r="O884" s="1436"/>
      <c r="P884" s="1436"/>
      <c r="Q884" s="1436"/>
      <c r="R884" s="1439" t="s">
        <v>1547</v>
      </c>
      <c r="S884" s="1436"/>
      <c r="T884" s="1439" t="str">
        <f t="shared" si="132"/>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6"/>
        <v>H</v>
      </c>
      <c r="D885" s="882" t="s">
        <v>1371</v>
      </c>
      <c r="E885" s="882" t="s">
        <v>1532</v>
      </c>
      <c r="F885" s="1439"/>
      <c r="G885" s="1439"/>
      <c r="H885" s="1439"/>
      <c r="I885" s="1391" t="str">
        <f t="shared" si="128"/>
        <v/>
      </c>
      <c r="J885" s="1439" t="str">
        <f t="shared" si="133"/>
        <v/>
      </c>
      <c r="K885" s="1439" t="str">
        <f t="shared" si="129"/>
        <v/>
      </c>
      <c r="L885" s="882" t="s">
        <v>1401</v>
      </c>
      <c r="M885" s="1458">
        <v>868</v>
      </c>
      <c r="N885" s="1439"/>
      <c r="O885" s="1436"/>
      <c r="P885" s="1436"/>
      <c r="Q885" s="1436"/>
      <c r="R885" s="1439" t="s">
        <v>1547</v>
      </c>
      <c r="S885" s="1436"/>
      <c r="T885" s="1439" t="str">
        <f t="shared" si="132"/>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6"/>
        <v>J</v>
      </c>
      <c r="D886" s="882" t="s">
        <v>1371</v>
      </c>
      <c r="E886" s="882" t="s">
        <v>1532</v>
      </c>
      <c r="F886" s="1439"/>
      <c r="G886" s="1439"/>
      <c r="H886" s="1439"/>
      <c r="I886" s="1391" t="str">
        <f t="shared" si="128"/>
        <v/>
      </c>
      <c r="J886" s="1439"/>
      <c r="K886" s="1439" t="str">
        <f t="shared" si="129"/>
        <v/>
      </c>
      <c r="L886" s="882" t="s">
        <v>1402</v>
      </c>
      <c r="M886" s="1458">
        <v>869</v>
      </c>
      <c r="N886" s="1439"/>
      <c r="O886" s="1436"/>
      <c r="P886" s="1436"/>
      <c r="Q886" s="1436"/>
      <c r="R886" s="1439" t="s">
        <v>1547</v>
      </c>
      <c r="S886" s="1436"/>
      <c r="T886" s="1439" t="str">
        <f t="shared" si="132"/>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6"/>
        <v>L</v>
      </c>
      <c r="D887" s="882" t="s">
        <v>1371</v>
      </c>
      <c r="E887" s="882" t="s">
        <v>1532</v>
      </c>
      <c r="F887" s="1439"/>
      <c r="G887" s="1439"/>
      <c r="H887" s="1439"/>
      <c r="I887" s="1391" t="str">
        <f t="shared" si="128"/>
        <v/>
      </c>
      <c r="J887" s="1439"/>
      <c r="K887" s="1439" t="str">
        <f t="shared" si="129"/>
        <v/>
      </c>
      <c r="L887" s="882" t="s">
        <v>1403</v>
      </c>
      <c r="M887" s="1458">
        <v>870</v>
      </c>
      <c r="N887" s="1439"/>
      <c r="O887" s="1436"/>
      <c r="P887" s="1436"/>
      <c r="Q887" s="1436"/>
      <c r="R887" s="1439" t="s">
        <v>1547</v>
      </c>
      <c r="S887" s="1436"/>
      <c r="T887" s="1439" t="str">
        <f t="shared" si="132"/>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6"/>
        <v>H</v>
      </c>
      <c r="D888" s="882" t="s">
        <v>1371</v>
      </c>
      <c r="E888" s="882" t="s">
        <v>1532</v>
      </c>
      <c r="F888" s="1439"/>
      <c r="G888" s="1439"/>
      <c r="H888" s="1439"/>
      <c r="I888" s="1391" t="str">
        <f t="shared" si="128"/>
        <v/>
      </c>
      <c r="J888" s="1439" t="str">
        <f t="shared" si="133"/>
        <v/>
      </c>
      <c r="K888" s="1439" t="str">
        <f t="shared" si="129"/>
        <v/>
      </c>
      <c r="L888" s="882" t="s">
        <v>1401</v>
      </c>
      <c r="M888" s="1458">
        <v>871</v>
      </c>
      <c r="N888" s="1439"/>
      <c r="O888" s="1436"/>
      <c r="P888" s="1436"/>
      <c r="Q888" s="1436"/>
      <c r="R888" s="1439" t="s">
        <v>1547</v>
      </c>
      <c r="S888" s="1436"/>
      <c r="T888" s="1439" t="str">
        <f t="shared" si="132"/>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6"/>
        <v>J</v>
      </c>
      <c r="D889" s="882" t="s">
        <v>1371</v>
      </c>
      <c r="E889" s="882" t="s">
        <v>1532</v>
      </c>
      <c r="F889" s="1439"/>
      <c r="G889" s="1439"/>
      <c r="H889" s="1439"/>
      <c r="I889" s="1391" t="str">
        <f t="shared" si="128"/>
        <v/>
      </c>
      <c r="J889" s="1439"/>
      <c r="K889" s="1439" t="str">
        <f t="shared" si="129"/>
        <v/>
      </c>
      <c r="L889" s="882" t="s">
        <v>1402</v>
      </c>
      <c r="M889" s="1458">
        <v>872</v>
      </c>
      <c r="N889" s="1439"/>
      <c r="O889" s="1436"/>
      <c r="P889" s="1436"/>
      <c r="Q889" s="1436"/>
      <c r="R889" s="1439" t="s">
        <v>1547</v>
      </c>
      <c r="S889" s="1436"/>
      <c r="T889" s="1439" t="str">
        <f t="shared" si="132"/>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6"/>
        <v>L</v>
      </c>
      <c r="D890" s="882" t="s">
        <v>1371</v>
      </c>
      <c r="E890" s="882" t="s">
        <v>1532</v>
      </c>
      <c r="F890" s="1439"/>
      <c r="G890" s="1439"/>
      <c r="H890" s="1439"/>
      <c r="I890" s="1391" t="str">
        <f t="shared" si="128"/>
        <v/>
      </c>
      <c r="J890" s="1439"/>
      <c r="K890" s="1439" t="str">
        <f t="shared" si="129"/>
        <v/>
      </c>
      <c r="L890" s="882" t="s">
        <v>1403</v>
      </c>
      <c r="M890" s="1458">
        <v>873</v>
      </c>
      <c r="N890" s="1439"/>
      <c r="O890" s="1436"/>
      <c r="P890" s="1436"/>
      <c r="Q890" s="1436"/>
      <c r="R890" s="1439" t="s">
        <v>1547</v>
      </c>
      <c r="S890" s="1436"/>
      <c r="T890" s="1439" t="str">
        <f t="shared" si="132"/>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2058</v>
      </c>
      <c r="I891" s="1391" t="str">
        <f t="shared" si="128"/>
        <v/>
      </c>
      <c r="J891" s="1439"/>
      <c r="K891" s="1439" t="str">
        <f t="shared" si="129"/>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8"/>
        <v/>
      </c>
      <c r="J892" s="1439" t="str">
        <f t="shared" ref="J892:J909" si="137">IF(M892&lt;&gt;"",IF($Q$892="Yes",Q$1&amp;M892,""))</f>
        <v/>
      </c>
      <c r="K892" s="1439" t="str">
        <f t="shared" si="129"/>
        <v/>
      </c>
      <c r="L892" s="882" t="s">
        <v>1721</v>
      </c>
      <c r="M892" s="1458">
        <v>875</v>
      </c>
      <c r="N892" s="1439"/>
      <c r="O892" s="1436">
        <f>'Configurable Tab'!H19</f>
        <v>239</v>
      </c>
      <c r="P892" s="1436"/>
      <c r="Q892" s="1482" t="s">
        <v>650</v>
      </c>
      <c r="R892" s="1439" t="s">
        <v>396</v>
      </c>
      <c r="S892" s="1436"/>
      <c r="T892" s="1439" t="str">
        <f t="shared" ref="T892:T909" si="138">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2058</v>
      </c>
      <c r="I893" s="1391" t="str">
        <f t="shared" si="128"/>
        <v/>
      </c>
      <c r="J893" s="1439"/>
      <c r="K893" s="1439" t="str">
        <f t="shared" si="129"/>
        <v/>
      </c>
      <c r="L893" s="882" t="s">
        <v>1397</v>
      </c>
      <c r="M893" s="1458">
        <v>876</v>
      </c>
      <c r="N893" s="1439"/>
      <c r="O893" s="1436" t="s">
        <v>728</v>
      </c>
      <c r="P893" s="1436"/>
      <c r="Q893" s="1436"/>
      <c r="R893" s="1439" t="s">
        <v>396</v>
      </c>
      <c r="S893" s="1436"/>
      <c r="T893" s="1439" t="str">
        <f t="shared" si="138"/>
        <v/>
      </c>
      <c r="U893" s="1436"/>
      <c r="V893" s="1436"/>
      <c r="W893" s="1436"/>
      <c r="X893" s="1436"/>
      <c r="Y893" s="1436"/>
      <c r="Z893" s="1436"/>
    </row>
    <row r="894" spans="1:26" x14ac:dyDescent="0.25">
      <c r="A894" s="903" t="s">
        <v>1394</v>
      </c>
      <c r="B894" s="882" t="str">
        <f t="shared" ref="B894:B900" ca="1" si="139">_xlfn.CONCAT(IFERROR(SUBSTITUTE(ADDRESS(1,MATCH(A894,INDIRECT("'"&amp;E894&amp;"'"&amp;"!A" &amp; $O$892 + 2 &amp; ":Z" &amp; $O$892+ 2),0),4),1,""),""),$O$892 + 2)</f>
        <v>H241</v>
      </c>
      <c r="C894" s="882" t="str">
        <f t="shared" ref="C894:C900" ca="1" si="140">_xlfn.CONCAT(IFERROR(SUBSTITUTE(ADDRESS(1,MATCH(A894,INDIRECT("'"&amp;E894&amp;"'"&amp;"!A" &amp; $O$892 + 2 &amp; ":Z" &amp; $O$892+ 2),0),4),1,""),""),$O$892 + 3)</f>
        <v>H242</v>
      </c>
      <c r="D894" s="882" t="s">
        <v>1364</v>
      </c>
      <c r="E894" s="882" t="s">
        <v>1532</v>
      </c>
      <c r="F894" s="1439" t="s">
        <v>2059</v>
      </c>
      <c r="G894" s="1439" t="str">
        <f>IF(T894&lt;&gt;"","E","")</f>
        <v/>
      </c>
      <c r="H894" s="1439" t="s">
        <v>2058</v>
      </c>
      <c r="I894" s="1391" t="str">
        <f t="shared" si="128"/>
        <v/>
      </c>
      <c r="J894" s="1439" t="str">
        <f t="shared" si="137"/>
        <v/>
      </c>
      <c r="K894" s="1439" t="str">
        <f t="shared" si="129"/>
        <v/>
      </c>
      <c r="L894" s="882" t="s">
        <v>1394</v>
      </c>
      <c r="M894" s="1458">
        <v>877</v>
      </c>
      <c r="N894" s="1439"/>
      <c r="O894" s="1436">
        <f>'Configurable Tab'!I19</f>
        <v>252</v>
      </c>
      <c r="P894" s="1436"/>
      <c r="Q894" s="1436"/>
      <c r="R894" s="1439" t="s">
        <v>396</v>
      </c>
      <c r="S894" s="1436"/>
      <c r="T894" s="1439" t="str">
        <f t="shared" si="138"/>
        <v/>
      </c>
      <c r="U894" s="1436"/>
      <c r="V894" s="1436"/>
      <c r="W894" s="1436"/>
      <c r="X894" s="1436"/>
      <c r="Y894" s="1436"/>
      <c r="Z894" s="1436"/>
    </row>
    <row r="895" spans="1:26" x14ac:dyDescent="0.25">
      <c r="A895" s="903" t="s">
        <v>1395</v>
      </c>
      <c r="B895" s="882" t="str">
        <f t="shared" ca="1" si="139"/>
        <v>J241</v>
      </c>
      <c r="C895" s="882" t="str">
        <f t="shared" ca="1" si="140"/>
        <v>J242</v>
      </c>
      <c r="D895" s="882" t="s">
        <v>1364</v>
      </c>
      <c r="E895" s="882" t="s">
        <v>1532</v>
      </c>
      <c r="F895" s="1439" t="s">
        <v>2060</v>
      </c>
      <c r="G895" s="1439" t="str">
        <f>IF(T895&lt;&gt;"","I","")</f>
        <v/>
      </c>
      <c r="H895" s="1439" t="s">
        <v>2058</v>
      </c>
      <c r="I895" s="1391" t="str">
        <f t="shared" si="128"/>
        <v/>
      </c>
      <c r="J895" s="1439" t="str">
        <f t="shared" si="137"/>
        <v/>
      </c>
      <c r="K895" s="1439" t="str">
        <f t="shared" si="129"/>
        <v/>
      </c>
      <c r="L895" s="882" t="s">
        <v>1395</v>
      </c>
      <c r="M895" s="1458">
        <v>878</v>
      </c>
      <c r="N895" s="1439"/>
      <c r="O895" s="1436" t="s">
        <v>1664</v>
      </c>
      <c r="P895" s="1436"/>
      <c r="Q895" s="1436" t="s">
        <v>484</v>
      </c>
      <c r="R895" s="1439" t="s">
        <v>396</v>
      </c>
      <c r="S895" s="1436"/>
      <c r="T895" s="1439" t="str">
        <f t="shared" si="138"/>
        <v/>
      </c>
      <c r="U895" s="1436"/>
      <c r="V895" s="1436"/>
      <c r="W895" s="1436"/>
      <c r="X895" s="1436"/>
      <c r="Y895" s="1436"/>
      <c r="Z895" s="1436"/>
    </row>
    <row r="896" spans="1:26" x14ac:dyDescent="0.25">
      <c r="A896" s="903" t="s">
        <v>1411</v>
      </c>
      <c r="B896" s="882" t="str">
        <f t="shared" ca="1" si="139"/>
        <v>L241</v>
      </c>
      <c r="C896" s="882" t="str">
        <f t="shared" ca="1" si="140"/>
        <v>L242</v>
      </c>
      <c r="D896" s="882" t="s">
        <v>1364</v>
      </c>
      <c r="E896" s="882" t="s">
        <v>1532</v>
      </c>
      <c r="F896" s="1439" t="s">
        <v>2061</v>
      </c>
      <c r="G896" s="1439" t="str">
        <f>IF(T896&lt;&gt;"","H","")</f>
        <v/>
      </c>
      <c r="H896" s="1439" t="s">
        <v>2058</v>
      </c>
      <c r="I896" s="1391" t="str">
        <f t="shared" si="128"/>
        <v/>
      </c>
      <c r="J896" s="1439" t="str">
        <f t="shared" si="137"/>
        <v/>
      </c>
      <c r="K896" s="1439" t="str">
        <f t="shared" si="129"/>
        <v/>
      </c>
      <c r="L896" s="882" t="s">
        <v>1411</v>
      </c>
      <c r="M896" s="1458">
        <v>879</v>
      </c>
      <c r="N896" s="1439"/>
      <c r="O896" s="1436"/>
      <c r="P896" s="1436"/>
      <c r="Q896" s="1436"/>
      <c r="R896" s="1439" t="s">
        <v>396</v>
      </c>
      <c r="S896" s="1436"/>
      <c r="T896" s="1439" t="str">
        <f t="shared" si="138"/>
        <v/>
      </c>
      <c r="U896" s="1436"/>
      <c r="V896" s="1436"/>
      <c r="W896" s="1436"/>
      <c r="X896" s="1436"/>
      <c r="Y896" s="1436"/>
      <c r="Z896" s="1436"/>
    </row>
    <row r="897" spans="1:26" x14ac:dyDescent="0.25">
      <c r="A897" s="903" t="s">
        <v>1396</v>
      </c>
      <c r="B897" s="882" t="str">
        <f t="shared" ca="1" si="139"/>
        <v>N241</v>
      </c>
      <c r="C897" s="882" t="str">
        <f t="shared" ca="1" si="140"/>
        <v>N242</v>
      </c>
      <c r="D897" s="882" t="s">
        <v>1364</v>
      </c>
      <c r="E897" s="882" t="s">
        <v>1532</v>
      </c>
      <c r="F897" s="1439" t="s">
        <v>1396</v>
      </c>
      <c r="G897" s="1439" t="str">
        <f>IF(T897&lt;&gt;"",IF(Q895="Credit Memo","J",IF(Q895="Check","K","")),"")</f>
        <v/>
      </c>
      <c r="H897" s="1439" t="s">
        <v>2058</v>
      </c>
      <c r="I897" s="1391" t="str">
        <f t="shared" si="128"/>
        <v/>
      </c>
      <c r="J897" s="1439" t="str">
        <f t="shared" si="137"/>
        <v/>
      </c>
      <c r="K897" s="1439" t="str">
        <f t="shared" si="129"/>
        <v/>
      </c>
      <c r="L897" s="882" t="s">
        <v>1396</v>
      </c>
      <c r="M897" s="1458">
        <v>880</v>
      </c>
      <c r="N897" s="1439"/>
      <c r="O897" s="1436"/>
      <c r="P897" s="1436"/>
      <c r="Q897" s="1436"/>
      <c r="R897" s="1439" t="s">
        <v>396</v>
      </c>
      <c r="S897" s="1436"/>
      <c r="T897" s="1439" t="str">
        <f t="shared" si="138"/>
        <v/>
      </c>
      <c r="U897" s="1436"/>
      <c r="V897" s="1436"/>
      <c r="W897" s="1436"/>
      <c r="X897" s="1436"/>
      <c r="Y897" s="1436"/>
      <c r="Z897" s="1436"/>
    </row>
    <row r="898" spans="1:26" x14ac:dyDescent="0.25">
      <c r="A898" s="903" t="s">
        <v>1502</v>
      </c>
      <c r="B898" s="882" t="str">
        <f t="shared" ca="1" si="139"/>
        <v>P241</v>
      </c>
      <c r="C898" s="882" t="str">
        <f t="shared" ca="1" si="140"/>
        <v>P242</v>
      </c>
      <c r="D898" s="882" t="s">
        <v>1364</v>
      </c>
      <c r="E898" s="882" t="s">
        <v>1532</v>
      </c>
      <c r="F898" s="1439" t="s">
        <v>2062</v>
      </c>
      <c r="G898" s="1439" t="str">
        <f>IF(T898&lt;&gt;"","F","")</f>
        <v/>
      </c>
      <c r="H898" s="1439" t="s">
        <v>2058</v>
      </c>
      <c r="I898" s="1391" t="str">
        <f t="shared" si="128"/>
        <v/>
      </c>
      <c r="J898" s="1439" t="str">
        <f t="shared" si="137"/>
        <v/>
      </c>
      <c r="K898" s="1439" t="str">
        <f t="shared" si="129"/>
        <v/>
      </c>
      <c r="L898" s="882" t="s">
        <v>1502</v>
      </c>
      <c r="M898" s="1458">
        <v>881</v>
      </c>
      <c r="N898" s="1439"/>
      <c r="O898" s="1436"/>
      <c r="P898" s="1436"/>
      <c r="Q898" s="1436"/>
      <c r="R898" s="1439" t="s">
        <v>396</v>
      </c>
      <c r="S898" s="1436"/>
      <c r="T898" s="1439" t="str">
        <f t="shared" si="138"/>
        <v/>
      </c>
      <c r="U898" s="1436"/>
      <c r="V898" s="1436"/>
      <c r="W898" s="1436"/>
      <c r="X898" s="1436"/>
      <c r="Y898" s="1436"/>
      <c r="Z898" s="1436"/>
    </row>
    <row r="899" spans="1:26" x14ac:dyDescent="0.25">
      <c r="A899" s="903" t="s">
        <v>1503</v>
      </c>
      <c r="B899" s="882" t="str">
        <f t="shared" ca="1" si="139"/>
        <v>R241</v>
      </c>
      <c r="C899" s="882" t="str">
        <f t="shared" ca="1" si="140"/>
        <v>R242</v>
      </c>
      <c r="D899" s="882" t="s">
        <v>1364</v>
      </c>
      <c r="E899" s="882" t="s">
        <v>1532</v>
      </c>
      <c r="F899" s="1439" t="s">
        <v>2063</v>
      </c>
      <c r="G899" s="1439" t="str">
        <f>IF(T899&lt;&gt;"","G","")</f>
        <v/>
      </c>
      <c r="H899" s="1439" t="s">
        <v>2058</v>
      </c>
      <c r="I899" s="1391" t="str">
        <f t="shared" si="128"/>
        <v/>
      </c>
      <c r="J899" s="1439" t="str">
        <f t="shared" si="137"/>
        <v/>
      </c>
      <c r="K899" s="1439" t="str">
        <f t="shared" si="129"/>
        <v/>
      </c>
      <c r="L899" s="882" t="s">
        <v>1503</v>
      </c>
      <c r="M899" s="1458">
        <v>882</v>
      </c>
      <c r="N899" s="1439"/>
      <c r="O899" s="1436"/>
      <c r="P899" s="1436"/>
      <c r="Q899" s="1436"/>
      <c r="R899" s="1439" t="s">
        <v>396</v>
      </c>
      <c r="S899" s="1436"/>
      <c r="T899" s="1439" t="str">
        <f t="shared" si="138"/>
        <v/>
      </c>
      <c r="U899" s="1436"/>
      <c r="V899" s="1436"/>
      <c r="W899" s="1436"/>
      <c r="X899" s="1436"/>
      <c r="Y899" s="1436"/>
      <c r="Z899" s="1436"/>
    </row>
    <row r="900" spans="1:26" x14ac:dyDescent="0.25">
      <c r="A900" s="903" t="s">
        <v>1504</v>
      </c>
      <c r="B900" s="882" t="str">
        <f t="shared" ca="1" si="139"/>
        <v>T241</v>
      </c>
      <c r="C900" s="882" t="str">
        <f t="shared" ca="1" si="140"/>
        <v>T242</v>
      </c>
      <c r="D900" s="882" t="s">
        <v>1364</v>
      </c>
      <c r="E900" s="882" t="s">
        <v>1532</v>
      </c>
      <c r="F900" s="897" t="s">
        <v>1504</v>
      </c>
      <c r="G900" s="1439" t="str">
        <f>IF(T900&lt;&gt;"","AW","")</f>
        <v/>
      </c>
      <c r="H900" s="1439" t="s">
        <v>2058</v>
      </c>
      <c r="I900" s="1391" t="str">
        <f t="shared" ref="I900:I963" si="141">IF(J900&lt;&gt;"",A900,"")</f>
        <v/>
      </c>
      <c r="J900" s="1439" t="str">
        <f t="shared" si="137"/>
        <v/>
      </c>
      <c r="K900" s="1439" t="str">
        <f t="shared" ref="K900:K963" si="142">IF(J900&lt;&gt;"",E900,"")</f>
        <v/>
      </c>
      <c r="L900" s="882" t="s">
        <v>1504</v>
      </c>
      <c r="M900" s="1458">
        <v>883</v>
      </c>
      <c r="N900" s="1439"/>
      <c r="O900" s="1436"/>
      <c r="P900" s="1436"/>
      <c r="Q900" s="1436"/>
      <c r="R900" s="1439" t="s">
        <v>396</v>
      </c>
      <c r="S900" s="1436"/>
      <c r="T900" s="1439" t="str">
        <f t="shared" si="138"/>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2058</v>
      </c>
      <c r="I901" s="1391" t="str">
        <f t="shared" si="141"/>
        <v/>
      </c>
      <c r="J901" s="1439"/>
      <c r="K901" s="1439" t="str">
        <f t="shared" si="142"/>
        <v/>
      </c>
      <c r="L901" s="882" t="s">
        <v>1399</v>
      </c>
      <c r="M901" s="1458">
        <v>884</v>
      </c>
      <c r="N901" s="1439"/>
      <c r="O901" s="1436"/>
      <c r="P901" s="1436"/>
      <c r="Q901" s="1436"/>
      <c r="R901" s="1439" t="s">
        <v>396</v>
      </c>
      <c r="S901" s="1436"/>
      <c r="T901" s="1439" t="str">
        <f t="shared" si="138"/>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2058</v>
      </c>
      <c r="I902" s="1391" t="str">
        <f t="shared" si="141"/>
        <v/>
      </c>
      <c r="J902" s="1439"/>
      <c r="K902" s="1439" t="str">
        <f t="shared" si="142"/>
        <v/>
      </c>
      <c r="L902" s="882" t="s">
        <v>1400</v>
      </c>
      <c r="M902" s="1458">
        <v>885</v>
      </c>
      <c r="N902" s="1439"/>
      <c r="O902" s="1436"/>
      <c r="P902" s="1436"/>
      <c r="Q902" s="1436"/>
      <c r="R902" s="1439" t="s">
        <v>396</v>
      </c>
      <c r="S902" s="1436"/>
      <c r="T902" s="1439" t="str">
        <f t="shared" si="138"/>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2058</v>
      </c>
      <c r="I903" s="1391" t="str">
        <f t="shared" si="141"/>
        <v/>
      </c>
      <c r="J903" s="1439" t="str">
        <f t="shared" si="137"/>
        <v/>
      </c>
      <c r="K903" s="1439" t="str">
        <f t="shared" si="142"/>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8"/>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2058</v>
      </c>
      <c r="I904" s="1391" t="str">
        <f t="shared" si="141"/>
        <v/>
      </c>
      <c r="J904" s="1439" t="str">
        <f t="shared" si="137"/>
        <v/>
      </c>
      <c r="K904" s="1439" t="str">
        <f t="shared" si="142"/>
        <v/>
      </c>
      <c r="L904" s="882" t="s">
        <v>1508</v>
      </c>
      <c r="M904" s="1458">
        <v>887</v>
      </c>
      <c r="N904" s="1439"/>
      <c r="O904" s="1436"/>
      <c r="P904" s="1436"/>
      <c r="Q904" s="1436"/>
      <c r="R904" s="1439" t="s">
        <v>396</v>
      </c>
      <c r="S904" s="1436"/>
      <c r="T904" s="1439" t="str">
        <f t="shared" si="138"/>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2064</v>
      </c>
      <c r="G905" s="1439" t="str">
        <f>IF(T905&lt;&gt;"","L","")</f>
        <v/>
      </c>
      <c r="H905" s="1439" t="s">
        <v>2058</v>
      </c>
      <c r="I905" s="1391" t="str">
        <f t="shared" si="141"/>
        <v/>
      </c>
      <c r="J905" s="1439" t="str">
        <f t="shared" si="137"/>
        <v/>
      </c>
      <c r="K905" s="1439" t="str">
        <f t="shared" si="142"/>
        <v/>
      </c>
      <c r="L905" s="882" t="s">
        <v>1522</v>
      </c>
      <c r="M905" s="1458">
        <v>888</v>
      </c>
      <c r="N905" s="1439"/>
      <c r="O905" s="1436"/>
      <c r="P905" s="1436"/>
      <c r="Q905" s="1436"/>
      <c r="R905" s="1439" t="s">
        <v>396</v>
      </c>
      <c r="S905" s="1436"/>
      <c r="T905" s="1439" t="str">
        <f t="shared" si="138"/>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2058</v>
      </c>
      <c r="I906" s="1391" t="str">
        <f t="shared" si="141"/>
        <v/>
      </c>
      <c r="J906" s="1439" t="str">
        <f t="shared" si="137"/>
        <v/>
      </c>
      <c r="K906" s="1439" t="str">
        <f t="shared" si="142"/>
        <v/>
      </c>
      <c r="L906" s="882" t="s">
        <v>1401</v>
      </c>
      <c r="M906" s="1458">
        <v>889</v>
      </c>
      <c r="N906" s="1439"/>
      <c r="O906" s="1436"/>
      <c r="P906" s="1436"/>
      <c r="Q906" s="1436"/>
      <c r="R906" s="1439" t="s">
        <v>396</v>
      </c>
      <c r="S906" s="1436"/>
      <c r="T906" s="1439" t="str">
        <f t="shared" si="138"/>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1"/>
        <v/>
      </c>
      <c r="J907" s="1439"/>
      <c r="K907" s="1439" t="str">
        <f t="shared" si="142"/>
        <v/>
      </c>
      <c r="L907" s="882" t="s">
        <v>1402</v>
      </c>
      <c r="M907" s="1458">
        <v>890</v>
      </c>
      <c r="N907" s="1439"/>
      <c r="O907" s="1436"/>
      <c r="P907" s="1436"/>
      <c r="Q907" s="1436"/>
      <c r="R907" s="1439" t="s">
        <v>396</v>
      </c>
      <c r="S907" s="1436"/>
      <c r="T907" s="1439" t="str">
        <f t="shared" si="138"/>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1980</v>
      </c>
      <c r="G908" s="1439" t="str">
        <f>IF(T908&lt;&gt;"","AI","")</f>
        <v/>
      </c>
      <c r="H908" s="1439" t="s">
        <v>2058</v>
      </c>
      <c r="I908" s="1391" t="str">
        <f t="shared" si="141"/>
        <v/>
      </c>
      <c r="J908" s="1439"/>
      <c r="K908" s="1439" t="str">
        <f t="shared" si="142"/>
        <v/>
      </c>
      <c r="L908" s="882" t="s">
        <v>1403</v>
      </c>
      <c r="M908" s="1458">
        <v>891</v>
      </c>
      <c r="N908" s="1439"/>
      <c r="O908" s="1436"/>
      <c r="P908" s="1436"/>
      <c r="Q908" s="1436"/>
      <c r="R908" s="1439" t="s">
        <v>396</v>
      </c>
      <c r="S908" s="1436"/>
      <c r="T908" s="1439" t="str">
        <f t="shared" si="138"/>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2058</v>
      </c>
      <c r="I909" s="1391" t="str">
        <f t="shared" si="141"/>
        <v/>
      </c>
      <c r="J909" s="1439" t="str">
        <f t="shared" si="137"/>
        <v/>
      </c>
      <c r="K909" s="1439" t="str">
        <f t="shared" si="142"/>
        <v/>
      </c>
      <c r="L909" s="882" t="s">
        <v>1524</v>
      </c>
      <c r="M909" s="1458">
        <v>892</v>
      </c>
      <c r="N909" s="1439"/>
      <c r="O909" s="1436"/>
      <c r="P909" s="1436"/>
      <c r="Q909" s="1436"/>
      <c r="R909" s="1439" t="s">
        <v>396</v>
      </c>
      <c r="S909" s="1436"/>
      <c r="T909" s="1439" t="str">
        <f t="shared" si="138"/>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2058</v>
      </c>
      <c r="I910" s="1391" t="str">
        <f t="shared" si="141"/>
        <v/>
      </c>
      <c r="J910" s="1439"/>
      <c r="K910" s="1439" t="str">
        <f t="shared" si="142"/>
        <v/>
      </c>
      <c r="L910" s="882" t="s">
        <v>1507</v>
      </c>
      <c r="M910" s="1458">
        <v>893</v>
      </c>
      <c r="N910" s="1439"/>
      <c r="O910" s="1436" t="s">
        <v>727</v>
      </c>
      <c r="P910" s="1436"/>
      <c r="Q910" s="1436"/>
      <c r="R910" s="1439" t="s">
        <v>396</v>
      </c>
      <c r="S910" s="1436"/>
      <c r="T910" s="1439" t="str">
        <f t="shared" ref="T910:T927" si="143">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1"/>
        <v/>
      </c>
      <c r="J911" s="1439" t="str">
        <f t="shared" ref="J911:J928" si="144">IF(M911&lt;&gt;"",IF($Q$910="Yes",Q$1&amp;M911,""))</f>
        <v/>
      </c>
      <c r="K911" s="1439" t="str">
        <f t="shared" si="142"/>
        <v/>
      </c>
      <c r="L911" s="882" t="s">
        <v>1721</v>
      </c>
      <c r="M911" s="1458">
        <v>894</v>
      </c>
      <c r="N911" s="1439"/>
      <c r="O911" s="1436">
        <f>'Configurable Tab'!H20</f>
        <v>253</v>
      </c>
      <c r="P911" s="1436"/>
      <c r="Q911" s="1482" t="s">
        <v>650</v>
      </c>
      <c r="R911" s="1439" t="s">
        <v>396</v>
      </c>
      <c r="S911" s="1436"/>
      <c r="T911" s="1439" t="str">
        <f t="shared" si="143"/>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2058</v>
      </c>
      <c r="I912" s="1391" t="str">
        <f t="shared" si="141"/>
        <v/>
      </c>
      <c r="J912" s="1439"/>
      <c r="K912" s="1439" t="str">
        <f t="shared" si="142"/>
        <v/>
      </c>
      <c r="L912" s="882" t="s">
        <v>1397</v>
      </c>
      <c r="M912" s="1458">
        <v>895</v>
      </c>
      <c r="N912" s="1439"/>
      <c r="O912" s="1436" t="s">
        <v>728</v>
      </c>
      <c r="P912" s="1436"/>
      <c r="Q912" s="1436"/>
      <c r="R912" s="1439" t="s">
        <v>396</v>
      </c>
      <c r="S912" s="1436"/>
      <c r="T912" s="1439" t="str">
        <f t="shared" si="143"/>
        <v/>
      </c>
      <c r="U912" s="1436"/>
      <c r="V912" s="1436"/>
      <c r="W912" s="1436"/>
      <c r="X912" s="1436"/>
      <c r="Y912" s="1436"/>
      <c r="Z912" s="1436"/>
    </row>
    <row r="913" spans="1:26" x14ac:dyDescent="0.25">
      <c r="A913" s="1057" t="s">
        <v>1394</v>
      </c>
      <c r="B913" s="882" t="str">
        <f t="shared" ref="B913:B919" ca="1" si="145">_xlfn.CONCAT(IFERROR(SUBSTITUTE(ADDRESS(1,MATCH(A913,INDIRECT("'"&amp;E913&amp;"'"&amp;"!A" &amp; $O$911 + 2 &amp; ":Z" &amp; $O$911 + 2),0),4),1,""),""),$O$911 + 2)</f>
        <v>H255</v>
      </c>
      <c r="C913" s="882" t="str">
        <f t="shared" ref="C913:C919" ca="1" si="146">_xlfn.CONCAT(IFERROR(SUBSTITUTE(ADDRESS(1,MATCH(A913,INDIRECT("'"&amp;E913&amp;"'"&amp;"!A" &amp; $O$911 + 2 &amp; ":Z" &amp; $O$911 + 2),0),4),1,""),""),$O$911 + 3)</f>
        <v>H256</v>
      </c>
      <c r="D913" s="882" t="s">
        <v>1364</v>
      </c>
      <c r="E913" s="882" t="s">
        <v>1532</v>
      </c>
      <c r="F913" s="1439" t="s">
        <v>2059</v>
      </c>
      <c r="G913" s="1439" t="str">
        <f>IF(T913&lt;&gt;"","E","")</f>
        <v/>
      </c>
      <c r="H913" s="1439" t="s">
        <v>2058</v>
      </c>
      <c r="I913" s="1391" t="str">
        <f t="shared" si="141"/>
        <v/>
      </c>
      <c r="J913" s="1439" t="str">
        <f t="shared" si="144"/>
        <v/>
      </c>
      <c r="K913" s="1439" t="str">
        <f t="shared" si="142"/>
        <v/>
      </c>
      <c r="L913" s="882" t="s">
        <v>1394</v>
      </c>
      <c r="M913" s="1458">
        <v>896</v>
      </c>
      <c r="N913" s="1439"/>
      <c r="O913" s="1436">
        <f>'Configurable Tab'!I20</f>
        <v>266</v>
      </c>
      <c r="P913" s="1436"/>
      <c r="Q913" s="1436"/>
      <c r="R913" s="1439" t="s">
        <v>396</v>
      </c>
      <c r="S913" s="1436"/>
      <c r="T913" s="1439" t="str">
        <f t="shared" si="143"/>
        <v/>
      </c>
      <c r="U913" s="1436"/>
      <c r="V913" s="1436"/>
      <c r="W913" s="1436"/>
      <c r="X913" s="1436"/>
      <c r="Y913" s="1436"/>
      <c r="Z913" s="1436"/>
    </row>
    <row r="914" spans="1:26" x14ac:dyDescent="0.25">
      <c r="A914" s="1057" t="s">
        <v>1395</v>
      </c>
      <c r="B914" s="882" t="str">
        <f t="shared" ca="1" si="145"/>
        <v>J255</v>
      </c>
      <c r="C914" s="882" t="str">
        <f t="shared" ca="1" si="146"/>
        <v>J256</v>
      </c>
      <c r="D914" s="882" t="s">
        <v>1364</v>
      </c>
      <c r="E914" s="882" t="s">
        <v>1532</v>
      </c>
      <c r="F914" s="1439" t="s">
        <v>2060</v>
      </c>
      <c r="G914" s="1439" t="str">
        <f>IF(T914&lt;&gt;"","I","")</f>
        <v/>
      </c>
      <c r="H914" s="1439" t="s">
        <v>2058</v>
      </c>
      <c r="I914" s="1391" t="str">
        <f t="shared" si="141"/>
        <v/>
      </c>
      <c r="J914" s="1439" t="str">
        <f t="shared" si="144"/>
        <v/>
      </c>
      <c r="K914" s="1439" t="str">
        <f t="shared" si="142"/>
        <v/>
      </c>
      <c r="L914" s="882" t="s">
        <v>1395</v>
      </c>
      <c r="M914" s="1458">
        <v>897</v>
      </c>
      <c r="N914" s="1439"/>
      <c r="O914" s="1436" t="s">
        <v>1722</v>
      </c>
      <c r="P914" s="1436"/>
      <c r="Q914" s="1436"/>
      <c r="R914" s="1439" t="s">
        <v>396</v>
      </c>
      <c r="S914" s="1436"/>
      <c r="T914" s="1439" t="str">
        <f t="shared" si="143"/>
        <v/>
      </c>
      <c r="U914" s="1436"/>
      <c r="V914" s="1436"/>
      <c r="W914" s="1436"/>
      <c r="X914" s="1436"/>
      <c r="Y914" s="1436"/>
      <c r="Z914" s="1436"/>
    </row>
    <row r="915" spans="1:26" x14ac:dyDescent="0.25">
      <c r="A915" s="1057" t="s">
        <v>1411</v>
      </c>
      <c r="B915" s="882" t="str">
        <f t="shared" ca="1" si="145"/>
        <v>L255</v>
      </c>
      <c r="C915" s="882" t="str">
        <f t="shared" ca="1" si="146"/>
        <v>L256</v>
      </c>
      <c r="D915" s="882" t="s">
        <v>1364</v>
      </c>
      <c r="E915" s="882" t="s">
        <v>1532</v>
      </c>
      <c r="F915" s="1439" t="s">
        <v>2061</v>
      </c>
      <c r="G915" s="1439" t="str">
        <f>IF(T915&lt;&gt;"","H","")</f>
        <v/>
      </c>
      <c r="H915" s="1439" t="s">
        <v>2058</v>
      </c>
      <c r="I915" s="1391" t="str">
        <f t="shared" si="141"/>
        <v/>
      </c>
      <c r="J915" s="1439" t="str">
        <f t="shared" si="144"/>
        <v/>
      </c>
      <c r="K915" s="1439" t="str">
        <f t="shared" si="142"/>
        <v/>
      </c>
      <c r="L915" s="882" t="s">
        <v>1411</v>
      </c>
      <c r="M915" s="1458">
        <v>898</v>
      </c>
      <c r="N915" s="1439"/>
      <c r="O915" s="1436"/>
      <c r="P915" s="1436"/>
      <c r="Q915" s="1436"/>
      <c r="R915" s="1439" t="s">
        <v>396</v>
      </c>
      <c r="S915" s="1436"/>
      <c r="T915" s="1439" t="str">
        <f t="shared" si="143"/>
        <v/>
      </c>
      <c r="U915" s="1436"/>
      <c r="V915" s="1436"/>
      <c r="W915" s="1436"/>
      <c r="X915" s="1436"/>
      <c r="Y915" s="1436"/>
      <c r="Z915" s="1436"/>
    </row>
    <row r="916" spans="1:26" x14ac:dyDescent="0.25">
      <c r="A916" s="1057" t="s">
        <v>1396</v>
      </c>
      <c r="B916" s="882" t="str">
        <f t="shared" ca="1" si="145"/>
        <v>N255</v>
      </c>
      <c r="C916" s="882" t="str">
        <f t="shared" ca="1" si="146"/>
        <v>N256</v>
      </c>
      <c r="D916" s="882" t="s">
        <v>1364</v>
      </c>
      <c r="E916" s="882" t="s">
        <v>1532</v>
      </c>
      <c r="F916" s="1439" t="s">
        <v>1396</v>
      </c>
      <c r="G916" s="1439" t="str">
        <f>IF(T916&lt;&gt;"",IF(Q914="Credit Memo","J",IF(Q914="Check","K","")),"")</f>
        <v/>
      </c>
      <c r="H916" s="1439" t="s">
        <v>2058</v>
      </c>
      <c r="I916" s="1391" t="str">
        <f t="shared" si="141"/>
        <v/>
      </c>
      <c r="J916" s="1439" t="str">
        <f t="shared" si="144"/>
        <v/>
      </c>
      <c r="K916" s="1439" t="str">
        <f t="shared" si="142"/>
        <v/>
      </c>
      <c r="L916" s="882" t="s">
        <v>1396</v>
      </c>
      <c r="M916" s="1458">
        <v>899</v>
      </c>
      <c r="N916" s="1439"/>
      <c r="O916" s="1436"/>
      <c r="P916" s="1436"/>
      <c r="Q916" s="1436"/>
      <c r="R916" s="1439" t="s">
        <v>396</v>
      </c>
      <c r="S916" s="1436"/>
      <c r="T916" s="1439" t="str">
        <f t="shared" si="143"/>
        <v/>
      </c>
      <c r="U916" s="1436"/>
      <c r="V916" s="1436"/>
      <c r="W916" s="1436"/>
      <c r="X916" s="1436"/>
      <c r="Y916" s="1436"/>
      <c r="Z916" s="1436"/>
    </row>
    <row r="917" spans="1:26" x14ac:dyDescent="0.25">
      <c r="A917" s="1057" t="s">
        <v>1502</v>
      </c>
      <c r="B917" s="882" t="str">
        <f t="shared" ca="1" si="145"/>
        <v>P255</v>
      </c>
      <c r="C917" s="882" t="str">
        <f t="shared" ca="1" si="146"/>
        <v>P256</v>
      </c>
      <c r="D917" s="882" t="s">
        <v>1364</v>
      </c>
      <c r="E917" s="882" t="s">
        <v>1532</v>
      </c>
      <c r="F917" s="1439" t="s">
        <v>2062</v>
      </c>
      <c r="G917" s="1439" t="str">
        <f>IF(T917&lt;&gt;"","F","")</f>
        <v/>
      </c>
      <c r="H917" s="1439" t="s">
        <v>2058</v>
      </c>
      <c r="I917" s="1391" t="str">
        <f t="shared" si="141"/>
        <v/>
      </c>
      <c r="J917" s="1439" t="str">
        <f t="shared" si="144"/>
        <v/>
      </c>
      <c r="K917" s="1439" t="str">
        <f t="shared" si="142"/>
        <v/>
      </c>
      <c r="L917" s="882" t="s">
        <v>1502</v>
      </c>
      <c r="M917" s="1458">
        <v>900</v>
      </c>
      <c r="N917" s="1439"/>
      <c r="O917" s="1436"/>
      <c r="P917" s="1436"/>
      <c r="Q917" s="1436"/>
      <c r="R917" s="1439" t="s">
        <v>396</v>
      </c>
      <c r="S917" s="1436"/>
      <c r="T917" s="1439" t="str">
        <f t="shared" si="143"/>
        <v/>
      </c>
      <c r="U917" s="1436"/>
      <c r="V917" s="1436"/>
      <c r="W917" s="1436"/>
      <c r="X917" s="1436"/>
      <c r="Y917" s="1436"/>
      <c r="Z917" s="1436"/>
    </row>
    <row r="918" spans="1:26" x14ac:dyDescent="0.25">
      <c r="A918" s="1057" t="s">
        <v>1503</v>
      </c>
      <c r="B918" s="882" t="str">
        <f t="shared" ca="1" si="145"/>
        <v>R255</v>
      </c>
      <c r="C918" s="882" t="str">
        <f t="shared" ca="1" si="146"/>
        <v>R256</v>
      </c>
      <c r="D918" s="882" t="s">
        <v>1364</v>
      </c>
      <c r="E918" s="882" t="s">
        <v>1532</v>
      </c>
      <c r="F918" s="1439" t="s">
        <v>2063</v>
      </c>
      <c r="G918" s="1439" t="str">
        <f>IF(T918&lt;&gt;"","G","")</f>
        <v/>
      </c>
      <c r="H918" s="1439" t="s">
        <v>2058</v>
      </c>
      <c r="I918" s="1391" t="str">
        <f t="shared" si="141"/>
        <v/>
      </c>
      <c r="J918" s="1439" t="str">
        <f t="shared" si="144"/>
        <v/>
      </c>
      <c r="K918" s="1439" t="str">
        <f t="shared" si="142"/>
        <v/>
      </c>
      <c r="L918" s="882" t="s">
        <v>1503</v>
      </c>
      <c r="M918" s="1458">
        <v>901</v>
      </c>
      <c r="N918" s="1439"/>
      <c r="O918" s="1436"/>
      <c r="P918" s="1436"/>
      <c r="Q918" s="1436"/>
      <c r="R918" s="1439" t="s">
        <v>396</v>
      </c>
      <c r="S918" s="1436"/>
      <c r="T918" s="1439" t="str">
        <f t="shared" si="143"/>
        <v/>
      </c>
      <c r="U918" s="1436"/>
      <c r="V918" s="1436"/>
      <c r="W918" s="1436"/>
      <c r="X918" s="1436"/>
      <c r="Y918" s="1436"/>
      <c r="Z918" s="1436"/>
    </row>
    <row r="919" spans="1:26" x14ac:dyDescent="0.25">
      <c r="A919" s="1057" t="s">
        <v>1504</v>
      </c>
      <c r="B919" s="882" t="str">
        <f t="shared" ca="1" si="145"/>
        <v>T255</v>
      </c>
      <c r="C919" s="882" t="str">
        <f t="shared" ca="1" si="146"/>
        <v>T256</v>
      </c>
      <c r="D919" s="882" t="s">
        <v>1364</v>
      </c>
      <c r="E919" s="882" t="s">
        <v>1532</v>
      </c>
      <c r="F919" s="897" t="s">
        <v>1504</v>
      </c>
      <c r="G919" s="1439" t="str">
        <f>IF(T919&lt;&gt;"","AW","")</f>
        <v/>
      </c>
      <c r="H919" s="1439" t="s">
        <v>2058</v>
      </c>
      <c r="I919" s="1391" t="str">
        <f t="shared" si="141"/>
        <v/>
      </c>
      <c r="J919" s="1439" t="str">
        <f t="shared" si="144"/>
        <v/>
      </c>
      <c r="K919" s="1439" t="str">
        <f t="shared" si="142"/>
        <v/>
      </c>
      <c r="L919" s="882" t="s">
        <v>1504</v>
      </c>
      <c r="M919" s="1458">
        <v>902</v>
      </c>
      <c r="N919" s="1439"/>
      <c r="O919" s="1436"/>
      <c r="P919" s="1436"/>
      <c r="Q919" s="1436"/>
      <c r="R919" s="1439" t="s">
        <v>396</v>
      </c>
      <c r="S919" s="1436"/>
      <c r="T919" s="1439" t="str">
        <f t="shared" si="143"/>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2058</v>
      </c>
      <c r="I920" s="1391" t="str">
        <f t="shared" si="141"/>
        <v/>
      </c>
      <c r="J920" s="1439"/>
      <c r="K920" s="1439" t="str">
        <f t="shared" si="142"/>
        <v/>
      </c>
      <c r="L920" s="882" t="s">
        <v>1399</v>
      </c>
      <c r="M920" s="1458">
        <v>903</v>
      </c>
      <c r="N920" s="1439"/>
      <c r="O920" s="1436"/>
      <c r="P920" s="1436"/>
      <c r="Q920" s="1436"/>
      <c r="R920" s="1439" t="s">
        <v>396</v>
      </c>
      <c r="S920" s="1436"/>
      <c r="T920" s="1439" t="str">
        <f t="shared" si="143"/>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2058</v>
      </c>
      <c r="I921" s="1391" t="str">
        <f t="shared" si="141"/>
        <v/>
      </c>
      <c r="J921" s="1439"/>
      <c r="K921" s="1439" t="str">
        <f t="shared" si="142"/>
        <v/>
      </c>
      <c r="L921" s="882" t="s">
        <v>1400</v>
      </c>
      <c r="M921" s="1458">
        <v>904</v>
      </c>
      <c r="N921" s="1439"/>
      <c r="O921" s="1436"/>
      <c r="P921" s="1436"/>
      <c r="Q921" s="1436"/>
      <c r="R921" s="1439" t="s">
        <v>396</v>
      </c>
      <c r="S921" s="1436"/>
      <c r="T921" s="1439" t="str">
        <f t="shared" si="143"/>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2058</v>
      </c>
      <c r="I922" s="1391" t="str">
        <f t="shared" si="141"/>
        <v/>
      </c>
      <c r="J922" s="1439" t="str">
        <f t="shared" si="144"/>
        <v/>
      </c>
      <c r="K922" s="1439" t="str">
        <f t="shared" si="142"/>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3"/>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2058</v>
      </c>
      <c r="I923" s="1391" t="str">
        <f t="shared" si="141"/>
        <v/>
      </c>
      <c r="J923" s="1439" t="str">
        <f t="shared" si="144"/>
        <v/>
      </c>
      <c r="K923" s="1439" t="str">
        <f t="shared" si="142"/>
        <v/>
      </c>
      <c r="L923" s="882" t="s">
        <v>1508</v>
      </c>
      <c r="M923" s="1458">
        <v>906</v>
      </c>
      <c r="N923" s="1439"/>
      <c r="O923" s="1436"/>
      <c r="P923" s="1436"/>
      <c r="Q923" s="1436"/>
      <c r="R923" s="1439" t="s">
        <v>396</v>
      </c>
      <c r="S923" s="1436"/>
      <c r="T923" s="1439" t="str">
        <f t="shared" si="143"/>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2064</v>
      </c>
      <c r="G924" s="1439" t="str">
        <f>IF(T924&lt;&gt;"","L","")</f>
        <v/>
      </c>
      <c r="H924" s="1439" t="s">
        <v>2058</v>
      </c>
      <c r="I924" s="1391" t="str">
        <f t="shared" si="141"/>
        <v/>
      </c>
      <c r="J924" s="1439" t="str">
        <f t="shared" si="144"/>
        <v/>
      </c>
      <c r="K924" s="1439" t="str">
        <f t="shared" si="142"/>
        <v/>
      </c>
      <c r="L924" s="882" t="s">
        <v>1522</v>
      </c>
      <c r="M924" s="1458">
        <v>907</v>
      </c>
      <c r="N924" s="1439"/>
      <c r="O924" s="1436"/>
      <c r="P924" s="1436"/>
      <c r="Q924" s="1436"/>
      <c r="R924" s="1439" t="s">
        <v>396</v>
      </c>
      <c r="S924" s="1436"/>
      <c r="T924" s="1439" t="str">
        <f t="shared" si="143"/>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2058</v>
      </c>
      <c r="I925" s="1391" t="str">
        <f t="shared" si="141"/>
        <v/>
      </c>
      <c r="J925" s="1439" t="str">
        <f t="shared" si="144"/>
        <v/>
      </c>
      <c r="K925" s="1439" t="str">
        <f t="shared" si="142"/>
        <v/>
      </c>
      <c r="L925" s="882" t="s">
        <v>1401</v>
      </c>
      <c r="M925" s="1458">
        <v>908</v>
      </c>
      <c r="N925" s="1439"/>
      <c r="O925" s="1436"/>
      <c r="P925" s="1436"/>
      <c r="Q925" s="1436"/>
      <c r="R925" s="1439" t="s">
        <v>396</v>
      </c>
      <c r="S925" s="1436"/>
      <c r="T925" s="1439" t="str">
        <f t="shared" si="143"/>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1"/>
        <v/>
      </c>
      <c r="J926" s="1439"/>
      <c r="K926" s="1439" t="str">
        <f t="shared" si="142"/>
        <v/>
      </c>
      <c r="L926" s="882" t="s">
        <v>1402</v>
      </c>
      <c r="M926" s="1458">
        <v>909</v>
      </c>
      <c r="N926" s="1439"/>
      <c r="O926" s="1436"/>
      <c r="P926" s="1436"/>
      <c r="Q926" s="1436"/>
      <c r="R926" s="1439" t="s">
        <v>396</v>
      </c>
      <c r="S926" s="1436"/>
      <c r="T926" s="1439" t="str">
        <f t="shared" si="143"/>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1980</v>
      </c>
      <c r="G927" s="1439" t="str">
        <f>IF(T927&lt;&gt;"","AI","")</f>
        <v/>
      </c>
      <c r="H927" s="1439" t="s">
        <v>2058</v>
      </c>
      <c r="I927" s="1391" t="str">
        <f t="shared" si="141"/>
        <v/>
      </c>
      <c r="J927" s="1439"/>
      <c r="K927" s="1439" t="str">
        <f t="shared" si="142"/>
        <v/>
      </c>
      <c r="L927" s="882" t="s">
        <v>1403</v>
      </c>
      <c r="M927" s="1458">
        <v>910</v>
      </c>
      <c r="N927" s="1439"/>
      <c r="O927" s="1436"/>
      <c r="P927" s="1436"/>
      <c r="Q927" s="1436"/>
      <c r="R927" s="1439" t="s">
        <v>396</v>
      </c>
      <c r="S927" s="1436"/>
      <c r="T927" s="1439" t="str">
        <f t="shared" si="143"/>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2058</v>
      </c>
      <c r="I928" s="1391" t="str">
        <f t="shared" si="141"/>
        <v/>
      </c>
      <c r="J928" s="1439" t="str">
        <f t="shared" si="144"/>
        <v/>
      </c>
      <c r="K928" s="1439" t="str">
        <f t="shared" si="142"/>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2058</v>
      </c>
      <c r="I929" s="1391" t="str">
        <f t="shared" si="141"/>
        <v/>
      </c>
      <c r="J929" s="1439"/>
      <c r="K929" s="1439" t="str">
        <f t="shared" si="142"/>
        <v/>
      </c>
      <c r="L929" s="882" t="s">
        <v>1507</v>
      </c>
      <c r="M929" s="1458">
        <v>912</v>
      </c>
      <c r="N929" s="1439"/>
      <c r="O929" s="1436" t="s">
        <v>727</v>
      </c>
      <c r="P929" s="1436"/>
      <c r="Q929" s="1436"/>
      <c r="R929" s="1439" t="s">
        <v>396</v>
      </c>
      <c r="S929" s="1436"/>
      <c r="T929" s="1439" t="str">
        <f t="shared" ref="T929:T946" si="147">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1"/>
        <v/>
      </c>
      <c r="J930" s="1439" t="str">
        <f t="shared" ref="J930:J947" si="148">IF(M930&lt;&gt;"",IF($Q$930="Yes",Q$1&amp;M930,""))</f>
        <v/>
      </c>
      <c r="K930" s="1439" t="str">
        <f t="shared" si="142"/>
        <v/>
      </c>
      <c r="L930" s="882" t="s">
        <v>1721</v>
      </c>
      <c r="M930" s="1458">
        <v>913</v>
      </c>
      <c r="N930" s="1439"/>
      <c r="O930" s="1436">
        <f>'Configurable Tab'!H21</f>
        <v>267</v>
      </c>
      <c r="P930" s="1436"/>
      <c r="Q930" s="1482" t="s">
        <v>650</v>
      </c>
      <c r="R930" s="1439" t="s">
        <v>396</v>
      </c>
      <c r="S930" s="1436"/>
      <c r="T930" s="1439" t="str">
        <f t="shared" si="147"/>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2058</v>
      </c>
      <c r="I931" s="1391" t="str">
        <f t="shared" si="141"/>
        <v/>
      </c>
      <c r="J931" s="1439"/>
      <c r="K931" s="1439" t="str">
        <f t="shared" si="142"/>
        <v/>
      </c>
      <c r="L931" s="882" t="s">
        <v>1397</v>
      </c>
      <c r="M931" s="1458">
        <v>914</v>
      </c>
      <c r="N931" s="1439"/>
      <c r="O931" s="1436" t="s">
        <v>728</v>
      </c>
      <c r="P931" s="1436"/>
      <c r="Q931" s="1436"/>
      <c r="R931" s="1439" t="s">
        <v>396</v>
      </c>
      <c r="S931" s="1436"/>
      <c r="T931" s="1439" t="str">
        <f t="shared" si="147"/>
        <v/>
      </c>
      <c r="U931" s="1436"/>
      <c r="V931" s="1436"/>
      <c r="W931" s="1436"/>
      <c r="X931" s="1436"/>
      <c r="Y931" s="1436"/>
      <c r="Z931" s="1436"/>
    </row>
    <row r="932" spans="1:26" x14ac:dyDescent="0.25">
      <c r="A932" s="1078" t="s">
        <v>1394</v>
      </c>
      <c r="B932" s="882" t="str">
        <f t="shared" ref="B932:B938" ca="1" si="149">_xlfn.CONCAT(IFERROR(SUBSTITUTE(ADDRESS(1,MATCH(A932,INDIRECT("'"&amp;E932&amp;"'"&amp;"!A" &amp; $O$930 + 2 &amp; ":Z" &amp; $O$930 + 2),0),4),1,""),""),$O$930 + 2)</f>
        <v>H269</v>
      </c>
      <c r="C932" s="882" t="str">
        <f t="shared" ref="C932:C938" ca="1" si="150">_xlfn.CONCAT(IFERROR(SUBSTITUTE(ADDRESS(1,MATCH(A932,INDIRECT("'"&amp;E932&amp;"'"&amp;"!A" &amp; $O$930 + 2 &amp; ":Z" &amp; $O$930 + 2),0),4),1,""),""),$O$930 + 3)</f>
        <v>H270</v>
      </c>
      <c r="D932" s="882" t="s">
        <v>1364</v>
      </c>
      <c r="E932" s="882" t="s">
        <v>1532</v>
      </c>
      <c r="F932" s="1439" t="s">
        <v>2059</v>
      </c>
      <c r="G932" s="1439" t="str">
        <f>IF(T932&lt;&gt;"","E","")</f>
        <v/>
      </c>
      <c r="H932" s="1439" t="s">
        <v>2058</v>
      </c>
      <c r="I932" s="1391" t="str">
        <f t="shared" si="141"/>
        <v/>
      </c>
      <c r="J932" s="1439" t="str">
        <f t="shared" si="148"/>
        <v/>
      </c>
      <c r="K932" s="1439" t="str">
        <f t="shared" si="142"/>
        <v/>
      </c>
      <c r="L932" s="882" t="s">
        <v>1394</v>
      </c>
      <c r="M932" s="1458">
        <v>915</v>
      </c>
      <c r="N932" s="1439"/>
      <c r="O932" s="1436">
        <f>'Configurable Tab'!I21</f>
        <v>280</v>
      </c>
      <c r="P932" s="1436"/>
      <c r="Q932" s="1436"/>
      <c r="R932" s="1439" t="s">
        <v>396</v>
      </c>
      <c r="S932" s="1436"/>
      <c r="T932" s="1439" t="str">
        <f t="shared" si="147"/>
        <v/>
      </c>
      <c r="U932" s="1436"/>
      <c r="V932" s="1436"/>
      <c r="W932" s="1436"/>
      <c r="X932" s="1436"/>
      <c r="Y932" s="1436"/>
      <c r="Z932" s="1436"/>
    </row>
    <row r="933" spans="1:26" x14ac:dyDescent="0.25">
      <c r="A933" s="1078" t="s">
        <v>1395</v>
      </c>
      <c r="B933" s="882" t="str">
        <f t="shared" ca="1" si="149"/>
        <v>J269</v>
      </c>
      <c r="C933" s="882" t="str">
        <f t="shared" ca="1" si="150"/>
        <v>J270</v>
      </c>
      <c r="D933" s="882" t="s">
        <v>1364</v>
      </c>
      <c r="E933" s="882" t="s">
        <v>1532</v>
      </c>
      <c r="F933" s="1439" t="s">
        <v>2060</v>
      </c>
      <c r="G933" s="1439" t="str">
        <f>IF(T933&lt;&gt;"","I","")</f>
        <v/>
      </c>
      <c r="H933" s="1439" t="s">
        <v>2058</v>
      </c>
      <c r="I933" s="1391" t="str">
        <f t="shared" si="141"/>
        <v/>
      </c>
      <c r="J933" s="1439" t="str">
        <f t="shared" si="148"/>
        <v/>
      </c>
      <c r="K933" s="1439" t="str">
        <f t="shared" si="142"/>
        <v/>
      </c>
      <c r="L933" s="882" t="s">
        <v>1395</v>
      </c>
      <c r="M933" s="1458">
        <v>916</v>
      </c>
      <c r="N933" s="1439"/>
      <c r="O933" s="1436" t="s">
        <v>1723</v>
      </c>
      <c r="P933" s="1436"/>
      <c r="Q933" s="1436"/>
      <c r="R933" s="1439" t="s">
        <v>396</v>
      </c>
      <c r="S933" s="1436"/>
      <c r="T933" s="1439" t="str">
        <f t="shared" si="147"/>
        <v/>
      </c>
      <c r="U933" s="1436"/>
      <c r="V933" s="1436"/>
      <c r="W933" s="1436"/>
      <c r="X933" s="1436"/>
      <c r="Y933" s="1436"/>
      <c r="Z933" s="1436"/>
    </row>
    <row r="934" spans="1:26" x14ac:dyDescent="0.25">
      <c r="A934" s="1078" t="s">
        <v>1411</v>
      </c>
      <c r="B934" s="882" t="str">
        <f t="shared" ca="1" si="149"/>
        <v>L269</v>
      </c>
      <c r="C934" s="882" t="str">
        <f t="shared" ca="1" si="150"/>
        <v>L270</v>
      </c>
      <c r="D934" s="882" t="s">
        <v>1364</v>
      </c>
      <c r="E934" s="882" t="s">
        <v>1532</v>
      </c>
      <c r="F934" s="1439" t="s">
        <v>2061</v>
      </c>
      <c r="G934" s="1439" t="str">
        <f>IF(T934&lt;&gt;"","H","")</f>
        <v/>
      </c>
      <c r="H934" s="1439" t="s">
        <v>2058</v>
      </c>
      <c r="I934" s="1391" t="str">
        <f t="shared" si="141"/>
        <v/>
      </c>
      <c r="J934" s="1439" t="str">
        <f t="shared" si="148"/>
        <v/>
      </c>
      <c r="K934" s="1439" t="str">
        <f t="shared" si="142"/>
        <v/>
      </c>
      <c r="L934" s="882" t="s">
        <v>1411</v>
      </c>
      <c r="M934" s="1458">
        <v>917</v>
      </c>
      <c r="N934" s="1439"/>
      <c r="O934" s="1436"/>
      <c r="P934" s="1436"/>
      <c r="Q934" s="1436"/>
      <c r="R934" s="1439" t="s">
        <v>396</v>
      </c>
      <c r="S934" s="1436"/>
      <c r="T934" s="1439" t="str">
        <f t="shared" si="147"/>
        <v/>
      </c>
      <c r="U934" s="1436"/>
      <c r="V934" s="1436"/>
      <c r="W934" s="1436"/>
      <c r="X934" s="1436"/>
      <c r="Y934" s="1436"/>
      <c r="Z934" s="1436"/>
    </row>
    <row r="935" spans="1:26" x14ac:dyDescent="0.25">
      <c r="A935" s="1078" t="s">
        <v>1396</v>
      </c>
      <c r="B935" s="882" t="str">
        <f t="shared" ca="1" si="149"/>
        <v>N269</v>
      </c>
      <c r="C935" s="882" t="str">
        <f t="shared" ca="1" si="150"/>
        <v>N270</v>
      </c>
      <c r="D935" s="882" t="s">
        <v>1364</v>
      </c>
      <c r="E935" s="882" t="s">
        <v>1532</v>
      </c>
      <c r="F935" s="1439" t="s">
        <v>1396</v>
      </c>
      <c r="G935" s="1439" t="str">
        <f>IF(T935&lt;&gt;"",IF(Q933="Credit Memo","J",IF(Q933="Check","K","")),"")</f>
        <v/>
      </c>
      <c r="H935" s="1439" t="s">
        <v>2058</v>
      </c>
      <c r="I935" s="1391" t="str">
        <f t="shared" si="141"/>
        <v/>
      </c>
      <c r="J935" s="1439" t="str">
        <f t="shared" si="148"/>
        <v/>
      </c>
      <c r="K935" s="1439" t="str">
        <f t="shared" si="142"/>
        <v/>
      </c>
      <c r="L935" s="882" t="s">
        <v>1396</v>
      </c>
      <c r="M935" s="1458">
        <v>918</v>
      </c>
      <c r="N935" s="1439"/>
      <c r="O935" s="1436"/>
      <c r="P935" s="1436"/>
      <c r="Q935" s="1436"/>
      <c r="R935" s="1439" t="s">
        <v>396</v>
      </c>
      <c r="S935" s="1436"/>
      <c r="T935" s="1439" t="str">
        <f t="shared" si="147"/>
        <v/>
      </c>
      <c r="U935" s="1436"/>
      <c r="V935" s="1436"/>
      <c r="W935" s="1436"/>
      <c r="X935" s="1436"/>
      <c r="Y935" s="1436"/>
      <c r="Z935" s="1436"/>
    </row>
    <row r="936" spans="1:26" x14ac:dyDescent="0.25">
      <c r="A936" s="1078" t="s">
        <v>1502</v>
      </c>
      <c r="B936" s="882" t="str">
        <f t="shared" ca="1" si="149"/>
        <v>P269</v>
      </c>
      <c r="C936" s="882" t="str">
        <f t="shared" ca="1" si="150"/>
        <v>P270</v>
      </c>
      <c r="D936" s="882" t="s">
        <v>1364</v>
      </c>
      <c r="E936" s="882" t="s">
        <v>1532</v>
      </c>
      <c r="F936" s="1439" t="s">
        <v>2062</v>
      </c>
      <c r="G936" s="1439" t="str">
        <f>IF(T936&lt;&gt;"","F","")</f>
        <v/>
      </c>
      <c r="H936" s="1439" t="s">
        <v>2058</v>
      </c>
      <c r="I936" s="1391" t="str">
        <f t="shared" si="141"/>
        <v/>
      </c>
      <c r="J936" s="1439" t="str">
        <f t="shared" si="148"/>
        <v/>
      </c>
      <c r="K936" s="1439" t="str">
        <f t="shared" si="142"/>
        <v/>
      </c>
      <c r="L936" s="882" t="s">
        <v>1502</v>
      </c>
      <c r="M936" s="1458">
        <v>919</v>
      </c>
      <c r="N936" s="1439"/>
      <c r="O936" s="1436"/>
      <c r="P936" s="1436"/>
      <c r="Q936" s="1436"/>
      <c r="R936" s="1439" t="s">
        <v>396</v>
      </c>
      <c r="S936" s="1436"/>
      <c r="T936" s="1439" t="str">
        <f t="shared" si="147"/>
        <v/>
      </c>
      <c r="U936" s="1436"/>
      <c r="V936" s="1436"/>
      <c r="W936" s="1436"/>
      <c r="X936" s="1436"/>
      <c r="Y936" s="1436"/>
      <c r="Z936" s="1436"/>
    </row>
    <row r="937" spans="1:26" x14ac:dyDescent="0.25">
      <c r="A937" s="1078" t="s">
        <v>1503</v>
      </c>
      <c r="B937" s="882" t="str">
        <f t="shared" ca="1" si="149"/>
        <v>R269</v>
      </c>
      <c r="C937" s="882" t="str">
        <f t="shared" ca="1" si="150"/>
        <v>R270</v>
      </c>
      <c r="D937" s="882" t="s">
        <v>1364</v>
      </c>
      <c r="E937" s="882" t="s">
        <v>1532</v>
      </c>
      <c r="F937" s="1439" t="s">
        <v>2063</v>
      </c>
      <c r="G937" s="1439" t="str">
        <f>IF(T937&lt;&gt;"","G","")</f>
        <v/>
      </c>
      <c r="H937" s="1439" t="s">
        <v>2058</v>
      </c>
      <c r="I937" s="1391" t="str">
        <f t="shared" si="141"/>
        <v/>
      </c>
      <c r="J937" s="1439" t="str">
        <f t="shared" si="148"/>
        <v/>
      </c>
      <c r="K937" s="1439" t="str">
        <f t="shared" si="142"/>
        <v/>
      </c>
      <c r="L937" s="882" t="s">
        <v>1503</v>
      </c>
      <c r="M937" s="1458">
        <v>920</v>
      </c>
      <c r="N937" s="1439"/>
      <c r="O937" s="1436"/>
      <c r="P937" s="1436"/>
      <c r="Q937" s="1436"/>
      <c r="R937" s="1439" t="s">
        <v>396</v>
      </c>
      <c r="S937" s="1436"/>
      <c r="T937" s="1439" t="str">
        <f t="shared" si="147"/>
        <v/>
      </c>
      <c r="U937" s="1436"/>
      <c r="V937" s="1436"/>
      <c r="W937" s="1436"/>
      <c r="X937" s="1436"/>
      <c r="Y937" s="1436"/>
      <c r="Z937" s="1436"/>
    </row>
    <row r="938" spans="1:26" x14ac:dyDescent="0.25">
      <c r="A938" s="1078" t="s">
        <v>1504</v>
      </c>
      <c r="B938" s="882" t="str">
        <f t="shared" ca="1" si="149"/>
        <v>T269</v>
      </c>
      <c r="C938" s="882" t="str">
        <f t="shared" ca="1" si="150"/>
        <v>T270</v>
      </c>
      <c r="D938" s="882" t="s">
        <v>1364</v>
      </c>
      <c r="E938" s="882" t="s">
        <v>1532</v>
      </c>
      <c r="F938" s="897" t="s">
        <v>1504</v>
      </c>
      <c r="G938" s="1439" t="str">
        <f>IF(T938&lt;&gt;"","AW","")</f>
        <v/>
      </c>
      <c r="H938" s="1439" t="s">
        <v>2058</v>
      </c>
      <c r="I938" s="1391" t="str">
        <f t="shared" si="141"/>
        <v/>
      </c>
      <c r="J938" s="1439" t="str">
        <f t="shared" si="148"/>
        <v/>
      </c>
      <c r="K938" s="1439" t="str">
        <f t="shared" si="142"/>
        <v/>
      </c>
      <c r="L938" s="882" t="s">
        <v>1504</v>
      </c>
      <c r="M938" s="1458">
        <v>921</v>
      </c>
      <c r="N938" s="1439"/>
      <c r="O938" s="1436"/>
      <c r="P938" s="1436"/>
      <c r="Q938" s="1436"/>
      <c r="R938" s="1439" t="s">
        <v>396</v>
      </c>
      <c r="S938" s="1436"/>
      <c r="T938" s="1439" t="str">
        <f t="shared" si="147"/>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2058</v>
      </c>
      <c r="I939" s="1391" t="str">
        <f t="shared" si="141"/>
        <v/>
      </c>
      <c r="J939" s="1439"/>
      <c r="K939" s="1439" t="str">
        <f t="shared" si="142"/>
        <v/>
      </c>
      <c r="L939" s="882" t="s">
        <v>1399</v>
      </c>
      <c r="M939" s="1458">
        <v>922</v>
      </c>
      <c r="N939" s="1439"/>
      <c r="O939" s="1436"/>
      <c r="P939" s="1436"/>
      <c r="Q939" s="1436"/>
      <c r="R939" s="1439" t="s">
        <v>396</v>
      </c>
      <c r="S939" s="1436"/>
      <c r="T939" s="1439" t="str">
        <f t="shared" si="147"/>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2058</v>
      </c>
      <c r="I940" s="1391" t="str">
        <f t="shared" si="141"/>
        <v/>
      </c>
      <c r="J940" s="1439"/>
      <c r="K940" s="1439" t="str">
        <f t="shared" si="142"/>
        <v/>
      </c>
      <c r="L940" s="882" t="s">
        <v>1400</v>
      </c>
      <c r="M940" s="1458">
        <v>923</v>
      </c>
      <c r="N940" s="1439"/>
      <c r="O940" s="1436"/>
      <c r="P940" s="1436"/>
      <c r="Q940" s="1436"/>
      <c r="R940" s="1439" t="s">
        <v>396</v>
      </c>
      <c r="S940" s="1436"/>
      <c r="T940" s="1439" t="str">
        <f t="shared" si="147"/>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2058</v>
      </c>
      <c r="I941" s="1391" t="str">
        <f t="shared" si="141"/>
        <v/>
      </c>
      <c r="J941" s="1439" t="str">
        <f t="shared" si="148"/>
        <v/>
      </c>
      <c r="K941" s="1439" t="str">
        <f t="shared" si="142"/>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7"/>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2058</v>
      </c>
      <c r="I942" s="1391" t="str">
        <f t="shared" si="141"/>
        <v/>
      </c>
      <c r="J942" s="1439" t="str">
        <f t="shared" si="148"/>
        <v/>
      </c>
      <c r="K942" s="1439" t="str">
        <f t="shared" si="142"/>
        <v/>
      </c>
      <c r="L942" s="882" t="s">
        <v>1508</v>
      </c>
      <c r="M942" s="1458">
        <v>925</v>
      </c>
      <c r="N942" s="1439"/>
      <c r="O942" s="1436"/>
      <c r="P942" s="1436"/>
      <c r="Q942" s="1436"/>
      <c r="R942" s="1439" t="s">
        <v>396</v>
      </c>
      <c r="S942" s="1436"/>
      <c r="T942" s="1439" t="str">
        <f t="shared" si="147"/>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2064</v>
      </c>
      <c r="G943" s="1439" t="str">
        <f>IF(T943&lt;&gt;"","L","")</f>
        <v/>
      </c>
      <c r="H943" s="1439" t="s">
        <v>2058</v>
      </c>
      <c r="I943" s="1391" t="str">
        <f t="shared" si="141"/>
        <v/>
      </c>
      <c r="J943" s="1439" t="str">
        <f t="shared" si="148"/>
        <v/>
      </c>
      <c r="K943" s="1439" t="str">
        <f t="shared" si="142"/>
        <v/>
      </c>
      <c r="L943" s="882" t="s">
        <v>1522</v>
      </c>
      <c r="M943" s="1458">
        <v>926</v>
      </c>
      <c r="N943" s="1439"/>
      <c r="O943" s="1436"/>
      <c r="P943" s="1436"/>
      <c r="Q943" s="1436"/>
      <c r="R943" s="1439" t="s">
        <v>396</v>
      </c>
      <c r="S943" s="1436"/>
      <c r="T943" s="1439" t="str">
        <f t="shared" si="147"/>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2058</v>
      </c>
      <c r="I944" s="1391" t="str">
        <f t="shared" si="141"/>
        <v/>
      </c>
      <c r="J944" s="1439" t="str">
        <f t="shared" si="148"/>
        <v/>
      </c>
      <c r="K944" s="1439" t="str">
        <f t="shared" si="142"/>
        <v/>
      </c>
      <c r="L944" s="882" t="s">
        <v>1401</v>
      </c>
      <c r="M944" s="1458">
        <v>927</v>
      </c>
      <c r="N944" s="1439"/>
      <c r="O944" s="1436"/>
      <c r="P944" s="1436"/>
      <c r="Q944" s="1436"/>
      <c r="R944" s="1439" t="s">
        <v>396</v>
      </c>
      <c r="S944" s="1436"/>
      <c r="T944" s="1439" t="str">
        <f t="shared" si="147"/>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1"/>
        <v/>
      </c>
      <c r="J945" s="1439"/>
      <c r="K945" s="1439" t="str">
        <f t="shared" si="142"/>
        <v/>
      </c>
      <c r="L945" s="882" t="s">
        <v>1402</v>
      </c>
      <c r="M945" s="1458">
        <v>928</v>
      </c>
      <c r="N945" s="1439"/>
      <c r="O945" s="1436"/>
      <c r="P945" s="1436"/>
      <c r="Q945" s="1436"/>
      <c r="R945" s="1439" t="s">
        <v>396</v>
      </c>
      <c r="S945" s="1436"/>
      <c r="T945" s="1439" t="str">
        <f t="shared" si="147"/>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1980</v>
      </c>
      <c r="G946" s="1439" t="str">
        <f>IF(T946&lt;&gt;"","AI","")</f>
        <v/>
      </c>
      <c r="H946" s="1439" t="s">
        <v>2058</v>
      </c>
      <c r="I946" s="1391" t="str">
        <f t="shared" si="141"/>
        <v/>
      </c>
      <c r="J946" s="1439"/>
      <c r="K946" s="1439" t="str">
        <f t="shared" si="142"/>
        <v/>
      </c>
      <c r="L946" s="882" t="s">
        <v>1403</v>
      </c>
      <c r="M946" s="1458">
        <v>929</v>
      </c>
      <c r="N946" s="1439"/>
      <c r="O946" s="1436"/>
      <c r="P946" s="1436"/>
      <c r="Q946" s="1436"/>
      <c r="R946" s="1439" t="s">
        <v>396</v>
      </c>
      <c r="S946" s="1436"/>
      <c r="T946" s="1439" t="str">
        <f t="shared" si="147"/>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2058</v>
      </c>
      <c r="I947" s="1391" t="str">
        <f t="shared" si="141"/>
        <v/>
      </c>
      <c r="J947" s="1439" t="str">
        <f t="shared" si="148"/>
        <v/>
      </c>
      <c r="K947" s="1439" t="str">
        <f t="shared" si="142"/>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2058</v>
      </c>
      <c r="I948" s="1391" t="str">
        <f t="shared" si="141"/>
        <v/>
      </c>
      <c r="J948" s="1439"/>
      <c r="K948" s="1439" t="str">
        <f t="shared" si="142"/>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1"/>
        <v/>
      </c>
      <c r="J949" s="1439" t="str">
        <f t="shared" ref="J949:J966" si="151">IF(M949&lt;&gt;"",IF($Q$949="Yes",Q$1&amp;M949,""))</f>
        <v/>
      </c>
      <c r="K949" s="1439" t="str">
        <f t="shared" si="142"/>
        <v/>
      </c>
      <c r="L949" s="882" t="s">
        <v>1721</v>
      </c>
      <c r="M949" s="1458">
        <v>932</v>
      </c>
      <c r="N949" s="1439"/>
      <c r="O949" s="1436">
        <f>'Configurable Tab'!H22</f>
        <v>281</v>
      </c>
      <c r="P949" s="1436"/>
      <c r="Q949" s="1482" t="s">
        <v>650</v>
      </c>
      <c r="R949" s="1439" t="s">
        <v>396</v>
      </c>
      <c r="S949" s="1436"/>
      <c r="T949" s="1439" t="str">
        <f t="shared" ref="T949:T965" si="152">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2058</v>
      </c>
      <c r="I950" s="1391" t="str">
        <f t="shared" si="141"/>
        <v/>
      </c>
      <c r="J950" s="1439"/>
      <c r="K950" s="1439" t="str">
        <f t="shared" si="142"/>
        <v/>
      </c>
      <c r="L950" s="882" t="s">
        <v>1397</v>
      </c>
      <c r="M950" s="1458">
        <v>933</v>
      </c>
      <c r="N950" s="1439"/>
      <c r="O950" s="1436" t="s">
        <v>728</v>
      </c>
      <c r="P950" s="1436"/>
      <c r="Q950" s="1436"/>
      <c r="R950" s="1439" t="s">
        <v>396</v>
      </c>
      <c r="S950" s="1436"/>
      <c r="T950" s="1439" t="str">
        <f t="shared" si="152"/>
        <v/>
      </c>
      <c r="U950" s="1436"/>
      <c r="V950" s="1436"/>
      <c r="W950" s="1436"/>
      <c r="X950" s="1436"/>
      <c r="Y950" s="1436"/>
      <c r="Z950" s="1436"/>
    </row>
    <row r="951" spans="1:26" x14ac:dyDescent="0.25">
      <c r="A951" s="1057" t="s">
        <v>1394</v>
      </c>
      <c r="B951" s="882" t="str">
        <f t="shared" ref="B951:B957" ca="1" si="153">_xlfn.CONCAT(IFERROR(SUBSTITUTE(ADDRESS(1,MATCH(A951,INDIRECT("'"&amp;E951&amp;"'"&amp;"!A" &amp; $O$949 + 2 &amp; ":Z" &amp; $O$949 + 2),0),4),1,""),""),$O$949 + 2)</f>
        <v>H283</v>
      </c>
      <c r="C951" s="882" t="str">
        <f t="shared" ref="C951:C957" ca="1" si="154">_xlfn.CONCAT(IFERROR(SUBSTITUTE(ADDRESS(1,MATCH(A951,INDIRECT("'"&amp;E951&amp;"'"&amp;"!A" &amp; $O$949 + 2 &amp; ":Z" &amp; $O$949 + 2),0),4),1,""),""),$O$949 + 3)</f>
        <v>H284</v>
      </c>
      <c r="D951" s="882" t="s">
        <v>1364</v>
      </c>
      <c r="E951" s="882" t="s">
        <v>1532</v>
      </c>
      <c r="F951" s="1439" t="s">
        <v>2059</v>
      </c>
      <c r="G951" s="1439" t="str">
        <f>IF(T951&lt;&gt;"","E","")</f>
        <v/>
      </c>
      <c r="H951" s="1439" t="s">
        <v>2058</v>
      </c>
      <c r="I951" s="1391" t="str">
        <f t="shared" si="141"/>
        <v/>
      </c>
      <c r="J951" s="1439" t="str">
        <f t="shared" si="151"/>
        <v/>
      </c>
      <c r="K951" s="1439" t="str">
        <f t="shared" si="142"/>
        <v/>
      </c>
      <c r="L951" s="882" t="s">
        <v>1394</v>
      </c>
      <c r="M951" s="1458">
        <v>934</v>
      </c>
      <c r="N951" s="1439"/>
      <c r="O951" s="1436">
        <f>'Configurable Tab'!I22</f>
        <v>294</v>
      </c>
      <c r="P951" s="1436"/>
      <c r="Q951" s="1436"/>
      <c r="R951" s="1439" t="s">
        <v>396</v>
      </c>
      <c r="S951" s="1436"/>
      <c r="T951" s="1439" t="str">
        <f t="shared" si="152"/>
        <v/>
      </c>
      <c r="U951" s="1436"/>
      <c r="V951" s="1436"/>
      <c r="W951" s="1436"/>
      <c r="X951" s="1436"/>
      <c r="Y951" s="1436"/>
      <c r="Z951" s="1436"/>
    </row>
    <row r="952" spans="1:26" x14ac:dyDescent="0.25">
      <c r="A952" s="1057" t="s">
        <v>1395</v>
      </c>
      <c r="B952" s="882" t="str">
        <f t="shared" ca="1" si="153"/>
        <v>J283</v>
      </c>
      <c r="C952" s="882" t="str">
        <f t="shared" ca="1" si="154"/>
        <v>J284</v>
      </c>
      <c r="D952" s="882" t="s">
        <v>1364</v>
      </c>
      <c r="E952" s="882" t="s">
        <v>1532</v>
      </c>
      <c r="F952" s="1439" t="s">
        <v>2060</v>
      </c>
      <c r="G952" s="1439" t="str">
        <f>IF(T952&lt;&gt;"","I","")</f>
        <v/>
      </c>
      <c r="H952" s="1439" t="s">
        <v>2058</v>
      </c>
      <c r="I952" s="1391" t="str">
        <f t="shared" si="141"/>
        <v/>
      </c>
      <c r="J952" s="1439" t="str">
        <f t="shared" si="151"/>
        <v/>
      </c>
      <c r="K952" s="1439" t="str">
        <f t="shared" si="142"/>
        <v/>
      </c>
      <c r="L952" s="882" t="s">
        <v>1395</v>
      </c>
      <c r="M952" s="1458">
        <v>935</v>
      </c>
      <c r="N952" s="1439"/>
      <c r="O952" s="1436" t="s">
        <v>1724</v>
      </c>
      <c r="P952" s="1436"/>
      <c r="Q952" s="1436"/>
      <c r="R952" s="1439" t="s">
        <v>396</v>
      </c>
      <c r="S952" s="1436"/>
      <c r="T952" s="1439" t="str">
        <f t="shared" si="152"/>
        <v/>
      </c>
      <c r="U952" s="1436"/>
      <c r="V952" s="1436"/>
      <c r="W952" s="1436"/>
      <c r="X952" s="1436"/>
      <c r="Y952" s="1436"/>
      <c r="Z952" s="1436"/>
    </row>
    <row r="953" spans="1:26" x14ac:dyDescent="0.25">
      <c r="A953" s="1057" t="s">
        <v>1411</v>
      </c>
      <c r="B953" s="882" t="str">
        <f t="shared" ca="1" si="153"/>
        <v>L283</v>
      </c>
      <c r="C953" s="882" t="str">
        <f t="shared" ca="1" si="154"/>
        <v>L284</v>
      </c>
      <c r="D953" s="882" t="s">
        <v>1364</v>
      </c>
      <c r="E953" s="882" t="s">
        <v>1532</v>
      </c>
      <c r="F953" s="1439" t="s">
        <v>2061</v>
      </c>
      <c r="G953" s="1439" t="str">
        <f>IF(T953&lt;&gt;"","H","")</f>
        <v/>
      </c>
      <c r="H953" s="1439" t="s">
        <v>2058</v>
      </c>
      <c r="I953" s="1391" t="str">
        <f t="shared" si="141"/>
        <v/>
      </c>
      <c r="J953" s="1439" t="str">
        <f t="shared" si="151"/>
        <v/>
      </c>
      <c r="K953" s="1439" t="str">
        <f t="shared" si="142"/>
        <v/>
      </c>
      <c r="L953" s="882" t="s">
        <v>1411</v>
      </c>
      <c r="M953" s="1458">
        <v>936</v>
      </c>
      <c r="N953" s="1439"/>
      <c r="O953" s="1436"/>
      <c r="P953" s="1436"/>
      <c r="Q953" s="1436"/>
      <c r="R953" s="1439" t="s">
        <v>396</v>
      </c>
      <c r="S953" s="1436"/>
      <c r="T953" s="1439" t="str">
        <f t="shared" si="152"/>
        <v/>
      </c>
      <c r="U953" s="1436"/>
      <c r="V953" s="1436"/>
      <c r="W953" s="1436"/>
      <c r="X953" s="1436"/>
      <c r="Y953" s="1436"/>
      <c r="Z953" s="1436"/>
    </row>
    <row r="954" spans="1:26" x14ac:dyDescent="0.25">
      <c r="A954" s="1057" t="s">
        <v>1396</v>
      </c>
      <c r="B954" s="882" t="str">
        <f t="shared" ca="1" si="153"/>
        <v>N283</v>
      </c>
      <c r="C954" s="882" t="str">
        <f t="shared" ca="1" si="154"/>
        <v>N284</v>
      </c>
      <c r="D954" s="882" t="s">
        <v>1364</v>
      </c>
      <c r="E954" s="882" t="s">
        <v>1532</v>
      </c>
      <c r="F954" s="1439" t="s">
        <v>1396</v>
      </c>
      <c r="G954" s="1439" t="str">
        <f>IF(T954&lt;&gt;"",IF(Q952="Credit Memo","J",IF(Q952="Check","K","")),"")</f>
        <v/>
      </c>
      <c r="H954" s="1439" t="s">
        <v>2058</v>
      </c>
      <c r="I954" s="1391" t="str">
        <f t="shared" si="141"/>
        <v/>
      </c>
      <c r="J954" s="1439" t="str">
        <f t="shared" si="151"/>
        <v/>
      </c>
      <c r="K954" s="1439" t="str">
        <f t="shared" si="142"/>
        <v/>
      </c>
      <c r="L954" s="882" t="s">
        <v>1396</v>
      </c>
      <c r="M954" s="1458">
        <v>937</v>
      </c>
      <c r="N954" s="1439"/>
      <c r="O954" s="1436"/>
      <c r="P954" s="1436"/>
      <c r="Q954" s="1436"/>
      <c r="R954" s="1439" t="s">
        <v>396</v>
      </c>
      <c r="S954" s="1436"/>
      <c r="T954" s="1439" t="str">
        <f t="shared" si="152"/>
        <v/>
      </c>
      <c r="U954" s="1436"/>
      <c r="V954" s="1436"/>
      <c r="W954" s="1436"/>
      <c r="X954" s="1436"/>
      <c r="Y954" s="1436"/>
      <c r="Z954" s="1436"/>
    </row>
    <row r="955" spans="1:26" x14ac:dyDescent="0.25">
      <c r="A955" s="1057" t="s">
        <v>1502</v>
      </c>
      <c r="B955" s="882" t="str">
        <f t="shared" ca="1" si="153"/>
        <v>P283</v>
      </c>
      <c r="C955" s="882" t="str">
        <f t="shared" ca="1" si="154"/>
        <v>P284</v>
      </c>
      <c r="D955" s="882" t="s">
        <v>1364</v>
      </c>
      <c r="E955" s="882" t="s">
        <v>1532</v>
      </c>
      <c r="F955" s="1439" t="s">
        <v>2062</v>
      </c>
      <c r="G955" s="1439" t="str">
        <f>IF(T955&lt;&gt;"","F","")</f>
        <v/>
      </c>
      <c r="H955" s="1439" t="s">
        <v>2058</v>
      </c>
      <c r="I955" s="1391" t="str">
        <f t="shared" si="141"/>
        <v/>
      </c>
      <c r="J955" s="1439" t="str">
        <f t="shared" si="151"/>
        <v/>
      </c>
      <c r="K955" s="1439" t="str">
        <f t="shared" si="142"/>
        <v/>
      </c>
      <c r="L955" s="882" t="s">
        <v>1502</v>
      </c>
      <c r="M955" s="1458">
        <v>938</v>
      </c>
      <c r="N955" s="1439"/>
      <c r="O955" s="1436"/>
      <c r="P955" s="1436"/>
      <c r="Q955" s="1436"/>
      <c r="R955" s="1439" t="s">
        <v>396</v>
      </c>
      <c r="S955" s="1436"/>
      <c r="T955" s="1439" t="str">
        <f t="shared" si="152"/>
        <v/>
      </c>
      <c r="U955" s="1436"/>
      <c r="V955" s="1436"/>
      <c r="W955" s="1436"/>
      <c r="X955" s="1436"/>
      <c r="Y955" s="1436"/>
      <c r="Z955" s="1436"/>
    </row>
    <row r="956" spans="1:26" x14ac:dyDescent="0.25">
      <c r="A956" s="1057" t="s">
        <v>1503</v>
      </c>
      <c r="B956" s="882" t="str">
        <f t="shared" ca="1" si="153"/>
        <v>R283</v>
      </c>
      <c r="C956" s="882" t="str">
        <f t="shared" ca="1" si="154"/>
        <v>R284</v>
      </c>
      <c r="D956" s="882" t="s">
        <v>1364</v>
      </c>
      <c r="E956" s="882" t="s">
        <v>1532</v>
      </c>
      <c r="F956" s="1439" t="s">
        <v>2063</v>
      </c>
      <c r="G956" s="1439" t="str">
        <f>IF(T956&lt;&gt;"","G","")</f>
        <v/>
      </c>
      <c r="H956" s="1439" t="s">
        <v>2058</v>
      </c>
      <c r="I956" s="1391" t="str">
        <f t="shared" si="141"/>
        <v/>
      </c>
      <c r="J956" s="1439" t="str">
        <f t="shared" si="151"/>
        <v/>
      </c>
      <c r="K956" s="1439" t="str">
        <f t="shared" si="142"/>
        <v/>
      </c>
      <c r="L956" s="882" t="s">
        <v>1503</v>
      </c>
      <c r="M956" s="1458">
        <v>939</v>
      </c>
      <c r="N956" s="1439"/>
      <c r="O956" s="1436"/>
      <c r="P956" s="1436"/>
      <c r="Q956" s="1436"/>
      <c r="R956" s="1439" t="s">
        <v>396</v>
      </c>
      <c r="S956" s="1436"/>
      <c r="T956" s="1439" t="str">
        <f t="shared" si="152"/>
        <v/>
      </c>
      <c r="U956" s="1436"/>
      <c r="V956" s="1436"/>
      <c r="W956" s="1436"/>
      <c r="X956" s="1436"/>
      <c r="Y956" s="1436"/>
      <c r="Z956" s="1436"/>
    </row>
    <row r="957" spans="1:26" x14ac:dyDescent="0.25">
      <c r="A957" s="1057" t="s">
        <v>1504</v>
      </c>
      <c r="B957" s="882" t="str">
        <f t="shared" ca="1" si="153"/>
        <v>T283</v>
      </c>
      <c r="C957" s="882" t="str">
        <f t="shared" ca="1" si="154"/>
        <v>T284</v>
      </c>
      <c r="D957" s="882" t="s">
        <v>1364</v>
      </c>
      <c r="E957" s="882" t="s">
        <v>1532</v>
      </c>
      <c r="F957" s="897" t="s">
        <v>1504</v>
      </c>
      <c r="G957" s="1439" t="str">
        <f>IF(T957&lt;&gt;"","AW","")</f>
        <v/>
      </c>
      <c r="H957" s="1439" t="s">
        <v>2058</v>
      </c>
      <c r="I957" s="1391" t="str">
        <f t="shared" si="141"/>
        <v/>
      </c>
      <c r="J957" s="1439" t="str">
        <f t="shared" si="151"/>
        <v/>
      </c>
      <c r="K957" s="1439" t="str">
        <f t="shared" si="142"/>
        <v/>
      </c>
      <c r="L957" s="882" t="s">
        <v>1504</v>
      </c>
      <c r="M957" s="1458">
        <v>940</v>
      </c>
      <c r="N957" s="1439"/>
      <c r="O957" s="1436"/>
      <c r="P957" s="1436"/>
      <c r="Q957" s="1436"/>
      <c r="R957" s="1439" t="s">
        <v>396</v>
      </c>
      <c r="S957" s="1436"/>
      <c r="T957" s="1439" t="str">
        <f t="shared" si="152"/>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2058</v>
      </c>
      <c r="I958" s="1391" t="str">
        <f t="shared" si="141"/>
        <v/>
      </c>
      <c r="J958" s="1439"/>
      <c r="K958" s="1439" t="str">
        <f t="shared" si="142"/>
        <v/>
      </c>
      <c r="L958" s="882" t="s">
        <v>1399</v>
      </c>
      <c r="M958" s="1458">
        <v>941</v>
      </c>
      <c r="N958" s="1439"/>
      <c r="O958" s="1436"/>
      <c r="P958" s="1436"/>
      <c r="Q958" s="1436"/>
      <c r="R958" s="1439" t="s">
        <v>396</v>
      </c>
      <c r="S958" s="1436"/>
      <c r="T958" s="1439" t="str">
        <f t="shared" si="152"/>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2058</v>
      </c>
      <c r="I959" s="1391" t="str">
        <f t="shared" si="141"/>
        <v/>
      </c>
      <c r="J959" s="1439"/>
      <c r="K959" s="1439" t="str">
        <f t="shared" si="142"/>
        <v/>
      </c>
      <c r="L959" s="882" t="s">
        <v>1400</v>
      </c>
      <c r="M959" s="1458">
        <v>942</v>
      </c>
      <c r="N959" s="1439"/>
      <c r="O959" s="1436"/>
      <c r="P959" s="1436"/>
      <c r="Q959" s="1436"/>
      <c r="R959" s="1439" t="s">
        <v>396</v>
      </c>
      <c r="S959" s="1436"/>
      <c r="T959" s="1439" t="str">
        <f t="shared" si="152"/>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2058</v>
      </c>
      <c r="I960" s="1391" t="str">
        <f t="shared" si="141"/>
        <v/>
      </c>
      <c r="J960" s="1439" t="str">
        <f t="shared" si="151"/>
        <v/>
      </c>
      <c r="K960" s="1439" t="str">
        <f t="shared" si="142"/>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2"/>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2058</v>
      </c>
      <c r="I961" s="1391" t="str">
        <f t="shared" si="141"/>
        <v/>
      </c>
      <c r="J961" s="1439" t="str">
        <f t="shared" si="151"/>
        <v/>
      </c>
      <c r="K961" s="1439" t="str">
        <f t="shared" si="142"/>
        <v/>
      </c>
      <c r="L961" s="882" t="s">
        <v>1508</v>
      </c>
      <c r="M961" s="1458">
        <v>944</v>
      </c>
      <c r="N961" s="1439"/>
      <c r="O961" s="1436"/>
      <c r="P961" s="1436"/>
      <c r="Q961" s="1436"/>
      <c r="R961" s="1439" t="s">
        <v>396</v>
      </c>
      <c r="S961" s="1436"/>
      <c r="T961" s="1439" t="str">
        <f t="shared" si="152"/>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2064</v>
      </c>
      <c r="G962" s="1439" t="str">
        <f>IF(T962&lt;&gt;"","L","")</f>
        <v/>
      </c>
      <c r="H962" s="1439" t="s">
        <v>2058</v>
      </c>
      <c r="I962" s="1391" t="str">
        <f t="shared" si="141"/>
        <v/>
      </c>
      <c r="J962" s="1439" t="str">
        <f t="shared" si="151"/>
        <v/>
      </c>
      <c r="K962" s="1439" t="str">
        <f t="shared" si="142"/>
        <v/>
      </c>
      <c r="L962" s="882" t="s">
        <v>1522</v>
      </c>
      <c r="M962" s="1458">
        <v>945</v>
      </c>
      <c r="N962" s="1439"/>
      <c r="O962" s="1436"/>
      <c r="P962" s="1436"/>
      <c r="Q962" s="1436"/>
      <c r="R962" s="1439" t="s">
        <v>396</v>
      </c>
      <c r="S962" s="1436"/>
      <c r="T962" s="1439" t="str">
        <f t="shared" si="152"/>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2058</v>
      </c>
      <c r="I963" s="1391" t="str">
        <f t="shared" si="141"/>
        <v/>
      </c>
      <c r="J963" s="1439" t="str">
        <f t="shared" si="151"/>
        <v/>
      </c>
      <c r="K963" s="1439" t="str">
        <f t="shared" si="142"/>
        <v/>
      </c>
      <c r="L963" s="882" t="s">
        <v>1401</v>
      </c>
      <c r="M963" s="1458">
        <v>946</v>
      </c>
      <c r="N963" s="1439"/>
      <c r="O963" s="1436"/>
      <c r="P963" s="1436"/>
      <c r="Q963" s="1436"/>
      <c r="R963" s="1439" t="s">
        <v>396</v>
      </c>
      <c r="S963" s="1436"/>
      <c r="T963" s="1439" t="str">
        <f t="shared" si="152"/>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5">IF(J964&lt;&gt;"",A964,"")</f>
        <v/>
      </c>
      <c r="J964" s="1439"/>
      <c r="K964" s="1439" t="str">
        <f t="shared" ref="K964:K1027" si="156">IF(J964&lt;&gt;"",E964,"")</f>
        <v/>
      </c>
      <c r="L964" s="882" t="s">
        <v>1402</v>
      </c>
      <c r="M964" s="1458">
        <v>947</v>
      </c>
      <c r="N964" s="1439"/>
      <c r="O964" s="1436"/>
      <c r="P964" s="1436"/>
      <c r="Q964" s="1436"/>
      <c r="R964" s="1439" t="s">
        <v>396</v>
      </c>
      <c r="S964" s="1436"/>
      <c r="T964" s="1439" t="str">
        <f t="shared" si="152"/>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1980</v>
      </c>
      <c r="G965" s="1439" t="str">
        <f>IF(T965&lt;&gt;"","AI","")</f>
        <v/>
      </c>
      <c r="H965" s="1439" t="s">
        <v>2058</v>
      </c>
      <c r="I965" s="1391" t="str">
        <f t="shared" si="155"/>
        <v/>
      </c>
      <c r="J965" s="1439"/>
      <c r="K965" s="1439" t="str">
        <f t="shared" si="156"/>
        <v/>
      </c>
      <c r="L965" s="882" t="s">
        <v>1403</v>
      </c>
      <c r="M965" s="1458">
        <v>948</v>
      </c>
      <c r="N965" s="1439"/>
      <c r="O965" s="1436"/>
      <c r="P965" s="1436"/>
      <c r="Q965" s="1436"/>
      <c r="R965" s="1439" t="s">
        <v>396</v>
      </c>
      <c r="S965" s="1436"/>
      <c r="T965" s="1439" t="str">
        <f t="shared" si="152"/>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2058</v>
      </c>
      <c r="I966" s="1391" t="str">
        <f t="shared" si="155"/>
        <v/>
      </c>
      <c r="J966" s="1439" t="str">
        <f t="shared" si="151"/>
        <v/>
      </c>
      <c r="K966" s="1439" t="str">
        <f t="shared" si="156"/>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2058</v>
      </c>
      <c r="I967" s="1391" t="str">
        <f t="shared" si="155"/>
        <v/>
      </c>
      <c r="J967" s="1439"/>
      <c r="K967" s="1439" t="str">
        <f t="shared" si="156"/>
        <v/>
      </c>
      <c r="L967" s="882" t="s">
        <v>1507</v>
      </c>
      <c r="M967" s="1458">
        <v>950</v>
      </c>
      <c r="N967" s="1439"/>
      <c r="O967" s="1436" t="s">
        <v>727</v>
      </c>
      <c r="P967" s="1436"/>
      <c r="Q967" s="1436"/>
      <c r="R967" s="1439" t="s">
        <v>396</v>
      </c>
      <c r="S967" s="1436"/>
      <c r="T967" s="1439" t="str">
        <f t="shared" ref="T967:T984" si="157">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5"/>
        <v/>
      </c>
      <c r="J968" s="1439" t="str">
        <f t="shared" ref="J968:J985" si="158">IF(M968&lt;&gt;"",IF($Q$968="Yes",Q$1&amp;M968,""))</f>
        <v/>
      </c>
      <c r="K968" s="1439" t="str">
        <f t="shared" si="156"/>
        <v/>
      </c>
      <c r="L968" s="882" t="s">
        <v>1721</v>
      </c>
      <c r="M968" s="1458">
        <v>951</v>
      </c>
      <c r="N968" s="1439"/>
      <c r="O968" s="1436">
        <f>'Configurable Tab'!H23</f>
        <v>295</v>
      </c>
      <c r="P968" s="1436"/>
      <c r="Q968" s="1482" t="s">
        <v>650</v>
      </c>
      <c r="R968" s="1439" t="s">
        <v>396</v>
      </c>
      <c r="S968" s="1436"/>
      <c r="T968" s="1439" t="str">
        <f t="shared" si="157"/>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2058</v>
      </c>
      <c r="I969" s="1391" t="str">
        <f t="shared" si="155"/>
        <v/>
      </c>
      <c r="J969" s="1439"/>
      <c r="K969" s="1439" t="str">
        <f t="shared" si="156"/>
        <v/>
      </c>
      <c r="L969" s="882" t="s">
        <v>1397</v>
      </c>
      <c r="M969" s="1458">
        <v>952</v>
      </c>
      <c r="N969" s="1439"/>
      <c r="O969" s="1436" t="s">
        <v>728</v>
      </c>
      <c r="P969" s="1436"/>
      <c r="Q969" s="1436"/>
      <c r="R969" s="1439" t="s">
        <v>396</v>
      </c>
      <c r="S969" s="1436"/>
      <c r="T969" s="1439" t="str">
        <f t="shared" si="157"/>
        <v/>
      </c>
      <c r="U969" s="1436"/>
      <c r="V969" s="1436"/>
      <c r="W969" s="1436"/>
      <c r="X969" s="1436"/>
      <c r="Y969" s="1436"/>
      <c r="Z969" s="1436"/>
    </row>
    <row r="970" spans="1:26" x14ac:dyDescent="0.25">
      <c r="A970" s="1080" t="s">
        <v>1394</v>
      </c>
      <c r="B970" s="882" t="str">
        <f t="shared" ref="B970:B976" ca="1" si="159">_xlfn.CONCAT(IFERROR(SUBSTITUTE(ADDRESS(1,MATCH(A970,INDIRECT("'"&amp;E970&amp;"'"&amp;"!A" &amp; $O$968 + 2 &amp; ":Z" &amp; $O$968 + 2),0),4),1,""),""),$O$968 + 2)</f>
        <v>H297</v>
      </c>
      <c r="C970" s="882" t="str">
        <f t="shared" ref="C970:C976" ca="1" si="160">_xlfn.CONCAT(IFERROR(SUBSTITUTE(ADDRESS(1,MATCH(A970,INDIRECT("'"&amp;E970&amp;"'"&amp;"!A" &amp; $O$968 + 2 &amp; ":Z" &amp; $O$968 + 2),0),4),1,""),""),$O$968 + 3)</f>
        <v>H298</v>
      </c>
      <c r="D970" s="882" t="s">
        <v>1364</v>
      </c>
      <c r="E970" s="882" t="s">
        <v>1532</v>
      </c>
      <c r="F970" s="1439" t="s">
        <v>2059</v>
      </c>
      <c r="G970" s="1439" t="str">
        <f>IF(T970&lt;&gt;"","E","")</f>
        <v/>
      </c>
      <c r="H970" s="1439" t="s">
        <v>2058</v>
      </c>
      <c r="I970" s="1391" t="str">
        <f t="shared" si="155"/>
        <v/>
      </c>
      <c r="J970" s="1439" t="str">
        <f t="shared" si="158"/>
        <v/>
      </c>
      <c r="K970" s="1439" t="str">
        <f t="shared" si="156"/>
        <v/>
      </c>
      <c r="L970" s="882" t="s">
        <v>1394</v>
      </c>
      <c r="M970" s="1458">
        <v>953</v>
      </c>
      <c r="N970" s="1439"/>
      <c r="O970" s="1436">
        <f>'Configurable Tab'!I23</f>
        <v>308</v>
      </c>
      <c r="P970" s="1436"/>
      <c r="Q970" s="1436"/>
      <c r="R970" s="1439" t="s">
        <v>396</v>
      </c>
      <c r="S970" s="1436"/>
      <c r="T970" s="1439" t="str">
        <f t="shared" si="157"/>
        <v/>
      </c>
      <c r="U970" s="1436"/>
      <c r="V970" s="1436"/>
      <c r="W970" s="1436"/>
      <c r="X970" s="1436"/>
      <c r="Y970" s="1436"/>
      <c r="Z970" s="1436"/>
    </row>
    <row r="971" spans="1:26" x14ac:dyDescent="0.25">
      <c r="A971" s="1080" t="s">
        <v>1395</v>
      </c>
      <c r="B971" s="882" t="str">
        <f t="shared" ca="1" si="159"/>
        <v>J297</v>
      </c>
      <c r="C971" s="882" t="str">
        <f t="shared" ca="1" si="160"/>
        <v>J298</v>
      </c>
      <c r="D971" s="882" t="s">
        <v>1364</v>
      </c>
      <c r="E971" s="882" t="s">
        <v>1532</v>
      </c>
      <c r="F971" s="1439" t="s">
        <v>2060</v>
      </c>
      <c r="G971" s="1439" t="str">
        <f>IF(T971&lt;&gt;"","I","")</f>
        <v/>
      </c>
      <c r="H971" s="1439" t="s">
        <v>2058</v>
      </c>
      <c r="I971" s="1391" t="str">
        <f t="shared" si="155"/>
        <v/>
      </c>
      <c r="J971" s="1439" t="str">
        <f t="shared" si="158"/>
        <v/>
      </c>
      <c r="K971" s="1439" t="str">
        <f t="shared" si="156"/>
        <v/>
      </c>
      <c r="L971" s="882" t="s">
        <v>1395</v>
      </c>
      <c r="M971" s="1458">
        <v>954</v>
      </c>
      <c r="N971" s="1439"/>
      <c r="O971" s="1436" t="s">
        <v>1725</v>
      </c>
      <c r="P971" s="1436"/>
      <c r="Q971" s="1436"/>
      <c r="R971" s="1439" t="s">
        <v>396</v>
      </c>
      <c r="S971" s="1436"/>
      <c r="T971" s="1439" t="str">
        <f t="shared" si="157"/>
        <v/>
      </c>
      <c r="U971" s="1436"/>
      <c r="V971" s="1436"/>
      <c r="W971" s="1436"/>
      <c r="X971" s="1436"/>
      <c r="Y971" s="1436"/>
      <c r="Z971" s="1436"/>
    </row>
    <row r="972" spans="1:26" x14ac:dyDescent="0.25">
      <c r="A972" s="1080" t="s">
        <v>1411</v>
      </c>
      <c r="B972" s="882" t="str">
        <f t="shared" ca="1" si="159"/>
        <v>L297</v>
      </c>
      <c r="C972" s="882" t="str">
        <f t="shared" ca="1" si="160"/>
        <v>L298</v>
      </c>
      <c r="D972" s="882" t="s">
        <v>1364</v>
      </c>
      <c r="E972" s="882" t="s">
        <v>1532</v>
      </c>
      <c r="F972" s="1439" t="s">
        <v>2061</v>
      </c>
      <c r="G972" s="1439" t="str">
        <f>IF(T972&lt;&gt;"","H","")</f>
        <v/>
      </c>
      <c r="H972" s="1439" t="s">
        <v>2058</v>
      </c>
      <c r="I972" s="1391" t="str">
        <f t="shared" si="155"/>
        <v/>
      </c>
      <c r="J972" s="1439" t="str">
        <f t="shared" si="158"/>
        <v/>
      </c>
      <c r="K972" s="1439" t="str">
        <f t="shared" si="156"/>
        <v/>
      </c>
      <c r="L972" s="882" t="s">
        <v>1411</v>
      </c>
      <c r="M972" s="1458">
        <v>955</v>
      </c>
      <c r="N972" s="1439"/>
      <c r="O972" s="1436"/>
      <c r="P972" s="1436"/>
      <c r="Q972" s="1436"/>
      <c r="R972" s="1439" t="s">
        <v>396</v>
      </c>
      <c r="S972" s="1436"/>
      <c r="T972" s="1439" t="str">
        <f t="shared" si="157"/>
        <v/>
      </c>
      <c r="U972" s="1436"/>
      <c r="V972" s="1436"/>
      <c r="W972" s="1436"/>
      <c r="X972" s="1436"/>
      <c r="Y972" s="1436"/>
      <c r="Z972" s="1436"/>
    </row>
    <row r="973" spans="1:26" x14ac:dyDescent="0.25">
      <c r="A973" s="1080" t="s">
        <v>1396</v>
      </c>
      <c r="B973" s="882" t="str">
        <f t="shared" ca="1" si="159"/>
        <v>N297</v>
      </c>
      <c r="C973" s="882" t="str">
        <f t="shared" ca="1" si="160"/>
        <v>N298</v>
      </c>
      <c r="D973" s="882" t="s">
        <v>1364</v>
      </c>
      <c r="E973" s="882" t="s">
        <v>1532</v>
      </c>
      <c r="F973" s="1439" t="s">
        <v>1396</v>
      </c>
      <c r="G973" s="1439" t="str">
        <f>IF(T973&lt;&gt;"",IF(Q971="Credit Memo","J",IF(Q971="Check","K","")),"")</f>
        <v/>
      </c>
      <c r="H973" s="1439" t="s">
        <v>2058</v>
      </c>
      <c r="I973" s="1391" t="str">
        <f t="shared" si="155"/>
        <v/>
      </c>
      <c r="J973" s="1439" t="str">
        <f t="shared" si="158"/>
        <v/>
      </c>
      <c r="K973" s="1439" t="str">
        <f t="shared" si="156"/>
        <v/>
      </c>
      <c r="L973" s="882" t="s">
        <v>1396</v>
      </c>
      <c r="M973" s="1458">
        <v>956</v>
      </c>
      <c r="N973" s="1439"/>
      <c r="O973" s="1436"/>
      <c r="P973" s="1436"/>
      <c r="Q973" s="1436"/>
      <c r="R973" s="1439" t="s">
        <v>396</v>
      </c>
      <c r="S973" s="1436"/>
      <c r="T973" s="1439" t="str">
        <f t="shared" si="157"/>
        <v/>
      </c>
      <c r="U973" s="1436"/>
      <c r="V973" s="1436"/>
      <c r="W973" s="1436"/>
      <c r="X973" s="1436"/>
      <c r="Y973" s="1436"/>
      <c r="Z973" s="1436"/>
    </row>
    <row r="974" spans="1:26" x14ac:dyDescent="0.25">
      <c r="A974" s="1080" t="s">
        <v>1502</v>
      </c>
      <c r="B974" s="882" t="str">
        <f t="shared" ca="1" si="159"/>
        <v>P297</v>
      </c>
      <c r="C974" s="882" t="str">
        <f t="shared" ca="1" si="160"/>
        <v>P298</v>
      </c>
      <c r="D974" s="882" t="s">
        <v>1364</v>
      </c>
      <c r="E974" s="882" t="s">
        <v>1532</v>
      </c>
      <c r="F974" s="1439" t="s">
        <v>2062</v>
      </c>
      <c r="G974" s="1439" t="str">
        <f>IF(T974&lt;&gt;"","F","")</f>
        <v/>
      </c>
      <c r="H974" s="1439" t="s">
        <v>2058</v>
      </c>
      <c r="I974" s="1391" t="str">
        <f t="shared" si="155"/>
        <v/>
      </c>
      <c r="J974" s="1439" t="str">
        <f t="shared" si="158"/>
        <v/>
      </c>
      <c r="K974" s="1439" t="str">
        <f t="shared" si="156"/>
        <v/>
      </c>
      <c r="L974" s="882" t="s">
        <v>1502</v>
      </c>
      <c r="M974" s="1458">
        <v>957</v>
      </c>
      <c r="N974" s="1439"/>
      <c r="O974" s="1436"/>
      <c r="P974" s="1436"/>
      <c r="Q974" s="1436"/>
      <c r="R974" s="1439" t="s">
        <v>396</v>
      </c>
      <c r="S974" s="1436"/>
      <c r="T974" s="1439" t="str">
        <f t="shared" si="157"/>
        <v/>
      </c>
      <c r="U974" s="1436"/>
      <c r="V974" s="1436"/>
      <c r="W974" s="1436"/>
      <c r="X974" s="1436"/>
      <c r="Y974" s="1436"/>
      <c r="Z974" s="1436"/>
    </row>
    <row r="975" spans="1:26" x14ac:dyDescent="0.25">
      <c r="A975" s="1080" t="s">
        <v>1503</v>
      </c>
      <c r="B975" s="882" t="str">
        <f t="shared" ca="1" si="159"/>
        <v>R297</v>
      </c>
      <c r="C975" s="882" t="str">
        <f t="shared" ca="1" si="160"/>
        <v>R298</v>
      </c>
      <c r="D975" s="882" t="s">
        <v>1364</v>
      </c>
      <c r="E975" s="882" t="s">
        <v>1532</v>
      </c>
      <c r="F975" s="1439" t="s">
        <v>2063</v>
      </c>
      <c r="G975" s="1439" t="str">
        <f>IF(T975&lt;&gt;"","G","")</f>
        <v/>
      </c>
      <c r="H975" s="1439" t="s">
        <v>2058</v>
      </c>
      <c r="I975" s="1391" t="str">
        <f t="shared" si="155"/>
        <v/>
      </c>
      <c r="J975" s="1439" t="str">
        <f t="shared" si="158"/>
        <v/>
      </c>
      <c r="K975" s="1439" t="str">
        <f t="shared" si="156"/>
        <v/>
      </c>
      <c r="L975" s="882" t="s">
        <v>1503</v>
      </c>
      <c r="M975" s="1458">
        <v>958</v>
      </c>
      <c r="N975" s="1439"/>
      <c r="O975" s="1436"/>
      <c r="P975" s="1436"/>
      <c r="Q975" s="1436"/>
      <c r="R975" s="1439" t="s">
        <v>396</v>
      </c>
      <c r="S975" s="1436"/>
      <c r="T975" s="1439" t="str">
        <f t="shared" si="157"/>
        <v/>
      </c>
      <c r="U975" s="1436"/>
      <c r="V975" s="1436"/>
      <c r="W975" s="1436"/>
      <c r="X975" s="1436"/>
      <c r="Y975" s="1436"/>
      <c r="Z975" s="1436"/>
    </row>
    <row r="976" spans="1:26" x14ac:dyDescent="0.25">
      <c r="A976" s="1080" t="s">
        <v>1504</v>
      </c>
      <c r="B976" s="882" t="str">
        <f t="shared" ca="1" si="159"/>
        <v>T297</v>
      </c>
      <c r="C976" s="882" t="str">
        <f t="shared" ca="1" si="160"/>
        <v>T298</v>
      </c>
      <c r="D976" s="882" t="s">
        <v>1364</v>
      </c>
      <c r="E976" s="882" t="s">
        <v>1532</v>
      </c>
      <c r="F976" s="897" t="s">
        <v>1504</v>
      </c>
      <c r="G976" s="1439" t="str">
        <f>IF(T976&lt;&gt;"","AW","")</f>
        <v/>
      </c>
      <c r="H976" s="1439" t="s">
        <v>2058</v>
      </c>
      <c r="I976" s="1391" t="str">
        <f t="shared" si="155"/>
        <v/>
      </c>
      <c r="J976" s="1439" t="str">
        <f t="shared" si="158"/>
        <v/>
      </c>
      <c r="K976" s="1439" t="str">
        <f t="shared" si="156"/>
        <v/>
      </c>
      <c r="L976" s="882" t="s">
        <v>1504</v>
      </c>
      <c r="M976" s="1458">
        <v>959</v>
      </c>
      <c r="N976" s="1439"/>
      <c r="O976" s="1436"/>
      <c r="P976" s="1436"/>
      <c r="Q976" s="1436"/>
      <c r="R976" s="1439" t="s">
        <v>396</v>
      </c>
      <c r="S976" s="1436"/>
      <c r="T976" s="1439" t="str">
        <f t="shared" si="157"/>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2058</v>
      </c>
      <c r="I977" s="1391" t="str">
        <f t="shared" si="155"/>
        <v/>
      </c>
      <c r="J977" s="1439"/>
      <c r="K977" s="1439" t="str">
        <f t="shared" si="156"/>
        <v/>
      </c>
      <c r="L977" s="882" t="s">
        <v>1399</v>
      </c>
      <c r="M977" s="1458">
        <v>960</v>
      </c>
      <c r="N977" s="1439"/>
      <c r="O977" s="1436"/>
      <c r="P977" s="1436"/>
      <c r="Q977" s="1436"/>
      <c r="R977" s="1439" t="s">
        <v>396</v>
      </c>
      <c r="S977" s="1436"/>
      <c r="T977" s="1439" t="str">
        <f t="shared" si="157"/>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2058</v>
      </c>
      <c r="I978" s="1391" t="str">
        <f t="shared" si="155"/>
        <v/>
      </c>
      <c r="J978" s="1439"/>
      <c r="K978" s="1439" t="str">
        <f t="shared" si="156"/>
        <v/>
      </c>
      <c r="L978" s="882" t="s">
        <v>1400</v>
      </c>
      <c r="M978" s="1458">
        <v>961</v>
      </c>
      <c r="N978" s="1439"/>
      <c r="O978" s="1436"/>
      <c r="P978" s="1436"/>
      <c r="Q978" s="1436"/>
      <c r="R978" s="1439" t="s">
        <v>396</v>
      </c>
      <c r="S978" s="1436"/>
      <c r="T978" s="1439" t="str">
        <f t="shared" si="157"/>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2058</v>
      </c>
      <c r="I979" s="1391" t="str">
        <f t="shared" si="155"/>
        <v/>
      </c>
      <c r="J979" s="1439" t="str">
        <f t="shared" si="158"/>
        <v/>
      </c>
      <c r="K979" s="1439" t="str">
        <f t="shared" si="156"/>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7"/>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2058</v>
      </c>
      <c r="I980" s="1391" t="str">
        <f t="shared" si="155"/>
        <v/>
      </c>
      <c r="J980" s="1439" t="str">
        <f t="shared" si="158"/>
        <v/>
      </c>
      <c r="K980" s="1439" t="str">
        <f t="shared" si="156"/>
        <v/>
      </c>
      <c r="L980" s="882" t="s">
        <v>1508</v>
      </c>
      <c r="M980" s="1458">
        <v>963</v>
      </c>
      <c r="N980" s="1439"/>
      <c r="O980" s="1436"/>
      <c r="P980" s="1436"/>
      <c r="Q980" s="1436"/>
      <c r="R980" s="1439" t="s">
        <v>396</v>
      </c>
      <c r="S980" s="1436"/>
      <c r="T980" s="1439" t="str">
        <f t="shared" si="157"/>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2064</v>
      </c>
      <c r="G981" s="1439" t="str">
        <f>IF(T981&lt;&gt;"","L","")</f>
        <v/>
      </c>
      <c r="H981" s="1439" t="s">
        <v>2058</v>
      </c>
      <c r="I981" s="1391" t="str">
        <f t="shared" si="155"/>
        <v/>
      </c>
      <c r="J981" s="1439" t="str">
        <f t="shared" si="158"/>
        <v/>
      </c>
      <c r="K981" s="1439" t="str">
        <f t="shared" si="156"/>
        <v/>
      </c>
      <c r="L981" s="882" t="s">
        <v>1522</v>
      </c>
      <c r="M981" s="1458">
        <v>964</v>
      </c>
      <c r="N981" s="1439"/>
      <c r="O981" s="1436"/>
      <c r="P981" s="1436"/>
      <c r="Q981" s="1436"/>
      <c r="R981" s="1439" t="s">
        <v>396</v>
      </c>
      <c r="S981" s="1436"/>
      <c r="T981" s="1439" t="str">
        <f t="shared" si="157"/>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2058</v>
      </c>
      <c r="I982" s="1391" t="str">
        <f t="shared" si="155"/>
        <v/>
      </c>
      <c r="J982" s="1439" t="str">
        <f t="shared" si="158"/>
        <v/>
      </c>
      <c r="K982" s="1439" t="str">
        <f t="shared" si="156"/>
        <v/>
      </c>
      <c r="L982" s="882" t="s">
        <v>1401</v>
      </c>
      <c r="M982" s="1458">
        <v>965</v>
      </c>
      <c r="N982" s="1439"/>
      <c r="O982" s="1436"/>
      <c r="P982" s="1436"/>
      <c r="Q982" s="1436"/>
      <c r="R982" s="1439" t="s">
        <v>396</v>
      </c>
      <c r="S982" s="1436"/>
      <c r="T982" s="1439" t="str">
        <f t="shared" si="157"/>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5"/>
        <v/>
      </c>
      <c r="J983" s="1439"/>
      <c r="K983" s="1439" t="str">
        <f t="shared" si="156"/>
        <v/>
      </c>
      <c r="L983" s="882" t="s">
        <v>1402</v>
      </c>
      <c r="M983" s="1458">
        <v>966</v>
      </c>
      <c r="N983" s="1439"/>
      <c r="O983" s="1436"/>
      <c r="P983" s="1436"/>
      <c r="Q983" s="1436"/>
      <c r="R983" s="1439" t="s">
        <v>396</v>
      </c>
      <c r="S983" s="1436"/>
      <c r="T983" s="1439" t="str">
        <f t="shared" si="157"/>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1980</v>
      </c>
      <c r="G984" s="1439" t="str">
        <f>IF(T984&lt;&gt;"","AI","")</f>
        <v/>
      </c>
      <c r="H984" s="1439" t="s">
        <v>2058</v>
      </c>
      <c r="I984" s="1391" t="str">
        <f t="shared" si="155"/>
        <v/>
      </c>
      <c r="J984" s="1439"/>
      <c r="K984" s="1439" t="str">
        <f t="shared" si="156"/>
        <v/>
      </c>
      <c r="L984" s="882" t="s">
        <v>1403</v>
      </c>
      <c r="M984" s="1458">
        <v>967</v>
      </c>
      <c r="N984" s="1439"/>
      <c r="O984" s="1436"/>
      <c r="P984" s="1436"/>
      <c r="Q984" s="1436"/>
      <c r="R984" s="1439" t="s">
        <v>396</v>
      </c>
      <c r="S984" s="1436"/>
      <c r="T984" s="1439" t="str">
        <f t="shared" si="157"/>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2058</v>
      </c>
      <c r="I985" s="1391" t="str">
        <f t="shared" si="155"/>
        <v/>
      </c>
      <c r="J985" s="1439" t="str">
        <f t="shared" si="158"/>
        <v/>
      </c>
      <c r="K985" s="1439" t="str">
        <f t="shared" si="156"/>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2058</v>
      </c>
      <c r="I986" s="1391" t="str">
        <f t="shared" si="155"/>
        <v/>
      </c>
      <c r="J986" s="1439"/>
      <c r="K986" s="1439" t="str">
        <f t="shared" si="156"/>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5"/>
        <v/>
      </c>
      <c r="J987" s="1439" t="str">
        <f t="shared" ref="J987:J1001" si="161">IF(M987&lt;&gt;"",IF($Q$987="Yes",Q$1&amp;M987,""))</f>
        <v/>
      </c>
      <c r="K987" s="1439" t="str">
        <f t="shared" si="156"/>
        <v/>
      </c>
      <c r="L987" s="882" t="s">
        <v>1721</v>
      </c>
      <c r="M987" s="1458">
        <v>970</v>
      </c>
      <c r="N987" s="1439"/>
      <c r="O987" s="1436">
        <f>'Configurable Tab'!H24</f>
        <v>309</v>
      </c>
      <c r="P987" s="1436"/>
      <c r="Q987" s="1482" t="s">
        <v>650</v>
      </c>
      <c r="R987" s="1439" t="s">
        <v>1712</v>
      </c>
      <c r="S987" s="1436"/>
      <c r="T987" s="1439" t="str">
        <f t="shared" ref="T987:T1003" si="162">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2058</v>
      </c>
      <c r="I988" s="1391" t="str">
        <f t="shared" si="155"/>
        <v/>
      </c>
      <c r="J988" s="1439"/>
      <c r="K988" s="1439" t="str">
        <f t="shared" si="156"/>
        <v/>
      </c>
      <c r="L988" s="882" t="s">
        <v>1397</v>
      </c>
      <c r="M988" s="1458">
        <v>971</v>
      </c>
      <c r="N988" s="1439"/>
      <c r="O988" s="1436" t="s">
        <v>728</v>
      </c>
      <c r="P988" s="1436"/>
      <c r="Q988" s="1436"/>
      <c r="R988" s="1439" t="s">
        <v>1712</v>
      </c>
      <c r="S988" s="1436"/>
      <c r="T988" s="1439" t="str">
        <f t="shared" si="162"/>
        <v/>
      </c>
      <c r="U988" s="1436"/>
      <c r="V988" s="1436"/>
      <c r="W988" s="1436"/>
      <c r="X988" s="1436"/>
      <c r="Y988" s="1436"/>
      <c r="Z988" s="1436"/>
    </row>
    <row r="989" spans="1:26" x14ac:dyDescent="0.25">
      <c r="A989" s="906" t="s">
        <v>1394</v>
      </c>
      <c r="B989" s="882" t="str">
        <f t="shared" ref="B989:B995" ca="1" si="163">_xlfn.CONCAT(IFERROR(SUBSTITUTE(ADDRESS(1,MATCH(A989,INDIRECT("'"&amp;E989&amp;"'"&amp;"!A" &amp; $O$987 + 2 &amp; ":Z" &amp; $O$987 + 2),0),4),1,""),""),$O$987 + 2)</f>
        <v>H311</v>
      </c>
      <c r="C989" s="882" t="str">
        <f t="shared" ref="C989:C995" ca="1" si="164">_xlfn.CONCAT(IFERROR(SUBSTITUTE(ADDRESS(1,MATCH(A989,INDIRECT("'"&amp;E989&amp;"'"&amp;"!A" &amp; $O$987 + 2 &amp; ":Z" &amp; $O$987 + 2),0),4),1,""),""),$O$987 + 3)</f>
        <v>H312</v>
      </c>
      <c r="D989" s="882" t="s">
        <v>1364</v>
      </c>
      <c r="E989" s="882" t="s">
        <v>1532</v>
      </c>
      <c r="F989" s="1439" t="s">
        <v>2059</v>
      </c>
      <c r="G989" s="1439" t="str">
        <f>IF(T989&lt;&gt;"","E","")</f>
        <v/>
      </c>
      <c r="H989" s="1439" t="s">
        <v>2058</v>
      </c>
      <c r="I989" s="1391" t="str">
        <f t="shared" si="155"/>
        <v/>
      </c>
      <c r="J989" s="1439" t="str">
        <f t="shared" si="161"/>
        <v/>
      </c>
      <c r="K989" s="1439" t="str">
        <f t="shared" si="156"/>
        <v/>
      </c>
      <c r="L989" s="882" t="s">
        <v>1394</v>
      </c>
      <c r="M989" s="1458">
        <v>972</v>
      </c>
      <c r="N989" s="1439"/>
      <c r="O989" s="1436">
        <f>'Configurable Tab'!I24</f>
        <v>322</v>
      </c>
      <c r="P989" s="1436"/>
      <c r="Q989" s="1436"/>
      <c r="R989" s="1439" t="s">
        <v>1712</v>
      </c>
      <c r="S989" s="1436"/>
      <c r="T989" s="1439" t="str">
        <f t="shared" si="162"/>
        <v/>
      </c>
      <c r="U989" s="1436"/>
      <c r="V989" s="1436"/>
      <c r="W989" s="1436"/>
      <c r="X989" s="1436"/>
      <c r="Y989" s="1436"/>
      <c r="Z989" s="1436"/>
    </row>
    <row r="990" spans="1:26" x14ac:dyDescent="0.25">
      <c r="A990" s="906" t="s">
        <v>1395</v>
      </c>
      <c r="B990" s="882" t="str">
        <f t="shared" ca="1" si="163"/>
        <v>J311</v>
      </c>
      <c r="C990" s="882" t="str">
        <f t="shared" ca="1" si="164"/>
        <v>J312</v>
      </c>
      <c r="D990" s="882" t="s">
        <v>1364</v>
      </c>
      <c r="E990" s="882" t="s">
        <v>1532</v>
      </c>
      <c r="F990" s="1439" t="s">
        <v>2060</v>
      </c>
      <c r="G990" s="1439" t="str">
        <f>IF(T990&lt;&gt;"","I","")</f>
        <v/>
      </c>
      <c r="H990" s="1439" t="s">
        <v>2058</v>
      </c>
      <c r="I990" s="1391" t="str">
        <f t="shared" si="155"/>
        <v/>
      </c>
      <c r="J990" s="1439" t="str">
        <f t="shared" si="161"/>
        <v/>
      </c>
      <c r="K990" s="1439" t="str">
        <f t="shared" si="156"/>
        <v/>
      </c>
      <c r="L990" s="882" t="s">
        <v>1395</v>
      </c>
      <c r="M990" s="1458">
        <v>973</v>
      </c>
      <c r="N990" s="1439"/>
      <c r="O990" s="1436" t="s">
        <v>1665</v>
      </c>
      <c r="P990" s="1436"/>
      <c r="Q990" s="1436" t="s">
        <v>484</v>
      </c>
      <c r="R990" s="1439" t="s">
        <v>1712</v>
      </c>
      <c r="S990" s="1436"/>
      <c r="T990" s="1439" t="str">
        <f t="shared" si="162"/>
        <v/>
      </c>
      <c r="U990" s="1436"/>
      <c r="V990" s="1436"/>
      <c r="W990" s="1436"/>
      <c r="X990" s="1436"/>
      <c r="Y990" s="1436"/>
      <c r="Z990" s="1436"/>
    </row>
    <row r="991" spans="1:26" x14ac:dyDescent="0.25">
      <c r="A991" s="906" t="s">
        <v>1411</v>
      </c>
      <c r="B991" s="882" t="str">
        <f t="shared" ca="1" si="163"/>
        <v>L311</v>
      </c>
      <c r="C991" s="882" t="str">
        <f t="shared" ca="1" si="164"/>
        <v>L312</v>
      </c>
      <c r="D991" s="882" t="s">
        <v>1364</v>
      </c>
      <c r="E991" s="882" t="s">
        <v>1532</v>
      </c>
      <c r="F991" s="1439" t="s">
        <v>2061</v>
      </c>
      <c r="G991" s="1439" t="str">
        <f>IF(T991&lt;&gt;"","H","")</f>
        <v/>
      </c>
      <c r="H991" s="1439" t="s">
        <v>2058</v>
      </c>
      <c r="I991" s="1391" t="str">
        <f t="shared" si="155"/>
        <v/>
      </c>
      <c r="J991" s="1439" t="str">
        <f t="shared" si="161"/>
        <v/>
      </c>
      <c r="K991" s="1439" t="str">
        <f t="shared" si="156"/>
        <v/>
      </c>
      <c r="L991" s="882" t="s">
        <v>1411</v>
      </c>
      <c r="M991" s="1458">
        <v>974</v>
      </c>
      <c r="N991" s="1439"/>
      <c r="O991" s="1436"/>
      <c r="P991" s="1436"/>
      <c r="Q991" s="1436"/>
      <c r="R991" s="1439" t="s">
        <v>1712</v>
      </c>
      <c r="S991" s="1436"/>
      <c r="T991" s="1439" t="str">
        <f t="shared" si="162"/>
        <v/>
      </c>
      <c r="U991" s="1436"/>
      <c r="V991" s="1436"/>
      <c r="W991" s="1436"/>
      <c r="X991" s="1436"/>
      <c r="Y991" s="1436"/>
      <c r="Z991" s="1436"/>
    </row>
    <row r="992" spans="1:26" x14ac:dyDescent="0.25">
      <c r="A992" s="906" t="s">
        <v>1396</v>
      </c>
      <c r="B992" s="882" t="str">
        <f t="shared" ca="1" si="163"/>
        <v>N311</v>
      </c>
      <c r="C992" s="882" t="str">
        <f t="shared" ca="1" si="164"/>
        <v>N312</v>
      </c>
      <c r="D992" s="882" t="s">
        <v>1364</v>
      </c>
      <c r="E992" s="882" t="s">
        <v>1532</v>
      </c>
      <c r="F992" s="1439" t="s">
        <v>1396</v>
      </c>
      <c r="G992" s="1439" t="str">
        <f>IF(T992&lt;&gt;"",IF(Q990="Credit Memo","J",IF(Q990="Check","K","")),"")</f>
        <v/>
      </c>
      <c r="H992" s="1439" t="s">
        <v>2058</v>
      </c>
      <c r="I992" s="1391" t="str">
        <f t="shared" si="155"/>
        <v/>
      </c>
      <c r="J992" s="1439" t="str">
        <f t="shared" si="161"/>
        <v/>
      </c>
      <c r="K992" s="1439" t="str">
        <f t="shared" si="156"/>
        <v/>
      </c>
      <c r="L992" s="882" t="s">
        <v>1396</v>
      </c>
      <c r="M992" s="1458">
        <v>975</v>
      </c>
      <c r="N992" s="1439"/>
      <c r="O992" s="1436"/>
      <c r="P992" s="1436"/>
      <c r="Q992" s="1436"/>
      <c r="R992" s="1439" t="s">
        <v>1712</v>
      </c>
      <c r="S992" s="1436"/>
      <c r="T992" s="1439" t="str">
        <f t="shared" si="162"/>
        <v/>
      </c>
      <c r="U992" s="1436"/>
      <c r="V992" s="1436"/>
      <c r="W992" s="1436"/>
      <c r="X992" s="1436"/>
      <c r="Y992" s="1436"/>
      <c r="Z992" s="1436"/>
    </row>
    <row r="993" spans="1:26" x14ac:dyDescent="0.25">
      <c r="A993" s="906" t="s">
        <v>1502</v>
      </c>
      <c r="B993" s="882" t="str">
        <f t="shared" ca="1" si="163"/>
        <v>P311</v>
      </c>
      <c r="C993" s="882" t="str">
        <f t="shared" ca="1" si="164"/>
        <v>P312</v>
      </c>
      <c r="D993" s="882" t="s">
        <v>1364</v>
      </c>
      <c r="E993" s="882" t="s">
        <v>1532</v>
      </c>
      <c r="F993" s="1439" t="s">
        <v>2062</v>
      </c>
      <c r="G993" s="1439" t="str">
        <f>IF(T993&lt;&gt;"","F","")</f>
        <v/>
      </c>
      <c r="H993" s="1439" t="s">
        <v>2058</v>
      </c>
      <c r="I993" s="1391" t="str">
        <f t="shared" si="155"/>
        <v/>
      </c>
      <c r="J993" s="1439" t="str">
        <f t="shared" si="161"/>
        <v/>
      </c>
      <c r="K993" s="1439" t="str">
        <f t="shared" si="156"/>
        <v/>
      </c>
      <c r="L993" s="882" t="s">
        <v>1502</v>
      </c>
      <c r="M993" s="1458">
        <v>976</v>
      </c>
      <c r="N993" s="1439"/>
      <c r="O993" s="1436"/>
      <c r="P993" s="1436"/>
      <c r="Q993" s="1436"/>
      <c r="R993" s="1439" t="s">
        <v>1712</v>
      </c>
      <c r="S993" s="1436"/>
      <c r="T993" s="1439" t="str">
        <f t="shared" si="162"/>
        <v/>
      </c>
      <c r="U993" s="1436"/>
      <c r="V993" s="1436"/>
      <c r="W993" s="1436"/>
      <c r="X993" s="1436"/>
      <c r="Y993" s="1436"/>
      <c r="Z993" s="1436"/>
    </row>
    <row r="994" spans="1:26" x14ac:dyDescent="0.25">
      <c r="A994" s="906" t="s">
        <v>1503</v>
      </c>
      <c r="B994" s="882" t="str">
        <f t="shared" ca="1" si="163"/>
        <v>R311</v>
      </c>
      <c r="C994" s="882" t="str">
        <f t="shared" ca="1" si="164"/>
        <v>R312</v>
      </c>
      <c r="D994" s="882" t="s">
        <v>1364</v>
      </c>
      <c r="E994" s="882" t="s">
        <v>1532</v>
      </c>
      <c r="F994" s="1439" t="s">
        <v>2063</v>
      </c>
      <c r="G994" s="1439" t="str">
        <f>IF(T994&lt;&gt;"","G","")</f>
        <v/>
      </c>
      <c r="H994" s="1439" t="s">
        <v>2058</v>
      </c>
      <c r="I994" s="1391" t="str">
        <f t="shared" si="155"/>
        <v/>
      </c>
      <c r="J994" s="1439" t="str">
        <f t="shared" si="161"/>
        <v/>
      </c>
      <c r="K994" s="1439" t="str">
        <f t="shared" si="156"/>
        <v/>
      </c>
      <c r="L994" s="882" t="s">
        <v>1503</v>
      </c>
      <c r="M994" s="1458">
        <v>977</v>
      </c>
      <c r="N994" s="1439"/>
      <c r="O994" s="1436"/>
      <c r="P994" s="1436"/>
      <c r="Q994" s="1436"/>
      <c r="R994" s="1439" t="s">
        <v>1712</v>
      </c>
      <c r="S994" s="1436"/>
      <c r="T994" s="1439" t="str">
        <f t="shared" si="162"/>
        <v/>
      </c>
      <c r="U994" s="1436"/>
      <c r="V994" s="1436"/>
      <c r="W994" s="1436"/>
      <c r="X994" s="1436"/>
      <c r="Y994" s="1436"/>
      <c r="Z994" s="1436"/>
    </row>
    <row r="995" spans="1:26" x14ac:dyDescent="0.25">
      <c r="A995" s="906" t="s">
        <v>1504</v>
      </c>
      <c r="B995" s="882" t="str">
        <f t="shared" ca="1" si="163"/>
        <v>T311</v>
      </c>
      <c r="C995" s="882" t="str">
        <f t="shared" ca="1" si="164"/>
        <v>T312</v>
      </c>
      <c r="D995" s="882" t="s">
        <v>1364</v>
      </c>
      <c r="E995" s="882" t="s">
        <v>1532</v>
      </c>
      <c r="F995" s="897" t="s">
        <v>1504</v>
      </c>
      <c r="G995" s="1439" t="str">
        <f>IF(T995&lt;&gt;"","AW","")</f>
        <v/>
      </c>
      <c r="H995" s="1439" t="s">
        <v>2058</v>
      </c>
      <c r="I995" s="1391" t="str">
        <f t="shared" si="155"/>
        <v/>
      </c>
      <c r="J995" s="1439" t="str">
        <f t="shared" si="161"/>
        <v/>
      </c>
      <c r="K995" s="1439" t="str">
        <f t="shared" si="156"/>
        <v/>
      </c>
      <c r="L995" s="882" t="s">
        <v>1504</v>
      </c>
      <c r="M995" s="1458">
        <v>978</v>
      </c>
      <c r="N995" s="1439"/>
      <c r="O995" s="1436"/>
      <c r="P995" s="1436"/>
      <c r="Q995" s="1436"/>
      <c r="R995" s="1439" t="s">
        <v>1712</v>
      </c>
      <c r="S995" s="1436"/>
      <c r="T995" s="1439" t="str">
        <f t="shared" si="162"/>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2058</v>
      </c>
      <c r="I996" s="1391" t="str">
        <f t="shared" si="155"/>
        <v/>
      </c>
      <c r="J996" s="1439"/>
      <c r="K996" s="1439" t="str">
        <f t="shared" si="156"/>
        <v/>
      </c>
      <c r="L996" s="882" t="s">
        <v>1399</v>
      </c>
      <c r="M996" s="1458">
        <v>979</v>
      </c>
      <c r="N996" s="1439"/>
      <c r="O996" s="1436"/>
      <c r="P996" s="1436"/>
      <c r="Q996" s="1436"/>
      <c r="R996" s="1439" t="s">
        <v>1712</v>
      </c>
      <c r="S996" s="1436"/>
      <c r="T996" s="1439" t="str">
        <f t="shared" si="162"/>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2058</v>
      </c>
      <c r="I997" s="1391" t="str">
        <f t="shared" si="155"/>
        <v/>
      </c>
      <c r="J997" s="1439"/>
      <c r="K997" s="1439" t="str">
        <f t="shared" si="156"/>
        <v/>
      </c>
      <c r="L997" s="882" t="s">
        <v>1400</v>
      </c>
      <c r="M997" s="1458">
        <v>980</v>
      </c>
      <c r="N997" s="1439"/>
      <c r="O997" s="1436"/>
      <c r="P997" s="1436"/>
      <c r="Q997" s="1436"/>
      <c r="R997" s="1439" t="s">
        <v>1712</v>
      </c>
      <c r="S997" s="1436"/>
      <c r="T997" s="1439" t="str">
        <f t="shared" si="162"/>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2058</v>
      </c>
      <c r="I998" s="1391" t="str">
        <f t="shared" si="155"/>
        <v/>
      </c>
      <c r="J998" s="1439" t="str">
        <f t="shared" si="161"/>
        <v/>
      </c>
      <c r="K998" s="1439" t="str">
        <f t="shared" si="156"/>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2"/>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2058</v>
      </c>
      <c r="I999" s="1391" t="str">
        <f t="shared" si="155"/>
        <v/>
      </c>
      <c r="J999" s="1439" t="str">
        <f t="shared" si="161"/>
        <v/>
      </c>
      <c r="K999" s="1439" t="str">
        <f t="shared" si="156"/>
        <v/>
      </c>
      <c r="L999" s="882" t="s">
        <v>1508</v>
      </c>
      <c r="M999" s="1458">
        <v>982</v>
      </c>
      <c r="N999" s="1439"/>
      <c r="O999" s="1436"/>
      <c r="P999" s="1436"/>
      <c r="Q999" s="1436"/>
      <c r="R999" s="1439" t="s">
        <v>1712</v>
      </c>
      <c r="S999" s="1436"/>
      <c r="T999" s="1439" t="str">
        <f t="shared" si="162"/>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2064</v>
      </c>
      <c r="G1000" s="1439" t="str">
        <f>IF(T1000&lt;&gt;"","L","")</f>
        <v/>
      </c>
      <c r="H1000" s="1439" t="s">
        <v>2058</v>
      </c>
      <c r="I1000" s="1391" t="str">
        <f t="shared" si="155"/>
        <v/>
      </c>
      <c r="J1000" s="1439" t="str">
        <f t="shared" si="161"/>
        <v/>
      </c>
      <c r="K1000" s="1439" t="str">
        <f t="shared" si="156"/>
        <v/>
      </c>
      <c r="L1000" s="882" t="s">
        <v>1522</v>
      </c>
      <c r="M1000" s="1458">
        <v>983</v>
      </c>
      <c r="N1000" s="1439"/>
      <c r="O1000" s="1436"/>
      <c r="P1000" s="1436"/>
      <c r="Q1000" s="1436"/>
      <c r="R1000" s="1439" t="s">
        <v>1712</v>
      </c>
      <c r="S1000" s="1436"/>
      <c r="T1000" s="1439" t="str">
        <f t="shared" si="162"/>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2058</v>
      </c>
      <c r="I1001" s="1391" t="str">
        <f t="shared" si="155"/>
        <v/>
      </c>
      <c r="J1001" s="1439" t="str">
        <f t="shared" si="161"/>
        <v/>
      </c>
      <c r="K1001" s="1439" t="str">
        <f t="shared" si="156"/>
        <v/>
      </c>
      <c r="L1001" s="882" t="s">
        <v>1401</v>
      </c>
      <c r="M1001" s="1458">
        <v>984</v>
      </c>
      <c r="N1001" s="1439"/>
      <c r="O1001" s="1436"/>
      <c r="P1001" s="1436"/>
      <c r="Q1001" s="1436"/>
      <c r="R1001" s="1439" t="s">
        <v>1712</v>
      </c>
      <c r="S1001" s="1436"/>
      <c r="T1001" s="1439" t="str">
        <f t="shared" si="162"/>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5"/>
        <v/>
      </c>
      <c r="J1002" s="1439"/>
      <c r="K1002" s="1439" t="str">
        <f t="shared" si="156"/>
        <v/>
      </c>
      <c r="L1002" s="882" t="s">
        <v>1402</v>
      </c>
      <c r="M1002" s="1458">
        <v>985</v>
      </c>
      <c r="N1002" s="1439"/>
      <c r="O1002" s="1436"/>
      <c r="P1002" s="1436"/>
      <c r="Q1002" s="1436"/>
      <c r="R1002" s="1439" t="s">
        <v>1712</v>
      </c>
      <c r="S1002" s="1436"/>
      <c r="T1002" s="1439" t="str">
        <f t="shared" si="162"/>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1980</v>
      </c>
      <c r="G1003" s="1439" t="str">
        <f>IF(T1003&lt;&gt;"","AI","")</f>
        <v/>
      </c>
      <c r="H1003" s="1439" t="s">
        <v>2058</v>
      </c>
      <c r="I1003" s="1391" t="str">
        <f t="shared" si="155"/>
        <v/>
      </c>
      <c r="J1003" s="1439"/>
      <c r="K1003" s="1439" t="str">
        <f t="shared" si="156"/>
        <v/>
      </c>
      <c r="L1003" s="882" t="s">
        <v>1403</v>
      </c>
      <c r="M1003" s="1458">
        <v>986</v>
      </c>
      <c r="N1003" s="1439"/>
      <c r="O1003" s="1436"/>
      <c r="P1003" s="1436"/>
      <c r="Q1003" s="1436"/>
      <c r="R1003" s="1439" t="s">
        <v>1712</v>
      </c>
      <c r="S1003" s="1436"/>
      <c r="T1003" s="1439" t="str">
        <f t="shared" si="162"/>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2058</v>
      </c>
      <c r="I1004" s="1391" t="str">
        <f t="shared" si="155"/>
        <v/>
      </c>
      <c r="J1004" s="1439"/>
      <c r="K1004" s="1439" t="str">
        <f t="shared" si="156"/>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5"/>
        <v/>
      </c>
      <c r="J1005" s="1439" t="str">
        <f t="shared" ref="J1005:J1014" si="165">IF(M1005&lt;&gt;"",IF($Q$1005="Yes",Q$1&amp;M1005,""))</f>
        <v/>
      </c>
      <c r="K1005" s="1439" t="str">
        <f t="shared" si="156"/>
        <v/>
      </c>
      <c r="L1005" s="882" t="s">
        <v>1721</v>
      </c>
      <c r="M1005" s="1458">
        <v>988</v>
      </c>
      <c r="N1005" s="1439"/>
      <c r="O1005" s="1436">
        <f>'Configurable Tab'!H25</f>
        <v>323</v>
      </c>
      <c r="P1005" s="1436"/>
      <c r="Q1005" s="1482" t="s">
        <v>650</v>
      </c>
      <c r="R1005" s="1439" t="s">
        <v>483</v>
      </c>
      <c r="S1005" s="1436"/>
      <c r="T1005" s="1439" t="str">
        <f t="shared" ref="T1005:T1011" si="166">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2058</v>
      </c>
      <c r="I1006" s="1391" t="str">
        <f t="shared" si="155"/>
        <v/>
      </c>
      <c r="J1006" s="1439"/>
      <c r="K1006" s="1439" t="str">
        <f t="shared" si="156"/>
        <v/>
      </c>
      <c r="L1006" s="882" t="s">
        <v>1397</v>
      </c>
      <c r="M1006" s="1458">
        <v>989</v>
      </c>
      <c r="N1006" s="1439"/>
      <c r="O1006" s="1436" t="s">
        <v>728</v>
      </c>
      <c r="P1006" s="1436"/>
      <c r="Q1006" s="1436"/>
      <c r="R1006" s="1439" t="s">
        <v>483</v>
      </c>
      <c r="S1006" s="1436"/>
      <c r="T1006" s="1439" t="str">
        <f t="shared" si="166"/>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2060</v>
      </c>
      <c r="G1007" s="1439" t="str">
        <f>IF(T1007&lt;&gt;"","I","")</f>
        <v/>
      </c>
      <c r="H1007" s="1439" t="s">
        <v>2058</v>
      </c>
      <c r="I1007" s="1391" t="str">
        <f t="shared" si="155"/>
        <v/>
      </c>
      <c r="J1007" s="1439" t="str">
        <f t="shared" si="165"/>
        <v/>
      </c>
      <c r="K1007" s="1439" t="str">
        <f t="shared" si="156"/>
        <v/>
      </c>
      <c r="L1007" s="882" t="s">
        <v>1395</v>
      </c>
      <c r="M1007" s="1458">
        <v>990</v>
      </c>
      <c r="N1007" s="1439"/>
      <c r="O1007" s="1436">
        <f>'Configurable Tab'!I25</f>
        <v>336</v>
      </c>
      <c r="P1007" s="1436"/>
      <c r="Q1007" s="1436"/>
      <c r="R1007" s="1439" t="s">
        <v>483</v>
      </c>
      <c r="S1007" s="1436"/>
      <c r="T1007" s="1439" t="str">
        <f t="shared" si="166"/>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2061</v>
      </c>
      <c r="G1008" s="1439" t="str">
        <f>IF(T1008&lt;&gt;"","H","")</f>
        <v/>
      </c>
      <c r="H1008" s="1439" t="s">
        <v>2058</v>
      </c>
      <c r="I1008" s="1391" t="str">
        <f t="shared" si="155"/>
        <v/>
      </c>
      <c r="J1008" s="1439" t="str">
        <f t="shared" si="165"/>
        <v/>
      </c>
      <c r="K1008" s="1439" t="str">
        <f t="shared" si="156"/>
        <v/>
      </c>
      <c r="L1008" s="882" t="s">
        <v>1411</v>
      </c>
      <c r="M1008" s="1458">
        <v>991</v>
      </c>
      <c r="N1008" s="1439"/>
      <c r="O1008" s="1436" t="s">
        <v>1666</v>
      </c>
      <c r="P1008" s="1436"/>
      <c r="Q1008" s="1436"/>
      <c r="R1008" s="1439" t="s">
        <v>483</v>
      </c>
      <c r="S1008" s="1436"/>
      <c r="T1008" s="1439" t="str">
        <f t="shared" si="166"/>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2058</v>
      </c>
      <c r="I1009" s="1391" t="str">
        <f t="shared" si="155"/>
        <v/>
      </c>
      <c r="J1009" s="1439" t="str">
        <f t="shared" si="165"/>
        <v/>
      </c>
      <c r="K1009" s="1439" t="str">
        <f t="shared" si="156"/>
        <v/>
      </c>
      <c r="L1009" s="882" t="s">
        <v>1396</v>
      </c>
      <c r="M1009" s="1458">
        <v>992</v>
      </c>
      <c r="N1009" s="1439"/>
      <c r="O1009" s="1436"/>
      <c r="P1009" s="1436"/>
      <c r="Q1009" s="1436"/>
      <c r="R1009" s="1439" t="s">
        <v>483</v>
      </c>
      <c r="S1009" s="1436"/>
      <c r="T1009" s="1439" t="str">
        <f t="shared" si="166"/>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2058</v>
      </c>
      <c r="I1010" s="1391" t="str">
        <f t="shared" si="155"/>
        <v/>
      </c>
      <c r="J1010" s="1439"/>
      <c r="K1010" s="1439" t="str">
        <f t="shared" si="156"/>
        <v/>
      </c>
      <c r="L1010" s="882" t="s">
        <v>1399</v>
      </c>
      <c r="M1010" s="1458">
        <v>993</v>
      </c>
      <c r="N1010" s="1439"/>
      <c r="O1010" s="1436"/>
      <c r="P1010" s="1436"/>
      <c r="Q1010" s="1436"/>
      <c r="R1010" s="1439" t="s">
        <v>483</v>
      </c>
      <c r="S1010" s="1436"/>
      <c r="T1010" s="1439" t="str">
        <f t="shared" si="166"/>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2058</v>
      </c>
      <c r="I1011" s="1391" t="str">
        <f t="shared" si="155"/>
        <v/>
      </c>
      <c r="J1011" s="1439"/>
      <c r="K1011" s="1439" t="str">
        <f t="shared" si="156"/>
        <v/>
      </c>
      <c r="L1011" s="882" t="s">
        <v>1400</v>
      </c>
      <c r="M1011" s="1458">
        <v>994</v>
      </c>
      <c r="N1011" s="1439"/>
      <c r="O1011" s="1436"/>
      <c r="P1011" s="1436"/>
      <c r="Q1011" s="1436"/>
      <c r="R1011" s="1439" t="s">
        <v>483</v>
      </c>
      <c r="S1011" s="1436"/>
      <c r="T1011" s="1439" t="str">
        <f t="shared" si="166"/>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2058</v>
      </c>
      <c r="I1012" s="1391" t="str">
        <f t="shared" si="155"/>
        <v/>
      </c>
      <c r="J1012" s="1439" t="str">
        <f t="shared" si="165"/>
        <v/>
      </c>
      <c r="K1012" s="1439" t="str">
        <f t="shared" si="156"/>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2058</v>
      </c>
      <c r="I1013" s="1391" t="str">
        <f t="shared" si="155"/>
        <v/>
      </c>
      <c r="J1013" s="1439" t="str">
        <f t="shared" si="165"/>
        <v/>
      </c>
      <c r="K1013" s="1439" t="str">
        <f t="shared" si="156"/>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2058</v>
      </c>
      <c r="I1014" s="1391" t="str">
        <f t="shared" si="155"/>
        <v/>
      </c>
      <c r="J1014" s="1439" t="str">
        <f t="shared" si="165"/>
        <v/>
      </c>
      <c r="K1014" s="1439" t="str">
        <f t="shared" si="156"/>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2058</v>
      </c>
      <c r="I1015" s="1391" t="str">
        <f t="shared" si="155"/>
        <v/>
      </c>
      <c r="J1015" s="1439"/>
      <c r="K1015" s="1439" t="str">
        <f t="shared" si="156"/>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5"/>
        <v/>
      </c>
      <c r="J1016" s="1439" t="str">
        <f t="shared" ref="J1016:J1025" si="167">IF(M1016&lt;&gt;"",IF($Q$1016="Yes",Q$1&amp;M1016,""))</f>
        <v/>
      </c>
      <c r="K1016" s="1439" t="str">
        <f t="shared" si="156"/>
        <v/>
      </c>
      <c r="L1016" s="882" t="s">
        <v>1721</v>
      </c>
      <c r="M1016" s="1458">
        <v>999</v>
      </c>
      <c r="N1016" s="1439"/>
      <c r="O1016" s="1436">
        <f>'Configurable Tab'!H26</f>
        <v>337</v>
      </c>
      <c r="P1016" s="1436"/>
      <c r="Q1016" s="1482" t="s">
        <v>650</v>
      </c>
      <c r="R1016" s="1439" t="s">
        <v>483</v>
      </c>
      <c r="S1016" s="1436"/>
      <c r="T1016" s="1439" t="str">
        <f t="shared" ref="T1016:T1022" si="168">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2058</v>
      </c>
      <c r="I1017" s="1391" t="str">
        <f t="shared" si="155"/>
        <v/>
      </c>
      <c r="J1017" s="1439"/>
      <c r="K1017" s="1439" t="str">
        <f t="shared" si="156"/>
        <v/>
      </c>
      <c r="L1017" s="882" t="s">
        <v>1397</v>
      </c>
      <c r="M1017" s="1458">
        <v>1000</v>
      </c>
      <c r="N1017" s="1439"/>
      <c r="O1017" s="1436" t="s">
        <v>728</v>
      </c>
      <c r="P1017" s="1436"/>
      <c r="Q1017" s="1436"/>
      <c r="R1017" s="1439" t="s">
        <v>483</v>
      </c>
      <c r="S1017" s="1436"/>
      <c r="T1017" s="1439" t="str">
        <f t="shared" si="168"/>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2060</v>
      </c>
      <c r="G1018" s="1439" t="str">
        <f>IF(T1018&lt;&gt;"","I","")</f>
        <v/>
      </c>
      <c r="H1018" s="1439" t="s">
        <v>2058</v>
      </c>
      <c r="I1018" s="1391" t="str">
        <f t="shared" si="155"/>
        <v/>
      </c>
      <c r="J1018" s="1439" t="str">
        <f t="shared" si="167"/>
        <v/>
      </c>
      <c r="K1018" s="1439" t="str">
        <f t="shared" si="156"/>
        <v/>
      </c>
      <c r="L1018" s="882" t="s">
        <v>1395</v>
      </c>
      <c r="M1018" s="1458">
        <v>1001</v>
      </c>
      <c r="N1018" s="1439"/>
      <c r="O1018" s="1436">
        <f>'Configurable Tab'!I26</f>
        <v>350</v>
      </c>
      <c r="P1018" s="1436"/>
      <c r="Q1018" s="1436"/>
      <c r="R1018" s="1439" t="s">
        <v>483</v>
      </c>
      <c r="S1018" s="1436"/>
      <c r="T1018" s="1439" t="str">
        <f t="shared" si="168"/>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2061</v>
      </c>
      <c r="G1019" s="1439" t="str">
        <f>IF(T1019&lt;&gt;"","H","")</f>
        <v/>
      </c>
      <c r="H1019" s="1439" t="s">
        <v>2058</v>
      </c>
      <c r="I1019" s="1391" t="str">
        <f t="shared" si="155"/>
        <v/>
      </c>
      <c r="J1019" s="1439" t="str">
        <f t="shared" si="167"/>
        <v/>
      </c>
      <c r="K1019" s="1439" t="str">
        <f t="shared" si="156"/>
        <v/>
      </c>
      <c r="L1019" s="882" t="s">
        <v>1411</v>
      </c>
      <c r="M1019" s="1458">
        <v>1002</v>
      </c>
      <c r="N1019" s="1439"/>
      <c r="O1019" s="1436" t="s">
        <v>1667</v>
      </c>
      <c r="P1019" s="1436"/>
      <c r="Q1019" s="1436"/>
      <c r="R1019" s="1439" t="s">
        <v>483</v>
      </c>
      <c r="S1019" s="1436"/>
      <c r="T1019" s="1439" t="str">
        <f t="shared" si="168"/>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2058</v>
      </c>
      <c r="I1020" s="1391" t="str">
        <f t="shared" si="155"/>
        <v/>
      </c>
      <c r="J1020" s="1439" t="str">
        <f t="shared" si="167"/>
        <v/>
      </c>
      <c r="K1020" s="1439" t="str">
        <f t="shared" si="156"/>
        <v/>
      </c>
      <c r="L1020" s="882" t="s">
        <v>1396</v>
      </c>
      <c r="M1020" s="1458">
        <v>1003</v>
      </c>
      <c r="N1020" s="1439"/>
      <c r="O1020" s="1436"/>
      <c r="P1020" s="1436"/>
      <c r="Q1020" s="1436"/>
      <c r="R1020" s="1439" t="s">
        <v>483</v>
      </c>
      <c r="S1020" s="1436"/>
      <c r="T1020" s="1439" t="str">
        <f t="shared" si="168"/>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2058</v>
      </c>
      <c r="I1021" s="1391" t="str">
        <f t="shared" si="155"/>
        <v/>
      </c>
      <c r="J1021" s="1439"/>
      <c r="K1021" s="1439" t="str">
        <f t="shared" si="156"/>
        <v/>
      </c>
      <c r="L1021" s="882" t="s">
        <v>1399</v>
      </c>
      <c r="M1021" s="1458">
        <v>1004</v>
      </c>
      <c r="N1021" s="1439"/>
      <c r="O1021" s="1436"/>
      <c r="P1021" s="1436"/>
      <c r="Q1021" s="1436"/>
      <c r="R1021" s="1439" t="s">
        <v>483</v>
      </c>
      <c r="S1021" s="1436"/>
      <c r="T1021" s="1439" t="str">
        <f t="shared" si="168"/>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2058</v>
      </c>
      <c r="I1022" s="1391" t="str">
        <f t="shared" si="155"/>
        <v/>
      </c>
      <c r="J1022" s="1439"/>
      <c r="K1022" s="1439" t="str">
        <f t="shared" si="156"/>
        <v/>
      </c>
      <c r="L1022" s="882" t="s">
        <v>1400</v>
      </c>
      <c r="M1022" s="1458">
        <v>1005</v>
      </c>
      <c r="N1022" s="1439"/>
      <c r="O1022" s="1436"/>
      <c r="P1022" s="1436"/>
      <c r="Q1022" s="1436"/>
      <c r="R1022" s="1439" t="s">
        <v>483</v>
      </c>
      <c r="S1022" s="1436"/>
      <c r="T1022" s="1439" t="str">
        <f t="shared" si="168"/>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2058</v>
      </c>
      <c r="I1023" s="1391" t="str">
        <f t="shared" si="155"/>
        <v/>
      </c>
      <c r="J1023" s="1439" t="str">
        <f t="shared" si="167"/>
        <v/>
      </c>
      <c r="K1023" s="1439" t="str">
        <f t="shared" si="156"/>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2058</v>
      </c>
      <c r="I1024" s="1391" t="str">
        <f t="shared" si="155"/>
        <v/>
      </c>
      <c r="J1024" s="1439" t="str">
        <f t="shared" si="167"/>
        <v/>
      </c>
      <c r="K1024" s="1439" t="str">
        <f t="shared" si="156"/>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2058</v>
      </c>
      <c r="I1025" s="1391" t="str">
        <f t="shared" si="155"/>
        <v/>
      </c>
      <c r="J1025" s="1439" t="str">
        <f t="shared" si="167"/>
        <v/>
      </c>
      <c r="K1025" s="1439" t="str">
        <f t="shared" si="156"/>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2058</v>
      </c>
      <c r="I1026" s="1391" t="str">
        <f t="shared" si="155"/>
        <v/>
      </c>
      <c r="J1026" s="1439"/>
      <c r="K1026" s="1439" t="str">
        <f t="shared" si="156"/>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5"/>
        <v/>
      </c>
      <c r="J1027" s="1439" t="str">
        <f t="shared" ref="J1027:J1036" si="169">IF(M1027&lt;&gt;"",IF($Q$1026="Yes",Q$1&amp;M1027,""))</f>
        <v/>
      </c>
      <c r="K1027" s="1439" t="str">
        <f t="shared" si="156"/>
        <v/>
      </c>
      <c r="L1027" s="882" t="s">
        <v>1721</v>
      </c>
      <c r="M1027" s="1458">
        <v>1010</v>
      </c>
      <c r="N1027" s="1439"/>
      <c r="O1027" s="1436">
        <f>'Configurable Tab'!H27</f>
        <v>351</v>
      </c>
      <c r="P1027" s="1436"/>
      <c r="Q1027" s="1482" t="s">
        <v>650</v>
      </c>
      <c r="R1027" s="1439" t="s">
        <v>483</v>
      </c>
      <c r="S1027" s="1436"/>
      <c r="T1027" s="1439" t="str">
        <f t="shared" ref="T1027:T1033" si="170">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2058</v>
      </c>
      <c r="I1028" s="1391" t="str">
        <f t="shared" ref="I1028:I1091" si="171">IF(J1028&lt;&gt;"",A1028,"")</f>
        <v/>
      </c>
      <c r="J1028" s="1439"/>
      <c r="K1028" s="1439" t="str">
        <f t="shared" ref="K1028:K1091" si="172">IF(J1028&lt;&gt;"",E1028,"")</f>
        <v/>
      </c>
      <c r="L1028" s="882" t="s">
        <v>1397</v>
      </c>
      <c r="M1028" s="1458">
        <v>1011</v>
      </c>
      <c r="N1028" s="1439"/>
      <c r="O1028" s="1436" t="s">
        <v>728</v>
      </c>
      <c r="P1028" s="1436"/>
      <c r="Q1028" s="1436"/>
      <c r="R1028" s="1439" t="s">
        <v>483</v>
      </c>
      <c r="S1028" s="1436"/>
      <c r="T1028" s="1439" t="str">
        <f t="shared" si="170"/>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2060</v>
      </c>
      <c r="G1029" s="1439" t="str">
        <f>IF(T1029&lt;&gt;"","I","")</f>
        <v/>
      </c>
      <c r="H1029" s="1439" t="s">
        <v>2058</v>
      </c>
      <c r="I1029" s="1391" t="str">
        <f t="shared" si="171"/>
        <v/>
      </c>
      <c r="J1029" s="1439" t="str">
        <f t="shared" si="169"/>
        <v/>
      </c>
      <c r="K1029" s="1439" t="str">
        <f t="shared" si="172"/>
        <v/>
      </c>
      <c r="L1029" s="882" t="s">
        <v>1395</v>
      </c>
      <c r="M1029" s="1458">
        <v>1012</v>
      </c>
      <c r="N1029" s="1439"/>
      <c r="O1029" s="1436">
        <f>'Configurable Tab'!I27</f>
        <v>364</v>
      </c>
      <c r="P1029" s="1436"/>
      <c r="Q1029" s="1436" t="s">
        <v>484</v>
      </c>
      <c r="R1029" s="1439" t="s">
        <v>483</v>
      </c>
      <c r="S1029" s="1436"/>
      <c r="T1029" s="1439" t="str">
        <f t="shared" si="170"/>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2061</v>
      </c>
      <c r="G1030" s="1439" t="str">
        <f>IF(T1030&lt;&gt;"","H","")</f>
        <v/>
      </c>
      <c r="H1030" s="1439" t="s">
        <v>2058</v>
      </c>
      <c r="I1030" s="1391" t="str">
        <f t="shared" si="171"/>
        <v/>
      </c>
      <c r="J1030" s="1439" t="str">
        <f t="shared" si="169"/>
        <v/>
      </c>
      <c r="K1030" s="1439" t="str">
        <f t="shared" si="172"/>
        <v/>
      </c>
      <c r="L1030" s="882" t="s">
        <v>1411</v>
      </c>
      <c r="M1030" s="1458">
        <v>1013</v>
      </c>
      <c r="N1030" s="1439"/>
      <c r="O1030" s="1436" t="s">
        <v>1668</v>
      </c>
      <c r="P1030" s="1436"/>
      <c r="Q1030" s="1436"/>
      <c r="R1030" s="1439" t="s">
        <v>483</v>
      </c>
      <c r="S1030" s="1436"/>
      <c r="T1030" s="1439" t="str">
        <f t="shared" si="170"/>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2058</v>
      </c>
      <c r="I1031" s="1391" t="str">
        <f t="shared" si="171"/>
        <v/>
      </c>
      <c r="J1031" s="1439" t="str">
        <f t="shared" si="169"/>
        <v/>
      </c>
      <c r="K1031" s="1439" t="str">
        <f t="shared" si="172"/>
        <v/>
      </c>
      <c r="L1031" s="882" t="s">
        <v>1396</v>
      </c>
      <c r="M1031" s="1458">
        <v>1014</v>
      </c>
      <c r="N1031" s="1439"/>
      <c r="O1031" s="1436"/>
      <c r="P1031" s="1436"/>
      <c r="Q1031" s="1436"/>
      <c r="R1031" s="1439" t="s">
        <v>483</v>
      </c>
      <c r="S1031" s="1436"/>
      <c r="T1031" s="1439" t="str">
        <f t="shared" si="170"/>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2058</v>
      </c>
      <c r="I1032" s="1391" t="str">
        <f t="shared" si="171"/>
        <v/>
      </c>
      <c r="J1032" s="1439"/>
      <c r="K1032" s="1439" t="str">
        <f t="shared" si="172"/>
        <v/>
      </c>
      <c r="L1032" s="882" t="s">
        <v>1399</v>
      </c>
      <c r="M1032" s="1458">
        <v>1015</v>
      </c>
      <c r="N1032" s="1439"/>
      <c r="O1032" s="1436"/>
      <c r="P1032" s="1436"/>
      <c r="Q1032" s="1436"/>
      <c r="R1032" s="1439" t="s">
        <v>483</v>
      </c>
      <c r="S1032" s="1436"/>
      <c r="T1032" s="1439" t="str">
        <f t="shared" si="170"/>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2058</v>
      </c>
      <c r="I1033" s="1391" t="str">
        <f t="shared" si="171"/>
        <v/>
      </c>
      <c r="J1033" s="1439"/>
      <c r="K1033" s="1439" t="str">
        <f t="shared" si="172"/>
        <v/>
      </c>
      <c r="L1033" s="882" t="s">
        <v>1400</v>
      </c>
      <c r="M1033" s="1458">
        <v>1016</v>
      </c>
      <c r="N1033" s="1439"/>
      <c r="O1033" s="1436"/>
      <c r="P1033" s="1436"/>
      <c r="Q1033" s="1436"/>
      <c r="R1033" s="1439" t="s">
        <v>483</v>
      </c>
      <c r="S1033" s="1436"/>
      <c r="T1033" s="1439" t="str">
        <f t="shared" si="170"/>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2058</v>
      </c>
      <c r="I1034" s="1391" t="str">
        <f t="shared" si="171"/>
        <v/>
      </c>
      <c r="J1034" s="1439" t="str">
        <f t="shared" si="169"/>
        <v/>
      </c>
      <c r="K1034" s="1439" t="str">
        <f t="shared" si="172"/>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2058</v>
      </c>
      <c r="I1035" s="1391" t="str">
        <f t="shared" si="171"/>
        <v/>
      </c>
      <c r="J1035" s="1439" t="str">
        <f t="shared" si="169"/>
        <v/>
      </c>
      <c r="K1035" s="1439" t="str">
        <f t="shared" si="172"/>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2058</v>
      </c>
      <c r="I1036" s="1391" t="str">
        <f t="shared" si="171"/>
        <v/>
      </c>
      <c r="J1036" s="1439" t="str">
        <f t="shared" si="169"/>
        <v/>
      </c>
      <c r="K1036" s="1439" t="str">
        <f t="shared" si="172"/>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2058</v>
      </c>
      <c r="I1037" s="1391" t="str">
        <f t="shared" si="171"/>
        <v/>
      </c>
      <c r="J1037" s="1439"/>
      <c r="K1037" s="1439" t="str">
        <f t="shared" si="172"/>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71"/>
        <v/>
      </c>
      <c r="J1038" s="1439" t="str">
        <f t="shared" ref="J1038:J1049" si="173">IF(M1038&lt;&gt;"",IF($Q$1038="Yes",Q$1&amp;M1038,""))</f>
        <v/>
      </c>
      <c r="K1038" s="1439" t="str">
        <f t="shared" si="172"/>
        <v/>
      </c>
      <c r="L1038" s="882" t="s">
        <v>1721</v>
      </c>
      <c r="M1038" s="1458">
        <v>1021</v>
      </c>
      <c r="N1038" s="1439"/>
      <c r="O1038" s="1436">
        <f>'Configurable Tab'!H28</f>
        <v>365</v>
      </c>
      <c r="P1038" s="1436"/>
      <c r="Q1038" s="1482" t="s">
        <v>650</v>
      </c>
      <c r="R1038" s="1439" t="s">
        <v>1143</v>
      </c>
      <c r="S1038" s="1436"/>
      <c r="T1038" s="1439" t="str">
        <f t="shared" ref="T1038:T1044" si="174">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2058</v>
      </c>
      <c r="I1039" s="1391" t="str">
        <f t="shared" si="171"/>
        <v/>
      </c>
      <c r="J1039" s="1439"/>
      <c r="K1039" s="1439" t="str">
        <f t="shared" si="172"/>
        <v/>
      </c>
      <c r="L1039" s="882" t="s">
        <v>1397</v>
      </c>
      <c r="M1039" s="1458">
        <v>1022</v>
      </c>
      <c r="N1039" s="1439"/>
      <c r="O1039" s="1436" t="s">
        <v>728</v>
      </c>
      <c r="P1039" s="1436"/>
      <c r="Q1039" s="1436"/>
      <c r="R1039" s="1439" t="s">
        <v>1143</v>
      </c>
      <c r="S1039" s="1436"/>
      <c r="T1039" s="1439" t="str">
        <f t="shared" si="174"/>
        <v/>
      </c>
      <c r="U1039" s="1436"/>
      <c r="V1039" s="1436"/>
      <c r="W1039" s="1436"/>
      <c r="X1039" s="1436"/>
      <c r="Y1039" s="1436"/>
      <c r="Z1039" s="1436"/>
    </row>
    <row r="1040" spans="1:26" x14ac:dyDescent="0.25">
      <c r="A1040" s="906" t="s">
        <v>1395</v>
      </c>
      <c r="B1040" s="882" t="str">
        <f t="shared" ref="B1040:B1045" ca="1" si="175">_xlfn.CONCAT(IFERROR(SUBSTITUTE(ADDRESS(1,MATCH(A1040,INDIRECT("'"&amp;E1040&amp;"'"&amp;"!A" &amp; $O$1038 + 2 &amp; ":Z" &amp; $O$1038 + 2),0),4),1,""),""),$O$1038+ 2)</f>
        <v>J367</v>
      </c>
      <c r="C1040" s="882" t="str">
        <f t="shared" ref="C1040:C1045" ca="1" si="176">_xlfn.CONCAT(IFERROR(SUBSTITUTE(ADDRESS(1,MATCH(A1040,INDIRECT("'"&amp;E1040&amp;"'"&amp;"!A" &amp; $O$1038 + 2 &amp; ":Z" &amp; $O$1038 + 2),0),4),1,""),""),$O$1038+ 3)</f>
        <v>J368</v>
      </c>
      <c r="D1040" s="882" t="s">
        <v>1364</v>
      </c>
      <c r="E1040" s="882" t="s">
        <v>1532</v>
      </c>
      <c r="F1040" s="1439" t="s">
        <v>2060</v>
      </c>
      <c r="G1040" s="1439" t="str">
        <f>IF(T1040&lt;&gt;"","I","")</f>
        <v/>
      </c>
      <c r="H1040" s="1439" t="s">
        <v>2058</v>
      </c>
      <c r="I1040" s="1391" t="str">
        <f t="shared" si="171"/>
        <v/>
      </c>
      <c r="J1040" s="1439" t="str">
        <f t="shared" si="173"/>
        <v/>
      </c>
      <c r="K1040" s="1439" t="str">
        <f t="shared" si="172"/>
        <v/>
      </c>
      <c r="L1040" s="882" t="s">
        <v>1395</v>
      </c>
      <c r="M1040" s="1458">
        <v>1023</v>
      </c>
      <c r="N1040" s="1439"/>
      <c r="O1040" s="1436">
        <f>'Configurable Tab'!I28</f>
        <v>378</v>
      </c>
      <c r="P1040" s="1436"/>
      <c r="Q1040" s="1436" t="s">
        <v>484</v>
      </c>
      <c r="R1040" s="1439" t="s">
        <v>1143</v>
      </c>
      <c r="S1040" s="1436"/>
      <c r="T1040" s="1439" t="str">
        <f t="shared" si="174"/>
        <v/>
      </c>
      <c r="U1040" s="1436"/>
      <c r="V1040" s="1436"/>
      <c r="W1040" s="1436"/>
      <c r="X1040" s="1436"/>
      <c r="Y1040" s="1436"/>
      <c r="Z1040" s="1436"/>
    </row>
    <row r="1041" spans="1:26" x14ac:dyDescent="0.25">
      <c r="A1041" s="906" t="s">
        <v>1411</v>
      </c>
      <c r="B1041" s="882" t="str">
        <f t="shared" ca="1" si="175"/>
        <v>L367</v>
      </c>
      <c r="C1041" s="882" t="str">
        <f t="shared" ca="1" si="176"/>
        <v>L368</v>
      </c>
      <c r="D1041" s="882" t="s">
        <v>1364</v>
      </c>
      <c r="E1041" s="882" t="s">
        <v>1532</v>
      </c>
      <c r="F1041" s="1439" t="s">
        <v>2061</v>
      </c>
      <c r="G1041" s="1439" t="str">
        <f>IF(T1041&lt;&gt;"","H","")</f>
        <v/>
      </c>
      <c r="H1041" s="1439" t="s">
        <v>2058</v>
      </c>
      <c r="I1041" s="1391" t="str">
        <f t="shared" si="171"/>
        <v/>
      </c>
      <c r="J1041" s="1439" t="str">
        <f t="shared" si="173"/>
        <v/>
      </c>
      <c r="K1041" s="1439" t="str">
        <f t="shared" si="172"/>
        <v/>
      </c>
      <c r="L1041" s="882" t="s">
        <v>1411</v>
      </c>
      <c r="M1041" s="1458">
        <v>1024</v>
      </c>
      <c r="N1041" s="1439"/>
      <c r="O1041" s="1436" t="s">
        <v>1669</v>
      </c>
      <c r="P1041" s="1436"/>
      <c r="Q1041" s="1436"/>
      <c r="R1041" s="1439" t="s">
        <v>1143</v>
      </c>
      <c r="S1041" s="1436"/>
      <c r="T1041" s="1439" t="str">
        <f t="shared" si="174"/>
        <v/>
      </c>
      <c r="U1041" s="1436"/>
      <c r="V1041" s="1436"/>
      <c r="W1041" s="1436"/>
      <c r="X1041" s="1436"/>
      <c r="Y1041" s="1436"/>
      <c r="Z1041" s="1436"/>
    </row>
    <row r="1042" spans="1:26" x14ac:dyDescent="0.25">
      <c r="A1042" s="906" t="s">
        <v>1396</v>
      </c>
      <c r="B1042" s="882" t="str">
        <f t="shared" ca="1" si="175"/>
        <v>N367</v>
      </c>
      <c r="C1042" s="882" t="str">
        <f t="shared" ca="1" si="176"/>
        <v>N368</v>
      </c>
      <c r="D1042" s="882" t="s">
        <v>1364</v>
      </c>
      <c r="E1042" s="882" t="s">
        <v>1532</v>
      </c>
      <c r="F1042" s="1439" t="s">
        <v>1396</v>
      </c>
      <c r="G1042" s="1439" t="str">
        <f>IF(T1042&lt;&gt;"",IF(Q1040="Credit Memo","J",IF(Q1040="Check","K","")),"")</f>
        <v/>
      </c>
      <c r="H1042" s="1439" t="s">
        <v>2058</v>
      </c>
      <c r="I1042" s="1391" t="str">
        <f t="shared" si="171"/>
        <v/>
      </c>
      <c r="J1042" s="1439" t="str">
        <f t="shared" si="173"/>
        <v/>
      </c>
      <c r="K1042" s="1439" t="str">
        <f t="shared" si="172"/>
        <v/>
      </c>
      <c r="L1042" s="882" t="s">
        <v>1396</v>
      </c>
      <c r="M1042" s="1458">
        <v>1025</v>
      </c>
      <c r="N1042" s="1439"/>
      <c r="O1042" s="1436"/>
      <c r="P1042" s="1436"/>
      <c r="Q1042" s="1436"/>
      <c r="R1042" s="1439" t="s">
        <v>1143</v>
      </c>
      <c r="S1042" s="1436"/>
      <c r="T1042" s="1439" t="str">
        <f t="shared" si="174"/>
        <v/>
      </c>
      <c r="U1042" s="1436"/>
      <c r="V1042" s="1436"/>
      <c r="W1042" s="1436"/>
      <c r="X1042" s="1436"/>
      <c r="Y1042" s="1436"/>
      <c r="Z1042" s="1436"/>
    </row>
    <row r="1043" spans="1:26" x14ac:dyDescent="0.25">
      <c r="A1043" s="906" t="s">
        <v>1502</v>
      </c>
      <c r="B1043" s="882" t="str">
        <f t="shared" ca="1" si="175"/>
        <v>P367</v>
      </c>
      <c r="C1043" s="882" t="str">
        <f t="shared" ca="1" si="176"/>
        <v>P368</v>
      </c>
      <c r="D1043" s="882" t="s">
        <v>1364</v>
      </c>
      <c r="E1043" s="882" t="s">
        <v>1532</v>
      </c>
      <c r="F1043" s="1439" t="s">
        <v>2062</v>
      </c>
      <c r="G1043" s="1439" t="str">
        <f>IF(T1043&lt;&gt;"","F","")</f>
        <v/>
      </c>
      <c r="H1043" s="1439" t="s">
        <v>2058</v>
      </c>
      <c r="I1043" s="1391" t="str">
        <f t="shared" si="171"/>
        <v/>
      </c>
      <c r="J1043" s="1439" t="str">
        <f t="shared" si="173"/>
        <v/>
      </c>
      <c r="K1043" s="1439" t="str">
        <f t="shared" si="172"/>
        <v/>
      </c>
      <c r="L1043" s="882" t="s">
        <v>1502</v>
      </c>
      <c r="M1043" s="1458">
        <v>1026</v>
      </c>
      <c r="N1043" s="1439"/>
      <c r="O1043" s="1436"/>
      <c r="P1043" s="1436"/>
      <c r="Q1043" s="1436"/>
      <c r="R1043" s="1439" t="s">
        <v>1143</v>
      </c>
      <c r="S1043" s="1436"/>
      <c r="T1043" s="1439" t="str">
        <f t="shared" si="174"/>
        <v/>
      </c>
      <c r="U1043" s="1436"/>
      <c r="V1043" s="1436"/>
      <c r="W1043" s="1436"/>
      <c r="X1043" s="1436"/>
      <c r="Y1043" s="1436"/>
      <c r="Z1043" s="1436"/>
    </row>
    <row r="1044" spans="1:26" x14ac:dyDescent="0.25">
      <c r="A1044" s="906" t="s">
        <v>1503</v>
      </c>
      <c r="B1044" s="882" t="str">
        <f t="shared" ca="1" si="175"/>
        <v>R367</v>
      </c>
      <c r="C1044" s="882" t="str">
        <f t="shared" ca="1" si="176"/>
        <v>R368</v>
      </c>
      <c r="D1044" s="882" t="s">
        <v>1364</v>
      </c>
      <c r="E1044" s="882" t="s">
        <v>1532</v>
      </c>
      <c r="F1044" s="1439" t="s">
        <v>2063</v>
      </c>
      <c r="G1044" s="1439" t="str">
        <f>IF(T1044&lt;&gt;"","G","")</f>
        <v/>
      </c>
      <c r="H1044" s="1439" t="s">
        <v>2058</v>
      </c>
      <c r="I1044" s="1391" t="str">
        <f t="shared" si="171"/>
        <v/>
      </c>
      <c r="J1044" s="1439" t="str">
        <f t="shared" si="173"/>
        <v/>
      </c>
      <c r="K1044" s="1439" t="str">
        <f t="shared" si="172"/>
        <v/>
      </c>
      <c r="L1044" s="882" t="s">
        <v>1503</v>
      </c>
      <c r="M1044" s="1458">
        <v>1027</v>
      </c>
      <c r="N1044" s="1439"/>
      <c r="O1044" s="1436"/>
      <c r="P1044" s="1436"/>
      <c r="Q1044" s="1436"/>
      <c r="R1044" s="1439" t="s">
        <v>1143</v>
      </c>
      <c r="S1044" s="1436"/>
      <c r="T1044" s="1439" t="str">
        <f t="shared" si="174"/>
        <v/>
      </c>
      <c r="U1044" s="1436"/>
      <c r="V1044" s="1436"/>
      <c r="W1044" s="1436"/>
      <c r="X1044" s="1436"/>
      <c r="Y1044" s="1436"/>
      <c r="Z1044" s="1436"/>
    </row>
    <row r="1045" spans="1:26" x14ac:dyDescent="0.25">
      <c r="A1045" s="906" t="s">
        <v>1504</v>
      </c>
      <c r="B1045" s="882" t="str">
        <f t="shared" ca="1" si="175"/>
        <v>T367</v>
      </c>
      <c r="C1045" s="882" t="str">
        <f t="shared" ca="1" si="176"/>
        <v>T368</v>
      </c>
      <c r="D1045" s="882" t="s">
        <v>1364</v>
      </c>
      <c r="E1045" s="882" t="s">
        <v>1532</v>
      </c>
      <c r="F1045" s="897" t="s">
        <v>1504</v>
      </c>
      <c r="G1045" s="1439" t="str">
        <f>IF(T1045&lt;&gt;"","AW","")</f>
        <v/>
      </c>
      <c r="H1045" s="1439" t="s">
        <v>2058</v>
      </c>
      <c r="I1045" s="1391" t="str">
        <f t="shared" si="171"/>
        <v/>
      </c>
      <c r="J1045" s="1439" t="str">
        <f t="shared" si="173"/>
        <v/>
      </c>
      <c r="K1045" s="1439" t="str">
        <f t="shared" si="172"/>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2058</v>
      </c>
      <c r="I1046" s="1391" t="str">
        <f t="shared" si="171"/>
        <v/>
      </c>
      <c r="J1046" s="1439"/>
      <c r="K1046" s="1439" t="str">
        <f t="shared" si="172"/>
        <v/>
      </c>
      <c r="L1046" s="882" t="s">
        <v>1399</v>
      </c>
      <c r="M1046" s="1458">
        <v>1029</v>
      </c>
      <c r="N1046" s="1439"/>
      <c r="O1046" s="1436"/>
      <c r="P1046" s="1436"/>
      <c r="Q1046" s="1436"/>
      <c r="R1046" s="1439" t="s">
        <v>1143</v>
      </c>
      <c r="S1046" s="1436"/>
      <c r="T1046" s="1439" t="str">
        <f t="shared" ref="T1046:T1047" si="177">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2058</v>
      </c>
      <c r="I1047" s="1391" t="str">
        <f t="shared" si="171"/>
        <v/>
      </c>
      <c r="J1047" s="1439"/>
      <c r="K1047" s="1439" t="str">
        <f t="shared" si="172"/>
        <v/>
      </c>
      <c r="L1047" s="882" t="s">
        <v>1400</v>
      </c>
      <c r="M1047" s="1458">
        <v>1030</v>
      </c>
      <c r="N1047" s="1439"/>
      <c r="O1047" s="1436"/>
      <c r="P1047" s="1436"/>
      <c r="Q1047" s="1436"/>
      <c r="R1047" s="1439" t="s">
        <v>1143</v>
      </c>
      <c r="S1047" s="1436"/>
      <c r="T1047" s="1439" t="str">
        <f t="shared" si="177"/>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2058</v>
      </c>
      <c r="I1048" s="1391" t="str">
        <f t="shared" si="171"/>
        <v/>
      </c>
      <c r="J1048" s="1439" t="str">
        <f t="shared" si="173"/>
        <v/>
      </c>
      <c r="K1048" s="1439" t="str">
        <f t="shared" si="172"/>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2058</v>
      </c>
      <c r="I1049" s="1391" t="str">
        <f t="shared" si="171"/>
        <v/>
      </c>
      <c r="J1049" s="1439" t="str">
        <f t="shared" si="173"/>
        <v/>
      </c>
      <c r="K1049" s="1439" t="str">
        <f t="shared" si="172"/>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1980</v>
      </c>
      <c r="G1050" s="1439" t="str">
        <f>IF(T1050&lt;&gt;"","O","")</f>
        <v/>
      </c>
      <c r="H1050" s="1439" t="s">
        <v>2058</v>
      </c>
      <c r="I1050" s="1391" t="str">
        <f t="shared" si="171"/>
        <v/>
      </c>
      <c r="J1050" s="1439"/>
      <c r="K1050" s="1439" t="str">
        <f t="shared" si="172"/>
        <v/>
      </c>
      <c r="L1050" s="882" t="s">
        <v>1403</v>
      </c>
      <c r="M1050" s="1458">
        <v>1033</v>
      </c>
      <c r="N1050" s="1439"/>
      <c r="O1050" s="1436"/>
      <c r="P1050" s="1436"/>
      <c r="Q1050" s="1436"/>
      <c r="R1050" s="1439" t="s">
        <v>1143</v>
      </c>
      <c r="S1050" s="1436"/>
      <c r="T1050" s="1439" t="str">
        <f t="shared" ref="T1050" si="178">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2058</v>
      </c>
      <c r="I1051" s="1391" t="str">
        <f t="shared" si="171"/>
        <v/>
      </c>
      <c r="J1051" s="1439"/>
      <c r="K1051" s="1439" t="str">
        <f t="shared" si="172"/>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71"/>
        <v/>
      </c>
      <c r="J1052" s="1439" t="str">
        <f t="shared" ref="J1052:J1067" si="179">IF(M1052&lt;&gt;"",IF($Q$1052="Yes",Q$1&amp;M1052,""))</f>
        <v/>
      </c>
      <c r="K1052" s="1439" t="str">
        <f t="shared" si="172"/>
        <v/>
      </c>
      <c r="L1052" s="882" t="s">
        <v>1721</v>
      </c>
      <c r="M1052" s="1458">
        <v>1035</v>
      </c>
      <c r="N1052" s="1439"/>
      <c r="O1052" s="1436">
        <f>'Configurable Tab'!H29</f>
        <v>379</v>
      </c>
      <c r="P1052" s="1436"/>
      <c r="Q1052" s="1482" t="s">
        <v>650</v>
      </c>
      <c r="R1052" s="1439" t="s">
        <v>1716</v>
      </c>
      <c r="S1052" s="1436"/>
      <c r="T1052" s="1439" t="str">
        <f t="shared" ref="T1052:T1057" si="180">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2058</v>
      </c>
      <c r="I1053" s="1391" t="str">
        <f t="shared" si="171"/>
        <v/>
      </c>
      <c r="J1053" s="1439"/>
      <c r="K1053" s="1439" t="str">
        <f t="shared" si="172"/>
        <v/>
      </c>
      <c r="L1053" s="882" t="s">
        <v>1397</v>
      </c>
      <c r="M1053" s="1458">
        <v>1036</v>
      </c>
      <c r="N1053" s="1439"/>
      <c r="O1053" s="1436" t="s">
        <v>728</v>
      </c>
      <c r="P1053" s="1436"/>
      <c r="Q1053" s="1436"/>
      <c r="R1053" s="1439" t="s">
        <v>1716</v>
      </c>
      <c r="S1053" s="1436"/>
      <c r="T1053" s="1439" t="str">
        <f t="shared" si="180"/>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2060</v>
      </c>
      <c r="G1054" s="1439" t="str">
        <f>IF(T1054&lt;&gt;"","I","")</f>
        <v/>
      </c>
      <c r="H1054" s="1439" t="s">
        <v>2058</v>
      </c>
      <c r="I1054" s="1391" t="str">
        <f t="shared" si="171"/>
        <v/>
      </c>
      <c r="J1054" s="1439" t="str">
        <f t="shared" si="179"/>
        <v/>
      </c>
      <c r="K1054" s="1439" t="str">
        <f t="shared" si="172"/>
        <v/>
      </c>
      <c r="L1054" s="882" t="s">
        <v>1395</v>
      </c>
      <c r="M1054" s="1458">
        <v>1037</v>
      </c>
      <c r="N1054" s="1439"/>
      <c r="O1054" s="1436">
        <f>'Configurable Tab'!I29</f>
        <v>392</v>
      </c>
      <c r="P1054" s="1436"/>
      <c r="Q1054" s="1436" t="s">
        <v>484</v>
      </c>
      <c r="R1054" s="1439" t="s">
        <v>1716</v>
      </c>
      <c r="S1054" s="1436"/>
      <c r="T1054" s="1439" t="str">
        <f t="shared" si="180"/>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2058</v>
      </c>
      <c r="I1055" s="1391" t="str">
        <f t="shared" si="171"/>
        <v/>
      </c>
      <c r="J1055" s="1439" t="str">
        <f t="shared" si="179"/>
        <v/>
      </c>
      <c r="K1055" s="1439" t="str">
        <f t="shared" si="172"/>
        <v/>
      </c>
      <c r="L1055" s="882" t="s">
        <v>1396</v>
      </c>
      <c r="M1055" s="1458">
        <v>1038</v>
      </c>
      <c r="N1055" s="1439"/>
      <c r="O1055" s="1436" t="s">
        <v>1670</v>
      </c>
      <c r="P1055" s="1436"/>
      <c r="Q1055" s="1436"/>
      <c r="R1055" s="1439" t="s">
        <v>1716</v>
      </c>
      <c r="S1055" s="1436"/>
      <c r="T1055" s="1439" t="str">
        <f t="shared" si="180"/>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2058</v>
      </c>
      <c r="I1056" s="1391" t="str">
        <f t="shared" si="171"/>
        <v/>
      </c>
      <c r="J1056" s="1439"/>
      <c r="K1056" s="1439" t="str">
        <f t="shared" si="172"/>
        <v/>
      </c>
      <c r="L1056" s="882" t="s">
        <v>1399</v>
      </c>
      <c r="M1056" s="1458">
        <v>1039</v>
      </c>
      <c r="N1056" s="1439"/>
      <c r="O1056" s="1436"/>
      <c r="P1056" s="1436"/>
      <c r="Q1056" s="1436"/>
      <c r="R1056" s="1439" t="s">
        <v>1716</v>
      </c>
      <c r="S1056" s="1436"/>
      <c r="T1056" s="1439" t="str">
        <f t="shared" si="180"/>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2058</v>
      </c>
      <c r="I1057" s="1391" t="str">
        <f t="shared" si="171"/>
        <v/>
      </c>
      <c r="J1057" s="1439"/>
      <c r="K1057" s="1439" t="str">
        <f t="shared" si="172"/>
        <v/>
      </c>
      <c r="L1057" s="882" t="s">
        <v>1400</v>
      </c>
      <c r="M1057" s="1458">
        <v>1040</v>
      </c>
      <c r="N1057" s="1439"/>
      <c r="O1057" s="1436"/>
      <c r="P1057" s="1436"/>
      <c r="Q1057" s="1436"/>
      <c r="R1057" s="1439" t="s">
        <v>1716</v>
      </c>
      <c r="S1057" s="1436"/>
      <c r="T1057" s="1439" t="str">
        <f t="shared" si="180"/>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2058</v>
      </c>
      <c r="I1058" s="1391" t="str">
        <f t="shared" si="171"/>
        <v/>
      </c>
      <c r="J1058" s="1439" t="str">
        <f t="shared" si="179"/>
        <v/>
      </c>
      <c r="K1058" s="1439" t="str">
        <f t="shared" si="172"/>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2058</v>
      </c>
      <c r="I1059" s="1391" t="str">
        <f t="shared" si="171"/>
        <v/>
      </c>
      <c r="J1059" s="1439" t="str">
        <f t="shared" si="179"/>
        <v/>
      </c>
      <c r="K1059" s="1439" t="str">
        <f t="shared" si="172"/>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2058</v>
      </c>
      <c r="I1060" s="1391" t="str">
        <f t="shared" si="171"/>
        <v/>
      </c>
      <c r="J1060" s="1439" t="str">
        <f t="shared" si="179"/>
        <v/>
      </c>
      <c r="K1060" s="1439" t="str">
        <f t="shared" si="172"/>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71"/>
        <v/>
      </c>
      <c r="J1061" s="1439" t="str">
        <f t="shared" si="179"/>
        <v/>
      </c>
      <c r="K1061" s="1439" t="str">
        <f t="shared" si="172"/>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71"/>
        <v/>
      </c>
      <c r="J1062" s="1439" t="str">
        <f t="shared" si="179"/>
        <v/>
      </c>
      <c r="K1062" s="1439" t="str">
        <f t="shared" si="172"/>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2058</v>
      </c>
      <c r="I1063" s="1391" t="str">
        <f t="shared" si="171"/>
        <v/>
      </c>
      <c r="J1063" s="1439" t="str">
        <f t="shared" si="179"/>
        <v/>
      </c>
      <c r="K1063" s="1439" t="str">
        <f t="shared" si="172"/>
        <v/>
      </c>
      <c r="L1063" s="883" t="s">
        <v>1495</v>
      </c>
      <c r="M1063" s="1458">
        <v>1046</v>
      </c>
      <c r="N1063" s="1439"/>
      <c r="O1063" s="1436"/>
      <c r="P1063" s="1436"/>
      <c r="Q1063" s="1436"/>
      <c r="R1063" s="1439" t="s">
        <v>1716</v>
      </c>
      <c r="S1063" s="1436"/>
      <c r="T1063" s="1439" t="str">
        <f t="shared" ref="T1063:T1065" si="181">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71"/>
        <v/>
      </c>
      <c r="J1064" s="1439" t="str">
        <f t="shared" si="179"/>
        <v/>
      </c>
      <c r="K1064" s="1439" t="str">
        <f t="shared" si="172"/>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2058</v>
      </c>
      <c r="I1065" s="1391" t="str">
        <f t="shared" si="171"/>
        <v/>
      </c>
      <c r="J1065" s="1439" t="str">
        <f t="shared" si="179"/>
        <v/>
      </c>
      <c r="K1065" s="1439" t="str">
        <f t="shared" si="172"/>
        <v/>
      </c>
      <c r="L1065" s="882" t="s">
        <v>1416</v>
      </c>
      <c r="M1065" s="1458">
        <v>1048</v>
      </c>
      <c r="N1065" s="1439"/>
      <c r="O1065" s="1436"/>
      <c r="P1065" s="1436"/>
      <c r="Q1065" s="1436"/>
      <c r="R1065" s="1439" t="s">
        <v>1716</v>
      </c>
      <c r="S1065" s="1436"/>
      <c r="T1065" s="1439" t="str">
        <f t="shared" si="181"/>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71"/>
        <v/>
      </c>
      <c r="J1066" s="1439" t="str">
        <f t="shared" si="179"/>
        <v/>
      </c>
      <c r="K1066" s="1439" t="str">
        <f t="shared" si="172"/>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71"/>
        <v/>
      </c>
      <c r="J1067" s="1439" t="str">
        <f t="shared" si="179"/>
        <v/>
      </c>
      <c r="K1067" s="1439" t="str">
        <f t="shared" si="172"/>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2058</v>
      </c>
      <c r="I1068" s="1391" t="str">
        <f t="shared" si="171"/>
        <v/>
      </c>
      <c r="J1068" s="1439"/>
      <c r="K1068" s="1439" t="str">
        <f t="shared" si="172"/>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71"/>
        <v/>
      </c>
      <c r="J1069" s="1439" t="str">
        <f t="shared" ref="J1069:J1083" si="182">IF(M1069&lt;&gt;"",IF($Q$1069="Yes",Q$1&amp;M1069,""))</f>
        <v/>
      </c>
      <c r="K1069" s="1439" t="str">
        <f t="shared" si="172"/>
        <v/>
      </c>
      <c r="L1069" s="882" t="s">
        <v>1721</v>
      </c>
      <c r="M1069" s="1458">
        <v>1052</v>
      </c>
      <c r="N1069" s="1439"/>
      <c r="O1069" s="1436">
        <f>'Configurable Tab'!H30</f>
        <v>393</v>
      </c>
      <c r="P1069" s="1436"/>
      <c r="Q1069" s="1482" t="s">
        <v>650</v>
      </c>
      <c r="R1069" s="1439" t="s">
        <v>1716</v>
      </c>
      <c r="S1069" s="1436"/>
      <c r="T1069" s="1439" t="str">
        <f t="shared" ref="T1069:T1074" si="183">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2058</v>
      </c>
      <c r="I1070" s="1391" t="str">
        <f t="shared" si="171"/>
        <v/>
      </c>
      <c r="J1070" s="1439"/>
      <c r="K1070" s="1439" t="str">
        <f t="shared" si="172"/>
        <v/>
      </c>
      <c r="L1070" s="882" t="s">
        <v>1397</v>
      </c>
      <c r="M1070" s="1458">
        <v>1053</v>
      </c>
      <c r="N1070" s="1439"/>
      <c r="O1070" s="1436" t="s">
        <v>728</v>
      </c>
      <c r="P1070" s="1436"/>
      <c r="Q1070" s="1436"/>
      <c r="R1070" s="1439" t="s">
        <v>1716</v>
      </c>
      <c r="S1070" s="1436"/>
      <c r="T1070" s="1439" t="str">
        <f t="shared" si="183"/>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2060</v>
      </c>
      <c r="G1071" s="1439" t="str">
        <f>IF(T1071&lt;&gt;"","I","")</f>
        <v/>
      </c>
      <c r="H1071" s="1439" t="s">
        <v>2058</v>
      </c>
      <c r="I1071" s="1391" t="str">
        <f t="shared" si="171"/>
        <v/>
      </c>
      <c r="J1071" s="1439" t="str">
        <f t="shared" si="182"/>
        <v/>
      </c>
      <c r="K1071" s="1439" t="str">
        <f t="shared" si="172"/>
        <v/>
      </c>
      <c r="L1071" s="882" t="s">
        <v>1395</v>
      </c>
      <c r="M1071" s="1458">
        <v>1054</v>
      </c>
      <c r="N1071" s="1439"/>
      <c r="O1071" s="1436">
        <f>'Configurable Tab'!I30</f>
        <v>406</v>
      </c>
      <c r="P1071" s="1436"/>
      <c r="Q1071" s="1436"/>
      <c r="R1071" s="1439" t="s">
        <v>1716</v>
      </c>
      <c r="S1071" s="1436"/>
      <c r="T1071" s="1439" t="str">
        <f t="shared" si="183"/>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2058</v>
      </c>
      <c r="I1072" s="1391" t="str">
        <f t="shared" si="171"/>
        <v/>
      </c>
      <c r="J1072" s="1439" t="str">
        <f t="shared" si="182"/>
        <v/>
      </c>
      <c r="K1072" s="1439" t="str">
        <f t="shared" si="172"/>
        <v/>
      </c>
      <c r="L1072" s="882" t="s">
        <v>1396</v>
      </c>
      <c r="M1072" s="1458">
        <v>1055</v>
      </c>
      <c r="N1072" s="1439"/>
      <c r="O1072" s="1436" t="s">
        <v>1671</v>
      </c>
      <c r="P1072" s="1436"/>
      <c r="Q1072" s="1436"/>
      <c r="R1072" s="1439" t="s">
        <v>1716</v>
      </c>
      <c r="S1072" s="1436"/>
      <c r="T1072" s="1439" t="str">
        <f t="shared" si="183"/>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2058</v>
      </c>
      <c r="I1073" s="1391" t="str">
        <f t="shared" si="171"/>
        <v/>
      </c>
      <c r="J1073" s="1439"/>
      <c r="K1073" s="1439" t="str">
        <f t="shared" si="172"/>
        <v/>
      </c>
      <c r="L1073" s="882" t="s">
        <v>1399</v>
      </c>
      <c r="M1073" s="1458">
        <v>1056</v>
      </c>
      <c r="N1073" s="1439"/>
      <c r="O1073" s="1436"/>
      <c r="P1073" s="1436"/>
      <c r="Q1073" s="1436"/>
      <c r="R1073" s="1439" t="s">
        <v>1716</v>
      </c>
      <c r="S1073" s="1436"/>
      <c r="T1073" s="1439" t="str">
        <f t="shared" si="183"/>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2058</v>
      </c>
      <c r="I1074" s="1391" t="str">
        <f t="shared" si="171"/>
        <v/>
      </c>
      <c r="J1074" s="1439"/>
      <c r="K1074" s="1439" t="str">
        <f t="shared" si="172"/>
        <v/>
      </c>
      <c r="L1074" s="882" t="s">
        <v>1400</v>
      </c>
      <c r="M1074" s="1458">
        <v>1057</v>
      </c>
      <c r="N1074" s="1439"/>
      <c r="O1074" s="1436"/>
      <c r="P1074" s="1436"/>
      <c r="Q1074" s="1436"/>
      <c r="R1074" s="1439" t="s">
        <v>1716</v>
      </c>
      <c r="S1074" s="1436"/>
      <c r="T1074" s="1439" t="str">
        <f t="shared" si="183"/>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2058</v>
      </c>
      <c r="I1075" s="1391" t="str">
        <f t="shared" si="171"/>
        <v/>
      </c>
      <c r="J1075" s="1439" t="str">
        <f t="shared" si="182"/>
        <v/>
      </c>
      <c r="K1075" s="1439" t="str">
        <f t="shared" si="172"/>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2058</v>
      </c>
      <c r="I1076" s="1391" t="str">
        <f t="shared" si="171"/>
        <v/>
      </c>
      <c r="J1076" s="1439" t="str">
        <f t="shared" si="182"/>
        <v/>
      </c>
      <c r="K1076" s="1439" t="str">
        <f t="shared" si="172"/>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2058</v>
      </c>
      <c r="I1077" s="1391" t="str">
        <f t="shared" si="171"/>
        <v/>
      </c>
      <c r="J1077" s="1439" t="str">
        <f t="shared" si="182"/>
        <v/>
      </c>
      <c r="K1077" s="1439" t="str">
        <f t="shared" si="172"/>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71"/>
        <v/>
      </c>
      <c r="J1078" s="1439" t="str">
        <f t="shared" si="182"/>
        <v/>
      </c>
      <c r="K1078" s="1439" t="str">
        <f t="shared" si="172"/>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2058</v>
      </c>
      <c r="I1079" s="1391" t="str">
        <f t="shared" si="171"/>
        <v/>
      </c>
      <c r="J1079" s="1439" t="str">
        <f t="shared" si="182"/>
        <v/>
      </c>
      <c r="K1079" s="1439" t="str">
        <f t="shared" si="172"/>
        <v/>
      </c>
      <c r="L1079" s="883" t="s">
        <v>1495</v>
      </c>
      <c r="M1079" s="1458">
        <v>1062</v>
      </c>
      <c r="N1079" s="1439"/>
      <c r="O1079" s="1436"/>
      <c r="P1079" s="1436"/>
      <c r="Q1079" s="1436"/>
      <c r="R1079" s="1439" t="s">
        <v>1716</v>
      </c>
      <c r="S1079" s="1436"/>
      <c r="T1079" s="1439" t="str">
        <f t="shared" ref="T1079:T1081" si="184">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71"/>
        <v/>
      </c>
      <c r="J1080" s="1439" t="str">
        <f t="shared" si="182"/>
        <v/>
      </c>
      <c r="K1080" s="1439" t="str">
        <f t="shared" si="172"/>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2058</v>
      </c>
      <c r="I1081" s="1391" t="str">
        <f t="shared" si="171"/>
        <v/>
      </c>
      <c r="J1081" s="1439" t="str">
        <f t="shared" si="182"/>
        <v/>
      </c>
      <c r="K1081" s="1439" t="str">
        <f t="shared" si="172"/>
        <v/>
      </c>
      <c r="L1081" s="882" t="s">
        <v>1416</v>
      </c>
      <c r="M1081" s="1458">
        <v>1064</v>
      </c>
      <c r="N1081" s="1439"/>
      <c r="O1081" s="1436"/>
      <c r="P1081" s="1436"/>
      <c r="Q1081" s="1436"/>
      <c r="R1081" s="1439" t="s">
        <v>1716</v>
      </c>
      <c r="S1081" s="1436"/>
      <c r="T1081" s="1439" t="str">
        <f t="shared" si="184"/>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71"/>
        <v/>
      </c>
      <c r="J1082" s="1439" t="str">
        <f t="shared" si="182"/>
        <v/>
      </c>
      <c r="K1082" s="1439" t="str">
        <f t="shared" si="172"/>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71"/>
        <v/>
      </c>
      <c r="J1083" s="1439" t="str">
        <f t="shared" si="182"/>
        <v/>
      </c>
      <c r="K1083" s="1439" t="str">
        <f t="shared" si="172"/>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2058</v>
      </c>
      <c r="I1084" s="1391" t="str">
        <f t="shared" si="171"/>
        <v/>
      </c>
      <c r="J1084" s="1439"/>
      <c r="K1084" s="1439" t="str">
        <f t="shared" si="172"/>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71"/>
        <v/>
      </c>
      <c r="J1085" s="1439" t="str">
        <f t="shared" ref="J1085:J1093" si="185">IF(M1085&lt;&gt;"",IF($Q$1085="Yes",Q$1&amp;M1085,""))</f>
        <v/>
      </c>
      <c r="K1085" s="1439" t="str">
        <f t="shared" si="172"/>
        <v/>
      </c>
      <c r="L1085" s="882" t="s">
        <v>1721</v>
      </c>
      <c r="M1085" s="1458">
        <v>1068</v>
      </c>
      <c r="N1085" s="1439"/>
      <c r="O1085" s="1436">
        <f>'Configurable Tab'!H31</f>
        <v>407</v>
      </c>
      <c r="P1085" s="1436"/>
      <c r="Q1085" s="1482" t="s">
        <v>650</v>
      </c>
      <c r="R1085" s="1439" t="s">
        <v>1106</v>
      </c>
      <c r="S1085" s="1436"/>
      <c r="T1085" s="1439" t="str">
        <f t="shared" ref="T1085:T1090" si="186">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2058</v>
      </c>
      <c r="I1086" s="1391" t="str">
        <f t="shared" si="171"/>
        <v/>
      </c>
      <c r="J1086" s="1439"/>
      <c r="K1086" s="1439" t="str">
        <f t="shared" si="172"/>
        <v/>
      </c>
      <c r="L1086" s="882" t="s">
        <v>1397</v>
      </c>
      <c r="M1086" s="1458">
        <v>1069</v>
      </c>
      <c r="N1086" s="1439"/>
      <c r="O1086" s="1436" t="s">
        <v>728</v>
      </c>
      <c r="P1086" s="1436"/>
      <c r="Q1086" s="1436"/>
      <c r="R1086" s="1439" t="s">
        <v>1106</v>
      </c>
      <c r="S1086" s="1436"/>
      <c r="T1086" s="1439" t="str">
        <f t="shared" si="186"/>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2060</v>
      </c>
      <c r="G1087" s="1439" t="str">
        <f>IF(T1087&lt;&gt;"","I","")</f>
        <v/>
      </c>
      <c r="H1087" s="1439" t="s">
        <v>2058</v>
      </c>
      <c r="I1087" s="1391" t="str">
        <f t="shared" si="171"/>
        <v/>
      </c>
      <c r="J1087" s="1439" t="str">
        <f t="shared" si="185"/>
        <v/>
      </c>
      <c r="K1087" s="1439" t="str">
        <f t="shared" si="172"/>
        <v/>
      </c>
      <c r="L1087" s="882" t="s">
        <v>1395</v>
      </c>
      <c r="M1087" s="1458">
        <v>1070</v>
      </c>
      <c r="N1087" s="1439"/>
      <c r="O1087" s="1436">
        <f>'Configurable Tab'!I31</f>
        <v>420</v>
      </c>
      <c r="P1087" s="1436"/>
      <c r="Q1087" s="1436"/>
      <c r="R1087" s="1439" t="s">
        <v>1106</v>
      </c>
      <c r="S1087" s="1436"/>
      <c r="T1087" s="1439" t="str">
        <f t="shared" si="186"/>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2058</v>
      </c>
      <c r="I1088" s="1391" t="str">
        <f t="shared" si="171"/>
        <v/>
      </c>
      <c r="J1088" s="1439" t="str">
        <f t="shared" si="185"/>
        <v/>
      </c>
      <c r="K1088" s="1439" t="str">
        <f t="shared" si="172"/>
        <v/>
      </c>
      <c r="L1088" s="882" t="s">
        <v>1396</v>
      </c>
      <c r="M1088" s="1458">
        <v>1071</v>
      </c>
      <c r="N1088" s="1439"/>
      <c r="O1088" s="1436" t="s">
        <v>1672</v>
      </c>
      <c r="P1088" s="1436"/>
      <c r="Q1088" s="1436"/>
      <c r="R1088" s="1439" t="s">
        <v>1106</v>
      </c>
      <c r="S1088" s="1436"/>
      <c r="T1088" s="1439" t="str">
        <f t="shared" si="186"/>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2058</v>
      </c>
      <c r="I1089" s="1391" t="str">
        <f t="shared" si="171"/>
        <v/>
      </c>
      <c r="J1089" s="1439"/>
      <c r="K1089" s="1439" t="str">
        <f t="shared" si="172"/>
        <v/>
      </c>
      <c r="L1089" s="882" t="s">
        <v>1399</v>
      </c>
      <c r="M1089" s="1458">
        <v>1072</v>
      </c>
      <c r="N1089" s="1439"/>
      <c r="O1089" s="1436"/>
      <c r="P1089" s="1436"/>
      <c r="Q1089" s="1436"/>
      <c r="R1089" s="1439" t="s">
        <v>1106</v>
      </c>
      <c r="S1089" s="1436"/>
      <c r="T1089" s="1439" t="str">
        <f t="shared" si="186"/>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2058</v>
      </c>
      <c r="I1090" s="1391" t="str">
        <f t="shared" si="171"/>
        <v/>
      </c>
      <c r="J1090" s="1439"/>
      <c r="K1090" s="1439" t="str">
        <f t="shared" si="172"/>
        <v/>
      </c>
      <c r="L1090" s="882" t="s">
        <v>1400</v>
      </c>
      <c r="M1090" s="1458">
        <v>1073</v>
      </c>
      <c r="N1090" s="1439"/>
      <c r="O1090" s="1436"/>
      <c r="P1090" s="1436"/>
      <c r="Q1090" s="1436"/>
      <c r="R1090" s="1439" t="s">
        <v>1106</v>
      </c>
      <c r="S1090" s="1436"/>
      <c r="T1090" s="1439" t="str">
        <f t="shared" si="186"/>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2058</v>
      </c>
      <c r="I1091" s="1391" t="str">
        <f t="shared" si="171"/>
        <v/>
      </c>
      <c r="J1091" s="1439" t="str">
        <f t="shared" si="185"/>
        <v/>
      </c>
      <c r="K1091" s="1439" t="str">
        <f t="shared" si="172"/>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2058</v>
      </c>
      <c r="I1092" s="1391" t="str">
        <f t="shared" ref="I1092:I1155" si="187">IF(J1092&lt;&gt;"",A1092,"")</f>
        <v/>
      </c>
      <c r="J1092" s="1439" t="str">
        <f t="shared" si="185"/>
        <v/>
      </c>
      <c r="K1092" s="1439" t="str">
        <f t="shared" ref="K1092:K1155" si="188">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2058</v>
      </c>
      <c r="I1093" s="1391" t="str">
        <f t="shared" si="187"/>
        <v/>
      </c>
      <c r="J1093" s="1439" t="str">
        <f t="shared" si="185"/>
        <v/>
      </c>
      <c r="K1093" s="1439" t="str">
        <f t="shared" si="188"/>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2058</v>
      </c>
      <c r="I1094" s="1391" t="str">
        <f t="shared" si="187"/>
        <v/>
      </c>
      <c r="J1094" s="1439"/>
      <c r="K1094" s="1439" t="str">
        <f t="shared" si="188"/>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7"/>
        <v/>
      </c>
      <c r="J1095" s="1439" t="str">
        <f>IF(M1095&lt;&gt;"",IF($Q$1095="Yes",Q$1&amp;M1095,""))</f>
        <v/>
      </c>
      <c r="K1095" s="1439" t="str">
        <f t="shared" si="188"/>
        <v/>
      </c>
      <c r="L1095" s="882" t="s">
        <v>1721</v>
      </c>
      <c r="M1095" s="1458">
        <v>1078</v>
      </c>
      <c r="N1095" s="1439"/>
      <c r="O1095" s="1436">
        <f>'Configurable Tab'!H32</f>
        <v>421</v>
      </c>
      <c r="P1095" s="1436"/>
      <c r="Q1095" s="1482" t="s">
        <v>650</v>
      </c>
      <c r="R1095" s="1439" t="s">
        <v>1106</v>
      </c>
      <c r="S1095" s="1436"/>
      <c r="T1095" s="1439" t="str">
        <f t="shared" ref="T1095:T1100" si="189">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2058</v>
      </c>
      <c r="I1096" s="1391" t="str">
        <f t="shared" si="187"/>
        <v/>
      </c>
      <c r="J1096" s="1439"/>
      <c r="K1096" s="1439" t="str">
        <f t="shared" si="188"/>
        <v/>
      </c>
      <c r="L1096" s="882" t="s">
        <v>1397</v>
      </c>
      <c r="M1096" s="1458">
        <v>1079</v>
      </c>
      <c r="N1096" s="1439"/>
      <c r="O1096" s="1436" t="s">
        <v>728</v>
      </c>
      <c r="P1096" s="1436"/>
      <c r="Q1096" s="1436"/>
      <c r="R1096" s="1439" t="s">
        <v>1106</v>
      </c>
      <c r="S1096" s="1436"/>
      <c r="T1096" s="1439" t="str">
        <f t="shared" si="189"/>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2060</v>
      </c>
      <c r="G1097" s="1439" t="str">
        <f>IF(T1097&lt;&gt;"","I","")</f>
        <v/>
      </c>
      <c r="H1097" s="1439" t="s">
        <v>2058</v>
      </c>
      <c r="I1097" s="1391" t="str">
        <f t="shared" si="187"/>
        <v/>
      </c>
      <c r="J1097" s="1485" t="str">
        <f>IF(M1097&lt;&gt;"",IF($Q$1095="Yes",Q$1&amp;M1097,""))</f>
        <v/>
      </c>
      <c r="K1097" s="1439" t="str">
        <f t="shared" si="188"/>
        <v/>
      </c>
      <c r="L1097" s="882" t="s">
        <v>1395</v>
      </c>
      <c r="M1097" s="1458">
        <v>1080</v>
      </c>
      <c r="N1097" s="1439"/>
      <c r="O1097" s="1436">
        <f>'Configurable Tab'!I32</f>
        <v>434</v>
      </c>
      <c r="P1097" s="1436"/>
      <c r="Q1097" s="1436"/>
      <c r="R1097" s="1439" t="s">
        <v>1106</v>
      </c>
      <c r="S1097" s="1436"/>
      <c r="T1097" s="1439" t="str">
        <f t="shared" si="189"/>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2058</v>
      </c>
      <c r="I1098" s="1391" t="str">
        <f t="shared" si="187"/>
        <v/>
      </c>
      <c r="J1098" s="1485" t="str">
        <f>IF(M1098&lt;&gt;"",IF($Q$1095="Yes",Q$1&amp;M1098,""))</f>
        <v/>
      </c>
      <c r="K1098" s="1439" t="str">
        <f t="shared" si="188"/>
        <v/>
      </c>
      <c r="L1098" s="882" t="s">
        <v>1396</v>
      </c>
      <c r="M1098" s="1458">
        <v>1081</v>
      </c>
      <c r="N1098" s="1439"/>
      <c r="O1098" s="1436" t="s">
        <v>1673</v>
      </c>
      <c r="P1098" s="1436"/>
      <c r="Q1098" s="1436"/>
      <c r="R1098" s="1439" t="s">
        <v>1106</v>
      </c>
      <c r="S1098" s="1436"/>
      <c r="T1098" s="1439" t="str">
        <f t="shared" si="189"/>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2058</v>
      </c>
      <c r="I1099" s="1391" t="str">
        <f t="shared" si="187"/>
        <v/>
      </c>
      <c r="J1099" s="1439"/>
      <c r="K1099" s="1439" t="str">
        <f t="shared" si="188"/>
        <v/>
      </c>
      <c r="L1099" s="882" t="s">
        <v>1399</v>
      </c>
      <c r="M1099" s="1458">
        <v>1082</v>
      </c>
      <c r="N1099" s="1439"/>
      <c r="O1099" s="1436"/>
      <c r="P1099" s="1436"/>
      <c r="Q1099" s="1436"/>
      <c r="R1099" s="1439" t="s">
        <v>1106</v>
      </c>
      <c r="S1099" s="1436"/>
      <c r="T1099" s="1439" t="str">
        <f t="shared" si="189"/>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2058</v>
      </c>
      <c r="I1100" s="1391" t="str">
        <f t="shared" si="187"/>
        <v/>
      </c>
      <c r="J1100" s="1439"/>
      <c r="K1100" s="1439" t="str">
        <f t="shared" si="188"/>
        <v/>
      </c>
      <c r="L1100" s="882" t="s">
        <v>1400</v>
      </c>
      <c r="M1100" s="1458">
        <v>1083</v>
      </c>
      <c r="N1100" s="1439"/>
      <c r="O1100" s="1436"/>
      <c r="P1100" s="1436"/>
      <c r="Q1100" s="1436"/>
      <c r="R1100" s="1439" t="s">
        <v>1106</v>
      </c>
      <c r="S1100" s="1436"/>
      <c r="T1100" s="1439" t="str">
        <f t="shared" si="189"/>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2058</v>
      </c>
      <c r="I1101" s="1391" t="str">
        <f t="shared" si="187"/>
        <v/>
      </c>
      <c r="J1101" s="1485" t="str">
        <f>IF(M1101&lt;&gt;"",IF($Q$1095="Yes",Q$1&amp;M1101,""))</f>
        <v/>
      </c>
      <c r="K1101" s="1439" t="str">
        <f t="shared" si="188"/>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2058</v>
      </c>
      <c r="I1102" s="1391" t="str">
        <f t="shared" si="187"/>
        <v/>
      </c>
      <c r="J1102" s="1485" t="str">
        <f>IF(M1102&lt;&gt;"",IF($Q$1095="Yes",Q$1&amp;M1102,""))</f>
        <v/>
      </c>
      <c r="K1102" s="1439" t="str">
        <f t="shared" si="188"/>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2058</v>
      </c>
      <c r="I1103" s="1391" t="str">
        <f t="shared" si="187"/>
        <v/>
      </c>
      <c r="J1103" s="1485" t="str">
        <f>IF(M1103&lt;&gt;"",IF($Q$1095="Yes",Q$1&amp;M1103,""))</f>
        <v/>
      </c>
      <c r="K1103" s="1439" t="str">
        <f t="shared" si="188"/>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2058</v>
      </c>
      <c r="I1104" s="1391" t="str">
        <f t="shared" si="187"/>
        <v/>
      </c>
      <c r="J1104" s="1439"/>
      <c r="K1104" s="1439" t="str">
        <f t="shared" si="188"/>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7"/>
        <v/>
      </c>
      <c r="J1105" s="1439" t="str">
        <f t="shared" ref="J1105:J1132" si="190">IF(M1105&lt;&gt;"",IF($Q$1105="Yes",Q$1&amp;M1105,""))</f>
        <v/>
      </c>
      <c r="K1105" s="1439" t="str">
        <f t="shared" si="188"/>
        <v/>
      </c>
      <c r="L1105" s="882" t="s">
        <v>1721</v>
      </c>
      <c r="M1105" s="1458">
        <v>1088</v>
      </c>
      <c r="N1105" s="1439"/>
      <c r="O1105" s="1436">
        <f>'Configurable Tab'!H33</f>
        <v>435</v>
      </c>
      <c r="P1105" s="1436"/>
      <c r="Q1105" s="1482" t="s">
        <v>650</v>
      </c>
      <c r="R1105" s="1439" t="s">
        <v>1106</v>
      </c>
      <c r="S1105" s="1436"/>
      <c r="T1105" s="1439" t="str">
        <f t="shared" ref="T1105:T1110" si="191">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2058</v>
      </c>
      <c r="I1106" s="1391" t="str">
        <f t="shared" si="187"/>
        <v/>
      </c>
      <c r="J1106" s="1439"/>
      <c r="K1106" s="1439" t="str">
        <f t="shared" si="188"/>
        <v/>
      </c>
      <c r="L1106" s="882" t="s">
        <v>1397</v>
      </c>
      <c r="M1106" s="1458">
        <v>1089</v>
      </c>
      <c r="N1106" s="1439"/>
      <c r="O1106" s="1436" t="s">
        <v>728</v>
      </c>
      <c r="P1106" s="1436"/>
      <c r="Q1106" s="1436"/>
      <c r="R1106" s="1439" t="s">
        <v>1106</v>
      </c>
      <c r="S1106" s="1436"/>
      <c r="T1106" s="1439" t="str">
        <f t="shared" si="191"/>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2059</v>
      </c>
      <c r="G1107" s="1439" t="str">
        <f>IF(T1107&lt;&gt;"","E","")</f>
        <v/>
      </c>
      <c r="H1107" s="1439" t="s">
        <v>2058</v>
      </c>
      <c r="I1107" s="1391" t="str">
        <f t="shared" si="187"/>
        <v/>
      </c>
      <c r="J1107" s="1439" t="str">
        <f t="shared" si="190"/>
        <v/>
      </c>
      <c r="K1107" s="1439" t="str">
        <f t="shared" si="188"/>
        <v/>
      </c>
      <c r="L1107" s="882" t="s">
        <v>1394</v>
      </c>
      <c r="M1107" s="1458">
        <v>1090</v>
      </c>
      <c r="N1107" s="1439"/>
      <c r="O1107" s="1436">
        <f>'Configurable Tab'!I33</f>
        <v>448</v>
      </c>
      <c r="P1107" s="1436"/>
      <c r="Q1107" s="1436"/>
      <c r="R1107" s="1439" t="s">
        <v>1106</v>
      </c>
      <c r="S1107" s="1436"/>
      <c r="T1107" s="1439" t="str">
        <f t="shared" si="191"/>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2060</v>
      </c>
      <c r="G1108" s="1439" t="str">
        <f>IF(T1108&lt;&gt;"","I","")</f>
        <v/>
      </c>
      <c r="H1108" s="1439" t="s">
        <v>2058</v>
      </c>
      <c r="I1108" s="1391" t="str">
        <f t="shared" si="187"/>
        <v/>
      </c>
      <c r="J1108" s="1439" t="str">
        <f t="shared" si="190"/>
        <v/>
      </c>
      <c r="K1108" s="1439" t="str">
        <f t="shared" si="188"/>
        <v/>
      </c>
      <c r="L1108" s="882" t="s">
        <v>1395</v>
      </c>
      <c r="M1108" s="1458">
        <v>1091</v>
      </c>
      <c r="N1108" s="1439"/>
      <c r="O1108" s="1436" t="s">
        <v>1674</v>
      </c>
      <c r="P1108" s="1436"/>
      <c r="Q1108" s="1436" t="s">
        <v>484</v>
      </c>
      <c r="R1108" s="1439" t="s">
        <v>1106</v>
      </c>
      <c r="S1108" s="1436"/>
      <c r="T1108" s="1439" t="str">
        <f t="shared" si="191"/>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2058</v>
      </c>
      <c r="I1109" s="1391" t="str">
        <f t="shared" si="187"/>
        <v/>
      </c>
      <c r="J1109" s="1439" t="str">
        <f t="shared" si="190"/>
        <v/>
      </c>
      <c r="K1109" s="1439" t="str">
        <f t="shared" si="188"/>
        <v/>
      </c>
      <c r="L1109" s="882" t="s">
        <v>1396</v>
      </c>
      <c r="M1109" s="1458">
        <v>1092</v>
      </c>
      <c r="N1109" s="1439"/>
      <c r="O1109" s="1436"/>
      <c r="P1109" s="1436"/>
      <c r="Q1109" s="1436"/>
      <c r="R1109" s="1439" t="s">
        <v>1106</v>
      </c>
      <c r="S1109" s="1436"/>
      <c r="T1109" s="1439" t="str">
        <f t="shared" si="191"/>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2063</v>
      </c>
      <c r="G1110" s="1439" t="str">
        <f>IF(T1110&lt;&gt;"","G","")</f>
        <v/>
      </c>
      <c r="H1110" s="1439" t="s">
        <v>2058</v>
      </c>
      <c r="I1110" s="1391" t="str">
        <f t="shared" si="187"/>
        <v/>
      </c>
      <c r="J1110" s="1439" t="str">
        <f t="shared" si="190"/>
        <v/>
      </c>
      <c r="K1110" s="1439" t="str">
        <f t="shared" si="188"/>
        <v/>
      </c>
      <c r="L1110" s="882" t="s">
        <v>1503</v>
      </c>
      <c r="M1110" s="1458">
        <v>1093</v>
      </c>
      <c r="N1110" s="1439"/>
      <c r="O1110" s="1436"/>
      <c r="P1110" s="1436"/>
      <c r="Q1110" s="1436"/>
      <c r="R1110" s="1439" t="s">
        <v>1106</v>
      </c>
      <c r="S1110" s="1436"/>
      <c r="T1110" s="1439" t="str">
        <f t="shared" si="191"/>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2058</v>
      </c>
      <c r="I1111" s="1391" t="str">
        <f t="shared" si="187"/>
        <v/>
      </c>
      <c r="J1111" s="1439" t="str">
        <f t="shared" si="190"/>
        <v/>
      </c>
      <c r="K1111" s="1439" t="str">
        <f t="shared" si="188"/>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2058</v>
      </c>
      <c r="I1112" s="1391" t="str">
        <f t="shared" si="187"/>
        <v/>
      </c>
      <c r="J1112" s="1439"/>
      <c r="K1112" s="1439" t="str">
        <f t="shared" si="188"/>
        <v/>
      </c>
      <c r="L1112" s="882" t="s">
        <v>1399</v>
      </c>
      <c r="M1112" s="1458">
        <v>1095</v>
      </c>
      <c r="N1112" s="1439"/>
      <c r="O1112" s="1436"/>
      <c r="P1112" s="1436"/>
      <c r="Q1112" s="1436"/>
      <c r="R1112" s="1439" t="s">
        <v>1106</v>
      </c>
      <c r="S1112" s="1436"/>
      <c r="T1112" s="1439" t="str">
        <f t="shared" ref="T1112:T1113" si="192">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2058</v>
      </c>
      <c r="I1113" s="1391" t="str">
        <f t="shared" si="187"/>
        <v/>
      </c>
      <c r="J1113" s="1439"/>
      <c r="K1113" s="1439" t="str">
        <f t="shared" si="188"/>
        <v/>
      </c>
      <c r="L1113" s="882" t="s">
        <v>1400</v>
      </c>
      <c r="M1113" s="1458">
        <v>1096</v>
      </c>
      <c r="N1113" s="1439"/>
      <c r="O1113" s="1436"/>
      <c r="P1113" s="1436"/>
      <c r="Q1113" s="1436"/>
      <c r="R1113" s="1439" t="s">
        <v>1106</v>
      </c>
      <c r="S1113" s="1436"/>
      <c r="T1113" s="1439" t="str">
        <f t="shared" si="192"/>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2058</v>
      </c>
      <c r="I1114" s="1391" t="str">
        <f t="shared" si="187"/>
        <v/>
      </c>
      <c r="J1114" s="1439" t="str">
        <f t="shared" si="190"/>
        <v/>
      </c>
      <c r="K1114" s="1439" t="str">
        <f t="shared" si="188"/>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2058</v>
      </c>
      <c r="I1115" s="1391" t="str">
        <f t="shared" si="187"/>
        <v/>
      </c>
      <c r="J1115" s="1439" t="str">
        <f t="shared" si="190"/>
        <v/>
      </c>
      <c r="K1115" s="1439" t="str">
        <f t="shared" si="188"/>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1980</v>
      </c>
      <c r="G1116" s="1439" t="str">
        <f>IF(T1116&lt;&gt;"","O","")</f>
        <v/>
      </c>
      <c r="H1116" s="1439" t="s">
        <v>2058</v>
      </c>
      <c r="I1116" s="1391" t="str">
        <f t="shared" si="187"/>
        <v/>
      </c>
      <c r="J1116" s="1439"/>
      <c r="K1116" s="1439" t="str">
        <f t="shared" si="188"/>
        <v/>
      </c>
      <c r="L1116" s="882" t="s">
        <v>1403</v>
      </c>
      <c r="M1116" s="1458">
        <v>1099</v>
      </c>
      <c r="N1116" s="1439"/>
      <c r="O1116" s="1436"/>
      <c r="P1116" s="1436"/>
      <c r="Q1116" s="1436"/>
      <c r="R1116" s="1439" t="s">
        <v>1106</v>
      </c>
      <c r="S1116" s="1436"/>
      <c r="T1116" s="1439" t="str">
        <f t="shared" ref="T1116" si="193">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2058</v>
      </c>
      <c r="I1117" s="1391" t="str">
        <f t="shared" si="187"/>
        <v/>
      </c>
      <c r="J1117" s="1439" t="str">
        <f t="shared" si="190"/>
        <v/>
      </c>
      <c r="K1117" s="1439" t="str">
        <f t="shared" si="188"/>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4">IFERROR(SUBSTITUTE(ADDRESS(1,MATCH(A1118,INDIRECT("'"&amp;E1118&amp;"'"&amp;"!A" &amp; $O$1105 + 5 &amp; ":Z" &amp; $O$1105 + 5),0),4),1,""),"")</f>
        <v>J</v>
      </c>
      <c r="D1118" s="882" t="s">
        <v>1371</v>
      </c>
      <c r="E1118" s="882" t="s">
        <v>1532</v>
      </c>
      <c r="F1118" s="1162"/>
      <c r="G1118" s="882"/>
      <c r="H1118" s="882"/>
      <c r="I1118" s="1391" t="str">
        <f t="shared" si="187"/>
        <v/>
      </c>
      <c r="J1118" s="1439" t="str">
        <f t="shared" si="190"/>
        <v/>
      </c>
      <c r="K1118" s="1439" t="str">
        <f t="shared" si="188"/>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4"/>
        <v>L</v>
      </c>
      <c r="D1119" s="882" t="s">
        <v>1371</v>
      </c>
      <c r="E1119" s="882" t="s">
        <v>1532</v>
      </c>
      <c r="F1119" s="1162"/>
      <c r="G1119" s="882"/>
      <c r="H1119" s="882"/>
      <c r="I1119" s="1391" t="str">
        <f t="shared" si="187"/>
        <v/>
      </c>
      <c r="J1119" s="1439" t="str">
        <f t="shared" si="190"/>
        <v/>
      </c>
      <c r="K1119" s="1439" t="str">
        <f t="shared" si="188"/>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4"/>
        <v>N</v>
      </c>
      <c r="D1120" s="882" t="s">
        <v>1371</v>
      </c>
      <c r="E1120" s="882" t="s">
        <v>1532</v>
      </c>
      <c r="F1120" s="1162"/>
      <c r="G1120" s="882"/>
      <c r="H1120" s="882"/>
      <c r="I1120" s="1391" t="str">
        <f t="shared" si="187"/>
        <v/>
      </c>
      <c r="J1120" s="1439" t="str">
        <f t="shared" si="190"/>
        <v/>
      </c>
      <c r="K1120" s="1439" t="str">
        <f t="shared" si="188"/>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4"/>
        <v>J</v>
      </c>
      <c r="D1121" s="882" t="s">
        <v>1371</v>
      </c>
      <c r="E1121" s="882" t="s">
        <v>1532</v>
      </c>
      <c r="F1121" s="882"/>
      <c r="G1121" s="882"/>
      <c r="H1121" s="882"/>
      <c r="I1121" s="1391" t="str">
        <f t="shared" si="187"/>
        <v/>
      </c>
      <c r="J1121" s="1439" t="str">
        <f t="shared" si="190"/>
        <v/>
      </c>
      <c r="K1121" s="1439" t="str">
        <f t="shared" si="188"/>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4"/>
        <v>L</v>
      </c>
      <c r="D1122" s="882" t="s">
        <v>1371</v>
      </c>
      <c r="E1122" s="882" t="s">
        <v>1532</v>
      </c>
      <c r="F1122" s="882"/>
      <c r="G1122" s="882"/>
      <c r="H1122" s="882"/>
      <c r="I1122" s="1391" t="str">
        <f t="shared" si="187"/>
        <v/>
      </c>
      <c r="J1122" s="1439" t="str">
        <f t="shared" si="190"/>
        <v/>
      </c>
      <c r="K1122" s="1439" t="str">
        <f t="shared" si="188"/>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4"/>
        <v>N</v>
      </c>
      <c r="D1123" s="882" t="s">
        <v>1371</v>
      </c>
      <c r="E1123" s="882" t="s">
        <v>1532</v>
      </c>
      <c r="F1123" s="882"/>
      <c r="G1123" s="882"/>
      <c r="H1123" s="882"/>
      <c r="I1123" s="1391" t="str">
        <f t="shared" si="187"/>
        <v/>
      </c>
      <c r="J1123" s="1439" t="str">
        <f t="shared" si="190"/>
        <v/>
      </c>
      <c r="K1123" s="1439" t="str">
        <f t="shared" si="188"/>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4"/>
        <v>J</v>
      </c>
      <c r="D1124" s="882" t="s">
        <v>1371</v>
      </c>
      <c r="E1124" s="882" t="s">
        <v>1532</v>
      </c>
      <c r="F1124" s="882"/>
      <c r="G1124" s="882"/>
      <c r="H1124" s="882"/>
      <c r="I1124" s="1391" t="str">
        <f t="shared" si="187"/>
        <v/>
      </c>
      <c r="J1124" s="1439" t="str">
        <f t="shared" si="190"/>
        <v/>
      </c>
      <c r="K1124" s="1439" t="str">
        <f t="shared" si="188"/>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4"/>
        <v>L</v>
      </c>
      <c r="D1125" s="882" t="s">
        <v>1371</v>
      </c>
      <c r="E1125" s="882" t="s">
        <v>1532</v>
      </c>
      <c r="F1125" s="882"/>
      <c r="G1125" s="882"/>
      <c r="H1125" s="882"/>
      <c r="I1125" s="1391" t="str">
        <f t="shared" si="187"/>
        <v/>
      </c>
      <c r="J1125" s="1439" t="str">
        <f t="shared" si="190"/>
        <v/>
      </c>
      <c r="K1125" s="1439" t="str">
        <f t="shared" si="188"/>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4"/>
        <v>N</v>
      </c>
      <c r="D1126" s="882" t="s">
        <v>1371</v>
      </c>
      <c r="E1126" s="882" t="s">
        <v>1532</v>
      </c>
      <c r="F1126" s="882"/>
      <c r="G1126" s="882"/>
      <c r="H1126" s="882"/>
      <c r="I1126" s="1391" t="str">
        <f t="shared" si="187"/>
        <v/>
      </c>
      <c r="J1126" s="1439" t="str">
        <f t="shared" si="190"/>
        <v/>
      </c>
      <c r="K1126" s="1439" t="str">
        <f t="shared" si="188"/>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4"/>
        <v>J</v>
      </c>
      <c r="D1127" s="882" t="s">
        <v>1371</v>
      </c>
      <c r="E1127" s="882" t="s">
        <v>1532</v>
      </c>
      <c r="F1127" s="882"/>
      <c r="G1127" s="882"/>
      <c r="H1127" s="882"/>
      <c r="I1127" s="1391" t="str">
        <f t="shared" si="187"/>
        <v/>
      </c>
      <c r="J1127" s="1439" t="str">
        <f t="shared" si="190"/>
        <v/>
      </c>
      <c r="K1127" s="1439" t="str">
        <f t="shared" si="188"/>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4"/>
        <v>L</v>
      </c>
      <c r="D1128" s="882" t="s">
        <v>1371</v>
      </c>
      <c r="E1128" s="882" t="s">
        <v>1532</v>
      </c>
      <c r="F1128" s="882"/>
      <c r="G1128" s="882"/>
      <c r="H1128" s="882"/>
      <c r="I1128" s="1391" t="str">
        <f t="shared" si="187"/>
        <v/>
      </c>
      <c r="J1128" s="1439" t="str">
        <f t="shared" si="190"/>
        <v/>
      </c>
      <c r="K1128" s="1439" t="str">
        <f t="shared" si="188"/>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4"/>
        <v>N</v>
      </c>
      <c r="D1129" s="882" t="s">
        <v>1371</v>
      </c>
      <c r="E1129" s="882" t="s">
        <v>1532</v>
      </c>
      <c r="F1129" s="882"/>
      <c r="G1129" s="882"/>
      <c r="H1129" s="882"/>
      <c r="I1129" s="1391" t="str">
        <f t="shared" si="187"/>
        <v/>
      </c>
      <c r="J1129" s="1439" t="str">
        <f t="shared" si="190"/>
        <v/>
      </c>
      <c r="K1129" s="1439" t="str">
        <f t="shared" si="188"/>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4"/>
        <v>J</v>
      </c>
      <c r="D1130" s="882" t="s">
        <v>1371</v>
      </c>
      <c r="E1130" s="882" t="s">
        <v>1532</v>
      </c>
      <c r="F1130" s="882"/>
      <c r="G1130" s="882"/>
      <c r="H1130" s="882"/>
      <c r="I1130" s="1391" t="str">
        <f t="shared" si="187"/>
        <v/>
      </c>
      <c r="J1130" s="1439" t="str">
        <f t="shared" si="190"/>
        <v/>
      </c>
      <c r="K1130" s="1439" t="str">
        <f t="shared" si="188"/>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4"/>
        <v>L</v>
      </c>
      <c r="D1131" s="882" t="s">
        <v>1371</v>
      </c>
      <c r="E1131" s="882" t="s">
        <v>1532</v>
      </c>
      <c r="F1131" s="882"/>
      <c r="G1131" s="882"/>
      <c r="H1131" s="882"/>
      <c r="I1131" s="1391" t="str">
        <f t="shared" si="187"/>
        <v/>
      </c>
      <c r="J1131" s="1439" t="str">
        <f t="shared" si="190"/>
        <v/>
      </c>
      <c r="K1131" s="1439" t="str">
        <f t="shared" si="188"/>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4"/>
        <v>N</v>
      </c>
      <c r="D1132" s="882" t="s">
        <v>1371</v>
      </c>
      <c r="E1132" s="882" t="s">
        <v>1532</v>
      </c>
      <c r="F1132" s="882"/>
      <c r="G1132" s="882"/>
      <c r="H1132" s="882"/>
      <c r="I1132" s="1391" t="str">
        <f t="shared" si="187"/>
        <v/>
      </c>
      <c r="J1132" s="1439" t="str">
        <f t="shared" si="190"/>
        <v/>
      </c>
      <c r="K1132" s="1439" t="str">
        <f t="shared" si="188"/>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2058</v>
      </c>
      <c r="I1133" s="1391" t="str">
        <f t="shared" si="187"/>
        <v/>
      </c>
      <c r="J1133" s="1439"/>
      <c r="K1133" s="1439" t="str">
        <f t="shared" si="188"/>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7"/>
        <v/>
      </c>
      <c r="J1134" s="1439" t="str">
        <f t="shared" ref="J1134:J1161" si="195">IF(M1134&lt;&gt;"",IF($Q$1134="Yes",Q$1&amp;M1134,""))</f>
        <v/>
      </c>
      <c r="K1134" s="1439" t="str">
        <f t="shared" si="188"/>
        <v/>
      </c>
      <c r="L1134" s="882" t="s">
        <v>1721</v>
      </c>
      <c r="M1134" s="1458">
        <v>1117</v>
      </c>
      <c r="N1134" s="1439"/>
      <c r="O1134" s="1436">
        <f>'Configurable Tab'!H34</f>
        <v>449</v>
      </c>
      <c r="P1134" s="1436"/>
      <c r="Q1134" s="1482" t="s">
        <v>650</v>
      </c>
      <c r="R1134" s="1439" t="s">
        <v>1106</v>
      </c>
      <c r="S1134" s="1436"/>
      <c r="T1134" s="1439" t="str">
        <f t="shared" ref="T1134:T1139" si="196">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2058</v>
      </c>
      <c r="I1135" s="1391" t="str">
        <f t="shared" si="187"/>
        <v/>
      </c>
      <c r="J1135" s="1439"/>
      <c r="K1135" s="1439" t="str">
        <f t="shared" si="188"/>
        <v/>
      </c>
      <c r="L1135" s="882" t="s">
        <v>1397</v>
      </c>
      <c r="M1135" s="1458">
        <v>1118</v>
      </c>
      <c r="N1135" s="1439"/>
      <c r="O1135" s="1436" t="s">
        <v>728</v>
      </c>
      <c r="P1135" s="1436"/>
      <c r="Q1135" s="1436"/>
      <c r="R1135" s="1439" t="s">
        <v>1106</v>
      </c>
      <c r="S1135" s="1436"/>
      <c r="T1135" s="1439" t="str">
        <f t="shared" si="196"/>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2059</v>
      </c>
      <c r="G1136" s="1439" t="str">
        <f>IF(T1136&lt;&gt;"","E","")</f>
        <v/>
      </c>
      <c r="H1136" s="1439" t="s">
        <v>2058</v>
      </c>
      <c r="I1136" s="1391" t="str">
        <f t="shared" si="187"/>
        <v/>
      </c>
      <c r="J1136" s="1439" t="str">
        <f t="shared" si="195"/>
        <v/>
      </c>
      <c r="K1136" s="1439" t="str">
        <f t="shared" si="188"/>
        <v/>
      </c>
      <c r="L1136" s="882" t="s">
        <v>1394</v>
      </c>
      <c r="M1136" s="1458">
        <v>1119</v>
      </c>
      <c r="N1136" s="1439"/>
      <c r="O1136" s="1436">
        <f>'Configurable Tab'!I34</f>
        <v>462</v>
      </c>
      <c r="P1136" s="1436"/>
      <c r="Q1136" s="1436"/>
      <c r="R1136" s="1439" t="s">
        <v>1106</v>
      </c>
      <c r="S1136" s="1436"/>
      <c r="T1136" s="1439" t="str">
        <f t="shared" si="196"/>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2060</v>
      </c>
      <c r="G1137" s="1439" t="str">
        <f>IF(T1137&lt;&gt;"","I","")</f>
        <v/>
      </c>
      <c r="H1137" s="1439" t="s">
        <v>2058</v>
      </c>
      <c r="I1137" s="1391" t="str">
        <f t="shared" si="187"/>
        <v/>
      </c>
      <c r="J1137" s="1439" t="str">
        <f t="shared" si="195"/>
        <v/>
      </c>
      <c r="K1137" s="1439" t="str">
        <f t="shared" si="188"/>
        <v/>
      </c>
      <c r="L1137" s="882" t="s">
        <v>1395</v>
      </c>
      <c r="M1137" s="1458">
        <v>1120</v>
      </c>
      <c r="N1137" s="1439"/>
      <c r="O1137" s="1436" t="s">
        <v>1675</v>
      </c>
      <c r="P1137" s="1436"/>
      <c r="Q1137" s="1436"/>
      <c r="R1137" s="1439" t="s">
        <v>1106</v>
      </c>
      <c r="S1137" s="1436"/>
      <c r="T1137" s="1439" t="str">
        <f t="shared" si="196"/>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2058</v>
      </c>
      <c r="I1138" s="1391" t="str">
        <f t="shared" si="187"/>
        <v/>
      </c>
      <c r="J1138" s="1439" t="str">
        <f t="shared" si="195"/>
        <v/>
      </c>
      <c r="K1138" s="1439" t="str">
        <f t="shared" si="188"/>
        <v/>
      </c>
      <c r="L1138" s="882" t="s">
        <v>1396</v>
      </c>
      <c r="M1138" s="1458">
        <v>1121</v>
      </c>
      <c r="N1138" s="1439"/>
      <c r="O1138" s="1436"/>
      <c r="P1138" s="1436"/>
      <c r="Q1138" s="1436"/>
      <c r="R1138" s="1439" t="s">
        <v>1106</v>
      </c>
      <c r="S1138" s="1436"/>
      <c r="T1138" s="1439" t="str">
        <f t="shared" si="196"/>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2063</v>
      </c>
      <c r="G1139" s="1439" t="str">
        <f>IF(T1139&lt;&gt;"","G","")</f>
        <v/>
      </c>
      <c r="H1139" s="1439" t="s">
        <v>2058</v>
      </c>
      <c r="I1139" s="1391" t="str">
        <f t="shared" si="187"/>
        <v/>
      </c>
      <c r="J1139" s="1439" t="str">
        <f t="shared" si="195"/>
        <v/>
      </c>
      <c r="K1139" s="1439" t="str">
        <f t="shared" si="188"/>
        <v/>
      </c>
      <c r="L1139" s="882" t="s">
        <v>1503</v>
      </c>
      <c r="M1139" s="1458">
        <v>1122</v>
      </c>
      <c r="N1139" s="1439"/>
      <c r="O1139" s="1436"/>
      <c r="P1139" s="1436"/>
      <c r="Q1139" s="1436"/>
      <c r="R1139" s="1439" t="s">
        <v>1106</v>
      </c>
      <c r="S1139" s="1436"/>
      <c r="T1139" s="1439" t="str">
        <f t="shared" si="196"/>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2058</v>
      </c>
      <c r="I1140" s="1391" t="str">
        <f t="shared" si="187"/>
        <v/>
      </c>
      <c r="J1140" s="1439" t="str">
        <f t="shared" si="195"/>
        <v/>
      </c>
      <c r="K1140" s="1439" t="str">
        <f t="shared" si="188"/>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2058</v>
      </c>
      <c r="I1141" s="1391" t="str">
        <f t="shared" si="187"/>
        <v/>
      </c>
      <c r="J1141" s="1439"/>
      <c r="K1141" s="1439" t="str">
        <f t="shared" si="188"/>
        <v/>
      </c>
      <c r="L1141" s="882" t="s">
        <v>1399</v>
      </c>
      <c r="M1141" s="1458">
        <v>1124</v>
      </c>
      <c r="N1141" s="1439"/>
      <c r="O1141" s="1436"/>
      <c r="P1141" s="1436"/>
      <c r="Q1141" s="1436"/>
      <c r="R1141" s="1439" t="s">
        <v>1106</v>
      </c>
      <c r="S1141" s="1436"/>
      <c r="T1141" s="1439" t="str">
        <f t="shared" ref="T1141:T1142" si="197">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2058</v>
      </c>
      <c r="I1142" s="1391" t="str">
        <f t="shared" si="187"/>
        <v/>
      </c>
      <c r="J1142" s="1439"/>
      <c r="K1142" s="1439" t="str">
        <f t="shared" si="188"/>
        <v/>
      </c>
      <c r="L1142" s="882" t="s">
        <v>1400</v>
      </c>
      <c r="M1142" s="1458">
        <v>1125</v>
      </c>
      <c r="N1142" s="1439"/>
      <c r="O1142" s="1436"/>
      <c r="P1142" s="1436"/>
      <c r="Q1142" s="1436"/>
      <c r="R1142" s="1439" t="s">
        <v>1106</v>
      </c>
      <c r="S1142" s="1436"/>
      <c r="T1142" s="1439" t="str">
        <f t="shared" si="197"/>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2058</v>
      </c>
      <c r="I1143" s="1391" t="str">
        <f t="shared" si="187"/>
        <v/>
      </c>
      <c r="J1143" s="1439" t="str">
        <f t="shared" si="195"/>
        <v/>
      </c>
      <c r="K1143" s="1439" t="str">
        <f t="shared" si="188"/>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2058</v>
      </c>
      <c r="I1144" s="1391" t="str">
        <f t="shared" si="187"/>
        <v/>
      </c>
      <c r="J1144" s="1439" t="str">
        <f t="shared" si="195"/>
        <v/>
      </c>
      <c r="K1144" s="1439" t="str">
        <f t="shared" si="188"/>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1980</v>
      </c>
      <c r="G1145" s="1439" t="str">
        <f>IF(T1145&lt;&gt;"","O","")</f>
        <v/>
      </c>
      <c r="H1145" s="1439" t="s">
        <v>2058</v>
      </c>
      <c r="I1145" s="1391" t="str">
        <f t="shared" si="187"/>
        <v/>
      </c>
      <c r="J1145" s="1439"/>
      <c r="K1145" s="1439" t="str">
        <f t="shared" si="188"/>
        <v/>
      </c>
      <c r="L1145" s="882" t="s">
        <v>1403</v>
      </c>
      <c r="M1145" s="1458">
        <v>1128</v>
      </c>
      <c r="N1145" s="1439"/>
      <c r="O1145" s="1436"/>
      <c r="P1145" s="1436"/>
      <c r="Q1145" s="1436"/>
      <c r="R1145" s="1439" t="s">
        <v>1106</v>
      </c>
      <c r="S1145" s="1394"/>
      <c r="T1145" s="1439" t="str">
        <f t="shared" ref="T1145" si="198">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2058</v>
      </c>
      <c r="I1146" s="1391" t="str">
        <f t="shared" si="187"/>
        <v/>
      </c>
      <c r="J1146" s="1439" t="str">
        <f t="shared" si="195"/>
        <v/>
      </c>
      <c r="K1146" s="1439" t="str">
        <f t="shared" si="188"/>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9">IFERROR(SUBSTITUTE(ADDRESS(1,MATCH(A1147,INDIRECT("'"&amp;E1147&amp;"'"&amp;"!A" &amp; $O$1134 + 5 &amp; ":Z" &amp; $O$1134 + 5),0),4),1,""),"")</f>
        <v>J</v>
      </c>
      <c r="D1147" s="882" t="s">
        <v>1371</v>
      </c>
      <c r="E1147" s="882" t="s">
        <v>1532</v>
      </c>
      <c r="F1147" s="1162"/>
      <c r="G1147" s="882"/>
      <c r="H1147" s="882"/>
      <c r="I1147" s="1391" t="str">
        <f t="shared" si="187"/>
        <v/>
      </c>
      <c r="J1147" s="1439" t="str">
        <f t="shared" si="195"/>
        <v/>
      </c>
      <c r="K1147" s="1439" t="str">
        <f t="shared" si="188"/>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9"/>
        <v>L</v>
      </c>
      <c r="D1148" s="882" t="s">
        <v>1371</v>
      </c>
      <c r="E1148" s="882" t="s">
        <v>1532</v>
      </c>
      <c r="F1148" s="1162"/>
      <c r="G1148" s="882"/>
      <c r="H1148" s="882"/>
      <c r="I1148" s="1391" t="str">
        <f t="shared" si="187"/>
        <v/>
      </c>
      <c r="J1148" s="1439" t="str">
        <f t="shared" si="195"/>
        <v/>
      </c>
      <c r="K1148" s="1439" t="str">
        <f t="shared" si="188"/>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9"/>
        <v>N</v>
      </c>
      <c r="D1149" s="882" t="s">
        <v>1371</v>
      </c>
      <c r="E1149" s="882" t="s">
        <v>1532</v>
      </c>
      <c r="F1149" s="1162"/>
      <c r="G1149" s="882"/>
      <c r="H1149" s="882"/>
      <c r="I1149" s="1391" t="str">
        <f t="shared" si="187"/>
        <v/>
      </c>
      <c r="J1149" s="1439" t="str">
        <f t="shared" si="195"/>
        <v/>
      </c>
      <c r="K1149" s="1439" t="str">
        <f t="shared" si="188"/>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9"/>
        <v>J</v>
      </c>
      <c r="D1150" s="882" t="s">
        <v>1371</v>
      </c>
      <c r="E1150" s="882" t="s">
        <v>1532</v>
      </c>
      <c r="F1150" s="882"/>
      <c r="G1150" s="882"/>
      <c r="H1150" s="882"/>
      <c r="I1150" s="1391" t="str">
        <f t="shared" si="187"/>
        <v/>
      </c>
      <c r="J1150" s="1439" t="str">
        <f t="shared" si="195"/>
        <v/>
      </c>
      <c r="K1150" s="1439" t="str">
        <f t="shared" si="188"/>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9"/>
        <v>L</v>
      </c>
      <c r="D1151" s="882" t="s">
        <v>1371</v>
      </c>
      <c r="E1151" s="882" t="s">
        <v>1532</v>
      </c>
      <c r="F1151" s="882"/>
      <c r="G1151" s="882"/>
      <c r="H1151" s="882"/>
      <c r="I1151" s="1391" t="str">
        <f t="shared" si="187"/>
        <v/>
      </c>
      <c r="J1151" s="1439" t="str">
        <f t="shared" si="195"/>
        <v/>
      </c>
      <c r="K1151" s="1439" t="str">
        <f t="shared" si="188"/>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9"/>
        <v>N</v>
      </c>
      <c r="D1152" s="882" t="s">
        <v>1371</v>
      </c>
      <c r="E1152" s="882" t="s">
        <v>1532</v>
      </c>
      <c r="F1152" s="882"/>
      <c r="G1152" s="882"/>
      <c r="H1152" s="882"/>
      <c r="I1152" s="1391" t="str">
        <f t="shared" si="187"/>
        <v/>
      </c>
      <c r="J1152" s="1439" t="str">
        <f t="shared" si="195"/>
        <v/>
      </c>
      <c r="K1152" s="1439" t="str">
        <f t="shared" si="188"/>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9"/>
        <v>J</v>
      </c>
      <c r="D1153" s="882" t="s">
        <v>1371</v>
      </c>
      <c r="E1153" s="882" t="s">
        <v>1532</v>
      </c>
      <c r="F1153" s="882"/>
      <c r="G1153" s="882"/>
      <c r="H1153" s="882"/>
      <c r="I1153" s="1391" t="str">
        <f t="shared" si="187"/>
        <v/>
      </c>
      <c r="J1153" s="1439" t="str">
        <f t="shared" si="195"/>
        <v/>
      </c>
      <c r="K1153" s="1439" t="str">
        <f t="shared" si="188"/>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9"/>
        <v>L</v>
      </c>
      <c r="D1154" s="882" t="s">
        <v>1371</v>
      </c>
      <c r="E1154" s="882" t="s">
        <v>1532</v>
      </c>
      <c r="F1154" s="882"/>
      <c r="G1154" s="882"/>
      <c r="H1154" s="882"/>
      <c r="I1154" s="1391" t="str">
        <f t="shared" si="187"/>
        <v/>
      </c>
      <c r="J1154" s="1439" t="str">
        <f t="shared" si="195"/>
        <v/>
      </c>
      <c r="K1154" s="1439" t="str">
        <f t="shared" si="188"/>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9"/>
        <v>N</v>
      </c>
      <c r="D1155" s="882" t="s">
        <v>1371</v>
      </c>
      <c r="E1155" s="882" t="s">
        <v>1532</v>
      </c>
      <c r="F1155" s="882"/>
      <c r="G1155" s="882"/>
      <c r="H1155" s="882"/>
      <c r="I1155" s="1391" t="str">
        <f t="shared" si="187"/>
        <v/>
      </c>
      <c r="J1155" s="1439" t="str">
        <f t="shared" si="195"/>
        <v/>
      </c>
      <c r="K1155" s="1439" t="str">
        <f t="shared" si="188"/>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9"/>
        <v>J</v>
      </c>
      <c r="D1156" s="882" t="s">
        <v>1371</v>
      </c>
      <c r="E1156" s="882" t="s">
        <v>1532</v>
      </c>
      <c r="F1156" s="882"/>
      <c r="G1156" s="882"/>
      <c r="H1156" s="882"/>
      <c r="I1156" s="1391" t="str">
        <f t="shared" ref="I1156:I1219" si="200">IF(J1156&lt;&gt;"",A1156,"")</f>
        <v/>
      </c>
      <c r="J1156" s="1439" t="str">
        <f t="shared" si="195"/>
        <v/>
      </c>
      <c r="K1156" s="1439" t="str">
        <f t="shared" ref="K1156:K1219" si="201">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9"/>
        <v>L</v>
      </c>
      <c r="D1157" s="882" t="s">
        <v>1371</v>
      </c>
      <c r="E1157" s="882" t="s">
        <v>1532</v>
      </c>
      <c r="F1157" s="882"/>
      <c r="G1157" s="882"/>
      <c r="H1157" s="882"/>
      <c r="I1157" s="1391" t="str">
        <f t="shared" si="200"/>
        <v/>
      </c>
      <c r="J1157" s="1439" t="str">
        <f t="shared" si="195"/>
        <v/>
      </c>
      <c r="K1157" s="1439" t="str">
        <f t="shared" si="201"/>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9"/>
        <v>N</v>
      </c>
      <c r="D1158" s="882" t="s">
        <v>1371</v>
      </c>
      <c r="E1158" s="882" t="s">
        <v>1532</v>
      </c>
      <c r="F1158" s="882"/>
      <c r="G1158" s="882"/>
      <c r="H1158" s="882"/>
      <c r="I1158" s="1391" t="str">
        <f t="shared" si="200"/>
        <v/>
      </c>
      <c r="J1158" s="1439" t="str">
        <f t="shared" si="195"/>
        <v/>
      </c>
      <c r="K1158" s="1439" t="str">
        <f t="shared" si="201"/>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9"/>
        <v>J</v>
      </c>
      <c r="D1159" s="882" t="s">
        <v>1371</v>
      </c>
      <c r="E1159" s="882" t="s">
        <v>1532</v>
      </c>
      <c r="F1159" s="882"/>
      <c r="G1159" s="882"/>
      <c r="H1159" s="882"/>
      <c r="I1159" s="1391" t="str">
        <f t="shared" si="200"/>
        <v/>
      </c>
      <c r="J1159" s="1439" t="str">
        <f t="shared" si="195"/>
        <v/>
      </c>
      <c r="K1159" s="1439" t="str">
        <f t="shared" si="201"/>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9"/>
        <v>L</v>
      </c>
      <c r="D1160" s="882" t="s">
        <v>1371</v>
      </c>
      <c r="E1160" s="882" t="s">
        <v>1532</v>
      </c>
      <c r="F1160" s="882"/>
      <c r="G1160" s="882"/>
      <c r="H1160" s="882"/>
      <c r="I1160" s="1391" t="str">
        <f t="shared" si="200"/>
        <v/>
      </c>
      <c r="J1160" s="1439" t="str">
        <f t="shared" si="195"/>
        <v/>
      </c>
      <c r="K1160" s="1439" t="str">
        <f t="shared" si="201"/>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9"/>
        <v>N</v>
      </c>
      <c r="D1161" s="882" t="s">
        <v>1371</v>
      </c>
      <c r="E1161" s="882" t="s">
        <v>1532</v>
      </c>
      <c r="F1161" s="882"/>
      <c r="G1161" s="882"/>
      <c r="H1161" s="882"/>
      <c r="I1161" s="1391" t="str">
        <f t="shared" si="200"/>
        <v/>
      </c>
      <c r="J1161" s="1439" t="str">
        <f t="shared" si="195"/>
        <v/>
      </c>
      <c r="K1161" s="1439" t="str">
        <f t="shared" si="201"/>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2058</v>
      </c>
      <c r="I1162" s="1391" t="str">
        <f t="shared" si="200"/>
        <v/>
      </c>
      <c r="J1162" s="1439"/>
      <c r="K1162" s="1439" t="str">
        <f t="shared" si="201"/>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200"/>
        <v/>
      </c>
      <c r="J1163" s="1439" t="str">
        <f t="shared" ref="J1163:J1186" si="202">IF(M1163&lt;&gt;"",IF($Q$1163="Yes",Q$1&amp;M1163,""))</f>
        <v/>
      </c>
      <c r="K1163" s="1439" t="str">
        <f t="shared" si="201"/>
        <v/>
      </c>
      <c r="L1163" s="882" t="s">
        <v>1721</v>
      </c>
      <c r="M1163" s="1458">
        <v>1146</v>
      </c>
      <c r="N1163" s="1439"/>
      <c r="O1163" s="1436">
        <f>'Configurable Tab'!H35</f>
        <v>463</v>
      </c>
      <c r="P1163" s="1436"/>
      <c r="Q1163" s="1482" t="s">
        <v>650</v>
      </c>
      <c r="R1163" s="1439" t="s">
        <v>1106</v>
      </c>
      <c r="S1163" s="1394"/>
      <c r="T1163" s="1439" t="str">
        <f t="shared" ref="T1163:T1168" si="203">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2058</v>
      </c>
      <c r="I1164" s="1391" t="str">
        <f t="shared" si="200"/>
        <v/>
      </c>
      <c r="J1164" s="1439"/>
      <c r="K1164" s="1439" t="str">
        <f t="shared" si="201"/>
        <v/>
      </c>
      <c r="L1164" s="882" t="s">
        <v>1397</v>
      </c>
      <c r="M1164" s="1458">
        <v>1147</v>
      </c>
      <c r="N1164" s="1439"/>
      <c r="O1164" s="1436" t="s">
        <v>728</v>
      </c>
      <c r="P1164" s="1436"/>
      <c r="Q1164" s="1436"/>
      <c r="R1164" s="1439" t="s">
        <v>1106</v>
      </c>
      <c r="S1164" s="1436"/>
      <c r="T1164" s="1439" t="str">
        <f t="shared" si="203"/>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2060</v>
      </c>
      <c r="G1165" s="1439" t="str">
        <f>IF(T1165&lt;&gt;"","I","")</f>
        <v/>
      </c>
      <c r="H1165" s="1439" t="s">
        <v>2058</v>
      </c>
      <c r="I1165" s="1391" t="str">
        <f t="shared" si="200"/>
        <v/>
      </c>
      <c r="J1165" s="1439" t="str">
        <f t="shared" si="202"/>
        <v/>
      </c>
      <c r="K1165" s="1439" t="str">
        <f t="shared" si="201"/>
        <v/>
      </c>
      <c r="L1165" s="882" t="s">
        <v>1395</v>
      </c>
      <c r="M1165" s="1458">
        <v>1148</v>
      </c>
      <c r="N1165" s="1439"/>
      <c r="O1165" s="1436">
        <f>'Configurable Tab'!I35</f>
        <v>476</v>
      </c>
      <c r="P1165" s="1436"/>
      <c r="Q1165" s="1436"/>
      <c r="R1165" s="1439" t="s">
        <v>1106</v>
      </c>
      <c r="S1165" s="1436"/>
      <c r="T1165" s="1439" t="str">
        <f t="shared" si="203"/>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2058</v>
      </c>
      <c r="I1166" s="1391" t="str">
        <f t="shared" si="200"/>
        <v/>
      </c>
      <c r="J1166" s="1439" t="str">
        <f t="shared" si="202"/>
        <v/>
      </c>
      <c r="K1166" s="1439" t="str">
        <f t="shared" si="201"/>
        <v/>
      </c>
      <c r="L1166" s="882" t="s">
        <v>1396</v>
      </c>
      <c r="M1166" s="1458">
        <v>1149</v>
      </c>
      <c r="N1166" s="1439"/>
      <c r="O1166" s="1436" t="s">
        <v>1676</v>
      </c>
      <c r="P1166" s="1436"/>
      <c r="Q1166" s="1436"/>
      <c r="R1166" s="1439" t="s">
        <v>1106</v>
      </c>
      <c r="S1166" s="1436"/>
      <c r="T1166" s="1439" t="str">
        <f t="shared" si="203"/>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2058</v>
      </c>
      <c r="I1167" s="1391" t="str">
        <f t="shared" si="200"/>
        <v/>
      </c>
      <c r="J1167" s="1439"/>
      <c r="K1167" s="1439" t="str">
        <f t="shared" si="201"/>
        <v/>
      </c>
      <c r="L1167" s="882" t="s">
        <v>1399</v>
      </c>
      <c r="M1167" s="1458">
        <v>1150</v>
      </c>
      <c r="N1167" s="1439"/>
      <c r="O1167" s="1436"/>
      <c r="P1167" s="1436"/>
      <c r="Q1167" s="1436"/>
      <c r="R1167" s="1439" t="s">
        <v>1106</v>
      </c>
      <c r="S1167" s="1436"/>
      <c r="T1167" s="1439" t="str">
        <f t="shared" si="203"/>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2058</v>
      </c>
      <c r="I1168" s="1391" t="str">
        <f t="shared" si="200"/>
        <v/>
      </c>
      <c r="J1168" s="1439"/>
      <c r="K1168" s="1439" t="str">
        <f t="shared" si="201"/>
        <v/>
      </c>
      <c r="L1168" s="882" t="s">
        <v>1400</v>
      </c>
      <c r="M1168" s="1458">
        <v>1151</v>
      </c>
      <c r="N1168" s="1439"/>
      <c r="O1168" s="1436"/>
      <c r="P1168" s="1436"/>
      <c r="Q1168" s="1436"/>
      <c r="R1168" s="1439" t="s">
        <v>1106</v>
      </c>
      <c r="S1168" s="1436"/>
      <c r="T1168" s="1439" t="str">
        <f t="shared" si="203"/>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2058</v>
      </c>
      <c r="I1169" s="1391" t="str">
        <f t="shared" si="200"/>
        <v/>
      </c>
      <c r="J1169" s="1439" t="str">
        <f t="shared" si="202"/>
        <v/>
      </c>
      <c r="K1169" s="1439" t="str">
        <f t="shared" si="201"/>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2058</v>
      </c>
      <c r="I1170" s="1391" t="str">
        <f t="shared" si="200"/>
        <v/>
      </c>
      <c r="J1170" s="1439" t="str">
        <f t="shared" si="202"/>
        <v/>
      </c>
      <c r="K1170" s="1439" t="str">
        <f t="shared" si="201"/>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2058</v>
      </c>
      <c r="I1171" s="1391" t="str">
        <f t="shared" si="200"/>
        <v/>
      </c>
      <c r="J1171" s="1439" t="str">
        <f t="shared" si="202"/>
        <v/>
      </c>
      <c r="K1171" s="1439" t="str">
        <f t="shared" si="201"/>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4">IFERROR(SUBSTITUTE(ADDRESS(1,MATCH(A1172,INDIRECT("'"&amp;E1172&amp;"'"&amp;"!A" &amp; $O$1163 + 5 &amp; ":Z" &amp; $O$1163 + 5),0),4),1,""),"")</f>
        <v>J</v>
      </c>
      <c r="D1172" s="882" t="s">
        <v>1371</v>
      </c>
      <c r="E1172" s="882" t="s">
        <v>1532</v>
      </c>
      <c r="F1172" s="1162"/>
      <c r="G1172" s="882"/>
      <c r="H1172" s="882"/>
      <c r="I1172" s="1391" t="str">
        <f t="shared" si="200"/>
        <v/>
      </c>
      <c r="J1172" s="1439" t="str">
        <f t="shared" si="202"/>
        <v/>
      </c>
      <c r="K1172" s="1439" t="str">
        <f t="shared" si="201"/>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4"/>
        <v>L</v>
      </c>
      <c r="D1173" s="882" t="s">
        <v>1371</v>
      </c>
      <c r="E1173" s="882" t="s">
        <v>1532</v>
      </c>
      <c r="F1173" s="1162"/>
      <c r="G1173" s="882"/>
      <c r="H1173" s="882"/>
      <c r="I1173" s="1391" t="str">
        <f t="shared" si="200"/>
        <v/>
      </c>
      <c r="J1173" s="1439" t="str">
        <f t="shared" si="202"/>
        <v/>
      </c>
      <c r="K1173" s="1439" t="str">
        <f t="shared" si="201"/>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4"/>
        <v>N</v>
      </c>
      <c r="D1174" s="882" t="s">
        <v>1371</v>
      </c>
      <c r="E1174" s="882" t="s">
        <v>1532</v>
      </c>
      <c r="F1174" s="1162"/>
      <c r="G1174" s="882"/>
      <c r="H1174" s="882"/>
      <c r="I1174" s="1391" t="str">
        <f t="shared" si="200"/>
        <v/>
      </c>
      <c r="J1174" s="1439" t="str">
        <f t="shared" si="202"/>
        <v/>
      </c>
      <c r="K1174" s="1439" t="str">
        <f t="shared" si="201"/>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4"/>
        <v>J</v>
      </c>
      <c r="D1175" s="882" t="s">
        <v>1371</v>
      </c>
      <c r="E1175" s="882" t="s">
        <v>1532</v>
      </c>
      <c r="F1175" s="882"/>
      <c r="G1175" s="882"/>
      <c r="H1175" s="882"/>
      <c r="I1175" s="1391" t="str">
        <f t="shared" si="200"/>
        <v/>
      </c>
      <c r="J1175" s="1439" t="str">
        <f t="shared" si="202"/>
        <v/>
      </c>
      <c r="K1175" s="1439" t="str">
        <f t="shared" si="201"/>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4"/>
        <v>L</v>
      </c>
      <c r="D1176" s="882" t="s">
        <v>1371</v>
      </c>
      <c r="E1176" s="882" t="s">
        <v>1532</v>
      </c>
      <c r="F1176" s="1162"/>
      <c r="G1176" s="882"/>
      <c r="H1176" s="882"/>
      <c r="I1176" s="1391" t="str">
        <f t="shared" si="200"/>
        <v/>
      </c>
      <c r="J1176" s="1439" t="str">
        <f t="shared" si="202"/>
        <v/>
      </c>
      <c r="K1176" s="1439" t="str">
        <f t="shared" si="201"/>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4"/>
        <v>N</v>
      </c>
      <c r="D1177" s="882" t="s">
        <v>1371</v>
      </c>
      <c r="E1177" s="882" t="s">
        <v>1532</v>
      </c>
      <c r="F1177" s="1162"/>
      <c r="G1177" s="882"/>
      <c r="H1177" s="882"/>
      <c r="I1177" s="1391" t="str">
        <f t="shared" si="200"/>
        <v/>
      </c>
      <c r="J1177" s="1439" t="str">
        <f t="shared" si="202"/>
        <v/>
      </c>
      <c r="K1177" s="1439" t="str">
        <f t="shared" si="201"/>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4"/>
        <v>J</v>
      </c>
      <c r="D1178" s="882" t="s">
        <v>1371</v>
      </c>
      <c r="E1178" s="882" t="s">
        <v>1532</v>
      </c>
      <c r="F1178" s="1162"/>
      <c r="G1178" s="882"/>
      <c r="H1178" s="882"/>
      <c r="I1178" s="1391" t="str">
        <f t="shared" si="200"/>
        <v/>
      </c>
      <c r="J1178" s="1439" t="str">
        <f t="shared" si="202"/>
        <v/>
      </c>
      <c r="K1178" s="1439" t="str">
        <f t="shared" si="201"/>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4"/>
        <v>L</v>
      </c>
      <c r="D1179" s="882" t="s">
        <v>1371</v>
      </c>
      <c r="E1179" s="882" t="s">
        <v>1532</v>
      </c>
      <c r="F1179" s="882"/>
      <c r="G1179" s="882"/>
      <c r="H1179" s="882"/>
      <c r="I1179" s="1391" t="str">
        <f t="shared" si="200"/>
        <v/>
      </c>
      <c r="J1179" s="1439" t="str">
        <f t="shared" si="202"/>
        <v/>
      </c>
      <c r="K1179" s="1439" t="str">
        <f t="shared" si="201"/>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4"/>
        <v>N</v>
      </c>
      <c r="D1180" s="882" t="s">
        <v>1371</v>
      </c>
      <c r="E1180" s="882" t="s">
        <v>1532</v>
      </c>
      <c r="F1180" s="882"/>
      <c r="G1180" s="882"/>
      <c r="H1180" s="882"/>
      <c r="I1180" s="1391" t="str">
        <f t="shared" si="200"/>
        <v/>
      </c>
      <c r="J1180" s="1439" t="str">
        <f t="shared" si="202"/>
        <v/>
      </c>
      <c r="K1180" s="1439" t="str">
        <f t="shared" si="201"/>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4"/>
        <v>J</v>
      </c>
      <c r="D1181" s="882" t="s">
        <v>1371</v>
      </c>
      <c r="E1181" s="882" t="s">
        <v>1532</v>
      </c>
      <c r="F1181" s="882"/>
      <c r="G1181" s="882"/>
      <c r="H1181" s="882"/>
      <c r="I1181" s="1391" t="str">
        <f t="shared" si="200"/>
        <v/>
      </c>
      <c r="J1181" s="1439" t="str">
        <f t="shared" si="202"/>
        <v/>
      </c>
      <c r="K1181" s="1439" t="str">
        <f t="shared" si="201"/>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4"/>
        <v>L</v>
      </c>
      <c r="D1182" s="882" t="s">
        <v>1371</v>
      </c>
      <c r="E1182" s="882" t="s">
        <v>1532</v>
      </c>
      <c r="F1182" s="882"/>
      <c r="G1182" s="882"/>
      <c r="H1182" s="882"/>
      <c r="I1182" s="1391" t="str">
        <f t="shared" si="200"/>
        <v/>
      </c>
      <c r="J1182" s="1439" t="str">
        <f t="shared" si="202"/>
        <v/>
      </c>
      <c r="K1182" s="1439" t="str">
        <f t="shared" si="201"/>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4"/>
        <v>N</v>
      </c>
      <c r="D1183" s="882" t="s">
        <v>1371</v>
      </c>
      <c r="E1183" s="882" t="s">
        <v>1532</v>
      </c>
      <c r="F1183" s="882"/>
      <c r="G1183" s="882"/>
      <c r="H1183" s="882"/>
      <c r="I1183" s="1391" t="str">
        <f t="shared" si="200"/>
        <v/>
      </c>
      <c r="J1183" s="1439" t="str">
        <f t="shared" si="202"/>
        <v/>
      </c>
      <c r="K1183" s="1439" t="str">
        <f t="shared" si="201"/>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4"/>
        <v>J</v>
      </c>
      <c r="D1184" s="882" t="s">
        <v>1371</v>
      </c>
      <c r="E1184" s="882" t="s">
        <v>1532</v>
      </c>
      <c r="F1184" s="882"/>
      <c r="G1184" s="882"/>
      <c r="H1184" s="882"/>
      <c r="I1184" s="1391" t="str">
        <f t="shared" si="200"/>
        <v/>
      </c>
      <c r="J1184" s="1439" t="str">
        <f t="shared" si="202"/>
        <v/>
      </c>
      <c r="K1184" s="1439" t="str">
        <f t="shared" si="201"/>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4"/>
        <v>L</v>
      </c>
      <c r="D1185" s="882" t="s">
        <v>1371</v>
      </c>
      <c r="E1185" s="882" t="s">
        <v>1532</v>
      </c>
      <c r="F1185" s="882"/>
      <c r="G1185" s="882"/>
      <c r="H1185" s="882"/>
      <c r="I1185" s="1391" t="str">
        <f t="shared" si="200"/>
        <v/>
      </c>
      <c r="J1185" s="1439" t="str">
        <f t="shared" si="202"/>
        <v/>
      </c>
      <c r="K1185" s="1439" t="str">
        <f t="shared" si="201"/>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4"/>
        <v>N</v>
      </c>
      <c r="D1186" s="882" t="s">
        <v>1371</v>
      </c>
      <c r="E1186" s="882" t="s">
        <v>1532</v>
      </c>
      <c r="F1186" s="882"/>
      <c r="G1186" s="882"/>
      <c r="H1186" s="882"/>
      <c r="I1186" s="1391" t="str">
        <f t="shared" si="200"/>
        <v/>
      </c>
      <c r="J1186" s="1439" t="str">
        <f t="shared" si="202"/>
        <v/>
      </c>
      <c r="K1186" s="1439" t="str">
        <f t="shared" si="201"/>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2058</v>
      </c>
      <c r="I1187" s="1391" t="str">
        <f t="shared" si="200"/>
        <v/>
      </c>
      <c r="J1187" s="1439"/>
      <c r="K1187" s="1439" t="str">
        <f t="shared" si="201"/>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200"/>
        <v/>
      </c>
      <c r="J1188" s="1439" t="str">
        <f t="shared" ref="J1188:J1211" si="205">IF(M1188&lt;&gt;"",IF($Q$1188="Yes",Q$1&amp;M1188,""))</f>
        <v/>
      </c>
      <c r="K1188" s="1439" t="str">
        <f t="shared" si="201"/>
        <v/>
      </c>
      <c r="L1188" s="882" t="s">
        <v>1721</v>
      </c>
      <c r="M1188" s="1458">
        <v>1171</v>
      </c>
      <c r="N1188" s="1439"/>
      <c r="O1188" s="1436">
        <f>'Configurable Tab'!H36</f>
        <v>477</v>
      </c>
      <c r="P1188" s="1436"/>
      <c r="Q1188" s="1482" t="s">
        <v>650</v>
      </c>
      <c r="R1188" s="1439" t="s">
        <v>1106</v>
      </c>
      <c r="S1188" s="1436"/>
      <c r="T1188" s="1439" t="str">
        <f t="shared" ref="T1188:T1193" si="206">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2058</v>
      </c>
      <c r="I1189" s="1391" t="str">
        <f t="shared" si="200"/>
        <v/>
      </c>
      <c r="J1189" s="1439"/>
      <c r="K1189" s="1439" t="str">
        <f t="shared" si="201"/>
        <v/>
      </c>
      <c r="L1189" s="882" t="s">
        <v>1397</v>
      </c>
      <c r="M1189" s="1458">
        <v>1172</v>
      </c>
      <c r="N1189" s="1439"/>
      <c r="O1189" s="1436" t="s">
        <v>728</v>
      </c>
      <c r="P1189" s="1436"/>
      <c r="Q1189" s="1436"/>
      <c r="R1189" s="1439" t="s">
        <v>1106</v>
      </c>
      <c r="S1189" s="1436"/>
      <c r="T1189" s="1439" t="str">
        <f t="shared" si="206"/>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2060</v>
      </c>
      <c r="G1190" s="1439" t="str">
        <f>IF(T1190&lt;&gt;"","I","")</f>
        <v/>
      </c>
      <c r="H1190" s="1439" t="s">
        <v>2058</v>
      </c>
      <c r="I1190" s="1391" t="str">
        <f t="shared" si="200"/>
        <v/>
      </c>
      <c r="J1190" s="1439" t="str">
        <f t="shared" si="205"/>
        <v/>
      </c>
      <c r="K1190" s="1439" t="str">
        <f t="shared" si="201"/>
        <v/>
      </c>
      <c r="L1190" s="882" t="s">
        <v>1395</v>
      </c>
      <c r="M1190" s="1458">
        <v>1173</v>
      </c>
      <c r="N1190" s="1439"/>
      <c r="O1190" s="1436">
        <f>'Configurable Tab'!I36</f>
        <v>490</v>
      </c>
      <c r="P1190" s="1436"/>
      <c r="Q1190" s="1436"/>
      <c r="R1190" s="1439" t="s">
        <v>1106</v>
      </c>
      <c r="S1190" s="1436"/>
      <c r="T1190" s="1439" t="str">
        <f t="shared" si="206"/>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2058</v>
      </c>
      <c r="I1191" s="1391" t="str">
        <f t="shared" si="200"/>
        <v/>
      </c>
      <c r="J1191" s="1439" t="str">
        <f t="shared" si="205"/>
        <v/>
      </c>
      <c r="K1191" s="1439" t="str">
        <f t="shared" si="201"/>
        <v/>
      </c>
      <c r="L1191" s="882" t="s">
        <v>1396</v>
      </c>
      <c r="M1191" s="1458">
        <v>1174</v>
      </c>
      <c r="N1191" s="1439"/>
      <c r="O1191" s="1436" t="s">
        <v>1677</v>
      </c>
      <c r="P1191" s="1436"/>
      <c r="Q1191" s="1436"/>
      <c r="R1191" s="1439" t="s">
        <v>1106</v>
      </c>
      <c r="S1191" s="1436"/>
      <c r="T1191" s="1439" t="str">
        <f t="shared" si="206"/>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2058</v>
      </c>
      <c r="I1192" s="1391" t="str">
        <f t="shared" si="200"/>
        <v/>
      </c>
      <c r="J1192" s="1439"/>
      <c r="K1192" s="1439" t="str">
        <f t="shared" si="201"/>
        <v/>
      </c>
      <c r="L1192" s="882" t="s">
        <v>1399</v>
      </c>
      <c r="M1192" s="1458">
        <v>1175</v>
      </c>
      <c r="N1192" s="1439"/>
      <c r="O1192" s="1436"/>
      <c r="P1192" s="1436"/>
      <c r="Q1192" s="1436"/>
      <c r="R1192" s="1439" t="s">
        <v>1106</v>
      </c>
      <c r="S1192" s="1436"/>
      <c r="T1192" s="1439" t="str">
        <f t="shared" si="206"/>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2058</v>
      </c>
      <c r="I1193" s="1391" t="str">
        <f t="shared" si="200"/>
        <v/>
      </c>
      <c r="J1193" s="1439"/>
      <c r="K1193" s="1439" t="str">
        <f t="shared" si="201"/>
        <v/>
      </c>
      <c r="L1193" s="882" t="s">
        <v>1400</v>
      </c>
      <c r="M1193" s="1458">
        <v>1176</v>
      </c>
      <c r="N1193" s="1439"/>
      <c r="O1193" s="1436"/>
      <c r="P1193" s="1436"/>
      <c r="Q1193" s="1436"/>
      <c r="R1193" s="1439" t="s">
        <v>1106</v>
      </c>
      <c r="S1193" s="1436"/>
      <c r="T1193" s="1439" t="str">
        <f t="shared" si="206"/>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2058</v>
      </c>
      <c r="I1194" s="1391" t="str">
        <f t="shared" si="200"/>
        <v/>
      </c>
      <c r="J1194" s="1439" t="str">
        <f t="shared" si="205"/>
        <v/>
      </c>
      <c r="K1194" s="1439" t="str">
        <f t="shared" si="201"/>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2058</v>
      </c>
      <c r="I1195" s="1391" t="str">
        <f t="shared" si="200"/>
        <v/>
      </c>
      <c r="J1195" s="1439" t="str">
        <f t="shared" si="205"/>
        <v/>
      </c>
      <c r="K1195" s="1439" t="str">
        <f t="shared" si="201"/>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2058</v>
      </c>
      <c r="I1196" s="1391" t="str">
        <f t="shared" si="200"/>
        <v/>
      </c>
      <c r="J1196" s="1439" t="str">
        <f t="shared" si="205"/>
        <v/>
      </c>
      <c r="K1196" s="1439" t="str">
        <f t="shared" si="201"/>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7">IFERROR(SUBSTITUTE(ADDRESS(1,MATCH(A1197,INDIRECT("'"&amp;E1197&amp;"'"&amp;"!A" &amp; $O$1188 + 5 &amp; ":Z" &amp; $O$1188 + 5),0),4),1,""),"")</f>
        <v>J</v>
      </c>
      <c r="D1197" s="882" t="s">
        <v>1371</v>
      </c>
      <c r="E1197" s="882" t="s">
        <v>1532</v>
      </c>
      <c r="F1197" s="1162"/>
      <c r="G1197" s="882"/>
      <c r="H1197" s="882"/>
      <c r="I1197" s="1391" t="str">
        <f t="shared" si="200"/>
        <v/>
      </c>
      <c r="J1197" s="1439" t="str">
        <f t="shared" si="205"/>
        <v/>
      </c>
      <c r="K1197" s="1439" t="str">
        <f t="shared" si="201"/>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7"/>
        <v>L</v>
      </c>
      <c r="D1198" s="882" t="s">
        <v>1371</v>
      </c>
      <c r="E1198" s="882" t="s">
        <v>1532</v>
      </c>
      <c r="F1198" s="1162"/>
      <c r="G1198" s="882"/>
      <c r="H1198" s="882"/>
      <c r="I1198" s="1391" t="str">
        <f t="shared" si="200"/>
        <v/>
      </c>
      <c r="J1198" s="1439" t="str">
        <f t="shared" si="205"/>
        <v/>
      </c>
      <c r="K1198" s="1439" t="str">
        <f t="shared" si="201"/>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7"/>
        <v>N</v>
      </c>
      <c r="D1199" s="882" t="s">
        <v>1371</v>
      </c>
      <c r="E1199" s="882" t="s">
        <v>1532</v>
      </c>
      <c r="F1199" s="1162"/>
      <c r="G1199" s="882"/>
      <c r="H1199" s="882"/>
      <c r="I1199" s="1391" t="str">
        <f t="shared" si="200"/>
        <v/>
      </c>
      <c r="J1199" s="1439" t="str">
        <f t="shared" si="205"/>
        <v/>
      </c>
      <c r="K1199" s="1439" t="str">
        <f t="shared" si="201"/>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7"/>
        <v>J</v>
      </c>
      <c r="D1200" s="882" t="s">
        <v>1371</v>
      </c>
      <c r="E1200" s="882" t="s">
        <v>1532</v>
      </c>
      <c r="F1200" s="882"/>
      <c r="G1200" s="882"/>
      <c r="H1200" s="882"/>
      <c r="I1200" s="1391" t="str">
        <f t="shared" si="200"/>
        <v/>
      </c>
      <c r="J1200" s="1439" t="str">
        <f t="shared" si="205"/>
        <v/>
      </c>
      <c r="K1200" s="1439" t="str">
        <f t="shared" si="201"/>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7"/>
        <v>L</v>
      </c>
      <c r="D1201" s="882" t="s">
        <v>1371</v>
      </c>
      <c r="E1201" s="882" t="s">
        <v>1532</v>
      </c>
      <c r="F1201" s="1162"/>
      <c r="G1201" s="882"/>
      <c r="H1201" s="882"/>
      <c r="I1201" s="1391" t="str">
        <f t="shared" si="200"/>
        <v/>
      </c>
      <c r="J1201" s="1439" t="str">
        <f t="shared" si="205"/>
        <v/>
      </c>
      <c r="K1201" s="1439" t="str">
        <f t="shared" si="201"/>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7"/>
        <v>N</v>
      </c>
      <c r="D1202" s="882" t="s">
        <v>1371</v>
      </c>
      <c r="E1202" s="882" t="s">
        <v>1532</v>
      </c>
      <c r="F1202" s="1162"/>
      <c r="G1202" s="882"/>
      <c r="H1202" s="882"/>
      <c r="I1202" s="1391" t="str">
        <f t="shared" si="200"/>
        <v/>
      </c>
      <c r="J1202" s="1439" t="str">
        <f t="shared" si="205"/>
        <v/>
      </c>
      <c r="K1202" s="1439" t="str">
        <f t="shared" si="201"/>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7"/>
        <v>J</v>
      </c>
      <c r="D1203" s="882" t="s">
        <v>1371</v>
      </c>
      <c r="E1203" s="882" t="s">
        <v>1532</v>
      </c>
      <c r="F1203" s="1162"/>
      <c r="G1203" s="882"/>
      <c r="H1203" s="882"/>
      <c r="I1203" s="1391" t="str">
        <f t="shared" si="200"/>
        <v/>
      </c>
      <c r="J1203" s="1439" t="str">
        <f t="shared" si="205"/>
        <v/>
      </c>
      <c r="K1203" s="1439" t="str">
        <f t="shared" si="201"/>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7"/>
        <v>L</v>
      </c>
      <c r="D1204" s="882" t="s">
        <v>1371</v>
      </c>
      <c r="E1204" s="882" t="s">
        <v>1532</v>
      </c>
      <c r="F1204" s="882"/>
      <c r="G1204" s="882"/>
      <c r="H1204" s="882"/>
      <c r="I1204" s="1391" t="str">
        <f t="shared" si="200"/>
        <v/>
      </c>
      <c r="J1204" s="1439" t="str">
        <f t="shared" si="205"/>
        <v/>
      </c>
      <c r="K1204" s="1439" t="str">
        <f t="shared" si="201"/>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7"/>
        <v>N</v>
      </c>
      <c r="D1205" s="882" t="s">
        <v>1371</v>
      </c>
      <c r="E1205" s="882" t="s">
        <v>1532</v>
      </c>
      <c r="F1205" s="882"/>
      <c r="G1205" s="882"/>
      <c r="H1205" s="882"/>
      <c r="I1205" s="1391" t="str">
        <f t="shared" si="200"/>
        <v/>
      </c>
      <c r="J1205" s="1439" t="str">
        <f t="shared" si="205"/>
        <v/>
      </c>
      <c r="K1205" s="1439" t="str">
        <f t="shared" si="201"/>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7"/>
        <v>J</v>
      </c>
      <c r="D1206" s="882" t="s">
        <v>1371</v>
      </c>
      <c r="E1206" s="882" t="s">
        <v>1532</v>
      </c>
      <c r="F1206" s="882"/>
      <c r="G1206" s="882"/>
      <c r="H1206" s="882"/>
      <c r="I1206" s="1391" t="str">
        <f t="shared" si="200"/>
        <v/>
      </c>
      <c r="J1206" s="1439" t="str">
        <f t="shared" si="205"/>
        <v/>
      </c>
      <c r="K1206" s="1439" t="str">
        <f t="shared" si="201"/>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7"/>
        <v>L</v>
      </c>
      <c r="D1207" s="882" t="s">
        <v>1371</v>
      </c>
      <c r="E1207" s="882" t="s">
        <v>1532</v>
      </c>
      <c r="F1207" s="882"/>
      <c r="G1207" s="882"/>
      <c r="H1207" s="882"/>
      <c r="I1207" s="1391" t="str">
        <f t="shared" si="200"/>
        <v/>
      </c>
      <c r="J1207" s="1439" t="str">
        <f t="shared" si="205"/>
        <v/>
      </c>
      <c r="K1207" s="1439" t="str">
        <f t="shared" si="201"/>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7"/>
        <v>N</v>
      </c>
      <c r="D1208" s="882" t="s">
        <v>1371</v>
      </c>
      <c r="E1208" s="882" t="s">
        <v>1532</v>
      </c>
      <c r="F1208" s="882"/>
      <c r="G1208" s="882"/>
      <c r="H1208" s="882"/>
      <c r="I1208" s="1391" t="str">
        <f t="shared" si="200"/>
        <v/>
      </c>
      <c r="J1208" s="1439" t="str">
        <f t="shared" si="205"/>
        <v/>
      </c>
      <c r="K1208" s="1439" t="str">
        <f t="shared" si="201"/>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7"/>
        <v>J</v>
      </c>
      <c r="D1209" s="882" t="s">
        <v>1371</v>
      </c>
      <c r="E1209" s="882" t="s">
        <v>1532</v>
      </c>
      <c r="F1209" s="882"/>
      <c r="G1209" s="882"/>
      <c r="H1209" s="882"/>
      <c r="I1209" s="1391" t="str">
        <f t="shared" si="200"/>
        <v/>
      </c>
      <c r="J1209" s="1439" t="str">
        <f t="shared" si="205"/>
        <v/>
      </c>
      <c r="K1209" s="1439" t="str">
        <f t="shared" si="201"/>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7"/>
        <v>L</v>
      </c>
      <c r="D1210" s="882" t="s">
        <v>1371</v>
      </c>
      <c r="E1210" s="882" t="s">
        <v>1532</v>
      </c>
      <c r="F1210" s="882"/>
      <c r="G1210" s="882"/>
      <c r="H1210" s="882"/>
      <c r="I1210" s="1391" t="str">
        <f t="shared" si="200"/>
        <v/>
      </c>
      <c r="J1210" s="1439" t="str">
        <f t="shared" si="205"/>
        <v/>
      </c>
      <c r="K1210" s="1439" t="str">
        <f t="shared" si="201"/>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7"/>
        <v>N</v>
      </c>
      <c r="D1211" s="882" t="s">
        <v>1371</v>
      </c>
      <c r="E1211" s="882" t="s">
        <v>1532</v>
      </c>
      <c r="F1211" s="882"/>
      <c r="G1211" s="882"/>
      <c r="H1211" s="882"/>
      <c r="I1211" s="1391" t="str">
        <f t="shared" si="200"/>
        <v/>
      </c>
      <c r="J1211" s="1439" t="str">
        <f t="shared" si="205"/>
        <v/>
      </c>
      <c r="K1211" s="1439" t="str">
        <f t="shared" si="201"/>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2058</v>
      </c>
      <c r="I1212" s="1391" t="str">
        <f t="shared" si="200"/>
        <v/>
      </c>
      <c r="J1212" s="1439"/>
      <c r="K1212" s="1439" t="str">
        <f t="shared" si="201"/>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200"/>
        <v/>
      </c>
      <c r="J1213" s="1439" t="str">
        <f t="shared" ref="J1213:J1218" si="208">IF(M1213&lt;&gt;"",IF($Q$1213="Yes",Q$1&amp;M1213,""))</f>
        <v/>
      </c>
      <c r="K1213" s="1439" t="str">
        <f t="shared" si="201"/>
        <v/>
      </c>
      <c r="L1213" s="882" t="s">
        <v>1721</v>
      </c>
      <c r="M1213" s="1458">
        <v>1196</v>
      </c>
      <c r="N1213" s="1439"/>
      <c r="O1213" s="1436">
        <f>'Configurable Tab'!H37</f>
        <v>491</v>
      </c>
      <c r="P1213" s="1436"/>
      <c r="Q1213" s="1482" t="s">
        <v>650</v>
      </c>
      <c r="R1213" s="1439" t="s">
        <v>1164</v>
      </c>
      <c r="S1213" s="1436"/>
      <c r="T1213" s="1439" t="str">
        <f t="shared" ref="T1213:T1217" si="209">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2058</v>
      </c>
      <c r="I1214" s="1391" t="str">
        <f t="shared" si="200"/>
        <v/>
      </c>
      <c r="J1214" s="1439"/>
      <c r="K1214" s="1439" t="str">
        <f t="shared" si="201"/>
        <v/>
      </c>
      <c r="L1214" s="882" t="s">
        <v>1397</v>
      </c>
      <c r="M1214" s="1458">
        <v>1197</v>
      </c>
      <c r="N1214" s="1439"/>
      <c r="O1214" s="1436" t="s">
        <v>728</v>
      </c>
      <c r="P1214" s="1436"/>
      <c r="Q1214" s="1436"/>
      <c r="R1214" s="1439" t="s">
        <v>1164</v>
      </c>
      <c r="S1214" s="1436"/>
      <c r="T1214" s="1439" t="str">
        <f t="shared" si="209"/>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2060</v>
      </c>
      <c r="G1215" s="1439" t="str">
        <f>IF(T1215&lt;&gt;"","I","")</f>
        <v/>
      </c>
      <c r="H1215" s="1439" t="s">
        <v>2058</v>
      </c>
      <c r="I1215" s="1391" t="str">
        <f t="shared" si="200"/>
        <v/>
      </c>
      <c r="J1215" s="1439" t="str">
        <f t="shared" si="208"/>
        <v/>
      </c>
      <c r="K1215" s="1439" t="str">
        <f t="shared" si="201"/>
        <v/>
      </c>
      <c r="L1215" s="882" t="s">
        <v>1395</v>
      </c>
      <c r="M1215" s="1458">
        <v>1198</v>
      </c>
      <c r="N1215" s="1439"/>
      <c r="O1215" s="1436">
        <f>'Configurable Tab'!I37</f>
        <v>502</v>
      </c>
      <c r="P1215" s="1436"/>
      <c r="Q1215" s="1436" t="s">
        <v>484</v>
      </c>
      <c r="R1215" s="1439" t="s">
        <v>1164</v>
      </c>
      <c r="S1215" s="1436"/>
      <c r="T1215" s="1439" t="str">
        <f t="shared" si="209"/>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2058</v>
      </c>
      <c r="I1216" s="1391" t="str">
        <f t="shared" si="200"/>
        <v/>
      </c>
      <c r="J1216" s="1439"/>
      <c r="K1216" s="1439" t="str">
        <f t="shared" si="201"/>
        <v/>
      </c>
      <c r="L1216" s="882" t="s">
        <v>1399</v>
      </c>
      <c r="M1216" s="1458">
        <v>1199</v>
      </c>
      <c r="N1216" s="1439"/>
      <c r="O1216" s="1436" t="s">
        <v>1678</v>
      </c>
      <c r="P1216" s="1436"/>
      <c r="Q1216" s="1436"/>
      <c r="R1216" s="1439" t="s">
        <v>1164</v>
      </c>
      <c r="S1216" s="1436"/>
      <c r="T1216" s="1439" t="str">
        <f t="shared" si="209"/>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2058</v>
      </c>
      <c r="I1217" s="1391" t="str">
        <f t="shared" si="200"/>
        <v/>
      </c>
      <c r="J1217" s="1439"/>
      <c r="K1217" s="1439" t="str">
        <f t="shared" si="201"/>
        <v/>
      </c>
      <c r="L1217" s="882" t="s">
        <v>1400</v>
      </c>
      <c r="M1217" s="1458">
        <v>1200</v>
      </c>
      <c r="N1217" s="1439"/>
      <c r="O1217" s="1436"/>
      <c r="P1217" s="1436"/>
      <c r="Q1217" s="1436"/>
      <c r="R1217" s="1439" t="s">
        <v>1164</v>
      </c>
      <c r="S1217" s="1436"/>
      <c r="T1217" s="1439" t="str">
        <f t="shared" si="209"/>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2058</v>
      </c>
      <c r="I1218" s="1391" t="str">
        <f t="shared" si="200"/>
        <v/>
      </c>
      <c r="J1218" s="1439" t="str">
        <f t="shared" si="208"/>
        <v/>
      </c>
      <c r="K1218" s="1439" t="str">
        <f t="shared" si="201"/>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2065</v>
      </c>
      <c r="G1219" s="1439" t="str">
        <f>IF(T1219&lt;&gt;"","T","")</f>
        <v/>
      </c>
      <c r="H1219" s="1439" t="s">
        <v>2058</v>
      </c>
      <c r="I1219" s="1391" t="str">
        <f t="shared" si="200"/>
        <v/>
      </c>
      <c r="J1219" s="1439"/>
      <c r="K1219" s="1439" t="str">
        <f t="shared" si="201"/>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10">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11">_xlfn.IFNA(SUBSTITUTE(ADDRESS(1,MATCH(A1221,INDIRECT("'"&amp;E1221&amp;"'"&amp;"!A5:Z5"),0),4),1,""),"")</f>
        <v>G</v>
      </c>
      <c r="D1221" s="1439" t="s">
        <v>1371</v>
      </c>
      <c r="E1221" s="845" t="s">
        <v>875</v>
      </c>
      <c r="F1221" s="1439"/>
      <c r="G1221" s="1439"/>
      <c r="H1221" s="1439"/>
      <c r="I1221" s="1391" t="str">
        <f t="shared" ref="I1221:I1282" si="212">IF(J1221&lt;&gt;"",A1221,"")</f>
        <v>Shipping Location Number</v>
      </c>
      <c r="J1221" s="1439" t="str">
        <f>IFERROR(Q$1&amp;M167,"")</f>
        <v>F34</v>
      </c>
      <c r="K1221" s="1439" t="str">
        <f t="shared" si="210"/>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11"/>
        <v>G</v>
      </c>
      <c r="D1222" s="1439" t="s">
        <v>1371</v>
      </c>
      <c r="E1222" s="845" t="s">
        <v>875</v>
      </c>
      <c r="F1222" s="1439"/>
      <c r="G1222" s="1439"/>
      <c r="H1222" s="1439"/>
      <c r="I1222" s="1391" t="str">
        <f t="shared" si="212"/>
        <v>Shipping Location Number</v>
      </c>
      <c r="J1222" s="1439" t="str">
        <f>IFERROR(Q$1&amp;M178,"")</f>
        <v>F55</v>
      </c>
      <c r="K1222" s="1439" t="str">
        <f t="shared" si="210"/>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11"/>
        <v>G</v>
      </c>
      <c r="D1223" s="1439" t="s">
        <v>1371</v>
      </c>
      <c r="E1223" s="845" t="s">
        <v>875</v>
      </c>
      <c r="F1223" s="1439"/>
      <c r="G1223" s="1439"/>
      <c r="H1223" s="1439"/>
      <c r="I1223" s="1391" t="str">
        <f t="shared" si="212"/>
        <v>Shipping Location Number</v>
      </c>
      <c r="J1223" s="1439" t="str">
        <f>IFERROR(Q$1&amp;M189,"")</f>
        <v>F76</v>
      </c>
      <c r="K1223" s="1439" t="str">
        <f t="shared" si="210"/>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11"/>
        <v>G</v>
      </c>
      <c r="D1224" s="1439" t="s">
        <v>1371</v>
      </c>
      <c r="E1224" s="845" t="s">
        <v>875</v>
      </c>
      <c r="F1224" s="1439"/>
      <c r="G1224" s="1439"/>
      <c r="H1224" s="1439"/>
      <c r="I1224" s="1391" t="str">
        <f t="shared" si="212"/>
        <v>Shipping Location Number</v>
      </c>
      <c r="J1224" s="1439" t="str">
        <f>IFERROR(Q$1&amp;M200,"")</f>
        <v>F97</v>
      </c>
      <c r="K1224" s="1439" t="str">
        <f t="shared" si="210"/>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11"/>
        <v>G</v>
      </c>
      <c r="D1225" s="1439" t="s">
        <v>1371</v>
      </c>
      <c r="E1225" s="845" t="s">
        <v>875</v>
      </c>
      <c r="F1225" s="1439"/>
      <c r="G1225" s="1439"/>
      <c r="H1225" s="1439"/>
      <c r="I1225" s="1391" t="str">
        <f t="shared" si="212"/>
        <v>Shipping Location Number</v>
      </c>
      <c r="J1225" s="1439" t="str">
        <f>IFERROR(Q$1&amp;M211,"")</f>
        <v>F118</v>
      </c>
      <c r="K1225" s="1439" t="str">
        <f t="shared" si="210"/>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11"/>
        <v>G</v>
      </c>
      <c r="D1226" s="1439" t="s">
        <v>1371</v>
      </c>
      <c r="E1226" s="845" t="s">
        <v>875</v>
      </c>
      <c r="F1226" s="1439"/>
      <c r="G1226" s="1439"/>
      <c r="H1226" s="1439"/>
      <c r="I1226" s="1391" t="str">
        <f t="shared" si="212"/>
        <v>Shipping Location Number</v>
      </c>
      <c r="J1226" s="1439" t="str">
        <f>IFERROR(Q$1&amp;M222,"")</f>
        <v>F139</v>
      </c>
      <c r="K1226" s="1439" t="str">
        <f t="shared" si="210"/>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11"/>
        <v>G</v>
      </c>
      <c r="D1227" s="1439" t="s">
        <v>1371</v>
      </c>
      <c r="E1227" s="845" t="s">
        <v>875</v>
      </c>
      <c r="F1227" s="1439"/>
      <c r="G1227" s="1439"/>
      <c r="H1227" s="1439"/>
      <c r="I1227" s="1391" t="str">
        <f t="shared" si="212"/>
        <v>Shipping Location Number</v>
      </c>
      <c r="J1227" s="1439" t="str">
        <f>IFERROR(Q$1&amp;M233,"")</f>
        <v>F160</v>
      </c>
      <c r="K1227" s="1439" t="str">
        <f t="shared" si="210"/>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11"/>
        <v>G</v>
      </c>
      <c r="D1228" s="1439" t="s">
        <v>1371</v>
      </c>
      <c r="E1228" s="845" t="s">
        <v>875</v>
      </c>
      <c r="F1228" s="1439"/>
      <c r="G1228" s="1439"/>
      <c r="H1228" s="1439"/>
      <c r="I1228" s="1391" t="str">
        <f t="shared" si="212"/>
        <v>Shipping Location Number</v>
      </c>
      <c r="J1228" s="1439" t="str">
        <f>IFERROR(Q$1&amp;M244,"")</f>
        <v>F181</v>
      </c>
      <c r="K1228" s="1439" t="str">
        <f t="shared" si="210"/>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11"/>
        <v>G</v>
      </c>
      <c r="D1229" s="1439" t="s">
        <v>1371</v>
      </c>
      <c r="E1229" s="845" t="s">
        <v>875</v>
      </c>
      <c r="F1229" s="1439"/>
      <c r="G1229" s="1439"/>
      <c r="H1229" s="1439"/>
      <c r="I1229" s="1391" t="str">
        <f t="shared" si="212"/>
        <v>Shipping Location Number</v>
      </c>
      <c r="J1229" s="1439" t="str">
        <f>IFERROR(Q$1&amp;M255,"")</f>
        <v>F202</v>
      </c>
      <c r="K1229" s="1439" t="str">
        <f t="shared" si="210"/>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11"/>
        <v>G</v>
      </c>
      <c r="D1230" s="1439" t="s">
        <v>1371</v>
      </c>
      <c r="E1230" s="845" t="s">
        <v>875</v>
      </c>
      <c r="F1230" s="1439"/>
      <c r="G1230" s="1439"/>
      <c r="H1230" s="1439"/>
      <c r="I1230" s="1391" t="str">
        <f t="shared" si="212"/>
        <v>Shipping Location Number</v>
      </c>
      <c r="J1230" s="1439" t="str">
        <f>IFERROR(Q$1&amp;M266,"")</f>
        <v>F223</v>
      </c>
      <c r="K1230" s="1439" t="str">
        <f t="shared" si="210"/>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3">_xlfn.IFNA(_xlfn.CONCAT(SUBSTITUTE(ADDRESS(1,MATCH(A1231,INDIRECT("'"&amp;E1231&amp;"'"&amp;"!A5:Z5"),0),4),1,""),15),"")</f>
        <v>S15</v>
      </c>
      <c r="C1231" s="845" t="str">
        <f t="shared" ca="1" si="211"/>
        <v>S</v>
      </c>
      <c r="D1231" s="1439" t="s">
        <v>1371</v>
      </c>
      <c r="E1231" s="845" t="s">
        <v>875</v>
      </c>
      <c r="F1231" s="1439"/>
      <c r="G1231" s="1439"/>
      <c r="H1231" s="1439"/>
      <c r="I1231" s="1391" t="str">
        <f t="shared" si="212"/>
        <v>Zip Code</v>
      </c>
      <c r="J1231" s="1439" t="str">
        <f>IF(P1221="",Q$1&amp;M177,"")</f>
        <v>F54</v>
      </c>
      <c r="K1231" s="1439" t="str">
        <f t="shared" si="210"/>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3"/>
        <v>S15</v>
      </c>
      <c r="C1232" s="845" t="str">
        <f t="shared" ca="1" si="211"/>
        <v>S</v>
      </c>
      <c r="D1232" s="1439" t="s">
        <v>1371</v>
      </c>
      <c r="E1232" s="845" t="s">
        <v>875</v>
      </c>
      <c r="F1232" s="1439"/>
      <c r="G1232" s="1439"/>
      <c r="H1232" s="1439"/>
      <c r="I1232" s="1391" t="str">
        <f t="shared" si="212"/>
        <v>Zip Code</v>
      </c>
      <c r="J1232" s="1439" t="str">
        <f>IF(P1222="",Q$1&amp;M188,"")</f>
        <v>F75</v>
      </c>
      <c r="K1232" s="1439" t="str">
        <f t="shared" si="210"/>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3"/>
        <v>S15</v>
      </c>
      <c r="C1233" s="845" t="str">
        <f t="shared" ca="1" si="211"/>
        <v>S</v>
      </c>
      <c r="D1233" s="1439" t="s">
        <v>1371</v>
      </c>
      <c r="E1233" s="845" t="s">
        <v>875</v>
      </c>
      <c r="F1233" s="1439"/>
      <c r="G1233" s="1439"/>
      <c r="H1233" s="1439"/>
      <c r="I1233" s="1391" t="str">
        <f t="shared" si="212"/>
        <v>Zip Code</v>
      </c>
      <c r="J1233" s="1439" t="str">
        <f>IF(P1223="",Q$1&amp;M199,"")</f>
        <v>F96</v>
      </c>
      <c r="K1233" s="1439" t="str">
        <f t="shared" si="210"/>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3"/>
        <v>S15</v>
      </c>
      <c r="C1234" s="845" t="str">
        <f t="shared" ca="1" si="211"/>
        <v>S</v>
      </c>
      <c r="D1234" s="1439" t="s">
        <v>1371</v>
      </c>
      <c r="E1234" s="845" t="s">
        <v>875</v>
      </c>
      <c r="F1234" s="1439"/>
      <c r="G1234" s="1439"/>
      <c r="H1234" s="1439"/>
      <c r="I1234" s="1391" t="str">
        <f t="shared" si="212"/>
        <v>Zip Code</v>
      </c>
      <c r="J1234" s="1439" t="str">
        <f>IF(P1224="",Q$1&amp;M210,"")</f>
        <v>F117</v>
      </c>
      <c r="K1234" s="1439" t="str">
        <f t="shared" si="210"/>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3"/>
        <v>S15</v>
      </c>
      <c r="C1235" s="845" t="str">
        <f t="shared" ca="1" si="211"/>
        <v>S</v>
      </c>
      <c r="D1235" s="1439" t="s">
        <v>1371</v>
      </c>
      <c r="E1235" s="845" t="s">
        <v>875</v>
      </c>
      <c r="F1235" s="1439"/>
      <c r="G1235" s="1439"/>
      <c r="H1235" s="1439"/>
      <c r="I1235" s="1391" t="str">
        <f t="shared" si="212"/>
        <v>Zip Code</v>
      </c>
      <c r="J1235" s="1439" t="str">
        <f>IF(P1225="",Q$1&amp;M221,"")</f>
        <v>F138</v>
      </c>
      <c r="K1235" s="1439" t="str">
        <f t="shared" si="210"/>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3"/>
        <v>S15</v>
      </c>
      <c r="C1236" s="845" t="str">
        <f t="shared" ca="1" si="211"/>
        <v>S</v>
      </c>
      <c r="D1236" s="1439" t="s">
        <v>1371</v>
      </c>
      <c r="E1236" s="845" t="s">
        <v>875</v>
      </c>
      <c r="F1236" s="1439"/>
      <c r="G1236" s="1439"/>
      <c r="H1236" s="1439"/>
      <c r="I1236" s="1391" t="str">
        <f t="shared" si="212"/>
        <v>Zip Code</v>
      </c>
      <c r="J1236" s="1439" t="str">
        <f>IF(P1226="",Q$1&amp;M232,"")</f>
        <v>F159</v>
      </c>
      <c r="K1236" s="1439" t="str">
        <f t="shared" si="210"/>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3"/>
        <v>S15</v>
      </c>
      <c r="C1237" s="845" t="str">
        <f t="shared" ca="1" si="211"/>
        <v>S</v>
      </c>
      <c r="D1237" s="1439" t="s">
        <v>1371</v>
      </c>
      <c r="E1237" s="845" t="s">
        <v>875</v>
      </c>
      <c r="F1237" s="1439"/>
      <c r="G1237" s="1439"/>
      <c r="H1237" s="1439"/>
      <c r="I1237" s="1391" t="str">
        <f t="shared" si="212"/>
        <v>Zip Code</v>
      </c>
      <c r="J1237" s="1439" t="str">
        <f>IF(P1227="",Q$1&amp;M243,"")</f>
        <v>F180</v>
      </c>
      <c r="K1237" s="1439" t="str">
        <f t="shared" si="210"/>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3"/>
        <v>S15</v>
      </c>
      <c r="C1238" s="845" t="str">
        <f t="shared" ca="1" si="211"/>
        <v>S</v>
      </c>
      <c r="D1238" s="1439" t="s">
        <v>1371</v>
      </c>
      <c r="E1238" s="845" t="s">
        <v>875</v>
      </c>
      <c r="F1238" s="1439"/>
      <c r="G1238" s="1439"/>
      <c r="H1238" s="1439"/>
      <c r="I1238" s="1391" t="str">
        <f t="shared" si="212"/>
        <v>Zip Code</v>
      </c>
      <c r="J1238" s="1439" t="str">
        <f>IF(P1228="",Q$1&amp;M254,"")</f>
        <v>F201</v>
      </c>
      <c r="K1238" s="1439" t="str">
        <f t="shared" si="210"/>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3"/>
        <v>S15</v>
      </c>
      <c r="C1239" s="845" t="str">
        <f t="shared" ca="1" si="211"/>
        <v>S</v>
      </c>
      <c r="D1239" s="1439" t="s">
        <v>1371</v>
      </c>
      <c r="E1239" s="845" t="s">
        <v>875</v>
      </c>
      <c r="F1239" s="1439"/>
      <c r="G1239" s="1439"/>
      <c r="H1239" s="1439"/>
      <c r="I1239" s="1391" t="str">
        <f t="shared" si="212"/>
        <v>Zip Code</v>
      </c>
      <c r="J1239" s="1439" t="str">
        <f>IF(P1229="",Q$1&amp;M265,"")</f>
        <v>F222</v>
      </c>
      <c r="K1239" s="1439" t="str">
        <f t="shared" si="210"/>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3"/>
        <v>S15</v>
      </c>
      <c r="C1240" s="845" t="str">
        <f t="shared" ca="1" si="211"/>
        <v>S</v>
      </c>
      <c r="D1240" s="1439" t="s">
        <v>1371</v>
      </c>
      <c r="E1240" s="845" t="s">
        <v>875</v>
      </c>
      <c r="F1240" s="1439"/>
      <c r="G1240" s="1439"/>
      <c r="H1240" s="1439"/>
      <c r="I1240" s="1391" t="str">
        <f t="shared" si="212"/>
        <v>Zip Code</v>
      </c>
      <c r="J1240" s="1439" t="str">
        <f>IF(P1230="",Q$1&amp;M276,"")</f>
        <v>F243</v>
      </c>
      <c r="K1240" s="1439" t="str">
        <f t="shared" si="210"/>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12"/>
        <v>Per</v>
      </c>
      <c r="J1241" s="1439" t="str">
        <f>IFERROR(Q$1&amp;M280,"")</f>
        <v>F249</v>
      </c>
      <c r="K1241" s="1439" t="str">
        <f t="shared" si="210"/>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4">_xlfn.CONCAT(IFERROR(SUBSTITUTE(ADDRESS(1,MATCH(A1242,INDIRECT("'"&amp;E1242&amp;"'"&amp;"!A9:Z9"),0),4),1,""),""))</f>
        <v>D</v>
      </c>
      <c r="D1242" s="1439" t="s">
        <v>1371</v>
      </c>
      <c r="E1242" s="845" t="s">
        <v>208</v>
      </c>
      <c r="F1242" s="1439"/>
      <c r="G1242" s="1439"/>
      <c r="H1242" s="1439"/>
      <c r="I1242" s="1391" t="str">
        <f t="shared" si="212"/>
        <v>Per</v>
      </c>
      <c r="J1242" s="1439" t="str">
        <f>IFERROR(Q$1&amp;M292,"")</f>
        <v>F261</v>
      </c>
      <c r="K1242" s="1439" t="str">
        <f t="shared" si="210"/>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4"/>
        <v>D</v>
      </c>
      <c r="D1243" s="1439" t="s">
        <v>1371</v>
      </c>
      <c r="E1243" s="845" t="s">
        <v>208</v>
      </c>
      <c r="F1243" s="1439"/>
      <c r="G1243" s="1439"/>
      <c r="H1243" s="1439"/>
      <c r="I1243" s="1391" t="str">
        <f t="shared" si="212"/>
        <v>Per</v>
      </c>
      <c r="J1243" s="1439" t="str">
        <f>IFERROR(Q$1&amp;M304,"")</f>
        <v>F273</v>
      </c>
      <c r="K1243" s="1439" t="str">
        <f t="shared" si="210"/>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4"/>
        <v>D</v>
      </c>
      <c r="D1244" s="1439" t="s">
        <v>1371</v>
      </c>
      <c r="E1244" s="845" t="s">
        <v>208</v>
      </c>
      <c r="F1244" s="1439"/>
      <c r="G1244" s="1439"/>
      <c r="H1244" s="1439"/>
      <c r="I1244" s="1391" t="str">
        <f t="shared" si="212"/>
        <v>Per</v>
      </c>
      <c r="J1244" s="1439" t="str">
        <f>IFERROR(Q$1&amp;M316,"")</f>
        <v>F285</v>
      </c>
      <c r="K1244" s="1439" t="str">
        <f t="shared" si="210"/>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4"/>
        <v>D</v>
      </c>
      <c r="D1245" s="1439" t="s">
        <v>1371</v>
      </c>
      <c r="E1245" s="845" t="s">
        <v>208</v>
      </c>
      <c r="F1245" s="1439"/>
      <c r="G1245" s="1439"/>
      <c r="H1245" s="1439"/>
      <c r="I1245" s="1391" t="str">
        <f t="shared" si="212"/>
        <v>Per</v>
      </c>
      <c r="J1245" s="1439" t="str">
        <f>IFERROR(Q$1&amp;M328,"")</f>
        <v>F297</v>
      </c>
      <c r="K1245" s="1439" t="str">
        <f t="shared" si="210"/>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4"/>
        <v>D</v>
      </c>
      <c r="D1246" s="1439" t="s">
        <v>1371</v>
      </c>
      <c r="E1246" s="845" t="s">
        <v>208</v>
      </c>
      <c r="F1246" s="1439"/>
      <c r="G1246" s="1439"/>
      <c r="H1246" s="1439"/>
      <c r="I1246" s="1391" t="str">
        <f t="shared" si="212"/>
        <v>Per</v>
      </c>
      <c r="J1246" s="1439" t="str">
        <f>IFERROR(Q$1&amp;M340,"")</f>
        <v>F309</v>
      </c>
      <c r="K1246" s="1439" t="str">
        <f t="shared" si="210"/>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4"/>
        <v>D</v>
      </c>
      <c r="D1247" s="1439" t="s">
        <v>1371</v>
      </c>
      <c r="E1247" s="845" t="s">
        <v>208</v>
      </c>
      <c r="F1247" s="1439"/>
      <c r="G1247" s="1439"/>
      <c r="H1247" s="1439"/>
      <c r="I1247" s="1391" t="str">
        <f t="shared" si="212"/>
        <v>Per</v>
      </c>
      <c r="J1247" s="1439" t="str">
        <f>IFERROR(Q$1&amp;M352,"")</f>
        <v>F321</v>
      </c>
      <c r="K1247" s="1439" t="str">
        <f t="shared" si="210"/>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4"/>
        <v>D</v>
      </c>
      <c r="D1248" s="1439" t="s">
        <v>1371</v>
      </c>
      <c r="E1248" s="845" t="s">
        <v>208</v>
      </c>
      <c r="F1248" s="1439"/>
      <c r="G1248" s="1439"/>
      <c r="H1248" s="1439"/>
      <c r="I1248" s="1391" t="str">
        <f t="shared" si="212"/>
        <v>Per</v>
      </c>
      <c r="J1248" s="1439" t="str">
        <f>IFERROR(Q$1&amp;M364,"")</f>
        <v>F333</v>
      </c>
      <c r="K1248" s="1439" t="str">
        <f t="shared" si="210"/>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4"/>
        <v>D</v>
      </c>
      <c r="D1249" s="1439" t="s">
        <v>1371</v>
      </c>
      <c r="E1249" s="845" t="s">
        <v>208</v>
      </c>
      <c r="F1249" s="1439"/>
      <c r="G1249" s="1439"/>
      <c r="H1249" s="1439"/>
      <c r="I1249" s="1391" t="str">
        <f t="shared" si="212"/>
        <v>Per</v>
      </c>
      <c r="J1249" s="1439" t="str">
        <f>IFERROR(Q$1&amp;M376,"")</f>
        <v>F345</v>
      </c>
      <c r="K1249" s="1439" t="str">
        <f t="shared" si="210"/>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4"/>
        <v>D</v>
      </c>
      <c r="D1250" s="1439" t="s">
        <v>1371</v>
      </c>
      <c r="E1250" s="845" t="s">
        <v>208</v>
      </c>
      <c r="F1250" s="1439"/>
      <c r="G1250" s="1439"/>
      <c r="H1250" s="1439"/>
      <c r="I1250" s="1391" t="str">
        <f t="shared" si="212"/>
        <v>Per</v>
      </c>
      <c r="J1250" s="1439" t="str">
        <f>IFERROR(Q$1&amp;M388,"")</f>
        <v>F357</v>
      </c>
      <c r="K1250" s="1439" t="str">
        <f t="shared" si="210"/>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4"/>
        <v>D</v>
      </c>
      <c r="D1251" s="1439" t="s">
        <v>1371</v>
      </c>
      <c r="E1251" s="845" t="s">
        <v>208</v>
      </c>
      <c r="F1251" s="1439"/>
      <c r="G1251" s="1439"/>
      <c r="H1251" s="1439"/>
      <c r="I1251" s="1391" t="str">
        <f t="shared" si="212"/>
        <v>Per</v>
      </c>
      <c r="J1251" s="1439" t="str">
        <f>IFERROR(Q$1&amp;M400,"")</f>
        <v>F369</v>
      </c>
      <c r="K1251" s="1439" t="str">
        <f t="shared" si="210"/>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4"/>
        <v>D</v>
      </c>
      <c r="D1252" s="1439" t="s">
        <v>1371</v>
      </c>
      <c r="E1252" s="845" t="s">
        <v>208</v>
      </c>
      <c r="F1252" s="1439"/>
      <c r="G1252" s="1439"/>
      <c r="H1252" s="1439"/>
      <c r="I1252" s="1391" t="str">
        <f t="shared" si="212"/>
        <v>Per</v>
      </c>
      <c r="J1252" s="1439" t="str">
        <f>IFERROR(Q$1&amp;M412,"")</f>
        <v>F381</v>
      </c>
      <c r="K1252" s="1439" t="str">
        <f t="shared" si="210"/>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4"/>
        <v>D</v>
      </c>
      <c r="D1253" s="1439" t="s">
        <v>1371</v>
      </c>
      <c r="E1253" s="845" t="s">
        <v>208</v>
      </c>
      <c r="F1253" s="1439"/>
      <c r="G1253" s="1439"/>
      <c r="H1253" s="1439"/>
      <c r="I1253" s="1391" t="str">
        <f t="shared" si="212"/>
        <v>Per</v>
      </c>
      <c r="J1253" s="1439" t="str">
        <f>IFERROR(Q$1&amp;M424,"")</f>
        <v>F393</v>
      </c>
      <c r="K1253" s="1439" t="str">
        <f t="shared" si="210"/>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4"/>
        <v>D</v>
      </c>
      <c r="D1254" s="1439" t="s">
        <v>1371</v>
      </c>
      <c r="E1254" s="845" t="s">
        <v>208</v>
      </c>
      <c r="F1254" s="1439"/>
      <c r="G1254" s="1439"/>
      <c r="H1254" s="1439"/>
      <c r="I1254" s="1391" t="str">
        <f t="shared" si="212"/>
        <v>Per</v>
      </c>
      <c r="J1254" s="1439" t="str">
        <f>IFERROR(Q$1&amp;M436,"")</f>
        <v>F405</v>
      </c>
      <c r="K1254" s="1439" t="str">
        <f t="shared" si="210"/>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4"/>
        <v>D</v>
      </c>
      <c r="D1255" s="1439" t="s">
        <v>1371</v>
      </c>
      <c r="E1255" s="845" t="s">
        <v>208</v>
      </c>
      <c r="F1255" s="1439"/>
      <c r="G1255" s="1439"/>
      <c r="H1255" s="1439"/>
      <c r="I1255" s="1391" t="str">
        <f t="shared" si="212"/>
        <v>Per</v>
      </c>
      <c r="J1255" s="1439" t="str">
        <f>IFERROR(Q$1&amp;M448,"")</f>
        <v>F417</v>
      </c>
      <c r="K1255" s="1439" t="str">
        <f t="shared" si="210"/>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4"/>
        <v>D</v>
      </c>
      <c r="D1256" s="1439" t="s">
        <v>1371</v>
      </c>
      <c r="E1256" s="845" t="s">
        <v>208</v>
      </c>
      <c r="F1256" s="1439"/>
      <c r="G1256" s="1439"/>
      <c r="H1256" s="1439"/>
      <c r="I1256" s="1391" t="str">
        <f t="shared" si="212"/>
        <v>Per</v>
      </c>
      <c r="J1256" s="1439" t="str">
        <f>IFERROR(Q$1&amp;M460,"")</f>
        <v>F429</v>
      </c>
      <c r="K1256" s="1439" t="str">
        <f t="shared" si="210"/>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4"/>
        <v>D</v>
      </c>
      <c r="D1257" s="1439" t="s">
        <v>1371</v>
      </c>
      <c r="E1257" s="845" t="s">
        <v>208</v>
      </c>
      <c r="F1257" s="1439"/>
      <c r="G1257" s="1439"/>
      <c r="H1257" s="1439"/>
      <c r="I1257" s="1391" t="str">
        <f t="shared" si="212"/>
        <v>Per</v>
      </c>
      <c r="J1257" s="1439" t="str">
        <f>IFERROR(Q$1&amp;M472,"")</f>
        <v>F441</v>
      </c>
      <c r="K1257" s="1439" t="str">
        <f t="shared" si="210"/>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4"/>
        <v>D</v>
      </c>
      <c r="D1258" s="1439" t="s">
        <v>1371</v>
      </c>
      <c r="E1258" s="845" t="s">
        <v>208</v>
      </c>
      <c r="F1258" s="1439"/>
      <c r="G1258" s="1439"/>
      <c r="H1258" s="1439"/>
      <c r="I1258" s="1391" t="str">
        <f t="shared" si="212"/>
        <v>Per</v>
      </c>
      <c r="J1258" s="1439" t="str">
        <f>IFERROR(Q$1&amp;M484,"")</f>
        <v>F453</v>
      </c>
      <c r="K1258" s="1439" t="str">
        <f t="shared" si="210"/>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4"/>
        <v>D</v>
      </c>
      <c r="D1259" s="1439" t="s">
        <v>1371</v>
      </c>
      <c r="E1259" s="845" t="s">
        <v>208</v>
      </c>
      <c r="F1259" s="1439"/>
      <c r="G1259" s="1439"/>
      <c r="H1259" s="1439"/>
      <c r="I1259" s="1391" t="str">
        <f t="shared" si="212"/>
        <v>Per</v>
      </c>
      <c r="J1259" s="1439" t="str">
        <f>IFERROR(Q$1&amp;M496,"")</f>
        <v>F465</v>
      </c>
      <c r="K1259" s="1439" t="str">
        <f t="shared" si="210"/>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4"/>
        <v>D</v>
      </c>
      <c r="D1260" s="1439" t="s">
        <v>1371</v>
      </c>
      <c r="E1260" s="845" t="s">
        <v>208</v>
      </c>
      <c r="F1260" s="1439"/>
      <c r="G1260" s="1439"/>
      <c r="H1260" s="1439"/>
      <c r="I1260" s="1391" t="str">
        <f t="shared" si="212"/>
        <v>Per</v>
      </c>
      <c r="J1260" s="1439" t="str">
        <f>IFERROR(Q$1&amp;M508,"")</f>
        <v>F477</v>
      </c>
      <c r="K1260" s="1439" t="str">
        <f t="shared" si="210"/>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4"/>
        <v>D</v>
      </c>
      <c r="D1261" s="1439" t="s">
        <v>1371</v>
      </c>
      <c r="E1261" s="845" t="s">
        <v>208</v>
      </c>
      <c r="F1261" s="1439"/>
      <c r="G1261" s="1439"/>
      <c r="H1261" s="1439"/>
      <c r="I1261" s="1391" t="str">
        <f t="shared" si="212"/>
        <v>Per</v>
      </c>
      <c r="J1261" s="1439" t="str">
        <f>IFERROR(Q$1&amp;M520,"")</f>
        <v>F489</v>
      </c>
      <c r="K1261" s="1439" t="str">
        <f t="shared" si="210"/>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12"/>
        <v>Enter Margin</v>
      </c>
      <c r="J1262" s="1439" t="str">
        <f>IFERROR(Q$1&amp;M281,"")</f>
        <v>F250</v>
      </c>
      <c r="K1262" s="1439" t="str">
        <f t="shared" si="210"/>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5">_xlfn.CONCAT(IFERROR(SUBSTITUTE(ADDRESS(1,MATCH(A1263,INDIRECT("'"&amp;E1263&amp;"'"&amp;"!A9:Z9"),0),4),1,""),""))</f>
        <v>K</v>
      </c>
      <c r="D1263" s="1439" t="s">
        <v>1371</v>
      </c>
      <c r="E1263" s="845" t="s">
        <v>208</v>
      </c>
      <c r="F1263" s="1439"/>
      <c r="G1263" s="1439"/>
      <c r="H1263" s="1439"/>
      <c r="I1263" s="1391" t="str">
        <f t="shared" si="212"/>
        <v>Enter Margin</v>
      </c>
      <c r="J1263" s="1439" t="str">
        <f>IFERROR(Q$1&amp;M293,"")</f>
        <v>F262</v>
      </c>
      <c r="K1263" s="1439" t="str">
        <f t="shared" si="210"/>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5"/>
        <v>K</v>
      </c>
      <c r="D1264" s="1439" t="s">
        <v>1371</v>
      </c>
      <c r="E1264" s="845" t="s">
        <v>208</v>
      </c>
      <c r="F1264" s="1439"/>
      <c r="G1264" s="1439"/>
      <c r="H1264" s="1439"/>
      <c r="I1264" s="1391" t="str">
        <f t="shared" si="212"/>
        <v>Enter Margin</v>
      </c>
      <c r="J1264" s="1439" t="str">
        <f>IFERROR(Q$1&amp;M305,"")</f>
        <v>F274</v>
      </c>
      <c r="K1264" s="1439" t="str">
        <f t="shared" si="210"/>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5"/>
        <v>K</v>
      </c>
      <c r="D1265" s="1439" t="s">
        <v>1371</v>
      </c>
      <c r="E1265" s="845" t="s">
        <v>208</v>
      </c>
      <c r="F1265" s="1439"/>
      <c r="G1265" s="1439"/>
      <c r="H1265" s="1439"/>
      <c r="I1265" s="1391" t="str">
        <f t="shared" si="212"/>
        <v>Enter Margin</v>
      </c>
      <c r="J1265" s="1439" t="str">
        <f>IFERROR(Q$1&amp;M317,"")</f>
        <v>F286</v>
      </c>
      <c r="K1265" s="1439" t="str">
        <f t="shared" si="210"/>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5"/>
        <v>K</v>
      </c>
      <c r="D1266" s="1439" t="s">
        <v>1371</v>
      </c>
      <c r="E1266" s="845" t="s">
        <v>208</v>
      </c>
      <c r="F1266" s="1439"/>
      <c r="G1266" s="1439"/>
      <c r="H1266" s="1439"/>
      <c r="I1266" s="1391" t="str">
        <f t="shared" si="212"/>
        <v>Enter Margin</v>
      </c>
      <c r="J1266" s="1439" t="str">
        <f>IFERROR(Q$1&amp;M329,"")</f>
        <v>F298</v>
      </c>
      <c r="K1266" s="1439" t="str">
        <f t="shared" si="210"/>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5"/>
        <v>K</v>
      </c>
      <c r="D1267" s="1439" t="s">
        <v>1371</v>
      </c>
      <c r="E1267" s="845" t="s">
        <v>208</v>
      </c>
      <c r="F1267" s="1439"/>
      <c r="G1267" s="1439"/>
      <c r="H1267" s="1439"/>
      <c r="I1267" s="1391" t="str">
        <f t="shared" si="212"/>
        <v>Enter Margin</v>
      </c>
      <c r="J1267" s="1439" t="str">
        <f>IFERROR(Q$1&amp;M341,"")</f>
        <v>F310</v>
      </c>
      <c r="K1267" s="1439" t="str">
        <f t="shared" si="210"/>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5"/>
        <v>K</v>
      </c>
      <c r="D1268" s="1439" t="s">
        <v>1371</v>
      </c>
      <c r="E1268" s="845" t="s">
        <v>208</v>
      </c>
      <c r="F1268" s="1439"/>
      <c r="G1268" s="1439"/>
      <c r="H1268" s="1439"/>
      <c r="I1268" s="1391" t="str">
        <f t="shared" si="212"/>
        <v>Enter Margin</v>
      </c>
      <c r="J1268" s="1439" t="str">
        <f>IFERROR(Q$1&amp;M353,"")</f>
        <v>F322</v>
      </c>
      <c r="K1268" s="1439" t="str">
        <f t="shared" si="210"/>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5"/>
        <v>K</v>
      </c>
      <c r="D1269" s="1439" t="s">
        <v>1371</v>
      </c>
      <c r="E1269" s="845" t="s">
        <v>208</v>
      </c>
      <c r="F1269" s="1439"/>
      <c r="G1269" s="1439"/>
      <c r="H1269" s="1439"/>
      <c r="I1269" s="1391" t="str">
        <f t="shared" si="212"/>
        <v>Enter Margin</v>
      </c>
      <c r="J1269" s="1439" t="str">
        <f>IFERROR(Q$1&amp;M365,"")</f>
        <v>F334</v>
      </c>
      <c r="K1269" s="1439" t="str">
        <f t="shared" si="210"/>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5"/>
        <v>K</v>
      </c>
      <c r="D1270" s="1439" t="s">
        <v>1371</v>
      </c>
      <c r="E1270" s="845" t="s">
        <v>208</v>
      </c>
      <c r="F1270" s="1439"/>
      <c r="G1270" s="1439"/>
      <c r="H1270" s="1439"/>
      <c r="I1270" s="1391" t="str">
        <f t="shared" si="212"/>
        <v>Enter Margin</v>
      </c>
      <c r="J1270" s="1439" t="str">
        <f>IFERROR(Q$1&amp;M377,"")</f>
        <v>F346</v>
      </c>
      <c r="K1270" s="1439" t="str">
        <f t="shared" si="210"/>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5"/>
        <v>K</v>
      </c>
      <c r="D1271" s="1439" t="s">
        <v>1371</v>
      </c>
      <c r="E1271" s="845" t="s">
        <v>208</v>
      </c>
      <c r="F1271" s="1439"/>
      <c r="G1271" s="1439"/>
      <c r="H1271" s="1439"/>
      <c r="I1271" s="1391" t="str">
        <f t="shared" si="212"/>
        <v>Enter Margin</v>
      </c>
      <c r="J1271" s="1439" t="str">
        <f>IFERROR(Q$1&amp;M389,"")</f>
        <v>F358</v>
      </c>
      <c r="K1271" s="1439" t="str">
        <f t="shared" si="210"/>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5"/>
        <v>K</v>
      </c>
      <c r="D1272" s="1439" t="s">
        <v>1371</v>
      </c>
      <c r="E1272" s="845" t="s">
        <v>208</v>
      </c>
      <c r="F1272" s="1439"/>
      <c r="G1272" s="1439"/>
      <c r="H1272" s="1439"/>
      <c r="I1272" s="1391" t="str">
        <f t="shared" si="212"/>
        <v>Enter Margin</v>
      </c>
      <c r="J1272" s="1439" t="str">
        <f>IFERROR(Q$1&amp;M401,"")</f>
        <v>F370</v>
      </c>
      <c r="K1272" s="1439" t="str">
        <f t="shared" si="210"/>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5"/>
        <v>K</v>
      </c>
      <c r="D1273" s="1439" t="s">
        <v>1371</v>
      </c>
      <c r="E1273" s="845" t="s">
        <v>208</v>
      </c>
      <c r="F1273" s="1439"/>
      <c r="G1273" s="1439"/>
      <c r="H1273" s="1439"/>
      <c r="I1273" s="1391" t="str">
        <f t="shared" si="212"/>
        <v>Enter Margin</v>
      </c>
      <c r="J1273" s="1439" t="str">
        <f>IFERROR(Q$1&amp;M413,"")</f>
        <v>F382</v>
      </c>
      <c r="K1273" s="1439" t="str">
        <f t="shared" si="210"/>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5"/>
        <v>K</v>
      </c>
      <c r="D1274" s="1439" t="s">
        <v>1371</v>
      </c>
      <c r="E1274" s="845" t="s">
        <v>208</v>
      </c>
      <c r="F1274" s="1439"/>
      <c r="G1274" s="1439"/>
      <c r="H1274" s="1439"/>
      <c r="I1274" s="1391" t="str">
        <f t="shared" si="212"/>
        <v>Enter Margin</v>
      </c>
      <c r="J1274" s="1439" t="str">
        <f>IFERROR(Q$1&amp;M425,"")</f>
        <v>F394</v>
      </c>
      <c r="K1274" s="1439" t="str">
        <f t="shared" si="210"/>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5"/>
        <v>K</v>
      </c>
      <c r="D1275" s="1439" t="s">
        <v>1371</v>
      </c>
      <c r="E1275" s="845" t="s">
        <v>208</v>
      </c>
      <c r="F1275" s="1439"/>
      <c r="G1275" s="1439"/>
      <c r="H1275" s="1439"/>
      <c r="I1275" s="1391" t="str">
        <f t="shared" si="212"/>
        <v>Enter Margin</v>
      </c>
      <c r="J1275" s="1439" t="str">
        <f>IFERROR(Q$1&amp;M437,"")</f>
        <v>F406</v>
      </c>
      <c r="K1275" s="1439" t="str">
        <f t="shared" si="210"/>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5"/>
        <v>K</v>
      </c>
      <c r="D1276" s="1439" t="s">
        <v>1371</v>
      </c>
      <c r="E1276" s="845" t="s">
        <v>208</v>
      </c>
      <c r="F1276" s="1439"/>
      <c r="G1276" s="1439"/>
      <c r="H1276" s="1439"/>
      <c r="I1276" s="1391" t="str">
        <f t="shared" si="212"/>
        <v>Enter Margin</v>
      </c>
      <c r="J1276" s="1439" t="str">
        <f>IFERROR(Q$1&amp;M449,"")</f>
        <v>F418</v>
      </c>
      <c r="K1276" s="1439" t="str">
        <f t="shared" si="210"/>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5"/>
        <v>K</v>
      </c>
      <c r="D1277" s="1439" t="s">
        <v>1371</v>
      </c>
      <c r="E1277" s="845" t="s">
        <v>208</v>
      </c>
      <c r="F1277" s="1439"/>
      <c r="G1277" s="1439"/>
      <c r="H1277" s="1439"/>
      <c r="I1277" s="1391" t="str">
        <f t="shared" si="212"/>
        <v>Enter Margin</v>
      </c>
      <c r="J1277" s="1439" t="str">
        <f>IFERROR(Q$1&amp;M461,"")</f>
        <v>F430</v>
      </c>
      <c r="K1277" s="1439" t="str">
        <f t="shared" si="210"/>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5"/>
        <v>K</v>
      </c>
      <c r="D1278" s="1439" t="s">
        <v>1371</v>
      </c>
      <c r="E1278" s="845" t="s">
        <v>208</v>
      </c>
      <c r="F1278" s="1439"/>
      <c r="G1278" s="1439"/>
      <c r="H1278" s="1439"/>
      <c r="I1278" s="1391" t="str">
        <f t="shared" si="212"/>
        <v>Enter Margin</v>
      </c>
      <c r="J1278" s="1439" t="str">
        <f>IFERROR(Q$1&amp;M473,"")</f>
        <v>F442</v>
      </c>
      <c r="K1278" s="1439" t="str">
        <f t="shared" si="210"/>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5"/>
        <v>K</v>
      </c>
      <c r="D1279" s="1439" t="s">
        <v>1371</v>
      </c>
      <c r="E1279" s="845" t="s">
        <v>208</v>
      </c>
      <c r="F1279" s="1439"/>
      <c r="G1279" s="1439"/>
      <c r="H1279" s="1439"/>
      <c r="I1279" s="1391" t="str">
        <f t="shared" si="212"/>
        <v>Enter Margin</v>
      </c>
      <c r="J1279" s="1439" t="str">
        <f>IFERROR(Q$1&amp;M485,"")</f>
        <v>F454</v>
      </c>
      <c r="K1279" s="1439" t="str">
        <f t="shared" si="210"/>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5"/>
        <v>K</v>
      </c>
      <c r="D1280" s="1439" t="s">
        <v>1371</v>
      </c>
      <c r="E1280" s="845" t="s">
        <v>208</v>
      </c>
      <c r="F1280" s="1439"/>
      <c r="G1280" s="1439"/>
      <c r="H1280" s="1439"/>
      <c r="I1280" s="1391" t="str">
        <f t="shared" si="212"/>
        <v>Enter Margin</v>
      </c>
      <c r="J1280" s="1439" t="str">
        <f>IFERROR(Q$1&amp;M497,"")</f>
        <v>F466</v>
      </c>
      <c r="K1280" s="1439" t="str">
        <f t="shared" si="210"/>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5"/>
        <v>K</v>
      </c>
      <c r="D1281" s="1439" t="s">
        <v>1371</v>
      </c>
      <c r="E1281" s="845" t="s">
        <v>208</v>
      </c>
      <c r="F1281" s="1439"/>
      <c r="G1281" s="1439"/>
      <c r="H1281" s="1439"/>
      <c r="I1281" s="1391" t="str">
        <f t="shared" si="212"/>
        <v>Enter Margin</v>
      </c>
      <c r="J1281" s="1439" t="str">
        <f>IFERROR(Q$1&amp;M509,"")</f>
        <v>F478</v>
      </c>
      <c r="K1281" s="1439" t="str">
        <f t="shared" si="210"/>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5"/>
        <v>K</v>
      </c>
      <c r="D1282" s="1439" t="s">
        <v>1371</v>
      </c>
      <c r="E1282" s="845" t="s">
        <v>208</v>
      </c>
      <c r="F1282" s="1439"/>
      <c r="G1282" s="1439"/>
      <c r="H1282" s="1439"/>
      <c r="I1282" s="1391" t="str">
        <f t="shared" si="212"/>
        <v>Enter Margin</v>
      </c>
      <c r="J1282" s="1439" t="str">
        <f>IFERROR(Q$1&amp;M521,"")</f>
        <v>F490</v>
      </c>
      <c r="K1282" s="1439" t="str">
        <f t="shared" si="210"/>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2121</v>
      </c>
      <c r="J1283" s="1439" t="str">
        <f>IFERROR(Q$1&amp;M1283,"")</f>
        <v>F1302</v>
      </c>
      <c r="K1283" s="1439" t="str">
        <f t="shared" si="210"/>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2103</v>
      </c>
      <c r="B1284" s="845" t="str">
        <f>IFERROR(_xlfn.CONCAT("D",MATCH(A1284,Incentives!D$1:D$60,0)),"")</f>
        <v>D6</v>
      </c>
      <c r="C1284" s="845" t="str">
        <f>IFERROR(_xlfn.CONCAT("E",MATCH(A1284,Incentives!D$1:D$60,0)),"")</f>
        <v>E6</v>
      </c>
      <c r="D1284" s="52" t="s">
        <v>1364</v>
      </c>
      <c r="E1284" s="845" t="s">
        <v>1803</v>
      </c>
      <c r="F1284" s="52" t="s">
        <v>2124</v>
      </c>
      <c r="G1284" s="52" t="s">
        <v>1880</v>
      </c>
      <c r="H1284" s="52" t="s">
        <v>1844</v>
      </c>
      <c r="I1284" s="1439" t="s">
        <v>2103</v>
      </c>
      <c r="J1284" s="1439" t="str">
        <f>IFERROR(Q$1&amp;M1284,"")</f>
        <v>F1303</v>
      </c>
      <c r="K1284" s="1439" t="str">
        <f t="shared" ref="K1284:K1348" si="216">IF(J1284&lt;&gt;"",E1284,"")</f>
        <v>Incentives</v>
      </c>
      <c r="L1284" s="1439" t="s">
        <v>2120</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1994</v>
      </c>
      <c r="G1285" s="1439" t="s">
        <v>240</v>
      </c>
      <c r="H1285" s="1439" t="s">
        <v>1247</v>
      </c>
      <c r="I1285" s="1439" t="s">
        <v>1804</v>
      </c>
      <c r="J1285" s="1439" t="str">
        <f>IFERROR(Q$1&amp;M1285,"")</f>
        <v>F</v>
      </c>
      <c r="K1285" s="1439" t="str">
        <f t="shared" si="216"/>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7">IF(J1286&lt;&gt;"",A1286,"")</f>
        <v>Offer this Incentive?</v>
      </c>
      <c r="J1286" s="1439" t="str">
        <f>$Q$1&amp;IF(T$1286&lt;&gt;0,U1286,IF(T$1304&lt;&gt;0,U1304,IF(T$1322&lt;&gt;0,U1322,"")))</f>
        <v>F</v>
      </c>
      <c r="K1286" s="1439" t="str">
        <f t="shared" si="216"/>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7"/>
        <v>Incentive Type</v>
      </c>
      <c r="J1287" s="1439" t="str">
        <f t="shared" ref="J1287:J1303" si="218">$Q$1&amp;IF(T$1286&lt;&gt;0,U1287,IF(T$1304&lt;&gt;0,U1305,IF(T$1322&lt;&gt;0,U1323,"")))</f>
        <v>F</v>
      </c>
      <c r="K1287" s="1439" t="str">
        <f t="shared" si="216"/>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7"/>
        <v>Incentive Effective Date</v>
      </c>
      <c r="J1288" s="1439" t="str">
        <f t="shared" si="218"/>
        <v>F</v>
      </c>
      <c r="K1288" s="1439" t="str">
        <f t="shared" si="216"/>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7"/>
        <v>Incentive Expiration Date</v>
      </c>
      <c r="J1289" s="1439" t="str">
        <f t="shared" si="218"/>
        <v>F</v>
      </c>
      <c r="K1289" s="1439" t="str">
        <f t="shared" si="216"/>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7"/>
        <v>Incentive Period</v>
      </c>
      <c r="J1290" s="1439" t="str">
        <f t="shared" si="218"/>
        <v>F</v>
      </c>
      <c r="K1290" s="1439" t="str">
        <f t="shared" si="216"/>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7"/>
        <v>Payment Method</v>
      </c>
      <c r="J1291" s="1439" t="str">
        <f t="shared" si="218"/>
        <v>F</v>
      </c>
      <c r="K1291" s="1439" t="str">
        <f t="shared" si="216"/>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7"/>
        <v>Paid to:</v>
      </c>
      <c r="J1292" s="1439" t="str">
        <f t="shared" si="218"/>
        <v>F</v>
      </c>
      <c r="K1292" s="1439" t="str">
        <f t="shared" si="216"/>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7"/>
        <v>AP/AR Vendor Number</v>
      </c>
      <c r="J1293" s="1439" t="str">
        <f t="shared" si="218"/>
        <v>F</v>
      </c>
      <c r="K1293" s="1439" t="str">
        <f t="shared" si="216"/>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7"/>
        <v>Minimum Units</v>
      </c>
      <c r="J1294" s="1439" t="str">
        <f t="shared" si="218"/>
        <v>F</v>
      </c>
      <c r="K1294" s="1439" t="str">
        <f t="shared" si="216"/>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7"/>
        <v>Minimum Units</v>
      </c>
      <c r="J1295" s="1439" t="str">
        <f t="shared" si="218"/>
        <v>F</v>
      </c>
      <c r="K1295" s="1439" t="str">
        <f t="shared" si="216"/>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7"/>
        <v>Minimum Units</v>
      </c>
      <c r="J1296" s="1439" t="str">
        <f t="shared" si="218"/>
        <v>F</v>
      </c>
      <c r="K1296" s="1439" t="str">
        <f t="shared" si="216"/>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7"/>
        <v>Minimum Units</v>
      </c>
      <c r="J1297" s="1439" t="str">
        <f t="shared" si="218"/>
        <v>F</v>
      </c>
      <c r="K1297" s="1439" t="str">
        <f t="shared" si="216"/>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7"/>
        <v>Minimum Units</v>
      </c>
      <c r="J1298" s="1439" t="str">
        <f t="shared" si="218"/>
        <v>F</v>
      </c>
      <c r="K1298" s="1439" t="str">
        <f t="shared" si="216"/>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7"/>
        <v>Rate % of Sales</v>
      </c>
      <c r="J1299" s="1439" t="str">
        <f t="shared" si="218"/>
        <v>F</v>
      </c>
      <c r="K1299" s="1439" t="str">
        <f t="shared" si="216"/>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7"/>
        <v>Rate % of Sales</v>
      </c>
      <c r="J1300" s="1439" t="str">
        <f t="shared" si="218"/>
        <v>F</v>
      </c>
      <c r="K1300" s="1439" t="str">
        <f t="shared" si="216"/>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7"/>
        <v>Rate % of Sales</v>
      </c>
      <c r="J1301" s="1439" t="str">
        <f t="shared" si="218"/>
        <v>F</v>
      </c>
      <c r="K1301" s="1439" t="str">
        <f t="shared" si="216"/>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7"/>
        <v>Rate % of Sales</v>
      </c>
      <c r="J1302" s="1439" t="str">
        <f t="shared" si="218"/>
        <v>F</v>
      </c>
      <c r="K1302" s="1439" t="str">
        <f t="shared" si="216"/>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7"/>
        <v>Rate % of Sales</v>
      </c>
      <c r="J1303" s="1439" t="str">
        <f t="shared" si="218"/>
        <v>F</v>
      </c>
      <c r="K1303" s="1439" t="str">
        <f t="shared" si="216"/>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7"/>
        <v>Offer this Incentive?</v>
      </c>
      <c r="J1304" s="1439" t="str">
        <f>$Q$1&amp;IF(T$1286=2,V1286,IF(T$1286=1,IF(T$1304&lt;&gt;0,U1304,IF(T$1322&lt;&gt;0,U1322,"")),IF(T$1304=2,V1304,IF(T$1304=1,IF(T$1322&lt;&gt;0,U1322,""),IF(T$1322=2,V1322,"")))))</f>
        <v>F</v>
      </c>
      <c r="K1304" s="1439" t="str">
        <f t="shared" si="216"/>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7"/>
        <v>Incentive Type</v>
      </c>
      <c r="J1305" s="1439" t="str">
        <f t="shared" ref="J1305:J1321" si="219">$Q$1&amp;IF(T$1286=2,V1287,IF(T$1286=1,IF(T$1304&lt;&gt;0,U1305,IF(T$1322&lt;&gt;0,U1323,"")),IF(T$1304=2,V1305,IF(T$1304=1,IF(T$1322&lt;&gt;0,U1323,""),IF(T$1322=2,V1323,"")))))</f>
        <v>F</v>
      </c>
      <c r="K1305" s="1439" t="str">
        <f t="shared" si="216"/>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7"/>
        <v>Incentive Effective Date</v>
      </c>
      <c r="J1306" s="1439" t="str">
        <f t="shared" si="219"/>
        <v>F</v>
      </c>
      <c r="K1306" s="1439" t="str">
        <f t="shared" si="216"/>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7"/>
        <v>Incentive Expiration Date</v>
      </c>
      <c r="J1307" s="1439" t="str">
        <f t="shared" si="219"/>
        <v>F</v>
      </c>
      <c r="K1307" s="1439" t="str">
        <f t="shared" si="216"/>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7"/>
        <v>Incentive Period</v>
      </c>
      <c r="J1308" s="1439" t="str">
        <f t="shared" si="219"/>
        <v>F</v>
      </c>
      <c r="K1308" s="1439" t="str">
        <f t="shared" si="216"/>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7"/>
        <v>Payment Method</v>
      </c>
      <c r="J1309" s="1439" t="str">
        <f t="shared" si="219"/>
        <v>F</v>
      </c>
      <c r="K1309" s="1439" t="str">
        <f t="shared" si="216"/>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7"/>
        <v>Paid to:</v>
      </c>
      <c r="J1310" s="1439" t="str">
        <f t="shared" si="219"/>
        <v>F</v>
      </c>
      <c r="K1310" s="1439" t="str">
        <f t="shared" si="216"/>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7"/>
        <v>AP/AR Vendor Number</v>
      </c>
      <c r="J1311" s="1439" t="str">
        <f t="shared" si="219"/>
        <v>F</v>
      </c>
      <c r="K1311" s="1439" t="str">
        <f t="shared" si="216"/>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7"/>
        <v>Minimum Units</v>
      </c>
      <c r="J1312" s="1439" t="str">
        <f t="shared" si="219"/>
        <v>F</v>
      </c>
      <c r="K1312" s="1439" t="str">
        <f t="shared" si="216"/>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7"/>
        <v>Minimum Units</v>
      </c>
      <c r="J1313" s="1439" t="str">
        <f t="shared" si="219"/>
        <v>F</v>
      </c>
      <c r="K1313" s="1439" t="str">
        <f t="shared" si="216"/>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7"/>
        <v>Minimum Units</v>
      </c>
      <c r="J1314" s="1439" t="str">
        <f t="shared" si="219"/>
        <v>F</v>
      </c>
      <c r="K1314" s="1439" t="str">
        <f t="shared" si="216"/>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7"/>
        <v>Minimum Units</v>
      </c>
      <c r="J1315" s="1439" t="str">
        <f t="shared" si="219"/>
        <v>F</v>
      </c>
      <c r="K1315" s="1439" t="str">
        <f t="shared" si="216"/>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7"/>
        <v>Minimum Units</v>
      </c>
      <c r="J1316" s="1439" t="str">
        <f t="shared" si="219"/>
        <v>F</v>
      </c>
      <c r="K1316" s="1439" t="str">
        <f t="shared" si="216"/>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7"/>
        <v>Rate % of Sales</v>
      </c>
      <c r="J1317" s="1439" t="str">
        <f t="shared" si="219"/>
        <v>F</v>
      </c>
      <c r="K1317" s="1439" t="str">
        <f t="shared" si="216"/>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7"/>
        <v>Rate % of Sales</v>
      </c>
      <c r="J1318" s="1439" t="str">
        <f t="shared" si="219"/>
        <v>F</v>
      </c>
      <c r="K1318" s="1439" t="str">
        <f t="shared" si="216"/>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7"/>
        <v>Rate % of Sales</v>
      </c>
      <c r="J1319" s="1439" t="str">
        <f t="shared" si="219"/>
        <v>F</v>
      </c>
      <c r="K1319" s="1439" t="str">
        <f t="shared" si="216"/>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7"/>
        <v>Rate % of Sales</v>
      </c>
      <c r="J1320" s="1439" t="str">
        <f t="shared" si="219"/>
        <v>F</v>
      </c>
      <c r="K1320" s="1439" t="str">
        <f t="shared" si="216"/>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7"/>
        <v>Rate % of Sales</v>
      </c>
      <c r="J1321" s="1439" t="str">
        <f t="shared" si="219"/>
        <v>F</v>
      </c>
      <c r="K1321" s="1439" t="str">
        <f t="shared" si="216"/>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7"/>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6"/>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7"/>
        <v>Incentive Type</v>
      </c>
      <c r="J1323" s="1439" t="str">
        <f t="shared" ref="J1323:J1339" si="220">$Q$1&amp;IF(T$1286 = 2,IF(AND(T$1304=1,T$1304&lt;&gt;0),U1305,IF(AND(T$1322=1,T$1322&lt;&gt;0),U1323,"")),IF(T$1286=1,IF(T$1304=2,V1305,IF(T$1304=1,IF(AND(T$1322=1,T$1322&lt;&gt;0),U1323,""),IF(T$1322=2,V1323,""))),IF(T$1304=2,IF(AND(T$1322=1,T$1322&lt;&gt;0),U1323,""),IF(T$1304=1,IF(T$1322 = 2,V1323,""),""))))</f>
        <v>F</v>
      </c>
      <c r="K1323" s="1439" t="str">
        <f t="shared" si="216"/>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7"/>
        <v>Incentive Effective Date</v>
      </c>
      <c r="J1324" s="1439" t="str">
        <f t="shared" si="220"/>
        <v>F</v>
      </c>
      <c r="K1324" s="1439" t="str">
        <f t="shared" si="216"/>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7"/>
        <v>Incentive Expiration Date</v>
      </c>
      <c r="J1325" s="1439" t="str">
        <f t="shared" si="220"/>
        <v>F</v>
      </c>
      <c r="K1325" s="1439" t="str">
        <f t="shared" si="216"/>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7"/>
        <v>Incentive Period</v>
      </c>
      <c r="J1326" s="1439" t="str">
        <f t="shared" si="220"/>
        <v>F</v>
      </c>
      <c r="K1326" s="1439" t="str">
        <f t="shared" si="216"/>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7"/>
        <v>Payment Method</v>
      </c>
      <c r="J1327" s="1439" t="str">
        <f t="shared" si="220"/>
        <v>F</v>
      </c>
      <c r="K1327" s="1439" t="str">
        <f t="shared" si="216"/>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7"/>
        <v>Paid to:</v>
      </c>
      <c r="J1328" s="1439" t="str">
        <f t="shared" si="220"/>
        <v>F</v>
      </c>
      <c r="K1328" s="1439" t="str">
        <f t="shared" si="216"/>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7"/>
        <v>AP/AR Vendor Number</v>
      </c>
      <c r="J1329" s="1439" t="str">
        <f t="shared" si="220"/>
        <v>F</v>
      </c>
      <c r="K1329" s="1439" t="str">
        <f t="shared" si="216"/>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7"/>
        <v>Minimum Units</v>
      </c>
      <c r="J1330" s="1439" t="str">
        <f t="shared" si="220"/>
        <v>F</v>
      </c>
      <c r="K1330" s="1439" t="str">
        <f t="shared" si="216"/>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7"/>
        <v>Minimum Units</v>
      </c>
      <c r="J1331" s="1439" t="str">
        <f t="shared" si="220"/>
        <v>F</v>
      </c>
      <c r="K1331" s="1439" t="str">
        <f t="shared" si="216"/>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7"/>
        <v>Minimum Units</v>
      </c>
      <c r="J1332" s="1439" t="str">
        <f t="shared" si="220"/>
        <v>F</v>
      </c>
      <c r="K1332" s="1439" t="str">
        <f t="shared" si="216"/>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7"/>
        <v>Minimum Units</v>
      </c>
      <c r="J1333" s="1439" t="str">
        <f t="shared" si="220"/>
        <v>F</v>
      </c>
      <c r="K1333" s="1439" t="str">
        <f t="shared" si="216"/>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7"/>
        <v>Minimum Units</v>
      </c>
      <c r="J1334" s="1439" t="str">
        <f t="shared" si="220"/>
        <v>F</v>
      </c>
      <c r="K1334" s="1439" t="str">
        <f t="shared" si="216"/>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7"/>
        <v>Rate % of Sales</v>
      </c>
      <c r="J1335" s="1439" t="str">
        <f t="shared" si="220"/>
        <v>F</v>
      </c>
      <c r="K1335" s="1439" t="str">
        <f t="shared" si="216"/>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7"/>
        <v>Rate % of Sales</v>
      </c>
      <c r="J1336" s="1439" t="str">
        <f t="shared" si="220"/>
        <v>F</v>
      </c>
      <c r="K1336" s="1439" t="str">
        <f t="shared" si="216"/>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7"/>
        <v>Rate % of Sales</v>
      </c>
      <c r="J1337" s="1439" t="str">
        <f t="shared" si="220"/>
        <v>F</v>
      </c>
      <c r="K1337" s="1439" t="str">
        <f t="shared" si="216"/>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7"/>
        <v>Rate % of Sales</v>
      </c>
      <c r="J1338" s="1439" t="str">
        <f t="shared" si="220"/>
        <v>F</v>
      </c>
      <c r="K1338" s="1439" t="str">
        <f t="shared" si="216"/>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7"/>
        <v>Rate % of Sales</v>
      </c>
      <c r="J1339" s="1439" t="str">
        <f t="shared" si="220"/>
        <v>F</v>
      </c>
      <c r="K1339" s="1439" t="str">
        <f t="shared" si="216"/>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7"/>
        <v>Offer this Incentive?</v>
      </c>
      <c r="J1340" s="1439" t="str">
        <f>$Q$1&amp;IF(T$1340&lt;&gt;0,U1340,IF(T$1358&lt;&gt;0,U1358,""))</f>
        <v>F</v>
      </c>
      <c r="K1340" s="1439" t="str">
        <f t="shared" si="216"/>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7"/>
        <v>Incentive Type</v>
      </c>
      <c r="J1341" s="1439" t="str">
        <f t="shared" ref="J1341:J1357" si="221">$Q$1&amp;IF(T$1340&lt;&gt;0,U1341,IF(T$1358&lt;&gt;0,U1359,""))</f>
        <v>F</v>
      </c>
      <c r="K1341" s="1439" t="str">
        <f t="shared" si="216"/>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7"/>
        <v>Incentive Effective Date</v>
      </c>
      <c r="J1342" s="1439" t="str">
        <f t="shared" si="221"/>
        <v>F</v>
      </c>
      <c r="K1342" s="1439" t="str">
        <f t="shared" si="216"/>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7"/>
        <v>Incentive Expiration Date</v>
      </c>
      <c r="J1343" s="1439" t="str">
        <f t="shared" si="221"/>
        <v>F</v>
      </c>
      <c r="K1343" s="1439" t="str">
        <f t="shared" si="216"/>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7"/>
        <v>Incentive Period</v>
      </c>
      <c r="J1344" s="1439" t="str">
        <f t="shared" si="221"/>
        <v>F</v>
      </c>
      <c r="K1344" s="1439" t="str">
        <f t="shared" si="216"/>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7"/>
        <v>Payment Method</v>
      </c>
      <c r="J1345" s="1439" t="str">
        <f t="shared" si="221"/>
        <v>F</v>
      </c>
      <c r="K1345" s="1439" t="str">
        <f t="shared" si="216"/>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7"/>
        <v>Paid to:</v>
      </c>
      <c r="J1346" s="1439" t="str">
        <f t="shared" si="221"/>
        <v>F</v>
      </c>
      <c r="K1346" s="1439" t="str">
        <f t="shared" si="216"/>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7"/>
        <v>AP/AR Vendor Number</v>
      </c>
      <c r="J1347" s="1439" t="str">
        <f t="shared" si="221"/>
        <v>F</v>
      </c>
      <c r="K1347" s="1439" t="str">
        <f t="shared" si="216"/>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7"/>
        <v>Minimum Units</v>
      </c>
      <c r="J1348" s="1439" t="str">
        <f t="shared" si="221"/>
        <v>F</v>
      </c>
      <c r="K1348" s="1439" t="str">
        <f t="shared" si="216"/>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7"/>
        <v>Minimum Units</v>
      </c>
      <c r="J1349" s="1439" t="str">
        <f t="shared" si="221"/>
        <v>F</v>
      </c>
      <c r="K1349" s="1439" t="str">
        <f t="shared" ref="K1349:K1412" si="222">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3">IF(J1350&lt;&gt;"",A1350,"")</f>
        <v>Minimum Units</v>
      </c>
      <c r="J1350" s="1439" t="str">
        <f t="shared" si="221"/>
        <v>F</v>
      </c>
      <c r="K1350" s="1439" t="str">
        <f t="shared" si="222"/>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3"/>
        <v>Minimum Units</v>
      </c>
      <c r="J1351" s="1439" t="str">
        <f t="shared" si="221"/>
        <v>F</v>
      </c>
      <c r="K1351" s="1439" t="str">
        <f t="shared" si="222"/>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3"/>
        <v>Minimum Units</v>
      </c>
      <c r="J1352" s="1439" t="str">
        <f t="shared" si="221"/>
        <v>F</v>
      </c>
      <c r="K1352" s="1439" t="str">
        <f t="shared" si="222"/>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3"/>
        <v>Rate % of Sales</v>
      </c>
      <c r="J1353" s="1439" t="str">
        <f t="shared" si="221"/>
        <v>F</v>
      </c>
      <c r="K1353" s="1439" t="str">
        <f t="shared" si="222"/>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3"/>
        <v>Rate % of Sales</v>
      </c>
      <c r="J1354" s="1439" t="str">
        <f t="shared" si="221"/>
        <v>F</v>
      </c>
      <c r="K1354" s="1439" t="str">
        <f t="shared" si="222"/>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3"/>
        <v>Rate % of Sales</v>
      </c>
      <c r="J1355" s="1439" t="str">
        <f t="shared" si="221"/>
        <v>F</v>
      </c>
      <c r="K1355" s="1439" t="str">
        <f t="shared" si="222"/>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3"/>
        <v>Rate % of Sales</v>
      </c>
      <c r="J1356" s="1439" t="str">
        <f t="shared" si="221"/>
        <v>F</v>
      </c>
      <c r="K1356" s="1439" t="str">
        <f t="shared" si="222"/>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3"/>
        <v>Rate % of Sales</v>
      </c>
      <c r="J1357" s="1439" t="str">
        <f t="shared" si="221"/>
        <v>F</v>
      </c>
      <c r="K1357" s="1439" t="str">
        <f t="shared" si="222"/>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3"/>
        <v>Offer this Incentive?</v>
      </c>
      <c r="J1358" s="1439" t="str">
        <f>$Q$1&amp;IF(T$1340=2,V1340,IF(T$1340=1,IF(AND(T$1358=1,T$1358&lt;&gt;0),U1358,""),IF(T$1358=2,V1358,"")))</f>
        <v>F</v>
      </c>
      <c r="K1358" s="1439" t="str">
        <f t="shared" si="222"/>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3"/>
        <v>Incentive Type</v>
      </c>
      <c r="J1359" s="1439" t="str">
        <f t="shared" ref="J1359:J1375" si="224">$Q$1&amp;IF(T$1340=2,V1341,IF(T$1340=1,IF(AND(T$1358=1,T$1358&lt;&gt;0),U1359,""),IF(T$1358=2,V1359,"")))</f>
        <v>F</v>
      </c>
      <c r="K1359" s="1439" t="str">
        <f t="shared" si="222"/>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3"/>
        <v>Incentive Effective Date</v>
      </c>
      <c r="J1360" s="1439" t="str">
        <f t="shared" si="224"/>
        <v>F</v>
      </c>
      <c r="K1360" s="1439" t="str">
        <f t="shared" si="222"/>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3"/>
        <v>Incentive Expiration Date</v>
      </c>
      <c r="J1361" s="1439" t="str">
        <f t="shared" si="224"/>
        <v>F</v>
      </c>
      <c r="K1361" s="1439" t="str">
        <f t="shared" si="222"/>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3"/>
        <v>Incentive Period</v>
      </c>
      <c r="J1362" s="1439" t="str">
        <f t="shared" si="224"/>
        <v>F</v>
      </c>
      <c r="K1362" s="1439" t="str">
        <f t="shared" si="222"/>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3"/>
        <v>Payment Method</v>
      </c>
      <c r="J1363" s="1439" t="str">
        <f t="shared" si="224"/>
        <v>F</v>
      </c>
      <c r="K1363" s="1439" t="str">
        <f t="shared" si="222"/>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3"/>
        <v>Paid to:</v>
      </c>
      <c r="J1364" s="1439" t="str">
        <f t="shared" si="224"/>
        <v>F</v>
      </c>
      <c r="K1364" s="1439" t="str">
        <f t="shared" si="222"/>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3"/>
        <v>AP/AR Vendor Number</v>
      </c>
      <c r="J1365" s="1439" t="str">
        <f t="shared" si="224"/>
        <v>F</v>
      </c>
      <c r="K1365" s="1439" t="str">
        <f t="shared" si="222"/>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3"/>
        <v>Minimum Units</v>
      </c>
      <c r="J1366" s="1439" t="str">
        <f t="shared" si="224"/>
        <v>F</v>
      </c>
      <c r="K1366" s="1439" t="str">
        <f t="shared" si="222"/>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3"/>
        <v>Minimum Units</v>
      </c>
      <c r="J1367" s="1439" t="str">
        <f t="shared" si="224"/>
        <v>F</v>
      </c>
      <c r="K1367" s="1439" t="str">
        <f t="shared" si="222"/>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3"/>
        <v>Minimum Units</v>
      </c>
      <c r="J1368" s="1439" t="str">
        <f t="shared" si="224"/>
        <v>F</v>
      </c>
      <c r="K1368" s="1439" t="str">
        <f t="shared" si="222"/>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3"/>
        <v>Minimum Units</v>
      </c>
      <c r="J1369" s="1439" t="str">
        <f t="shared" si="224"/>
        <v>F</v>
      </c>
      <c r="K1369" s="1439" t="str">
        <f t="shared" si="222"/>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3"/>
        <v>Minimum Units</v>
      </c>
      <c r="J1370" s="1439" t="str">
        <f t="shared" si="224"/>
        <v>F</v>
      </c>
      <c r="K1370" s="1439" t="str">
        <f t="shared" si="222"/>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3"/>
        <v>Rate % of Sales</v>
      </c>
      <c r="J1371" s="1439" t="str">
        <f t="shared" si="224"/>
        <v>F</v>
      </c>
      <c r="K1371" s="1439" t="str">
        <f t="shared" si="222"/>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3"/>
        <v>Rate % of Sales</v>
      </c>
      <c r="J1372" s="1439" t="str">
        <f t="shared" si="224"/>
        <v>F</v>
      </c>
      <c r="K1372" s="1439" t="str">
        <f t="shared" si="222"/>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3"/>
        <v>Rate % of Sales</v>
      </c>
      <c r="J1373" s="1439" t="str">
        <f t="shared" si="224"/>
        <v>F</v>
      </c>
      <c r="K1373" s="1439" t="str">
        <f t="shared" si="222"/>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3"/>
        <v>Rate % of Sales</v>
      </c>
      <c r="J1374" s="1439" t="str">
        <f t="shared" si="224"/>
        <v>F</v>
      </c>
      <c r="K1374" s="1439" t="str">
        <f t="shared" si="222"/>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3"/>
        <v>Rate % of Sales</v>
      </c>
      <c r="J1375" s="1439" t="str">
        <f t="shared" si="224"/>
        <v>F</v>
      </c>
      <c r="K1375" s="1439" t="str">
        <f t="shared" si="222"/>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3"/>
        <v>Offer this Incentive?</v>
      </c>
      <c r="J1376" s="1439" t="str">
        <f>$Q$1&amp;IF(T$1376&lt;&gt;0,U1376,IF(T$1394&lt;&gt;0,U1394,IF(X$1394&lt;&gt;0,Y1394,"")))</f>
        <v>F</v>
      </c>
      <c r="K1376" s="1439" t="str">
        <f t="shared" si="222"/>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3"/>
        <v>Incentive Type</v>
      </c>
      <c r="J1377" s="1439" t="str">
        <f t="shared" ref="J1377:J1393" si="225">$Q$1&amp;IF(T$1376&lt;&gt;0,U1377,IF(T$1394&lt;&gt;0,U1395,IF(X$1394&lt;&gt;0,Y1395,"")))</f>
        <v>F</v>
      </c>
      <c r="K1377" s="1439" t="str">
        <f t="shared" si="222"/>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3"/>
        <v>Incentive Effective Date</v>
      </c>
      <c r="J1378" s="1439" t="str">
        <f t="shared" si="225"/>
        <v>F</v>
      </c>
      <c r="K1378" s="1439" t="str">
        <f t="shared" si="222"/>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3"/>
        <v>Incentive Expiration Date</v>
      </c>
      <c r="J1379" s="1439" t="str">
        <f t="shared" si="225"/>
        <v>F</v>
      </c>
      <c r="K1379" s="1439" t="str">
        <f t="shared" si="222"/>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3"/>
        <v>Incentive Period</v>
      </c>
      <c r="J1380" s="1439" t="str">
        <f t="shared" si="225"/>
        <v>F</v>
      </c>
      <c r="K1380" s="1439" t="str">
        <f t="shared" si="222"/>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3"/>
        <v>Payment Method</v>
      </c>
      <c r="J1381" s="1439" t="str">
        <f t="shared" si="225"/>
        <v>F</v>
      </c>
      <c r="K1381" s="1439" t="str">
        <f t="shared" si="222"/>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3"/>
        <v>Paid to:</v>
      </c>
      <c r="J1382" s="1439" t="str">
        <f t="shared" si="225"/>
        <v>F</v>
      </c>
      <c r="K1382" s="1439" t="str">
        <f t="shared" si="222"/>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3"/>
        <v>AP/AR Vendor Number</v>
      </c>
      <c r="J1383" s="1439" t="str">
        <f t="shared" si="225"/>
        <v>F</v>
      </c>
      <c r="K1383" s="1439" t="str">
        <f t="shared" si="222"/>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3"/>
        <v>Minimum Units</v>
      </c>
      <c r="J1384" s="1439" t="str">
        <f t="shared" si="225"/>
        <v>F</v>
      </c>
      <c r="K1384" s="1439" t="str">
        <f t="shared" si="222"/>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3"/>
        <v>Minimum Units</v>
      </c>
      <c r="J1385" s="1439" t="str">
        <f t="shared" si="225"/>
        <v>F</v>
      </c>
      <c r="K1385" s="1439" t="str">
        <f t="shared" si="222"/>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3"/>
        <v>Minimum Units</v>
      </c>
      <c r="J1386" s="1439" t="str">
        <f t="shared" si="225"/>
        <v>F</v>
      </c>
      <c r="K1386" s="1439" t="str">
        <f t="shared" si="222"/>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3"/>
        <v>Minimum Units</v>
      </c>
      <c r="J1387" s="1439" t="str">
        <f t="shared" si="225"/>
        <v>F</v>
      </c>
      <c r="K1387" s="1439" t="str">
        <f t="shared" si="222"/>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3"/>
        <v>Minimum Units</v>
      </c>
      <c r="J1388" s="1439" t="str">
        <f t="shared" si="225"/>
        <v>F</v>
      </c>
      <c r="K1388" s="1439" t="str">
        <f t="shared" si="222"/>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3"/>
        <v>Rate % of Sales</v>
      </c>
      <c r="J1389" s="1439" t="str">
        <f t="shared" si="225"/>
        <v>F</v>
      </c>
      <c r="K1389" s="1439" t="str">
        <f t="shared" si="222"/>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3"/>
        <v>Rate % of Sales</v>
      </c>
      <c r="J1390" s="1439" t="str">
        <f t="shared" si="225"/>
        <v>F</v>
      </c>
      <c r="K1390" s="1439" t="str">
        <f t="shared" si="222"/>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3"/>
        <v>Rate % of Sales</v>
      </c>
      <c r="J1391" s="1439" t="str">
        <f t="shared" si="225"/>
        <v>F</v>
      </c>
      <c r="K1391" s="1439" t="str">
        <f t="shared" si="222"/>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3"/>
        <v>Rate % of Sales</v>
      </c>
      <c r="J1392" s="1439" t="str">
        <f t="shared" si="225"/>
        <v>F</v>
      </c>
      <c r="K1392" s="1439" t="str">
        <f t="shared" si="222"/>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3"/>
        <v>Rate % of Sales</v>
      </c>
      <c r="J1393" s="1439" t="str">
        <f t="shared" si="225"/>
        <v>F</v>
      </c>
      <c r="K1393" s="1439" t="str">
        <f t="shared" si="222"/>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3"/>
        <v>Offer this Incentive?</v>
      </c>
      <c r="J1394" s="1439" t="str">
        <f>$Q$1&amp;IF(T$1376=2,V1376,IF(T$1376=1,IF(AND(T$1394=1,T$1394&lt;&gt;0),U1394,IF(AND(X$1394=1,X$1394&lt;&gt;0),Y1394,"")),IF(T$1394=2,V1394,IF(T$1394=1,IF(AND(X$1394=1,X$1394&lt;&gt;0),Y1394,""),IF(X$1394=2,Z1394,"")))))</f>
        <v>F</v>
      </c>
      <c r="K1394" s="1439" t="str">
        <f t="shared" si="222"/>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3"/>
        <v>Incentive Type</v>
      </c>
      <c r="J1395" s="1439" t="str">
        <f t="shared" ref="J1395:J1411" si="226">$Q$1&amp;IF(T$1376=2,V1377,IF(T$1376=1,IF(AND(T$1394=1,T$1394&lt;&gt;0),U1395,IF(AND(X$1394=1,X$1394&lt;&gt;0),Y1395,"")),IF(T$1394=2,U1395,IF(T$1394=1,IF(AND(X$1394=1,X$1394&lt;&gt;0),Y1395,""),IF(X$1394=2,Z1395,"")))))</f>
        <v>F</v>
      </c>
      <c r="K1395" s="1439" t="str">
        <f t="shared" si="222"/>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3"/>
        <v>Incentive Effective Date</v>
      </c>
      <c r="J1396" s="1439" t="str">
        <f t="shared" si="226"/>
        <v>F</v>
      </c>
      <c r="K1396" s="1439" t="str">
        <f t="shared" si="222"/>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3"/>
        <v>Incentive Expiration Date</v>
      </c>
      <c r="J1397" s="1439" t="str">
        <f t="shared" si="226"/>
        <v>F</v>
      </c>
      <c r="K1397" s="1439" t="str">
        <f t="shared" si="222"/>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3"/>
        <v>Incentive Period</v>
      </c>
      <c r="J1398" s="1439" t="str">
        <f t="shared" si="226"/>
        <v>F</v>
      </c>
      <c r="K1398" s="1439" t="str">
        <f t="shared" si="222"/>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3"/>
        <v>Payment Method</v>
      </c>
      <c r="J1399" s="1439" t="str">
        <f t="shared" si="226"/>
        <v>F</v>
      </c>
      <c r="K1399" s="1439" t="str">
        <f t="shared" si="222"/>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3"/>
        <v>Paid to:</v>
      </c>
      <c r="J1400" s="1439" t="str">
        <f t="shared" si="226"/>
        <v>F</v>
      </c>
      <c r="K1400" s="1439" t="str">
        <f t="shared" si="222"/>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3"/>
        <v>AP/AR Vendor Number</v>
      </c>
      <c r="J1401" s="1439" t="str">
        <f t="shared" si="226"/>
        <v>F</v>
      </c>
      <c r="K1401" s="1439" t="str">
        <f t="shared" si="222"/>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3"/>
        <v>Minimum Units</v>
      </c>
      <c r="J1402" s="1439" t="str">
        <f t="shared" si="226"/>
        <v>F</v>
      </c>
      <c r="K1402" s="1439" t="str">
        <f t="shared" si="222"/>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3"/>
        <v>Minimum Units</v>
      </c>
      <c r="J1403" s="1439" t="str">
        <f t="shared" si="226"/>
        <v>F</v>
      </c>
      <c r="K1403" s="1439" t="str">
        <f t="shared" si="222"/>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3"/>
        <v>Minimum Units</v>
      </c>
      <c r="J1404" s="1439" t="str">
        <f t="shared" si="226"/>
        <v>F</v>
      </c>
      <c r="K1404" s="1439" t="str">
        <f t="shared" si="222"/>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3"/>
        <v>Minimum Units</v>
      </c>
      <c r="J1405" s="1439" t="str">
        <f t="shared" si="226"/>
        <v>F</v>
      </c>
      <c r="K1405" s="1439" t="str">
        <f t="shared" si="222"/>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3"/>
        <v>Minimum Units</v>
      </c>
      <c r="J1406" s="1439" t="str">
        <f t="shared" si="226"/>
        <v>F</v>
      </c>
      <c r="K1406" s="1439" t="str">
        <f t="shared" si="222"/>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3"/>
        <v>Rate % of Sales</v>
      </c>
      <c r="J1407" s="1439" t="str">
        <f t="shared" si="226"/>
        <v>F</v>
      </c>
      <c r="K1407" s="1439" t="str">
        <f t="shared" si="222"/>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3"/>
        <v>Rate % of Sales</v>
      </c>
      <c r="J1408" s="1439" t="str">
        <f t="shared" si="226"/>
        <v>F</v>
      </c>
      <c r="K1408" s="1439" t="str">
        <f t="shared" si="222"/>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3"/>
        <v>Rate % of Sales</v>
      </c>
      <c r="J1409" s="1439" t="str">
        <f t="shared" si="226"/>
        <v>F</v>
      </c>
      <c r="K1409" s="1439" t="str">
        <f t="shared" si="222"/>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3"/>
        <v>Rate % of Sales</v>
      </c>
      <c r="J1410" s="1439" t="str">
        <f t="shared" si="226"/>
        <v>F</v>
      </c>
      <c r="K1410" s="1439" t="str">
        <f t="shared" si="222"/>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3"/>
        <v>Rate % of Sales</v>
      </c>
      <c r="J1411" s="1439" t="str">
        <f t="shared" si="226"/>
        <v>F</v>
      </c>
      <c r="K1411" s="1439" t="str">
        <f t="shared" si="222"/>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3"/>
        <v>Offer this Incentive?</v>
      </c>
      <c r="J1412" s="1439" t="str">
        <f>$Q$1&amp;T1412</f>
        <v>F</v>
      </c>
      <c r="K1412" s="1439" t="str">
        <f t="shared" si="222"/>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3"/>
        <v>Incentive Type</v>
      </c>
      <c r="J1413" s="1439" t="str">
        <f t="shared" ref="J1413:J1461" si="227">$Q$1&amp;T1413</f>
        <v>F</v>
      </c>
      <c r="K1413" s="1439" t="str">
        <f t="shared" ref="K1413:K1476" si="228">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9">IF(J1414&lt;&gt;"",A1414,"")</f>
        <v>Incentive Effective Date</v>
      </c>
      <c r="J1414" s="1439" t="str">
        <f t="shared" si="227"/>
        <v>F</v>
      </c>
      <c r="K1414" s="1439" t="str">
        <f t="shared" si="228"/>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9"/>
        <v>Incentive Expiration Date</v>
      </c>
      <c r="J1415" s="1439" t="str">
        <f t="shared" si="227"/>
        <v>F</v>
      </c>
      <c r="K1415" s="1439" t="str">
        <f t="shared" si="228"/>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9"/>
        <v>Incentive Period</v>
      </c>
      <c r="J1416" s="1439" t="str">
        <f t="shared" si="227"/>
        <v>F</v>
      </c>
      <c r="K1416" s="1439" t="str">
        <f t="shared" si="228"/>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9"/>
        <v>Payment Method</v>
      </c>
      <c r="J1417" s="1439" t="str">
        <f t="shared" si="227"/>
        <v>F</v>
      </c>
      <c r="K1417" s="1439" t="str">
        <f t="shared" si="228"/>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9"/>
        <v>Paid to:</v>
      </c>
      <c r="J1418" s="1439" t="str">
        <f t="shared" si="227"/>
        <v>F</v>
      </c>
      <c r="K1418" s="1439" t="str">
        <f t="shared" si="228"/>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9"/>
        <v>AP/AR Vendor Number</v>
      </c>
      <c r="J1419" s="1439" t="str">
        <f t="shared" si="227"/>
        <v>F</v>
      </c>
      <c r="K1419" s="1439" t="str">
        <f t="shared" si="228"/>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9"/>
        <v>Minimum Units</v>
      </c>
      <c r="J1420" s="1439" t="str">
        <f t="shared" si="227"/>
        <v>F</v>
      </c>
      <c r="K1420" s="1439" t="str">
        <f t="shared" si="228"/>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9"/>
        <v>Rate % of Sales</v>
      </c>
      <c r="J1421" s="1439" t="str">
        <f t="shared" si="227"/>
        <v>F</v>
      </c>
      <c r="K1421" s="1439" t="str">
        <f t="shared" si="228"/>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9"/>
        <v>Offer this Incentive?</v>
      </c>
      <c r="J1422" s="1439" t="str">
        <f t="shared" si="227"/>
        <v>F</v>
      </c>
      <c r="K1422" s="1439" t="str">
        <f t="shared" si="228"/>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9"/>
        <v>Incentive Type</v>
      </c>
      <c r="J1423" s="1439" t="str">
        <f t="shared" si="227"/>
        <v>F</v>
      </c>
      <c r="K1423" s="1439" t="str">
        <f t="shared" si="228"/>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9"/>
        <v>Incentive Effective Date</v>
      </c>
      <c r="J1424" s="1439" t="str">
        <f t="shared" si="227"/>
        <v>F</v>
      </c>
      <c r="K1424" s="1439" t="str">
        <f t="shared" si="228"/>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9"/>
        <v>Incentive Expiration Date</v>
      </c>
      <c r="J1425" s="1439" t="str">
        <f t="shared" si="227"/>
        <v>F</v>
      </c>
      <c r="K1425" s="1439" t="str">
        <f t="shared" si="228"/>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9"/>
        <v>Incentive Period</v>
      </c>
      <c r="J1426" s="1439" t="str">
        <f t="shared" si="227"/>
        <v>F</v>
      </c>
      <c r="K1426" s="1439" t="str">
        <f t="shared" si="228"/>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9"/>
        <v>Payment Method</v>
      </c>
      <c r="J1427" s="1439" t="str">
        <f t="shared" si="227"/>
        <v>F</v>
      </c>
      <c r="K1427" s="1439" t="str">
        <f t="shared" si="228"/>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9"/>
        <v>Paid to:</v>
      </c>
      <c r="J1428" s="1439" t="str">
        <f t="shared" si="227"/>
        <v>F</v>
      </c>
      <c r="K1428" s="1439" t="str">
        <f t="shared" si="228"/>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9"/>
        <v>AP/AR Vendor Number</v>
      </c>
      <c r="J1429" s="1439" t="str">
        <f t="shared" si="227"/>
        <v>F</v>
      </c>
      <c r="K1429" s="1439" t="str">
        <f t="shared" si="228"/>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9"/>
        <v>Minimum Units</v>
      </c>
      <c r="J1430" s="1439" t="str">
        <f t="shared" si="227"/>
        <v>F</v>
      </c>
      <c r="K1430" s="1439" t="str">
        <f t="shared" si="228"/>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9"/>
        <v>Rate % of Sales</v>
      </c>
      <c r="J1431" s="1439" t="str">
        <f t="shared" si="227"/>
        <v>F</v>
      </c>
      <c r="K1431" s="1439" t="str">
        <f t="shared" si="228"/>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9"/>
        <v>Offer this Incentive?</v>
      </c>
      <c r="J1432" s="1439" t="str">
        <f t="shared" si="227"/>
        <v>F</v>
      </c>
      <c r="K1432" s="1439" t="str">
        <f t="shared" si="228"/>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9"/>
        <v>Incentive Type</v>
      </c>
      <c r="J1433" s="1439" t="str">
        <f t="shared" si="227"/>
        <v>F</v>
      </c>
      <c r="K1433" s="1439" t="str">
        <f t="shared" si="228"/>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9"/>
        <v>Incentive Effective Date</v>
      </c>
      <c r="J1434" s="1439" t="str">
        <f t="shared" si="227"/>
        <v>F</v>
      </c>
      <c r="K1434" s="1439" t="str">
        <f t="shared" si="228"/>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9"/>
        <v>Incentive Expiration Date</v>
      </c>
      <c r="J1435" s="1439" t="str">
        <f t="shared" si="227"/>
        <v>F</v>
      </c>
      <c r="K1435" s="1439" t="str">
        <f t="shared" si="228"/>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9"/>
        <v>Incentive Period</v>
      </c>
      <c r="J1436" s="1439" t="str">
        <f t="shared" si="227"/>
        <v>F</v>
      </c>
      <c r="K1436" s="1439" t="str">
        <f t="shared" si="228"/>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9"/>
        <v>Payment Method</v>
      </c>
      <c r="J1437" s="1439" t="str">
        <f t="shared" si="227"/>
        <v>F</v>
      </c>
      <c r="K1437" s="1439" t="str">
        <f t="shared" si="228"/>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9"/>
        <v>Paid to:</v>
      </c>
      <c r="J1438" s="1439" t="str">
        <f t="shared" si="227"/>
        <v>F</v>
      </c>
      <c r="K1438" s="1439" t="str">
        <f t="shared" si="228"/>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9"/>
        <v>AP/AR Vendor Number</v>
      </c>
      <c r="J1439" s="1439" t="str">
        <f t="shared" si="227"/>
        <v>F</v>
      </c>
      <c r="K1439" s="1439" t="str">
        <f t="shared" si="228"/>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9"/>
        <v>Minimum Units</v>
      </c>
      <c r="J1440" s="1439" t="str">
        <f t="shared" si="227"/>
        <v>F</v>
      </c>
      <c r="K1440" s="1439" t="str">
        <f t="shared" si="228"/>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9"/>
        <v>Rate % of Sales</v>
      </c>
      <c r="J1441" s="1439" t="str">
        <f t="shared" si="227"/>
        <v>F</v>
      </c>
      <c r="K1441" s="1439" t="str">
        <f t="shared" si="228"/>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9"/>
        <v>Offer this Incentive?</v>
      </c>
      <c r="J1442" s="1439" t="str">
        <f t="shared" si="227"/>
        <v>F</v>
      </c>
      <c r="K1442" s="1439" t="str">
        <f t="shared" si="228"/>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9"/>
        <v>Incentive Type</v>
      </c>
      <c r="J1443" s="1439" t="str">
        <f t="shared" si="227"/>
        <v>F</v>
      </c>
      <c r="K1443" s="1439" t="str">
        <f t="shared" si="228"/>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9"/>
        <v>Incentive Effective Date</v>
      </c>
      <c r="J1444" s="1439" t="str">
        <f t="shared" si="227"/>
        <v>F</v>
      </c>
      <c r="K1444" s="1439" t="str">
        <f t="shared" si="228"/>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9"/>
        <v>Incentive Expiration Date</v>
      </c>
      <c r="J1445" s="1439" t="str">
        <f t="shared" si="227"/>
        <v>F</v>
      </c>
      <c r="K1445" s="1439" t="str">
        <f t="shared" si="228"/>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9"/>
        <v>Incentive Period</v>
      </c>
      <c r="J1446" s="1439" t="str">
        <f t="shared" si="227"/>
        <v>F</v>
      </c>
      <c r="K1446" s="1439" t="str">
        <f t="shared" si="228"/>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9"/>
        <v>Payment Method</v>
      </c>
      <c r="J1447" s="1439" t="str">
        <f t="shared" si="227"/>
        <v>F</v>
      </c>
      <c r="K1447" s="1439" t="str">
        <f t="shared" si="228"/>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9"/>
        <v>Paid to:</v>
      </c>
      <c r="J1448" s="1439" t="str">
        <f t="shared" si="227"/>
        <v>F</v>
      </c>
      <c r="K1448" s="1439" t="str">
        <f t="shared" si="228"/>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9"/>
        <v>AP/AR Vendor Number</v>
      </c>
      <c r="J1449" s="1439" t="str">
        <f t="shared" si="227"/>
        <v>F</v>
      </c>
      <c r="K1449" s="1439" t="str">
        <f t="shared" si="228"/>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9"/>
        <v>Minimum Units</v>
      </c>
      <c r="J1450" s="1439" t="str">
        <f t="shared" si="227"/>
        <v>F</v>
      </c>
      <c r="K1450" s="1439" t="str">
        <f t="shared" si="228"/>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9"/>
        <v>Rate % of Sales</v>
      </c>
      <c r="J1451" s="1439" t="str">
        <f t="shared" si="227"/>
        <v>F</v>
      </c>
      <c r="K1451" s="1439" t="str">
        <f t="shared" si="228"/>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9"/>
        <v>Offer this Incentive?</v>
      </c>
      <c r="J1452" s="1439" t="str">
        <f t="shared" si="227"/>
        <v>F</v>
      </c>
      <c r="K1452" s="1439" t="str">
        <f t="shared" si="228"/>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9"/>
        <v>Incentive Type</v>
      </c>
      <c r="J1453" s="1439" t="str">
        <f t="shared" si="227"/>
        <v>F</v>
      </c>
      <c r="K1453" s="1439" t="str">
        <f t="shared" si="228"/>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9"/>
        <v>Incentive Effective Date</v>
      </c>
      <c r="J1454" s="1439" t="str">
        <f t="shared" si="227"/>
        <v>F</v>
      </c>
      <c r="K1454" s="1439" t="str">
        <f t="shared" si="228"/>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9"/>
        <v>Incentive Expiration Date</v>
      </c>
      <c r="J1455" s="1439" t="str">
        <f t="shared" si="227"/>
        <v>F</v>
      </c>
      <c r="K1455" s="1439" t="str">
        <f t="shared" si="228"/>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9"/>
        <v>Incentive Period</v>
      </c>
      <c r="J1456" s="1439" t="str">
        <f t="shared" si="227"/>
        <v>F</v>
      </c>
      <c r="K1456" s="1439" t="str">
        <f t="shared" si="228"/>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9"/>
        <v>Payment Method</v>
      </c>
      <c r="J1457" s="1439" t="str">
        <f t="shared" si="227"/>
        <v>F</v>
      </c>
      <c r="K1457" s="1439" t="str">
        <f t="shared" si="228"/>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9"/>
        <v>Paid to:</v>
      </c>
      <c r="J1458" s="1439" t="str">
        <f t="shared" si="227"/>
        <v>F</v>
      </c>
      <c r="K1458" s="1439" t="str">
        <f t="shared" si="228"/>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9"/>
        <v>AP/AR Vendor Number</v>
      </c>
      <c r="J1459" s="1439" t="str">
        <f t="shared" si="227"/>
        <v>F</v>
      </c>
      <c r="K1459" s="1439" t="str">
        <f t="shared" si="228"/>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9"/>
        <v>Minimum Units</v>
      </c>
      <c r="J1460" s="1439" t="str">
        <f t="shared" si="227"/>
        <v>F</v>
      </c>
      <c r="K1460" s="1439" t="str">
        <f t="shared" si="228"/>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9"/>
        <v>Rate % of Sales</v>
      </c>
      <c r="J1461" s="1439" t="str">
        <f t="shared" si="227"/>
        <v>F</v>
      </c>
      <c r="K1461" s="1439" t="str">
        <f t="shared" si="228"/>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9"/>
        <v>Offer this Incentive?</v>
      </c>
      <c r="J1462" s="1439" t="str">
        <f>$Q$1&amp;T1462</f>
        <v>F</v>
      </c>
      <c r="K1462" s="1439" t="str">
        <f t="shared" si="228"/>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9"/>
        <v>Incentive Type</v>
      </c>
      <c r="J1463" s="1439" t="str">
        <f t="shared" ref="J1463:J1471" si="230">$Q$1&amp;T1463</f>
        <v>F</v>
      </c>
      <c r="K1463" s="1439" t="str">
        <f t="shared" si="228"/>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9"/>
        <v>Incentive Effective Date</v>
      </c>
      <c r="J1464" s="1439" t="str">
        <f t="shared" si="230"/>
        <v>F</v>
      </c>
      <c r="K1464" s="1439" t="str">
        <f t="shared" si="228"/>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9"/>
        <v>Incentive Expiration Date</v>
      </c>
      <c r="J1465" s="1439" t="str">
        <f t="shared" si="230"/>
        <v>F</v>
      </c>
      <c r="K1465" s="1439" t="str">
        <f t="shared" si="228"/>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9"/>
        <v>Incentive Period</v>
      </c>
      <c r="J1466" s="1439" t="str">
        <f t="shared" si="230"/>
        <v>F</v>
      </c>
      <c r="K1466" s="1439" t="str">
        <f t="shared" si="228"/>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9"/>
        <v>Payment Method</v>
      </c>
      <c r="J1467" s="1439" t="str">
        <f t="shared" si="230"/>
        <v>F</v>
      </c>
      <c r="K1467" s="1439" t="str">
        <f t="shared" si="228"/>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9"/>
        <v>Paid to:</v>
      </c>
      <c r="J1468" s="1439" t="str">
        <f t="shared" si="230"/>
        <v>F</v>
      </c>
      <c r="K1468" s="1439" t="str">
        <f t="shared" si="228"/>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9"/>
        <v>AP/AR Vendor Number</v>
      </c>
      <c r="J1469" s="1439" t="str">
        <f t="shared" si="230"/>
        <v>F</v>
      </c>
      <c r="K1469" s="1439" t="str">
        <f t="shared" si="228"/>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9"/>
        <v>Minimum Units</v>
      </c>
      <c r="J1470" s="1439" t="str">
        <f t="shared" si="230"/>
        <v>F</v>
      </c>
      <c r="K1470" s="1439" t="str">
        <f t="shared" si="228"/>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9"/>
        <v>Rate % of Sales</v>
      </c>
      <c r="J1471" s="1439" t="str">
        <f t="shared" si="230"/>
        <v>F</v>
      </c>
      <c r="K1471" s="1439" t="str">
        <f t="shared" si="228"/>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9"/>
        <v>Offer this Incentive?</v>
      </c>
      <c r="J1472" s="1439" t="str">
        <f>$Q$1&amp;IF(T$1472&lt;&gt;0,U1472,IF(T$1479&lt;&gt;0,U1479,""))</f>
        <v>F</v>
      </c>
      <c r="K1472" s="1439" t="str">
        <f t="shared" si="228"/>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9"/>
        <v>Incentive Type</v>
      </c>
      <c r="J1473" s="1439" t="str">
        <f t="shared" ref="J1473:J1478" si="231">$Q$1&amp;IF(T$1472&lt;&gt;0,U1473,IF(T$1479&lt;&gt;0,U1480,""))</f>
        <v>F</v>
      </c>
      <c r="K1473" s="1439" t="str">
        <f t="shared" si="228"/>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9"/>
        <v>Incentive Effective Date</v>
      </c>
      <c r="J1474" s="1439" t="str">
        <f t="shared" si="231"/>
        <v>F</v>
      </c>
      <c r="K1474" s="1439" t="str">
        <f t="shared" si="228"/>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9"/>
        <v>Incentive Expiration Date</v>
      </c>
      <c r="J1475" s="1439" t="str">
        <f t="shared" si="231"/>
        <v>F</v>
      </c>
      <c r="K1475" s="1439" t="str">
        <f t="shared" si="228"/>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9"/>
        <v>FF Payment Amount</v>
      </c>
      <c r="J1476" s="1439" t="str">
        <f t="shared" si="231"/>
        <v>F</v>
      </c>
      <c r="K1476" s="1439" t="str">
        <f t="shared" si="228"/>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9"/>
        <v>Payment Method</v>
      </c>
      <c r="J1477" s="1439" t="str">
        <f t="shared" si="231"/>
        <v>F</v>
      </c>
      <c r="K1477" s="1439" t="str">
        <f t="shared" ref="K1477:K1540" si="232">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3">IF(J1478&lt;&gt;"",A1478,"")</f>
        <v>AP/AR Vendor Number</v>
      </c>
      <c r="J1478" s="1439" t="str">
        <f t="shared" si="231"/>
        <v>F</v>
      </c>
      <c r="K1478" s="1439" t="str">
        <f t="shared" si="232"/>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3"/>
        <v>Offer this Incentive?</v>
      </c>
      <c r="J1479" s="1439" t="str">
        <f>$Q$1&amp;IF(T$1472=2,V1472,IF(AND(T$1479=1,T$1472=1),U1479,""))</f>
        <v>F</v>
      </c>
      <c r="K1479" s="1439" t="str">
        <f t="shared" si="232"/>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3"/>
        <v>Incentive Type</v>
      </c>
      <c r="J1480" s="1520" t="str">
        <f t="shared" ref="J1480:J1485" si="234">$Q$1&amp;IF(T$1472=2,V1473,IF(AND(T$1479=1,T$1472=1),U1480,""))</f>
        <v>F</v>
      </c>
      <c r="K1480" s="1439" t="str">
        <f t="shared" si="232"/>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3"/>
        <v>Incentive Effective Date</v>
      </c>
      <c r="J1481" s="1520" t="str">
        <f t="shared" si="234"/>
        <v>F</v>
      </c>
      <c r="K1481" s="1439" t="str">
        <f t="shared" si="232"/>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3"/>
        <v>Incentive Expiration Date</v>
      </c>
      <c r="J1482" s="1520" t="str">
        <f t="shared" si="234"/>
        <v>F</v>
      </c>
      <c r="K1482" s="1439" t="str">
        <f t="shared" si="232"/>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3"/>
        <v>FF Payment Amount</v>
      </c>
      <c r="J1483" s="1520" t="str">
        <f t="shared" si="234"/>
        <v>F</v>
      </c>
      <c r="K1483" s="1439" t="str">
        <f t="shared" si="232"/>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3"/>
        <v>Payment Method</v>
      </c>
      <c r="J1484" s="1520" t="str">
        <f t="shared" si="234"/>
        <v>F</v>
      </c>
      <c r="K1484" s="1439" t="str">
        <f t="shared" si="232"/>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3"/>
        <v>AP/AR Vendor Number</v>
      </c>
      <c r="J1485" s="1520" t="str">
        <f t="shared" si="234"/>
        <v>F</v>
      </c>
      <c r="K1485" s="1439" t="str">
        <f t="shared" si="232"/>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3"/>
        <v>Offer this Incentive?</v>
      </c>
      <c r="J1486" s="1439" t="str">
        <f>$Q$1&amp;T1486</f>
        <v>F</v>
      </c>
      <c r="K1486" s="1439" t="str">
        <f t="shared" si="232"/>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3"/>
        <v>Incentive Type</v>
      </c>
      <c r="J1487" s="1439" t="str">
        <f t="shared" ref="J1487:J1494" si="235">$Q$1&amp;T1487</f>
        <v>F</v>
      </c>
      <c r="K1487" s="1439" t="str">
        <f t="shared" si="232"/>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3"/>
        <v>Incentive Effective Date</v>
      </c>
      <c r="J1488" s="1439" t="str">
        <f t="shared" si="235"/>
        <v>F</v>
      </c>
      <c r="K1488" s="1439" t="str">
        <f t="shared" si="232"/>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3"/>
        <v>Incentive Expiration Date</v>
      </c>
      <c r="J1489" s="1439" t="str">
        <f t="shared" si="235"/>
        <v>F</v>
      </c>
      <c r="K1489" s="1439" t="str">
        <f t="shared" si="232"/>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3"/>
        <v>Incentive Period</v>
      </c>
      <c r="J1490" s="1439" t="str">
        <f t="shared" si="235"/>
        <v>F</v>
      </c>
      <c r="K1490" s="1439" t="str">
        <f t="shared" si="232"/>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3"/>
        <v>Payment Method</v>
      </c>
      <c r="J1491" s="1439" t="str">
        <f t="shared" si="235"/>
        <v>F</v>
      </c>
      <c r="K1491" s="1439" t="str">
        <f t="shared" si="232"/>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3"/>
        <v>Paid to:</v>
      </c>
      <c r="J1492" s="1439" t="str">
        <f t="shared" si="235"/>
        <v>F</v>
      </c>
      <c r="K1492" s="1439" t="str">
        <f t="shared" si="232"/>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3"/>
        <v>AP/AR Vendor Number</v>
      </c>
      <c r="J1493" s="1439" t="str">
        <f t="shared" si="235"/>
        <v>F</v>
      </c>
      <c r="K1493" s="1439" t="str">
        <f t="shared" si="232"/>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3"/>
        <v>Rate % of Sales</v>
      </c>
      <c r="J1494" s="1439" t="str">
        <f t="shared" si="235"/>
        <v>F</v>
      </c>
      <c r="K1494" s="1439" t="str">
        <f t="shared" si="232"/>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3"/>
        <v>Offer this Incentive?</v>
      </c>
      <c r="J1495" s="1439" t="str">
        <f>$Q$1&amp;IF($Q$1052="Yes",T1495,IF($Q$1069="Yes",V1495,""))</f>
        <v>F</v>
      </c>
      <c r="K1495" s="1439" t="str">
        <f t="shared" si="232"/>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3"/>
        <v>Incentive Type</v>
      </c>
      <c r="J1496" s="1439" t="str">
        <f t="shared" ref="J1496:J1509" si="236">$Q$1&amp;IF($Q$1052="Yes",T1496,IF($Q$1069="Yes",V1496,""))</f>
        <v>F</v>
      </c>
      <c r="K1496" s="1439" t="str">
        <f t="shared" si="232"/>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3"/>
        <v>Incentive Effective Date</v>
      </c>
      <c r="J1497" s="1439" t="str">
        <f t="shared" si="236"/>
        <v>F</v>
      </c>
      <c r="K1497" s="1439" t="str">
        <f t="shared" si="232"/>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3"/>
        <v>Incentive Expiration Date</v>
      </c>
      <c r="J1498" s="1439" t="str">
        <f t="shared" si="236"/>
        <v>F</v>
      </c>
      <c r="K1498" s="1439" t="str">
        <f t="shared" si="232"/>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3"/>
        <v>Payment Method</v>
      </c>
      <c r="J1499" s="1439" t="str">
        <f t="shared" si="236"/>
        <v>F</v>
      </c>
      <c r="K1499" s="1439" t="str">
        <f t="shared" si="232"/>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3"/>
        <v>AP/AR Vendor Number</v>
      </c>
      <c r="J1500" s="1439" t="str">
        <f t="shared" si="236"/>
        <v>F</v>
      </c>
      <c r="K1500" s="1439" t="str">
        <f t="shared" si="232"/>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3"/>
        <v>FF Payment Amount</v>
      </c>
      <c r="J1501" s="1439" t="str">
        <f t="shared" si="236"/>
        <v>F</v>
      </c>
      <c r="K1501" s="1439" t="str">
        <f t="shared" si="232"/>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3"/>
        <v>Unamortized Prepaid Amount</v>
      </c>
      <c r="J1502" s="1439" t="str">
        <f t="shared" si="236"/>
        <v>F</v>
      </c>
      <c r="K1502" s="1439" t="str">
        <f t="shared" si="232"/>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3"/>
        <v>Net Prepaid Amount</v>
      </c>
      <c r="J1503" s="1439" t="str">
        <f t="shared" si="236"/>
        <v>F</v>
      </c>
      <c r="K1503" s="1439" t="str">
        <f t="shared" si="232"/>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3"/>
        <v>Agreement Classification</v>
      </c>
      <c r="J1504" s="1439" t="str">
        <f t="shared" si="236"/>
        <v>F</v>
      </c>
      <c r="K1504" s="1439" t="str">
        <f t="shared" si="232"/>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3"/>
        <v>Previous Agreement ID</v>
      </c>
      <c r="J1505" s="1439" t="str">
        <f t="shared" si="236"/>
        <v>F</v>
      </c>
      <c r="K1505" s="1439" t="str">
        <f t="shared" si="232"/>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3"/>
        <v>Previous Agreement Incentive Reference Number</v>
      </c>
      <c r="J1506" s="1439" t="str">
        <f t="shared" si="236"/>
        <v>F</v>
      </c>
      <c r="K1506" s="1439" t="str">
        <f t="shared" si="232"/>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3"/>
        <v>Previous Agreement Effective Date</v>
      </c>
      <c r="J1507" s="1439" t="str">
        <f t="shared" si="236"/>
        <v>F</v>
      </c>
      <c r="K1507" s="1439" t="str">
        <f t="shared" si="232"/>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3"/>
        <v>Previous Agreement Expiration Date</v>
      </c>
      <c r="J1508" s="1439" t="str">
        <f t="shared" si="236"/>
        <v>F</v>
      </c>
      <c r="K1508" s="1439" t="str">
        <f t="shared" si="232"/>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3"/>
        <v>Previous Prepaid Amount</v>
      </c>
      <c r="J1509" s="1439" t="str">
        <f t="shared" si="236"/>
        <v>F</v>
      </c>
      <c r="K1509" s="1439" t="str">
        <f t="shared" si="232"/>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3"/>
        <v>Offer this Incentive?</v>
      </c>
      <c r="J1510" s="1439" t="str">
        <f>$Q$1&amp;IF(T$1510&lt;&gt;0,U1510,IF(T$1529&lt;&gt;0,U1529,IF(X$1510&lt;&gt;0,Y1510,"")))</f>
        <v>F</v>
      </c>
      <c r="K1510" s="1439" t="str">
        <f t="shared" si="232"/>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3"/>
        <v>Incentive Type</v>
      </c>
      <c r="J1511" s="1439" t="str">
        <f t="shared" ref="J1511:J1528" si="237">$Q$1&amp;IF(T$1510&lt;&gt;0,U1511,IF(T$1529&lt;&gt;0,U1530,IF(X$1510&lt;&gt;0,Y1511,"")))</f>
        <v>F</v>
      </c>
      <c r="K1511" s="1439" t="str">
        <f t="shared" si="232"/>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3"/>
        <v>Incentive Effective Date</v>
      </c>
      <c r="J1512" s="1439" t="str">
        <f t="shared" si="237"/>
        <v>F</v>
      </c>
      <c r="K1512" s="1439" t="str">
        <f t="shared" si="232"/>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3"/>
        <v>Incentive Expiration Date</v>
      </c>
      <c r="J1513" s="1439" t="str">
        <f t="shared" si="237"/>
        <v>F</v>
      </c>
      <c r="K1513" s="1439" t="str">
        <f t="shared" si="232"/>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3"/>
        <v>Incentive Period</v>
      </c>
      <c r="J1514" s="1439" t="str">
        <f t="shared" si="237"/>
        <v>F</v>
      </c>
      <c r="K1514" s="1439" t="str">
        <f t="shared" si="232"/>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3"/>
        <v>Payment Method</v>
      </c>
      <c r="J1515" s="1439" t="str">
        <f t="shared" si="237"/>
        <v>F</v>
      </c>
      <c r="K1515" s="1439" t="str">
        <f t="shared" si="232"/>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3"/>
        <v>AP/AR Vendor Number</v>
      </c>
      <c r="J1516" s="1439" t="str">
        <f t="shared" si="237"/>
        <v>F</v>
      </c>
      <c r="K1516" s="1439" t="str">
        <f t="shared" si="232"/>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3"/>
        <v>FF Payment Amount</v>
      </c>
      <c r="J1517" s="1439" t="str">
        <f t="shared" si="237"/>
        <v>F</v>
      </c>
      <c r="K1517" s="1439" t="str">
        <f t="shared" si="232"/>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3"/>
        <v>Rate % of Sales</v>
      </c>
      <c r="J1518" s="1439" t="str">
        <f t="shared" si="237"/>
        <v>F</v>
      </c>
      <c r="K1518" s="1439" t="str">
        <f t="shared" si="232"/>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3"/>
        <v>Payment Amount</v>
      </c>
      <c r="J1519" s="1439" t="str">
        <f t="shared" si="237"/>
        <v>F</v>
      </c>
      <c r="K1519" s="1439" t="str">
        <f t="shared" si="232"/>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3"/>
        <v>Payment Amount</v>
      </c>
      <c r="J1520" s="1439" t="str">
        <f t="shared" si="237"/>
        <v>F</v>
      </c>
      <c r="K1520" s="1439" t="str">
        <f t="shared" si="232"/>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3"/>
        <v>Payment Amount</v>
      </c>
      <c r="J1521" s="1439" t="str">
        <f t="shared" si="237"/>
        <v>F</v>
      </c>
      <c r="K1521" s="1439" t="str">
        <f t="shared" si="232"/>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3"/>
        <v>Payment Amount</v>
      </c>
      <c r="J1522" s="1439" t="str">
        <f t="shared" si="237"/>
        <v>F</v>
      </c>
      <c r="K1522" s="1439" t="str">
        <f t="shared" si="232"/>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3"/>
        <v>Payment Amount</v>
      </c>
      <c r="J1523" s="1439" t="str">
        <f t="shared" si="237"/>
        <v>F</v>
      </c>
      <c r="K1523" s="1439" t="str">
        <f t="shared" si="232"/>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3"/>
        <v>Purchase Commitment</v>
      </c>
      <c r="J1524" s="1439" t="str">
        <f t="shared" si="237"/>
        <v>F</v>
      </c>
      <c r="K1524" s="1439" t="str">
        <f t="shared" si="232"/>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3"/>
        <v>Purchase Commitment</v>
      </c>
      <c r="J1525" s="1439" t="str">
        <f t="shared" si="237"/>
        <v>F</v>
      </c>
      <c r="K1525" s="1439" t="str">
        <f t="shared" si="232"/>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3"/>
        <v>Purchase Commitment</v>
      </c>
      <c r="J1526" s="1439" t="str">
        <f t="shared" si="237"/>
        <v>F</v>
      </c>
      <c r="K1526" s="1439" t="str">
        <f t="shared" si="232"/>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3"/>
        <v>Purchase Commitment</v>
      </c>
      <c r="J1527" s="1439" t="str">
        <f t="shared" si="237"/>
        <v>F</v>
      </c>
      <c r="K1527" s="1439" t="str">
        <f t="shared" si="232"/>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3"/>
        <v>Purchase Commitment</v>
      </c>
      <c r="J1528" s="1439" t="str">
        <f t="shared" si="237"/>
        <v>F</v>
      </c>
      <c r="K1528" s="1439" t="str">
        <f t="shared" si="232"/>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3"/>
        <v>Offer this Incentive?</v>
      </c>
      <c r="J1529" s="1439" t="str">
        <f>$Q$1&amp;IF(T$1510=2,V1510,IF(T$1510=1,IF(AND(T$1529=1,T$1529&lt;&gt;0),U1529,IF(AND(X$1510=1,X$1510&lt;&gt;0),Y1510,"")),IF(T$1529=2,V1529,IF(T$1529=1,IF(AND(X$1510=1,X$1510&lt;&gt;0),Y1510,""),IF(X$1510=2,Z1510,"")))))</f>
        <v>F</v>
      </c>
      <c r="K1529" s="1439" t="str">
        <f t="shared" si="232"/>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3"/>
        <v>Incentive Type</v>
      </c>
      <c r="J1530" s="1439" t="str">
        <f t="shared" ref="J1530:J1547" si="238">$Q$1&amp;IF(T$1510=2,V1511,IF(T$1510=1,IF(AND(T$1529=1,T$1529&lt;&gt;0),U1530,IF(AND(X$1510=1,X$1510&lt;&gt;0),Y1511,"")),IF(T$1529=2,V1530,IF(T$1529=1,IF(AND(X$1510=1,X$1510&lt;&gt;0),Y1511,""),IF(X$1510=2,Z1511,"")))))</f>
        <v>F</v>
      </c>
      <c r="K1530" s="1439" t="str">
        <f t="shared" si="232"/>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3"/>
        <v>Incentive Effective Date</v>
      </c>
      <c r="J1531" s="1439" t="str">
        <f t="shared" si="238"/>
        <v>F</v>
      </c>
      <c r="K1531" s="1439" t="str">
        <f t="shared" si="232"/>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3"/>
        <v>Incentive Expiration Date</v>
      </c>
      <c r="J1532" s="1439" t="str">
        <f t="shared" si="238"/>
        <v>F</v>
      </c>
      <c r="K1532" s="1439" t="str">
        <f t="shared" si="232"/>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3"/>
        <v>Incentive Period</v>
      </c>
      <c r="J1533" s="1439" t="str">
        <f t="shared" si="238"/>
        <v>F</v>
      </c>
      <c r="K1533" s="1439" t="str">
        <f t="shared" si="232"/>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3"/>
        <v>Payment Method</v>
      </c>
      <c r="J1534" s="1439" t="str">
        <f t="shared" si="238"/>
        <v>F</v>
      </c>
      <c r="K1534" s="1439" t="str">
        <f t="shared" si="232"/>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3"/>
        <v>AP/AR Vendor Number</v>
      </c>
      <c r="J1535" s="1439" t="str">
        <f t="shared" si="238"/>
        <v>F</v>
      </c>
      <c r="K1535" s="1439" t="str">
        <f t="shared" si="232"/>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3"/>
        <v>FF Payment Amount</v>
      </c>
      <c r="J1536" s="1439" t="str">
        <f t="shared" si="238"/>
        <v>F</v>
      </c>
      <c r="K1536" s="1439" t="str">
        <f t="shared" si="232"/>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3"/>
        <v>Rate % of Sales</v>
      </c>
      <c r="J1537" s="1439" t="str">
        <f t="shared" si="238"/>
        <v>F</v>
      </c>
      <c r="K1537" s="1439" t="str">
        <f t="shared" si="232"/>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3"/>
        <v>Payment Amount</v>
      </c>
      <c r="J1538" s="1439" t="str">
        <f t="shared" si="238"/>
        <v>F</v>
      </c>
      <c r="K1538" s="1439" t="str">
        <f t="shared" si="232"/>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3"/>
        <v>Payment Amount</v>
      </c>
      <c r="J1539" s="1439" t="str">
        <f t="shared" si="238"/>
        <v>F</v>
      </c>
      <c r="K1539" s="1439" t="str">
        <f t="shared" si="232"/>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3"/>
        <v>Payment Amount</v>
      </c>
      <c r="J1540" s="1439" t="str">
        <f t="shared" si="238"/>
        <v>F</v>
      </c>
      <c r="K1540" s="1439" t="str">
        <f t="shared" si="232"/>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3"/>
        <v>Payment Amount</v>
      </c>
      <c r="J1541" s="1439" t="str">
        <f t="shared" si="238"/>
        <v>F</v>
      </c>
      <c r="K1541" s="1439" t="str">
        <f t="shared" ref="K1541:K1553" si="239">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40">IF(J1542&lt;&gt;"",A1542,"")</f>
        <v>Payment Amount</v>
      </c>
      <c r="J1542" s="1439" t="str">
        <f t="shared" si="238"/>
        <v>F</v>
      </c>
      <c r="K1542" s="1439" t="str">
        <f t="shared" si="239"/>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40"/>
        <v>Purchase Commitment</v>
      </c>
      <c r="J1543" s="1439" t="str">
        <f t="shared" si="238"/>
        <v>F</v>
      </c>
      <c r="K1543" s="1439" t="str">
        <f t="shared" si="239"/>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40"/>
        <v>Purchase Commitment</v>
      </c>
      <c r="J1544" s="1439" t="str">
        <f t="shared" si="238"/>
        <v>F</v>
      </c>
      <c r="K1544" s="1439" t="str">
        <f t="shared" si="239"/>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40"/>
        <v>Purchase Commitment</v>
      </c>
      <c r="J1545" s="1439" t="str">
        <f t="shared" si="238"/>
        <v>F</v>
      </c>
      <c r="K1545" s="1439" t="str">
        <f t="shared" si="239"/>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40"/>
        <v>Purchase Commitment</v>
      </c>
      <c r="J1546" s="1439" t="str">
        <f t="shared" si="238"/>
        <v>F</v>
      </c>
      <c r="K1546" s="1439" t="str">
        <f t="shared" si="239"/>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40"/>
        <v>Purchase Commitment</v>
      </c>
      <c r="J1547" s="1439" t="str">
        <f t="shared" si="238"/>
        <v>F</v>
      </c>
      <c r="K1547" s="1439" t="str">
        <f t="shared" si="239"/>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40"/>
        <v>Offer this Incentive?</v>
      </c>
      <c r="J1548" s="1439" t="str">
        <f t="shared" ref="J1548:J1553" si="241">$Q$1&amp;T1548</f>
        <v>F</v>
      </c>
      <c r="K1548" s="1439" t="str">
        <f t="shared" si="239"/>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40"/>
        <v>Incentive Type</v>
      </c>
      <c r="J1549" s="1439" t="str">
        <f t="shared" si="241"/>
        <v>F</v>
      </c>
      <c r="K1549" s="1439" t="str">
        <f t="shared" si="239"/>
        <v>Incentives</v>
      </c>
      <c r="L1549" s="1439"/>
      <c r="M1549" s="1439"/>
      <c r="N1549" s="1439"/>
      <c r="O1549" s="1436"/>
      <c r="P1549" s="1436"/>
      <c r="Q1549" s="1436"/>
      <c r="R1549" s="1439" t="s">
        <v>1164</v>
      </c>
      <c r="S1549" s="1436"/>
      <c r="T1549" s="1439" t="str">
        <f>IF(Q$1213="Yes",M1214,"")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40"/>
        <v>Incentive Effective Date</v>
      </c>
      <c r="J1550" s="1439" t="str">
        <f t="shared" si="241"/>
        <v>F</v>
      </c>
      <c r="K1550" s="1439" t="str">
        <f t="shared" si="239"/>
        <v>Incentives</v>
      </c>
      <c r="L1550" s="1439"/>
      <c r="M1550" s="1439"/>
      <c r="N1550" s="1439"/>
      <c r="O1550" s="1436"/>
      <c r="P1550" s="1436"/>
      <c r="Q1550" s="1436"/>
      <c r="R1550" s="1439" t="s">
        <v>1164</v>
      </c>
      <c r="S1550" s="1436"/>
      <c r="T1550" s="1439" t="str">
        <f>IF(Q$1213="Yes",M1216,"")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40"/>
        <v>Incentive Expiration Date</v>
      </c>
      <c r="J1551" s="1439" t="str">
        <f t="shared" si="241"/>
        <v>F</v>
      </c>
      <c r="K1551" s="1439" t="str">
        <f t="shared" si="239"/>
        <v>Incentives</v>
      </c>
      <c r="L1551" s="1439"/>
      <c r="M1551" s="1439"/>
      <c r="N1551" s="1439"/>
      <c r="O1551" s="1436"/>
      <c r="P1551" s="1436"/>
      <c r="Q1551" s="1436"/>
      <c r="R1551" s="1439" t="s">
        <v>1164</v>
      </c>
      <c r="S1551" s="1436"/>
      <c r="T1551" s="1439" t="str">
        <f>IF(Q$1213="Yes",M1217,"")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40"/>
        <v>Payment Method</v>
      </c>
      <c r="J1552" s="1439" t="str">
        <f t="shared" si="241"/>
        <v>F</v>
      </c>
      <c r="K1552" s="1439" t="str">
        <f t="shared" si="239"/>
        <v>Incentives</v>
      </c>
      <c r="L1552" s="1439"/>
      <c r="M1552" s="1439"/>
      <c r="N1552" s="1439"/>
      <c r="O1552" s="1436"/>
      <c r="P1552" s="1436"/>
      <c r="Q1552" s="1436"/>
      <c r="R1552" s="1439" t="s">
        <v>1164</v>
      </c>
      <c r="S1552" s="1436"/>
      <c r="T1552" s="1439" t="str">
        <f>IF(Q$1213="Yes",M1215,"")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si="240"/>
        <v>Rate % of Sales</v>
      </c>
      <c r="J1553" s="1439" t="str">
        <f t="shared" si="241"/>
        <v>F</v>
      </c>
      <c r="K1553" s="1439" t="str">
        <f t="shared" si="239"/>
        <v>Incentives</v>
      </c>
      <c r="L1553" s="1439"/>
      <c r="M1553" s="1439"/>
      <c r="N1553" s="1439"/>
      <c r="O1553" s="1436"/>
      <c r="P1553" s="1436"/>
      <c r="Q1553" s="1436"/>
      <c r="R1553" s="1439" t="s">
        <v>1164</v>
      </c>
      <c r="S1553" s="1436"/>
      <c r="T1553" s="1439" t="str">
        <f>IF(Q$1213="Yes",M1219,"")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2018</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2003</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2004</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2123</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42"/>
        <v>H12</v>
      </c>
      <c r="C1587" s="845" t="str">
        <f t="shared" ca="1" si="243"/>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42"/>
        <v>C12</v>
      </c>
      <c r="C1588" s="845" t="str">
        <f t="shared" ca="1" si="243"/>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42"/>
        <v>D12</v>
      </c>
      <c r="C1589" s="845" t="str">
        <f t="shared" ca="1" si="243"/>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42"/>
        <v>E12</v>
      </c>
      <c r="C1590" s="845" t="str">
        <f t="shared" ca="1" si="243"/>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42"/>
        <v>B12</v>
      </c>
      <c r="C1591" s="845" t="str">
        <f t="shared" ca="1" si="243"/>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4">_xlfn.CONCAT(IFERROR(SUBSTITUTE(ADDRESS(1,MATCH(A1593,INDIRECT("'"&amp;E1593&amp;"'"&amp;"!A4:Z4"),0),4),1,""),""),4)</f>
        <v>C4</v>
      </c>
      <c r="C1593" s="52" t="str">
        <f t="shared" ref="C1593:C1600" ca="1" si="245">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4"/>
        <v>D4</v>
      </c>
      <c r="C1594" s="52" t="str">
        <f t="shared" ca="1" si="245"/>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4"/>
        <v>E4</v>
      </c>
      <c r="C1595" s="52" t="str">
        <f t="shared" ca="1" si="245"/>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4"/>
        <v>H4</v>
      </c>
      <c r="C1596" s="52" t="str">
        <f t="shared" ca="1" si="245"/>
        <v>H5</v>
      </c>
      <c r="D1596" s="845" t="s">
        <v>1364</v>
      </c>
      <c r="E1596" s="845" t="s">
        <v>1288</v>
      </c>
      <c r="F1596" s="844" t="s">
        <v>1279</v>
      </c>
      <c r="G1596" s="52" t="s">
        <v>2028</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4"/>
        <v>L4</v>
      </c>
      <c r="C1597" s="52" t="str">
        <f t="shared" ca="1" si="245"/>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4"/>
        <v>I4</v>
      </c>
      <c r="C1598" s="52" t="str">
        <f t="shared" ca="1" si="245"/>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4"/>
        <v>J4</v>
      </c>
      <c r="C1599" s="52" t="str">
        <f t="shared" ca="1" si="245"/>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4"/>
        <v>K4</v>
      </c>
      <c r="C1600" s="52" t="str">
        <f t="shared" ca="1" si="245"/>
        <v>K5</v>
      </c>
      <c r="D1600" s="845" t="s">
        <v>1364</v>
      </c>
      <c r="E1600" s="845" t="s">
        <v>1288</v>
      </c>
      <c r="F1600" s="844" t="s">
        <v>1282</v>
      </c>
      <c r="G1600" s="52" t="s">
        <v>2029</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1985</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1988</v>
      </c>
      <c r="G1610" s="844" t="s">
        <v>1369</v>
      </c>
      <c r="H1610" s="844" t="s">
        <v>1993</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1989</v>
      </c>
      <c r="G1611" s="844" t="s">
        <v>1384</v>
      </c>
      <c r="H1611" s="844" t="s">
        <v>1993</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1990</v>
      </c>
      <c r="G1612" s="1383" t="s">
        <v>658</v>
      </c>
      <c r="H1612" s="844" t="s">
        <v>1993</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1991</v>
      </c>
      <c r="G1613" s="1383" t="s">
        <v>1370</v>
      </c>
      <c r="H1613" s="844" t="s">
        <v>1993</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1987</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1992</v>
      </c>
      <c r="G1614" s="1408" t="s">
        <v>1375</v>
      </c>
      <c r="H1614" s="844" t="s">
        <v>1993</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1986</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1986</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2039</v>
      </c>
      <c r="G1617" s="52" t="s">
        <v>1384</v>
      </c>
      <c r="H1617" s="52" t="s">
        <v>1995</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1995</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2040</v>
      </c>
      <c r="G1619" s="52" t="s">
        <v>658</v>
      </c>
      <c r="H1619" s="52" t="s">
        <v>1995</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1996</v>
      </c>
      <c r="G1620" s="1410" t="s">
        <v>1374</v>
      </c>
      <c r="H1620" s="1188" t="s">
        <v>1995</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1997</v>
      </c>
      <c r="G1621" s="1410" t="s">
        <v>134</v>
      </c>
      <c r="H1621" s="1188" t="s">
        <v>1995</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1998</v>
      </c>
      <c r="G1622" s="1408" t="s">
        <v>659</v>
      </c>
      <c r="H1622" s="1188" t="s">
        <v>1995</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1995</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1999</v>
      </c>
      <c r="G1624" s="52" t="s">
        <v>1387</v>
      </c>
      <c r="H1624" s="1188" t="s">
        <v>1995</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2001</v>
      </c>
      <c r="G1625" s="1439" t="s">
        <v>1861</v>
      </c>
      <c r="H1625" s="1188" t="s">
        <v>1995</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2002</v>
      </c>
      <c r="G1626" s="1439" t="s">
        <v>2003</v>
      </c>
      <c r="H1626" s="1188" t="s">
        <v>1995</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2000</v>
      </c>
      <c r="G1627" s="1439" t="s">
        <v>1862</v>
      </c>
      <c r="H1627" s="1188" t="s">
        <v>1995</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2004</v>
      </c>
      <c r="H1628" s="1188" t="s">
        <v>1995</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1995</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2005</v>
      </c>
      <c r="H1630" s="1188" t="s">
        <v>1995</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2006</v>
      </c>
      <c r="H1631" s="1188" t="s">
        <v>1995</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1995</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2007</v>
      </c>
      <c r="H1633" s="1188" t="s">
        <v>1995</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2008</v>
      </c>
      <c r="H1634" s="1188" t="s">
        <v>1995</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1995</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2009</v>
      </c>
      <c r="H1636" s="1188" t="s">
        <v>1995</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2010</v>
      </c>
      <c r="H1637" s="1188" t="s">
        <v>1995</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2011</v>
      </c>
      <c r="H1638" s="1188" t="s">
        <v>1995</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2012</v>
      </c>
      <c r="H1639" s="1188" t="s">
        <v>1995</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2015</v>
      </c>
      <c r="G1640" s="1439" t="s">
        <v>2013</v>
      </c>
      <c r="H1640" s="1188" t="s">
        <v>1995</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2016</v>
      </c>
      <c r="G1641" s="1439" t="s">
        <v>2014</v>
      </c>
      <c r="H1641" s="1188" t="s">
        <v>1995</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1995</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2046</v>
      </c>
      <c r="G1643" s="845" t="s">
        <v>240</v>
      </c>
      <c r="H1643" s="845" t="s">
        <v>1995</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2043</v>
      </c>
      <c r="G1644" s="1410" t="s">
        <v>1377</v>
      </c>
      <c r="H1644" s="845" t="s">
        <v>1995</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2044</v>
      </c>
      <c r="G1645" s="1410" t="s">
        <v>1378</v>
      </c>
      <c r="H1645" s="845" t="s">
        <v>1995</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2045</v>
      </c>
      <c r="G1646" s="1408" t="s">
        <v>1380</v>
      </c>
      <c r="H1646" s="845" t="s">
        <v>1995</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2017</v>
      </c>
      <c r="G1647" s="1439" t="s">
        <v>2018</v>
      </c>
      <c r="H1647" s="1439" t="s">
        <v>1995</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2041</v>
      </c>
      <c r="G1648" s="1439" t="s">
        <v>1870</v>
      </c>
      <c r="H1648" s="1188" t="s">
        <v>1995</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2042</v>
      </c>
      <c r="G1649" s="1439" t="s">
        <v>1875</v>
      </c>
      <c r="H1649" s="1188" t="s">
        <v>1995</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2019</v>
      </c>
      <c r="G1650" s="1439" t="s">
        <v>1876</v>
      </c>
      <c r="H1650" s="1188" t="s">
        <v>1995</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2020</v>
      </c>
      <c r="G1651" s="1439" t="s">
        <v>1873</v>
      </c>
      <c r="H1651" s="1188" t="s">
        <v>1995</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2021</v>
      </c>
      <c r="G1652" s="1439" t="s">
        <v>1872</v>
      </c>
      <c r="H1652" s="1188" t="s">
        <v>1995</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2022</v>
      </c>
      <c r="G1653" s="1410" t="s">
        <v>1890</v>
      </c>
      <c r="H1653" s="1188" t="s">
        <v>1995</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2023</v>
      </c>
      <c r="G1654" s="1410" t="s">
        <v>1891</v>
      </c>
      <c r="H1654" s="1188" t="s">
        <v>1995</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2024</v>
      </c>
      <c r="G1655" s="1410" t="s">
        <v>1892</v>
      </c>
      <c r="H1655" s="1188" t="s">
        <v>1995</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2047</v>
      </c>
      <c r="G1656" s="1410" t="s">
        <v>2028</v>
      </c>
      <c r="H1656" s="1188" t="s">
        <v>1995</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2048</v>
      </c>
      <c r="G1657" s="1410" t="s">
        <v>1893</v>
      </c>
      <c r="H1657" s="1188" t="s">
        <v>1995</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2049</v>
      </c>
      <c r="G1658" s="1408" t="s">
        <v>1894</v>
      </c>
      <c r="H1658" s="1188" t="s">
        <v>1995</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2025</v>
      </c>
      <c r="G1659" s="1410" t="s">
        <v>1895</v>
      </c>
      <c r="H1659" s="1188" t="s">
        <v>1995</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2026</v>
      </c>
      <c r="G1660" s="1410" t="s">
        <v>1896</v>
      </c>
      <c r="H1660" s="1188" t="s">
        <v>1995</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2027</v>
      </c>
      <c r="G1661" s="1408" t="s">
        <v>2029</v>
      </c>
      <c r="H1661" s="1188" t="s">
        <v>1995</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2030</v>
      </c>
      <c r="B1662" s="52" t="str">
        <f>IFERROR(_xlfn.CONCAT("D",MATCH(A1662,'Variable Costs &amp; Income'!D$1:D$60,0)),"")</f>
        <v>D35</v>
      </c>
      <c r="C1662" s="52" t="str">
        <f>IFERROR(_xlfn.CONCAT("E",MATCH(A1662,'Variable Costs &amp; Income'!D$1:D$60,0)),"")</f>
        <v>E35</v>
      </c>
      <c r="D1662" s="845" t="s">
        <v>1364</v>
      </c>
      <c r="E1662" s="52" t="s">
        <v>210</v>
      </c>
      <c r="F1662" s="1411" t="s">
        <v>2036</v>
      </c>
      <c r="G1662" s="1410" t="s">
        <v>2031</v>
      </c>
      <c r="H1662" s="1188" t="s">
        <v>1995</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2035</v>
      </c>
      <c r="G1663" s="1410" t="s">
        <v>2032</v>
      </c>
      <c r="H1663" s="1188" t="s">
        <v>1995</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2034</v>
      </c>
      <c r="G1664" s="1408" t="s">
        <v>2033</v>
      </c>
      <c r="H1664" s="1188" t="s">
        <v>1995</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2050</v>
      </c>
      <c r="G1665" s="1410" t="s">
        <v>1369</v>
      </c>
      <c r="H1665" s="1188" t="s">
        <v>1995</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2053</v>
      </c>
      <c r="G1666" s="1439" t="str">
        <f>IF(S1666&lt;&gt;"","G","")</f>
        <v/>
      </c>
      <c r="H1666" s="1439" t="s">
        <v>2052</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2054</v>
      </c>
      <c r="G1667" s="1439" t="str">
        <f>IF(S1667&lt;&gt;"","E","")</f>
        <v/>
      </c>
      <c r="H1667" s="1439" t="s">
        <v>2052</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2053</v>
      </c>
      <c r="G1668" s="1439" t="str">
        <f>IF(S1668&lt;&gt;"","G","")</f>
        <v/>
      </c>
      <c r="H1668" s="1439" t="s">
        <v>2052</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2054</v>
      </c>
      <c r="G1669" s="1439" t="str">
        <f>IF(S1669&lt;&gt;"","E","")</f>
        <v/>
      </c>
      <c r="H1669" s="1439" t="s">
        <v>2052</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2053</v>
      </c>
      <c r="G1670" s="1439" t="str">
        <f>IF(S1670&lt;&gt;"","G","")</f>
        <v/>
      </c>
      <c r="H1670" s="1439" t="s">
        <v>2052</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6">_xlfn.IFNA(SUBSTITUTE(ADDRESS(1,MATCH(A1671,INDIRECT("'"&amp;E1671&amp;"'"&amp;"!A" &amp; O$608+5 &amp; ":Z" &amp; O$608+5),0),4),1,""),"")</f>
        <v>P</v>
      </c>
      <c r="D1671" s="882" t="s">
        <v>1371</v>
      </c>
      <c r="E1671" s="882" t="s">
        <v>1532</v>
      </c>
      <c r="F1671" s="897" t="s">
        <v>2054</v>
      </c>
      <c r="G1671" s="1439" t="str">
        <f>IF(S1671&lt;&gt;"","E","")</f>
        <v/>
      </c>
      <c r="H1671" s="1439" t="s">
        <v>2052</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7">_xlfn.IFNA(SUBSTITUTE(ADDRESS(1,MATCH(A1672,INDIRECT("'"&amp;E1672&amp;"'"&amp;"!A" &amp; $O$639 + 5 &amp; ":Z" &amp; $O$639 + 5),0),4),1,""),"")</f>
        <v>N</v>
      </c>
      <c r="D1672" s="882" t="s">
        <v>1371</v>
      </c>
      <c r="E1672" s="882" t="s">
        <v>1532</v>
      </c>
      <c r="F1672" s="897" t="s">
        <v>2053</v>
      </c>
      <c r="G1672" s="1439" t="str">
        <f>IF(S1672&lt;&gt;"","G","")</f>
        <v/>
      </c>
      <c r="H1672" s="1439" t="s">
        <v>2052</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7"/>
        <v>P</v>
      </c>
      <c r="D1673" s="882" t="s">
        <v>1371</v>
      </c>
      <c r="E1673" s="882" t="s">
        <v>1532</v>
      </c>
      <c r="F1673" s="897" t="s">
        <v>2054</v>
      </c>
      <c r="G1673" s="1439" t="str">
        <f>IF(S1673&lt;&gt;"","E","")</f>
        <v/>
      </c>
      <c r="H1673" s="1439" t="s">
        <v>2052</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2053</v>
      </c>
      <c r="G1674" s="1439" t="str">
        <f>IF(S1674&lt;&gt;"","G","")</f>
        <v/>
      </c>
      <c r="H1674" s="1439" t="s">
        <v>2052</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2054</v>
      </c>
      <c r="G1675" s="1439" t="str">
        <f>IF(S1675&lt;&gt;"","E","")</f>
        <v/>
      </c>
      <c r="H1675" s="1439" t="s">
        <v>2052</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2053</v>
      </c>
      <c r="G1676" s="1439" t="str">
        <f>IF(S1676&lt;&gt;"","G","")</f>
        <v/>
      </c>
      <c r="H1676" s="1439" t="s">
        <v>2052</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2054</v>
      </c>
      <c r="G1677" s="1439" t="str">
        <f>IF(S1677&lt;&gt;"","E","")</f>
        <v/>
      </c>
      <c r="H1677" s="1439" t="s">
        <v>2052</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8">_xlfn.IFNA(SUBSTITUTE(ADDRESS(1,MATCH(A1678,INDIRECT("'"&amp;E1678&amp;"'"&amp;"!A" &amp; $O$706 + 5 &amp; ":Z" &amp; $O$706+ 5),0),4),1,""),"")</f>
        <v>N</v>
      </c>
      <c r="D1678" s="882" t="s">
        <v>1371</v>
      </c>
      <c r="E1678" s="882" t="s">
        <v>1532</v>
      </c>
      <c r="F1678" s="897" t="s">
        <v>2053</v>
      </c>
      <c r="G1678" s="1439" t="str">
        <f>IF(S1678&lt;&gt;"","G","")</f>
        <v/>
      </c>
      <c r="H1678" s="1439" t="s">
        <v>2052</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8"/>
        <v>P</v>
      </c>
      <c r="D1679" s="882" t="s">
        <v>1371</v>
      </c>
      <c r="E1679" s="882" t="s">
        <v>1532</v>
      </c>
      <c r="F1679" s="897" t="s">
        <v>2054</v>
      </c>
      <c r="G1679" s="1439" t="str">
        <f>IF(S1679&lt;&gt;"","E","")</f>
        <v/>
      </c>
      <c r="H1679" s="1439" t="s">
        <v>2052</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9">_xlfn.IFNA(SUBSTITUTE(ADDRESS(1,MATCH(A1680,INDIRECT("'"&amp;E1680&amp;"'"&amp;"!A" &amp; $O$736 + 5 &amp; ":Z" &amp; $O$736+ 5),0),4),1,""),"")</f>
        <v>N</v>
      </c>
      <c r="D1680" s="882" t="s">
        <v>1371</v>
      </c>
      <c r="E1680" s="882" t="s">
        <v>1532</v>
      </c>
      <c r="F1680" s="897" t="s">
        <v>2053</v>
      </c>
      <c r="G1680" s="1439" t="str">
        <f>IF(S1680&lt;&gt;"","G","")</f>
        <v/>
      </c>
      <c r="H1680" s="1439" t="s">
        <v>2052</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9"/>
        <v>P</v>
      </c>
      <c r="D1681" s="882" t="s">
        <v>1371</v>
      </c>
      <c r="E1681" s="882" t="s">
        <v>1532</v>
      </c>
      <c r="F1681" s="897" t="s">
        <v>2054</v>
      </c>
      <c r="G1681" s="1439" t="str">
        <f>IF(S1681&lt;&gt;"","E","")</f>
        <v/>
      </c>
      <c r="H1681" s="1439" t="s">
        <v>2052</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2053</v>
      </c>
      <c r="G1682" s="1439" t="str">
        <f>IF(S1682&lt;&gt;"","G","")</f>
        <v/>
      </c>
      <c r="H1682" s="1439" t="s">
        <v>2052</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2054</v>
      </c>
      <c r="G1683" s="1439" t="str">
        <f>IF(S1683&lt;&gt;"","E","")</f>
        <v/>
      </c>
      <c r="H1683" s="1439" t="s">
        <v>2052</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2053</v>
      </c>
      <c r="G1684" s="1439" t="str">
        <f>IF(S1684&lt;&gt;"","G","")</f>
        <v/>
      </c>
      <c r="H1684" s="1439" t="s">
        <v>2052</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2054</v>
      </c>
      <c r="G1685" s="1439" t="str">
        <f>IF(S1685&lt;&gt;"","E","")</f>
        <v/>
      </c>
      <c r="H1685" s="1439" t="s">
        <v>2052</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50">_xlfn.IFNA(SUBSTITUTE(ADDRESS(1,MATCH(A1686,INDIRECT("'"&amp;E1686&amp;"'"&amp;"!A" &amp; $O$832 + 5 &amp; ":Z" &amp; $O$832+ 5),0),4),1,""),"")</f>
        <v>N</v>
      </c>
      <c r="D1686" s="882" t="s">
        <v>1371</v>
      </c>
      <c r="E1686" s="882" t="s">
        <v>1532</v>
      </c>
      <c r="F1686" s="897" t="s">
        <v>2053</v>
      </c>
      <c r="G1686" s="1439" t="str">
        <f>IF(S1686&lt;&gt;"","G","")</f>
        <v/>
      </c>
      <c r="H1686" s="1439" t="s">
        <v>2052</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50"/>
        <v>P</v>
      </c>
      <c r="D1687" s="882" t="s">
        <v>1371</v>
      </c>
      <c r="E1687" s="882" t="s">
        <v>1532</v>
      </c>
      <c r="F1687" s="897" t="s">
        <v>2054</v>
      </c>
      <c r="G1687" s="1439" t="str">
        <f>IF(S1687&lt;&gt;"","E","")</f>
        <v/>
      </c>
      <c r="H1687" s="1439" t="s">
        <v>2052</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51">_xlfn.IFNA(SUBSTITUTE(ADDRESS(1,MATCH(A1688,INDIRECT("'"&amp;E1688&amp;"'"&amp;"!A" &amp; $O$862 + 5 &amp; ":Z" &amp; $O$862+ 5),0),4),1,""),"")</f>
        <v>N</v>
      </c>
      <c r="D1688" s="882" t="s">
        <v>1371</v>
      </c>
      <c r="E1688" s="882" t="s">
        <v>1532</v>
      </c>
      <c r="F1688" s="897" t="s">
        <v>2053</v>
      </c>
      <c r="G1688" s="1439" t="str">
        <f>IF(S1688&lt;&gt;"","G","")</f>
        <v/>
      </c>
      <c r="H1688" s="1439" t="s">
        <v>2052</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51"/>
        <v>P</v>
      </c>
      <c r="D1689" s="882" t="s">
        <v>1371</v>
      </c>
      <c r="E1689" s="882" t="s">
        <v>1532</v>
      </c>
      <c r="F1689" s="897" t="s">
        <v>2054</v>
      </c>
      <c r="G1689" s="1439" t="str">
        <f>IF(S1689&lt;&gt;"","E","")</f>
        <v/>
      </c>
      <c r="H1689" s="1439" t="s">
        <v>2052</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2053</v>
      </c>
      <c r="G1690" s="1439" t="str">
        <f>IF(S1690&lt;&gt;"","G","")</f>
        <v/>
      </c>
      <c r="H1690" s="1439" t="s">
        <v>2052</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2054</v>
      </c>
      <c r="G1691" s="1439" t="str">
        <f>IF(S1691&lt;&gt;"","E","")</f>
        <v/>
      </c>
      <c r="H1691" s="1439" t="s">
        <v>2052</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2053</v>
      </c>
      <c r="G1692" s="1439" t="str">
        <f>IF(S1692&lt;&gt;"","G","")</f>
        <v/>
      </c>
      <c r="H1692" s="1439" t="s">
        <v>2052</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2054</v>
      </c>
      <c r="G1693" s="1439" t="str">
        <f>IF(S1693&lt;&gt;"","E","")</f>
        <v/>
      </c>
      <c r="H1693" s="1439" t="s">
        <v>2052</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2053</v>
      </c>
      <c r="G1694" s="1439" t="str">
        <f>IF(S1694&lt;&gt;"","G","")</f>
        <v/>
      </c>
      <c r="H1694" s="1439" t="s">
        <v>2052</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2054</v>
      </c>
      <c r="G1695" s="1439" t="str">
        <f>IF(S1695&lt;&gt;"","E","")</f>
        <v/>
      </c>
      <c r="H1695" s="1439" t="s">
        <v>2052</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2053</v>
      </c>
      <c r="G1696" s="1439" t="str">
        <f>IF(S1696&lt;&gt;"","G","")</f>
        <v/>
      </c>
      <c r="H1696" s="1439" t="s">
        <v>2052</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2054</v>
      </c>
      <c r="G1697" s="1439" t="str">
        <f>IF(S1697&lt;&gt;"","E","")</f>
        <v/>
      </c>
      <c r="H1697" s="1439" t="s">
        <v>2052</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2053</v>
      </c>
      <c r="G1698" s="1439" t="str">
        <f>IF(S1698&lt;&gt;"","G","")</f>
        <v/>
      </c>
      <c r="H1698" s="1439" t="s">
        <v>2052</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2054</v>
      </c>
      <c r="G1699" s="1439" t="str">
        <f>IF(S1699&lt;&gt;"","E","")</f>
        <v/>
      </c>
      <c r="H1699" s="1439" t="s">
        <v>2052</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2053</v>
      </c>
      <c r="G1700" s="1439" t="str">
        <f>IF(S1700&lt;&gt;"","G","")</f>
        <v/>
      </c>
      <c r="H1700" s="1439" t="s">
        <v>2052</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2054</v>
      </c>
      <c r="G1701" s="1439" t="str">
        <f>IF(S1701&lt;&gt;"","E","")</f>
        <v/>
      </c>
      <c r="H1701" s="1439" t="s">
        <v>2052</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2052</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2052</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2052</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2052</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2055</v>
      </c>
      <c r="G1706" s="1439" t="str">
        <f>IF(S1706&lt;&gt;"","F","")</f>
        <v/>
      </c>
      <c r="H1706" s="1439" t="s">
        <v>2052</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2052</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2052</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2052</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2052</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2055</v>
      </c>
      <c r="G1711" s="1439" t="str">
        <f>IF(S1711&lt;&gt;"","F","")</f>
        <v/>
      </c>
      <c r="H1711" s="1439" t="s">
        <v>2052</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2052</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2052</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2052</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52">_xlfn.IFNA(SUBSTITUTE(ADDRESS(1,MATCH(A1715,INDIRECT("'"&amp;E1715&amp;"'"&amp;"!A" &amp; O$608+5 &amp; ":Z" &amp; O$608+5),0),4),1,""),"")</f>
        <v>J</v>
      </c>
      <c r="D1715" s="882" t="s">
        <v>1371</v>
      </c>
      <c r="E1715" s="882" t="s">
        <v>1532</v>
      </c>
      <c r="F1715" s="897" t="s">
        <v>1402</v>
      </c>
      <c r="G1715" s="1439" t="str">
        <f>IF(S1715&lt;&gt;"","D","")</f>
        <v/>
      </c>
      <c r="H1715" s="1439" t="s">
        <v>2052</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52"/>
        <v>L</v>
      </c>
      <c r="D1716" s="882" t="s">
        <v>1371</v>
      </c>
      <c r="E1716" s="882" t="s">
        <v>1532</v>
      </c>
      <c r="F1716" s="1162" t="s">
        <v>2055</v>
      </c>
      <c r="G1716" s="1439" t="str">
        <f>IF(S1716&lt;&gt;"","F","")</f>
        <v/>
      </c>
      <c r="H1716" s="1439" t="s">
        <v>2052</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2052</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2052</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3">_xlfn.IFNA(SUBSTITUTE(ADDRESS(1,MATCH(A1719,INDIRECT("'"&amp;E1719&amp;"'"&amp;"!A" &amp; $O$639 + 5 &amp; ":Z" &amp; $O$639 + 5),0),4),1,""),"")</f>
        <v>H</v>
      </c>
      <c r="D1719" s="882" t="s">
        <v>1371</v>
      </c>
      <c r="E1719" s="882" t="s">
        <v>1532</v>
      </c>
      <c r="F1719" s="897" t="s">
        <v>1401</v>
      </c>
      <c r="G1719" s="1439" t="str">
        <f>IF(S1719&lt;&gt;"","C","")</f>
        <v/>
      </c>
      <c r="H1719" s="1439" t="s">
        <v>2052</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3"/>
        <v>J</v>
      </c>
      <c r="D1720" s="882" t="s">
        <v>1371</v>
      </c>
      <c r="E1720" s="882" t="s">
        <v>1532</v>
      </c>
      <c r="F1720" s="897" t="s">
        <v>1402</v>
      </c>
      <c r="G1720" s="1439" t="str">
        <f>IF(S1720&lt;&gt;"","D","")</f>
        <v/>
      </c>
      <c r="H1720" s="1439" t="s">
        <v>2052</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3"/>
        <v>L</v>
      </c>
      <c r="D1721" s="882" t="s">
        <v>1371</v>
      </c>
      <c r="E1721" s="882" t="s">
        <v>1532</v>
      </c>
      <c r="F1721" s="1162" t="s">
        <v>2055</v>
      </c>
      <c r="G1721" s="1439" t="str">
        <f>IF(S1721&lt;&gt;"","F","")</f>
        <v/>
      </c>
      <c r="H1721" s="1439" t="s">
        <v>2052</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2052</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2052</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2052</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2052</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2055</v>
      </c>
      <c r="G1726" s="1439" t="str">
        <f>IF(S1726&lt;&gt;"","F","")</f>
        <v/>
      </c>
      <c r="H1726" s="1439" t="s">
        <v>2052</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2052</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2052</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2052</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2052</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2055</v>
      </c>
      <c r="G1731" s="1439" t="str">
        <f>IF(S1731&lt;&gt;"","F","")</f>
        <v/>
      </c>
      <c r="H1731" s="1439" t="s">
        <v>2052</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2052</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2052</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4">_xlfn.IFNA(SUBSTITUTE(ADDRESS(1,MATCH(A1734,INDIRECT("'"&amp;E1734&amp;"'"&amp;"!A" &amp; $O$706 + 5 &amp; ":Z" &amp; $O$706+ 5),0),4),1,""),"")</f>
        <v>H</v>
      </c>
      <c r="D1734" s="882" t="s">
        <v>1371</v>
      </c>
      <c r="E1734" s="882" t="s">
        <v>1532</v>
      </c>
      <c r="F1734" s="897" t="s">
        <v>1401</v>
      </c>
      <c r="G1734" s="1439" t="str">
        <f>IF(S1734&lt;&gt;"","C","")</f>
        <v/>
      </c>
      <c r="H1734" s="1439" t="s">
        <v>2052</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4"/>
        <v>J</v>
      </c>
      <c r="D1735" s="882" t="s">
        <v>1371</v>
      </c>
      <c r="E1735" s="882" t="s">
        <v>1532</v>
      </c>
      <c r="F1735" s="897" t="s">
        <v>1402</v>
      </c>
      <c r="G1735" s="1439" t="str">
        <f>IF(S1735&lt;&gt;"","D","")</f>
        <v/>
      </c>
      <c r="H1735" s="1439" t="s">
        <v>2052</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4"/>
        <v>L</v>
      </c>
      <c r="D1736" s="882" t="s">
        <v>1371</v>
      </c>
      <c r="E1736" s="882" t="s">
        <v>1532</v>
      </c>
      <c r="F1736" s="1162" t="s">
        <v>2055</v>
      </c>
      <c r="G1736" s="1439" t="str">
        <f>IF(S1736&lt;&gt;"","F","")</f>
        <v/>
      </c>
      <c r="H1736" s="1439" t="s">
        <v>2052</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2052</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2052</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5">_xlfn.IFNA(SUBSTITUTE(ADDRESS(1,MATCH(A1739,INDIRECT("'"&amp;E1739&amp;"'"&amp;"!A" &amp; $O$736 + 5 &amp; ":Z" &amp; $O$736+ 5),0),4),1,""),"")</f>
        <v>H</v>
      </c>
      <c r="D1739" s="882" t="s">
        <v>1371</v>
      </c>
      <c r="E1739" s="882" t="s">
        <v>1532</v>
      </c>
      <c r="F1739" s="897" t="s">
        <v>1401</v>
      </c>
      <c r="G1739" s="1439" t="str">
        <f>IF(S1739&lt;&gt;"","C","")</f>
        <v/>
      </c>
      <c r="H1739" s="1439" t="s">
        <v>2052</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5"/>
        <v>J</v>
      </c>
      <c r="D1740" s="882" t="s">
        <v>1371</v>
      </c>
      <c r="E1740" s="882" t="s">
        <v>1532</v>
      </c>
      <c r="F1740" s="897" t="s">
        <v>1402</v>
      </c>
      <c r="G1740" s="1439" t="str">
        <f>IF(S1740&lt;&gt;"","D","")</f>
        <v/>
      </c>
      <c r="H1740" s="1439" t="s">
        <v>2052</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5"/>
        <v>L</v>
      </c>
      <c r="D1741" s="882" t="s">
        <v>1371</v>
      </c>
      <c r="E1741" s="882" t="s">
        <v>1532</v>
      </c>
      <c r="F1741" s="1162" t="s">
        <v>2055</v>
      </c>
      <c r="G1741" s="1439" t="str">
        <f>IF(S1741&lt;&gt;"","F","")</f>
        <v/>
      </c>
      <c r="H1741" s="1439" t="s">
        <v>2052</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2052</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2052</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2052</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2052</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2055</v>
      </c>
      <c r="G1746" s="1439" t="str">
        <f>IF(S1746&lt;&gt;"","F","")</f>
        <v/>
      </c>
      <c r="H1746" s="1439" t="s">
        <v>2052</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2052</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2052</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2052</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2052</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2055</v>
      </c>
      <c r="G1751" s="1439" t="str">
        <f>IF(S1751&lt;&gt;"","F","")</f>
        <v/>
      </c>
      <c r="H1751" s="1439" t="s">
        <v>2052</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2052</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2052</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6">_xlfn.IFNA(SUBSTITUTE(ADDRESS(1,MATCH(A1754,INDIRECT("'"&amp;E1754&amp;"'"&amp;"!A" &amp; $O$832 + 5 &amp; ":Z" &amp; $O$832+ 5),0),4),1,""),"")</f>
        <v>H</v>
      </c>
      <c r="D1754" s="882" t="s">
        <v>1371</v>
      </c>
      <c r="E1754" s="882" t="s">
        <v>1532</v>
      </c>
      <c r="F1754" s="897" t="s">
        <v>1401</v>
      </c>
      <c r="G1754" s="1439" t="str">
        <f>IF(S1754&lt;&gt;"","C","")</f>
        <v/>
      </c>
      <c r="H1754" s="1439" t="s">
        <v>2052</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6"/>
        <v>J</v>
      </c>
      <c r="D1755" s="882" t="s">
        <v>1371</v>
      </c>
      <c r="E1755" s="882" t="s">
        <v>1532</v>
      </c>
      <c r="F1755" s="897" t="s">
        <v>1402</v>
      </c>
      <c r="G1755" s="1439" t="str">
        <f>IF(S1755&lt;&gt;"","D","")</f>
        <v/>
      </c>
      <c r="H1755" s="1439" t="s">
        <v>2052</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6"/>
        <v>L</v>
      </c>
      <c r="D1756" s="882" t="s">
        <v>1371</v>
      </c>
      <c r="E1756" s="882" t="s">
        <v>1532</v>
      </c>
      <c r="F1756" s="1162" t="s">
        <v>2055</v>
      </c>
      <c r="G1756" s="1439" t="str">
        <f>IF(S1756&lt;&gt;"","F","")</f>
        <v/>
      </c>
      <c r="H1756" s="1439" t="s">
        <v>2052</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2052</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2052</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7">_xlfn.IFNA(SUBSTITUTE(ADDRESS(1,MATCH(A1759,INDIRECT("'"&amp;E1759&amp;"'"&amp;"!A" &amp; $O$862 + 5 &amp; ":Z" &amp; $O$862+ 5),0),4),1,""),"")</f>
        <v>H</v>
      </c>
      <c r="D1759" s="882" t="s">
        <v>1371</v>
      </c>
      <c r="E1759" s="882" t="s">
        <v>1532</v>
      </c>
      <c r="F1759" s="897" t="s">
        <v>1401</v>
      </c>
      <c r="G1759" s="1439" t="str">
        <f>IF(S1759&lt;&gt;"","C","")</f>
        <v/>
      </c>
      <c r="H1759" s="1439" t="s">
        <v>2052</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7"/>
        <v>J</v>
      </c>
      <c r="D1760" s="882" t="s">
        <v>1371</v>
      </c>
      <c r="E1760" s="882" t="s">
        <v>1532</v>
      </c>
      <c r="F1760" s="897" t="s">
        <v>1402</v>
      </c>
      <c r="G1760" s="1439" t="str">
        <f>IF(S1760&lt;&gt;"","D","")</f>
        <v/>
      </c>
      <c r="H1760" s="1439" t="s">
        <v>2052</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7"/>
        <v>L</v>
      </c>
      <c r="D1761" s="882" t="s">
        <v>1371</v>
      </c>
      <c r="E1761" s="882" t="s">
        <v>1532</v>
      </c>
      <c r="F1761" s="1162" t="s">
        <v>2055</v>
      </c>
      <c r="G1761" s="1439" t="str">
        <f>IF(S1761&lt;&gt;"","F","")</f>
        <v/>
      </c>
      <c r="H1761" s="1439" t="s">
        <v>2052</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2052</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2052</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2052</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2052</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2055</v>
      </c>
      <c r="G1766" s="1439" t="str">
        <f>IF(S1766&lt;&gt;"","F","")</f>
        <v/>
      </c>
      <c r="H1766" s="1439" t="s">
        <v>2052</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2052</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2052</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2052</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2052</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2055</v>
      </c>
      <c r="G1771" s="1439" t="str">
        <f>IF(S1771&lt;&gt;"","F","")</f>
        <v/>
      </c>
      <c r="H1771" s="1439" t="s">
        <v>2052</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2052</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2052</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2052</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2052</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2055</v>
      </c>
      <c r="G1776" s="1439" t="str">
        <f>IF(S1776&lt;&gt;"","F","")</f>
        <v/>
      </c>
      <c r="H1776" s="1439" t="s">
        <v>2052</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2052</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2052</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2052</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2052</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2055</v>
      </c>
      <c r="G1781" s="1439" t="str">
        <f>IF(S1781&lt;&gt;"","F","")</f>
        <v/>
      </c>
      <c r="H1781" s="1439" t="s">
        <v>2052</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2052</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2052</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2052</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2052</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2055</v>
      </c>
      <c r="G1786" s="1439" t="str">
        <f>IF(S1786&lt;&gt;"","F","")</f>
        <v/>
      </c>
      <c r="H1786" s="1439" t="s">
        <v>2052</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2052</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2052</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2052</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2052</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2055</v>
      </c>
      <c r="G1791" s="1439" t="str">
        <f>IF(S1791&lt;&gt;"","F","")</f>
        <v/>
      </c>
      <c r="H1791" s="1439" t="s">
        <v>2052</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2051</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2051</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8">IFERROR(SUBSTITUTE(ADDRESS(1,MATCH(A1794,INDIRECT("'"&amp;E1794&amp;"'"&amp;"!A" &amp; $O$1105 + 5 &amp; ":Z" &amp; $O$1105 + 5),0),4),1,""),"")</f>
        <v>J</v>
      </c>
      <c r="D1794" s="882" t="s">
        <v>1371</v>
      </c>
      <c r="E1794" s="882" t="s">
        <v>1532</v>
      </c>
      <c r="F1794" s="1162" t="s">
        <v>1497</v>
      </c>
      <c r="G1794" s="882" t="str">
        <f>IF(S1794&lt;&gt;"","C","")</f>
        <v/>
      </c>
      <c r="H1794" s="882" t="s">
        <v>2051</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8"/>
        <v>L</v>
      </c>
      <c r="D1795" s="882" t="s">
        <v>1371</v>
      </c>
      <c r="E1795" s="882" t="s">
        <v>1532</v>
      </c>
      <c r="F1795" s="1162" t="s">
        <v>729</v>
      </c>
      <c r="G1795" s="882" t="str">
        <f>IF(S1795&lt;&gt;"","E","")</f>
        <v/>
      </c>
      <c r="H1795" s="882" t="s">
        <v>2051</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8"/>
        <v>N</v>
      </c>
      <c r="D1796" s="882" t="s">
        <v>1371</v>
      </c>
      <c r="E1796" s="882" t="s">
        <v>1532</v>
      </c>
      <c r="F1796" s="1162" t="s">
        <v>1498</v>
      </c>
      <c r="G1796" s="882" t="str">
        <f>IF(S1796&lt;&gt;"","F","")</f>
        <v/>
      </c>
      <c r="H1796" s="882" t="s">
        <v>2051</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2051</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2051</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9">IFERROR(SUBSTITUTE(ADDRESS(1,MATCH(A1799,INDIRECT("'"&amp;E1799&amp;"'"&amp;"!A" &amp; $O$1134 + 5 &amp; ":Z" &amp; $O$1134 + 5),0),4),1,""),"")</f>
        <v>J</v>
      </c>
      <c r="D1799" s="882" t="s">
        <v>1371</v>
      </c>
      <c r="E1799" s="882" t="s">
        <v>1532</v>
      </c>
      <c r="F1799" s="1162" t="s">
        <v>1497</v>
      </c>
      <c r="G1799" s="882" t="str">
        <f>IF(S1799&lt;&gt;"","C","")</f>
        <v/>
      </c>
      <c r="H1799" s="882" t="s">
        <v>2051</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9"/>
        <v>L</v>
      </c>
      <c r="D1800" s="882" t="s">
        <v>1371</v>
      </c>
      <c r="E1800" s="882" t="s">
        <v>1532</v>
      </c>
      <c r="F1800" s="1162" t="s">
        <v>729</v>
      </c>
      <c r="G1800" s="882" t="str">
        <f>IF(S1800&lt;&gt;"","E","")</f>
        <v/>
      </c>
      <c r="H1800" s="882" t="s">
        <v>2051</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9"/>
        <v>N</v>
      </c>
      <c r="D1801" s="882" t="s">
        <v>1371</v>
      </c>
      <c r="E1801" s="882" t="s">
        <v>1532</v>
      </c>
      <c r="F1801" s="1162" t="s">
        <v>1498</v>
      </c>
      <c r="G1801" s="882" t="str">
        <f>IF(S1801&lt;&gt;"","F","")</f>
        <v/>
      </c>
      <c r="H1801" s="882" t="s">
        <v>2051</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2051</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2051</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60">IFERROR(SUBSTITUTE(ADDRESS(1,MATCH(A1804,INDIRECT("'"&amp;E1804&amp;"'"&amp;"!A" &amp; $O$1163 + 5 &amp; ":Z" &amp; $O$1163 + 5),0),4),1,""),"")</f>
        <v>J</v>
      </c>
      <c r="D1804" s="882" t="s">
        <v>1371</v>
      </c>
      <c r="E1804" s="882" t="s">
        <v>1532</v>
      </c>
      <c r="F1804" s="1162" t="s">
        <v>1497</v>
      </c>
      <c r="G1804" s="882" t="str">
        <f>IF(S1804&lt;&gt;"","C","")</f>
        <v/>
      </c>
      <c r="H1804" s="882" t="s">
        <v>2051</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60"/>
        <v>L</v>
      </c>
      <c r="D1805" s="882" t="s">
        <v>1371</v>
      </c>
      <c r="E1805" s="882" t="s">
        <v>1532</v>
      </c>
      <c r="F1805" s="1162" t="s">
        <v>729</v>
      </c>
      <c r="G1805" s="882" t="str">
        <f>IF(S1805&lt;&gt;"","E","")</f>
        <v/>
      </c>
      <c r="H1805" s="882" t="s">
        <v>2051</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60"/>
        <v>N</v>
      </c>
      <c r="D1806" s="882" t="s">
        <v>1371</v>
      </c>
      <c r="E1806" s="882" t="s">
        <v>1532</v>
      </c>
      <c r="F1806" s="1162" t="s">
        <v>1637</v>
      </c>
      <c r="G1806" s="882" t="str">
        <f>IF(S1806&lt;&gt;"","D","")</f>
        <v/>
      </c>
      <c r="H1806" s="882" t="s">
        <v>2051</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2051</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2051</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61">IFERROR(SUBSTITUTE(ADDRESS(1,MATCH(A1809,INDIRECT("'"&amp;E1809&amp;"'"&amp;"!A" &amp; $O$1188 + 5 &amp; ":Z" &amp; $O$1188 + 5),0),4),1,""),"")</f>
        <v>J</v>
      </c>
      <c r="D1809" s="882" t="s">
        <v>1371</v>
      </c>
      <c r="E1809" s="882" t="s">
        <v>1532</v>
      </c>
      <c r="F1809" s="1162" t="s">
        <v>1497</v>
      </c>
      <c r="G1809" s="882" t="str">
        <f>IF(S1809&lt;&gt;"","C","")</f>
        <v/>
      </c>
      <c r="H1809" s="882" t="s">
        <v>2051</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61"/>
        <v>L</v>
      </c>
      <c r="D1810" s="882" t="s">
        <v>1371</v>
      </c>
      <c r="E1810" s="882" t="s">
        <v>1532</v>
      </c>
      <c r="F1810" s="1162" t="s">
        <v>729</v>
      </c>
      <c r="G1810" s="882" t="str">
        <f>IF(S1810&lt;&gt;"","E","")</f>
        <v/>
      </c>
      <c r="H1810" s="882" t="s">
        <v>2051</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61"/>
        <v>N</v>
      </c>
      <c r="D1811" s="882" t="s">
        <v>1371</v>
      </c>
      <c r="E1811" s="882" t="s">
        <v>1532</v>
      </c>
      <c r="F1811" s="1162" t="s">
        <v>1637</v>
      </c>
      <c r="G1811" s="882" t="str">
        <f>IF(S1811&lt;&gt;"","D","")</f>
        <v/>
      </c>
      <c r="H1811" s="882" t="s">
        <v>2051</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2059</v>
      </c>
      <c r="G1812" s="1439" t="str">
        <f>IF(T1812&lt;&gt;"","E","")</f>
        <v/>
      </c>
      <c r="H1812" s="1439" t="s">
        <v>2058</v>
      </c>
      <c r="I1812" s="1391"/>
      <c r="J1812" s="1439"/>
      <c r="K1812" s="1439"/>
      <c r="L1812" s="882" t="s">
        <v>1394</v>
      </c>
      <c r="M1812" s="1458">
        <v>1304</v>
      </c>
      <c r="N1812" s="1439"/>
      <c r="O1812" s="1436"/>
      <c r="P1812" s="1436"/>
      <c r="Q1812" s="1436"/>
      <c r="R1812" s="1439" t="s">
        <v>483</v>
      </c>
      <c r="S1812" s="1436"/>
      <c r="T1812" s="1439" t="str">
        <f t="shared" ref="T1812:T1813" si="262">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2063</v>
      </c>
      <c r="G1813" s="1439" t="str">
        <f>IF(T1813&lt;&gt;"","G","")</f>
        <v/>
      </c>
      <c r="H1813" s="1439" t="s">
        <v>2058</v>
      </c>
      <c r="I1813" s="1391"/>
      <c r="J1813" s="1439"/>
      <c r="K1813" s="1439"/>
      <c r="L1813" s="882"/>
      <c r="M1813" s="1458"/>
      <c r="N1813" s="1439"/>
      <c r="O1813" s="1436"/>
      <c r="P1813" s="1436"/>
      <c r="Q1813" s="1436"/>
      <c r="R1813" s="1439" t="s">
        <v>483</v>
      </c>
      <c r="S1813" s="1436"/>
      <c r="T1813" s="1439" t="str">
        <f t="shared" si="262"/>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2059</v>
      </c>
      <c r="G1814" s="1439" t="str">
        <f>IF(T1814&lt;&gt;"","E","")</f>
        <v/>
      </c>
      <c r="H1814" s="1439" t="s">
        <v>2058</v>
      </c>
      <c r="I1814" s="1391"/>
      <c r="J1814" s="1439"/>
      <c r="K1814" s="1439"/>
      <c r="L1814" s="882"/>
      <c r="M1814" s="1458"/>
      <c r="N1814" s="1439"/>
      <c r="O1814" s="1436"/>
      <c r="P1814" s="1436"/>
      <c r="Q1814" s="1436"/>
      <c r="R1814" s="1439" t="s">
        <v>483</v>
      </c>
      <c r="S1814" s="1436"/>
      <c r="T1814" s="1439" t="str">
        <f t="shared" ref="T1814:T1815" si="263">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2063</v>
      </c>
      <c r="G1815" s="1439" t="str">
        <f>IF(T1815&lt;&gt;"","G","")</f>
        <v/>
      </c>
      <c r="H1815" s="1439" t="s">
        <v>2058</v>
      </c>
      <c r="I1815" s="1391"/>
      <c r="J1815" s="1439"/>
      <c r="K1815" s="1439"/>
      <c r="L1815" s="882"/>
      <c r="M1815" s="1458"/>
      <c r="N1815" s="1439"/>
      <c r="O1815" s="1436"/>
      <c r="P1815" s="1436"/>
      <c r="Q1815" s="1436"/>
      <c r="R1815" s="1439" t="s">
        <v>483</v>
      </c>
      <c r="S1815" s="1436"/>
      <c r="T1815" s="1439" t="str">
        <f t="shared" si="263"/>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2059</v>
      </c>
      <c r="G1816" s="1439" t="str">
        <f>IF(T1816&lt;&gt;"","E","")</f>
        <v/>
      </c>
      <c r="H1816" s="1439" t="s">
        <v>2058</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2063</v>
      </c>
      <c r="G1817" s="1439" t="str">
        <f>IF(T1817&lt;&gt;"","G","")</f>
        <v/>
      </c>
      <c r="H1817" s="1439" t="s">
        <v>2058</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4">_xlfn.CONCAT(IFERROR(SUBSTITUTE(ADDRESS(1,MATCH(A1818,INDIRECT("'"&amp;E1818&amp;"'"&amp;"!A" &amp; $O$1038 + 2 &amp; ":Z" &amp; $O$1038 + 2),0),4),1,""),""),$O$1038+ 2)</f>
        <v>H367</v>
      </c>
      <c r="C1818" s="882" t="str">
        <f t="shared" ref="C1818" ca="1" si="265">_xlfn.CONCAT(IFERROR(SUBSTITUTE(ADDRESS(1,MATCH(A1818,INDIRECT("'"&amp;E1818&amp;"'"&amp;"!A" &amp; $O$1038 + 2 &amp; ":Z" &amp; $O$1038 + 2),0),4),1,""),""),$O$1038+ 3)</f>
        <v>H368</v>
      </c>
      <c r="D1818" s="882" t="s">
        <v>1364</v>
      </c>
      <c r="E1818" s="882" t="s">
        <v>1532</v>
      </c>
      <c r="F1818" s="1439" t="s">
        <v>2059</v>
      </c>
      <c r="G1818" s="1439" t="str">
        <f>IF(T1818&lt;&gt;"","E","")</f>
        <v/>
      </c>
      <c r="H1818" s="1439" t="s">
        <v>2058</v>
      </c>
      <c r="I1818" s="1391"/>
      <c r="J1818" s="1439"/>
      <c r="K1818" s="1439"/>
      <c r="L1818" s="882"/>
      <c r="M1818" s="1458"/>
      <c r="N1818" s="1439"/>
      <c r="O1818" s="1436"/>
      <c r="P1818" s="1436"/>
      <c r="Q1818" s="1436"/>
      <c r="R1818" s="1439" t="s">
        <v>1143</v>
      </c>
      <c r="S1818" s="1436"/>
      <c r="T1818" s="1439" t="str">
        <f t="shared" ref="T1818" si="266">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2061</v>
      </c>
      <c r="G1819" s="1439" t="str">
        <f>IF(T1819&lt;&gt;"","H","")</f>
        <v/>
      </c>
      <c r="H1819" s="1439" t="s">
        <v>2058</v>
      </c>
      <c r="I1819" s="1391"/>
      <c r="J1819" s="1439"/>
      <c r="K1819" s="1439"/>
      <c r="L1819" s="882"/>
      <c r="M1819" s="1458"/>
      <c r="N1819" s="1439"/>
      <c r="O1819" s="1436"/>
      <c r="P1819" s="1436"/>
      <c r="Q1819" s="1436"/>
      <c r="R1819" s="1439" t="s">
        <v>1716</v>
      </c>
      <c r="S1819" s="1436"/>
      <c r="T1819" s="1439" t="str">
        <f t="shared" ref="T1819:T1821" si="267">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2059</v>
      </c>
      <c r="G1820" s="1439" t="str">
        <f>IF(T1820&lt;&gt;"","E","")</f>
        <v/>
      </c>
      <c r="H1820" s="1439" t="s">
        <v>2058</v>
      </c>
      <c r="I1820" s="1391"/>
      <c r="J1820" s="1439"/>
      <c r="K1820" s="1439"/>
      <c r="L1820" s="882"/>
      <c r="M1820" s="1458"/>
      <c r="N1820" s="1439"/>
      <c r="O1820" s="1436"/>
      <c r="P1820" s="1436"/>
      <c r="Q1820" s="1436"/>
      <c r="R1820" s="1439" t="s">
        <v>1716</v>
      </c>
      <c r="S1820" s="1436"/>
      <c r="T1820" s="1439" t="str">
        <f t="shared" si="267"/>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2063</v>
      </c>
      <c r="G1821" s="1439" t="str">
        <f>IF(T1821&lt;&gt;"","G","")</f>
        <v/>
      </c>
      <c r="H1821" s="1439" t="s">
        <v>2058</v>
      </c>
      <c r="I1821" s="1391"/>
      <c r="J1821" s="1439"/>
      <c r="K1821" s="1439"/>
      <c r="L1821" s="882"/>
      <c r="M1821" s="1458"/>
      <c r="N1821" s="1439"/>
      <c r="O1821" s="1436"/>
      <c r="P1821" s="1436"/>
      <c r="Q1821" s="1436"/>
      <c r="R1821" s="1439" t="s">
        <v>1716</v>
      </c>
      <c r="S1821" s="1436"/>
      <c r="T1821" s="1439" t="str">
        <f t="shared" si="267"/>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2061</v>
      </c>
      <c r="G1822" s="1439" t="str">
        <f>IF(T1822&lt;&gt;"","H","")</f>
        <v/>
      </c>
      <c r="H1822" s="1439" t="s">
        <v>2058</v>
      </c>
      <c r="I1822" s="1391"/>
      <c r="J1822" s="1439"/>
      <c r="K1822" s="1439"/>
      <c r="L1822" s="882"/>
      <c r="M1822" s="1458"/>
      <c r="N1822" s="1439"/>
      <c r="O1822" s="1436"/>
      <c r="P1822" s="1436"/>
      <c r="Q1822" s="1436"/>
      <c r="R1822" s="1439" t="s">
        <v>1716</v>
      </c>
      <c r="S1822" s="1436"/>
      <c r="T1822" s="1439" t="str">
        <f t="shared" ref="T1822:T1823" si="268">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2063</v>
      </c>
      <c r="G1823" s="1439" t="str">
        <f>IF(T1823&lt;&gt;"","G","")</f>
        <v/>
      </c>
      <c r="H1823" s="1439" t="s">
        <v>2058</v>
      </c>
      <c r="I1823" s="1391"/>
      <c r="J1823" s="1439"/>
      <c r="K1823" s="1439"/>
      <c r="L1823" s="882"/>
      <c r="M1823" s="1458"/>
      <c r="N1823" s="1439"/>
      <c r="O1823" s="1436"/>
      <c r="P1823" s="1436"/>
      <c r="Q1823" s="1436"/>
      <c r="R1823" s="1439" t="s">
        <v>1716</v>
      </c>
      <c r="S1823" s="1436"/>
      <c r="T1823" s="1439" t="str">
        <f t="shared" si="268"/>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2061</v>
      </c>
      <c r="G1824" s="1439" t="str">
        <f>IF(T1824&lt;&gt;"","H","")</f>
        <v/>
      </c>
      <c r="H1824" s="1439" t="s">
        <v>2058</v>
      </c>
      <c r="I1824" s="1391"/>
      <c r="J1824" s="1439"/>
      <c r="K1824" s="1439"/>
      <c r="L1824" s="882"/>
      <c r="M1824" s="1458"/>
      <c r="N1824" s="1439"/>
      <c r="O1824" s="1436"/>
      <c r="P1824" s="1436"/>
      <c r="Q1824" s="1436"/>
      <c r="R1824" s="1439" t="s">
        <v>1106</v>
      </c>
      <c r="S1824" s="1436"/>
      <c r="T1824" s="1439" t="str">
        <f t="shared" ref="T1824:T1825" si="269">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2063</v>
      </c>
      <c r="G1825" s="1439" t="str">
        <f>IF(T1825&lt;&gt;"","G","")</f>
        <v/>
      </c>
      <c r="H1825" s="1439" t="s">
        <v>2058</v>
      </c>
      <c r="I1825" s="1391"/>
      <c r="J1825" s="1439"/>
      <c r="K1825" s="1439"/>
      <c r="L1825" s="882"/>
      <c r="M1825" s="1458"/>
      <c r="N1825" s="1439"/>
      <c r="O1825" s="1436"/>
      <c r="P1825" s="1436"/>
      <c r="Q1825" s="1436"/>
      <c r="R1825" s="1439" t="s">
        <v>1106</v>
      </c>
      <c r="S1825" s="1436"/>
      <c r="T1825" s="1439" t="str">
        <f t="shared" si="269"/>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2061</v>
      </c>
      <c r="G1826" s="1439" t="str">
        <f>IF(T1826&lt;&gt;"","H","")</f>
        <v/>
      </c>
      <c r="H1826" s="1439" t="s">
        <v>2058</v>
      </c>
      <c r="I1826" s="1391"/>
      <c r="J1826" s="1439"/>
      <c r="K1826" s="1439"/>
      <c r="L1826" s="882"/>
      <c r="M1826" s="1458"/>
      <c r="N1826" s="1439"/>
      <c r="O1826" s="1436"/>
      <c r="P1826" s="1436"/>
      <c r="Q1826" s="1436"/>
      <c r="R1826" s="1439" t="s">
        <v>1106</v>
      </c>
      <c r="S1826" s="1436"/>
      <c r="T1826" s="1439" t="str">
        <f t="shared" ref="T1826:T1827" si="270">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2063</v>
      </c>
      <c r="G1827" s="1439" t="str">
        <f>IF(T1827&lt;&gt;"","G","")</f>
        <v/>
      </c>
      <c r="H1827" s="1439" t="s">
        <v>2058</v>
      </c>
      <c r="I1827" s="1391"/>
      <c r="J1827" s="1439"/>
      <c r="K1827" s="1439"/>
      <c r="L1827" s="882"/>
      <c r="M1827" s="1458"/>
      <c r="N1827" s="1439"/>
      <c r="O1827" s="1436"/>
      <c r="P1827" s="1436"/>
      <c r="Q1827" s="1436"/>
      <c r="R1827" s="1439" t="s">
        <v>1106</v>
      </c>
      <c r="S1827" s="1436"/>
      <c r="T1827" s="1439" t="str">
        <f t="shared" si="270"/>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2061</v>
      </c>
      <c r="G1828" s="1439" t="str">
        <f>IF(T1828&lt;&gt;"","H","")</f>
        <v/>
      </c>
      <c r="H1828" s="1439" t="s">
        <v>2058</v>
      </c>
      <c r="I1828" s="1391"/>
      <c r="J1828" s="1439"/>
      <c r="K1828" s="1439"/>
      <c r="L1828" s="882"/>
      <c r="M1828" s="1458"/>
      <c r="N1828" s="1439"/>
      <c r="O1828" s="1436"/>
      <c r="P1828" s="1436"/>
      <c r="Q1828" s="1436"/>
      <c r="R1828" s="1439" t="s">
        <v>1106</v>
      </c>
      <c r="S1828" s="1436"/>
      <c r="T1828" s="1439" t="str">
        <f t="shared" ref="T1828:T1829" si="271">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2062</v>
      </c>
      <c r="G1829" s="1439" t="str">
        <f>IF(T1829&lt;&gt;"","F","")</f>
        <v/>
      </c>
      <c r="H1829" s="1439" t="s">
        <v>2058</v>
      </c>
      <c r="I1829" s="1391" t="str">
        <f t="shared" ref="I1829:I1831" si="272">IF(J1829&lt;&gt;"",A1829,"")</f>
        <v/>
      </c>
      <c r="J1829" s="1439"/>
      <c r="K1829" s="1439" t="str">
        <f t="shared" ref="K1829:K1831" si="273">IF(J1829&lt;&gt;"",E1829,"")</f>
        <v/>
      </c>
      <c r="L1829" s="882"/>
      <c r="M1829" s="1458"/>
      <c r="N1829" s="1439"/>
      <c r="O1829" s="1436"/>
      <c r="P1829" s="1436"/>
      <c r="Q1829" s="1436"/>
      <c r="R1829" s="1439" t="s">
        <v>1106</v>
      </c>
      <c r="S1829" s="1436"/>
      <c r="T1829" s="1439" t="str">
        <f t="shared" si="271"/>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2061</v>
      </c>
      <c r="G1830" s="1439" t="str">
        <f>IF(T1830&lt;&gt;"","H","")</f>
        <v/>
      </c>
      <c r="H1830" s="1439" t="s">
        <v>2058</v>
      </c>
      <c r="I1830" s="1391"/>
      <c r="J1830" s="1439"/>
      <c r="K1830" s="1439"/>
      <c r="L1830" s="882"/>
      <c r="M1830" s="1458"/>
      <c r="N1830" s="1439"/>
      <c r="O1830" s="1436"/>
      <c r="P1830" s="1436"/>
      <c r="Q1830" s="1436"/>
      <c r="R1830" s="1439" t="s">
        <v>1106</v>
      </c>
      <c r="S1830" s="1436"/>
      <c r="T1830" s="1439" t="str">
        <f t="shared" ref="T1830:T1831" si="274">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2062</v>
      </c>
      <c r="G1831" s="1439" t="str">
        <f>IF(T1831&lt;&gt;"","F","")</f>
        <v/>
      </c>
      <c r="H1831" s="1439" t="s">
        <v>2058</v>
      </c>
      <c r="I1831" s="1391" t="str">
        <f t="shared" si="272"/>
        <v/>
      </c>
      <c r="J1831" s="1439"/>
      <c r="K1831" s="1439" t="str">
        <f t="shared" si="273"/>
        <v/>
      </c>
      <c r="L1831" s="882"/>
      <c r="M1831" s="1458"/>
      <c r="N1831" s="1439"/>
      <c r="O1831" s="1436"/>
      <c r="P1831" s="1436"/>
      <c r="Q1831" s="1436"/>
      <c r="R1831" s="1439" t="s">
        <v>1106</v>
      </c>
      <c r="S1831" s="1436"/>
      <c r="T1831" s="1439" t="str">
        <f t="shared" si="274"/>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2059</v>
      </c>
      <c r="G1832" s="1439" t="str">
        <f>IF(T1832&lt;&gt;"","E","")</f>
        <v/>
      </c>
      <c r="H1832" s="1439" t="s">
        <v>2058</v>
      </c>
      <c r="I1832" s="1391"/>
      <c r="J1832" s="1439"/>
      <c r="K1832" s="1439"/>
      <c r="L1832" s="882"/>
      <c r="M1832" s="1458"/>
      <c r="N1832" s="1439"/>
      <c r="O1832" s="1436"/>
      <c r="P1832" s="1436"/>
      <c r="Q1832" s="1436"/>
      <c r="R1832" s="1439" t="s">
        <v>1106</v>
      </c>
      <c r="S1832" s="1436"/>
      <c r="T1832" s="1439" t="str">
        <f t="shared" ref="T1832:T1834" si="275">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2061</v>
      </c>
      <c r="G1833" s="1439" t="str">
        <f>IF(T1833&lt;&gt;"","H","")</f>
        <v/>
      </c>
      <c r="H1833" s="1439" t="s">
        <v>2058</v>
      </c>
      <c r="I1833" s="1391"/>
      <c r="J1833" s="1439"/>
      <c r="K1833" s="1439"/>
      <c r="L1833" s="882"/>
      <c r="M1833" s="1458"/>
      <c r="N1833" s="1439"/>
      <c r="O1833" s="1436"/>
      <c r="P1833" s="1436"/>
      <c r="Q1833" s="1436"/>
      <c r="R1833" s="1439" t="s">
        <v>1106</v>
      </c>
      <c r="S1833" s="1436"/>
      <c r="T1833" s="1439" t="str">
        <f t="shared" si="275"/>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2063</v>
      </c>
      <c r="G1834" s="1439" t="str">
        <f>IF(T1834&lt;&gt;"","G","")</f>
        <v/>
      </c>
      <c r="H1834" s="1439" t="s">
        <v>2058</v>
      </c>
      <c r="I1834" s="1391"/>
      <c r="J1834" s="1439"/>
      <c r="K1834" s="1439"/>
      <c r="L1834" s="882"/>
      <c r="M1834" s="1458"/>
      <c r="N1834" s="1439"/>
      <c r="O1834" s="1436"/>
      <c r="P1834" s="1436"/>
      <c r="Q1834" s="1436"/>
      <c r="R1834" s="1439" t="s">
        <v>1106</v>
      </c>
      <c r="S1834" s="1436"/>
      <c r="T1834" s="1439" t="str">
        <f t="shared" si="275"/>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2059</v>
      </c>
      <c r="G1835" s="1439" t="str">
        <f>IF(T1835&lt;&gt;"","E","")</f>
        <v/>
      </c>
      <c r="H1835" s="1439" t="s">
        <v>2058</v>
      </c>
      <c r="I1835" s="1391"/>
      <c r="J1835" s="1439"/>
      <c r="K1835" s="1439"/>
      <c r="L1835" s="882"/>
      <c r="M1835" s="1458"/>
      <c r="N1835" s="1439"/>
      <c r="O1835" s="1436"/>
      <c r="P1835" s="1436"/>
      <c r="Q1835" s="1436"/>
      <c r="R1835" s="1439" t="s">
        <v>1106</v>
      </c>
      <c r="S1835" s="1436"/>
      <c r="T1835" s="1439" t="str">
        <f t="shared" ref="T1835:T1837" si="276">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2061</v>
      </c>
      <c r="G1836" s="1439" t="str">
        <f>IF(T1836&lt;&gt;"","H","")</f>
        <v/>
      </c>
      <c r="H1836" s="1439" t="s">
        <v>2058</v>
      </c>
      <c r="I1836" s="1391"/>
      <c r="J1836" s="1439"/>
      <c r="K1836" s="1439"/>
      <c r="L1836" s="882"/>
      <c r="M1836" s="1458"/>
      <c r="N1836" s="1439"/>
      <c r="O1836" s="1436"/>
      <c r="P1836" s="1436"/>
      <c r="Q1836" s="1436"/>
      <c r="R1836" s="1439" t="s">
        <v>1106</v>
      </c>
      <c r="S1836" s="1436"/>
      <c r="T1836" s="1439" t="str">
        <f t="shared" si="276"/>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2063</v>
      </c>
      <c r="G1837" s="1439" t="str">
        <f>IF(T1837&lt;&gt;"","G","")</f>
        <v/>
      </c>
      <c r="H1837" s="1439" t="s">
        <v>2058</v>
      </c>
      <c r="I1837" s="1391"/>
      <c r="J1837" s="1439"/>
      <c r="K1837" s="1439"/>
      <c r="L1837" s="882"/>
      <c r="M1837" s="1458"/>
      <c r="N1837" s="1439"/>
      <c r="O1837" s="1436"/>
      <c r="P1837" s="1436"/>
      <c r="Q1837" s="1436"/>
      <c r="R1837" s="1439" t="s">
        <v>1106</v>
      </c>
      <c r="S1837" s="1436"/>
      <c r="T1837" s="1439" t="str">
        <f t="shared" si="276"/>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2061</v>
      </c>
      <c r="G1838" s="1439" t="str">
        <f>IF(T1838&lt;&gt;"","H","")</f>
        <v/>
      </c>
      <c r="H1838" s="1439" t="s">
        <v>2058</v>
      </c>
      <c r="I1838" s="1391"/>
      <c r="J1838" s="1439"/>
      <c r="K1838" s="1439"/>
      <c r="L1838" s="882"/>
      <c r="M1838" s="1458"/>
      <c r="N1838" s="1439"/>
      <c r="O1838" s="1436"/>
      <c r="P1838" s="1436"/>
      <c r="Q1838" s="1436"/>
      <c r="R1838" s="1439" t="s">
        <v>1164</v>
      </c>
      <c r="S1838" s="1436"/>
      <c r="T1838" s="1439" t="str">
        <f t="shared" ref="T1838" si="277">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2059</v>
      </c>
      <c r="G1839" s="1439" t="str">
        <f>IF(T1839&lt;&gt;"","E","")</f>
        <v/>
      </c>
      <c r="H1839" s="1439" t="s">
        <v>2058</v>
      </c>
      <c r="I1839" s="1391"/>
      <c r="J1839" s="1439"/>
      <c r="K1839" s="1439"/>
      <c r="L1839" s="882"/>
      <c r="M1839" s="1458"/>
      <c r="N1839" s="1439"/>
      <c r="O1839" s="1436"/>
      <c r="P1839" s="1436"/>
      <c r="Q1839" s="1436"/>
      <c r="R1839" s="1439" t="s">
        <v>1716</v>
      </c>
      <c r="S1839" s="1436"/>
      <c r="T1839" s="1439" t="str">
        <f t="shared" ref="T1839" si="278">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2058</v>
      </c>
      <c r="I1840" s="1391"/>
      <c r="J1840" s="1439"/>
      <c r="K1840" s="1439" t="str">
        <f t="shared" ref="K1840:K1843" si="279">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2058</v>
      </c>
      <c r="I1841" s="1391" t="str">
        <f t="shared" ref="I1841" si="280">IF(J1841&lt;&gt;"",A1841,"")</f>
        <v/>
      </c>
      <c r="J1841" s="1439"/>
      <c r="K1841" s="1439" t="str">
        <f t="shared" si="279"/>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2058</v>
      </c>
      <c r="I1842" s="1391"/>
      <c r="J1842" s="1439"/>
      <c r="K1842" s="1439" t="str">
        <f t="shared" si="279"/>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2058</v>
      </c>
      <c r="I1843" s="1391" t="str">
        <f t="shared" ref="I1843" si="281">IF(J1843&lt;&gt;"",A1843,"")</f>
        <v/>
      </c>
      <c r="J1843" s="1439"/>
      <c r="K1843" s="1439" t="str">
        <f t="shared" si="279"/>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2066</v>
      </c>
      <c r="G1844" s="1439" t="str">
        <f>IF(T1844&lt;&gt;"","N","")</f>
        <v/>
      </c>
      <c r="H1844" s="1439" t="s">
        <v>2058</v>
      </c>
      <c r="I1844" s="1391"/>
      <c r="J1844" s="1439"/>
      <c r="K1844" s="1439"/>
      <c r="L1844" s="882"/>
      <c r="M1844" s="1458"/>
      <c r="N1844" s="1439"/>
      <c r="O1844" s="1436"/>
      <c r="P1844" s="1436"/>
      <c r="Q1844" s="1436"/>
      <c r="R1844" s="1439" t="s">
        <v>856</v>
      </c>
      <c r="S1844" s="1436"/>
      <c r="T1844" s="1439" t="str">
        <f t="shared" ref="T1844" si="282">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2066</v>
      </c>
      <c r="G1845" s="1439" t="str">
        <f t="shared" ref="G1845:G1866" si="283">IF(T1845&lt;&gt;"","N","")</f>
        <v/>
      </c>
      <c r="H1845" s="1439" t="s">
        <v>2058</v>
      </c>
      <c r="I1845" s="1391"/>
      <c r="J1845" s="1439"/>
      <c r="K1845" s="1439"/>
      <c r="L1845" s="882"/>
      <c r="M1845" s="1458"/>
      <c r="N1845" s="1439"/>
      <c r="O1845" s="1436"/>
      <c r="P1845" s="1436"/>
      <c r="Q1845" s="1436"/>
      <c r="R1845" s="1439" t="s">
        <v>856</v>
      </c>
      <c r="S1845" s="1436"/>
      <c r="T1845" s="1439" t="str">
        <f t="shared" ref="T1845" si="284">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2066</v>
      </c>
      <c r="G1846" s="1439" t="str">
        <f t="shared" si="283"/>
        <v/>
      </c>
      <c r="H1846" s="1439" t="s">
        <v>2058</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2066</v>
      </c>
      <c r="G1847" s="1439" t="str">
        <f t="shared" si="283"/>
        <v/>
      </c>
      <c r="H1847" s="1439" t="s">
        <v>2058</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2066</v>
      </c>
      <c r="G1848" s="1439" t="str">
        <f t="shared" si="283"/>
        <v/>
      </c>
      <c r="H1848" s="1439" t="s">
        <v>2058</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2066</v>
      </c>
      <c r="G1849" s="1439" t="str">
        <f t="shared" si="283"/>
        <v/>
      </c>
      <c r="H1849" s="1439" t="s">
        <v>2058</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2066</v>
      </c>
      <c r="G1850" s="1439" t="str">
        <f t="shared" si="283"/>
        <v/>
      </c>
      <c r="H1850" s="1439" t="s">
        <v>2058</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2066</v>
      </c>
      <c r="G1851" s="1439" t="str">
        <f t="shared" si="283"/>
        <v/>
      </c>
      <c r="H1851" s="1439" t="s">
        <v>2058</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2066</v>
      </c>
      <c r="G1852" s="1439" t="str">
        <f t="shared" si="283"/>
        <v/>
      </c>
      <c r="H1852" s="1439" t="s">
        <v>2058</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2066</v>
      </c>
      <c r="G1853" s="1439" t="str">
        <f t="shared" si="283"/>
        <v/>
      </c>
      <c r="H1853" s="1439" t="s">
        <v>2058</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2066</v>
      </c>
      <c r="G1854" s="1439" t="str">
        <f t="shared" si="283"/>
        <v/>
      </c>
      <c r="H1854" s="1439" t="s">
        <v>2058</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2066</v>
      </c>
      <c r="G1855" s="1439" t="str">
        <f t="shared" si="283"/>
        <v/>
      </c>
      <c r="H1855" s="1439" t="s">
        <v>2058</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2066</v>
      </c>
      <c r="G1856" s="1439" t="str">
        <f t="shared" si="283"/>
        <v/>
      </c>
      <c r="H1856" s="1439" t="s">
        <v>2058</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2066</v>
      </c>
      <c r="G1857" s="1439" t="str">
        <f t="shared" si="283"/>
        <v/>
      </c>
      <c r="H1857" s="1439" t="s">
        <v>2058</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2066</v>
      </c>
      <c r="G1858" s="1439" t="str">
        <f t="shared" si="283"/>
        <v/>
      </c>
      <c r="H1858" s="1439" t="s">
        <v>2058</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2066</v>
      </c>
      <c r="G1859" s="1439" t="str">
        <f t="shared" si="283"/>
        <v/>
      </c>
      <c r="H1859" s="1439" t="s">
        <v>2058</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2066</v>
      </c>
      <c r="G1860" s="1439" t="str">
        <f t="shared" si="283"/>
        <v/>
      </c>
      <c r="H1860" s="1439" t="s">
        <v>2058</v>
      </c>
      <c r="I1860" s="1391"/>
      <c r="J1860" s="1439"/>
      <c r="K1860" s="1439"/>
      <c r="L1860" s="882"/>
      <c r="M1860" s="1458"/>
      <c r="N1860" s="1439"/>
      <c r="O1860" s="1436"/>
      <c r="P1860" s="1436"/>
      <c r="Q1860" s="1436"/>
      <c r="R1860" s="1439" t="s">
        <v>396</v>
      </c>
      <c r="S1860" s="1436"/>
      <c r="T1860" s="1439" t="str">
        <f t="shared" ref="T1860" si="285">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2066</v>
      </c>
      <c r="G1861" s="1439" t="str">
        <f t="shared" si="283"/>
        <v/>
      </c>
      <c r="H1861" s="1439" t="s">
        <v>2058</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2066</v>
      </c>
      <c r="G1862" s="1439" t="str">
        <f t="shared" si="283"/>
        <v/>
      </c>
      <c r="H1862" s="1439" t="s">
        <v>2058</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2066</v>
      </c>
      <c r="G1863" s="1439" t="str">
        <f t="shared" si="283"/>
        <v/>
      </c>
      <c r="H1863" s="1439" t="s">
        <v>2058</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2066</v>
      </c>
      <c r="G1864" s="1439" t="str">
        <f t="shared" si="283"/>
        <v/>
      </c>
      <c r="H1864" s="1439" t="s">
        <v>2058</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2066</v>
      </c>
      <c r="G1865" s="1439" t="str">
        <f t="shared" si="283"/>
        <v/>
      </c>
      <c r="H1865" s="1439" t="s">
        <v>2058</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2066</v>
      </c>
      <c r="G1866" s="1439" t="str">
        <f t="shared" si="283"/>
        <v/>
      </c>
      <c r="H1866" s="1439" t="s">
        <v>2058</v>
      </c>
      <c r="I1866" s="1391"/>
      <c r="J1866" s="1439"/>
      <c r="K1866" s="1439"/>
      <c r="L1866" s="882"/>
      <c r="M1866" s="1458"/>
      <c r="N1866" s="1439"/>
      <c r="O1866" s="1436"/>
      <c r="P1866" s="1436"/>
      <c r="Q1866" s="1436"/>
      <c r="R1866" s="1439" t="s">
        <v>1143</v>
      </c>
      <c r="S1866" s="1436"/>
      <c r="T1866" s="1439" t="str">
        <f t="shared" ref="T1866" si="286">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2058</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7">IF(T1868&lt;&gt;"","P","")</f>
        <v/>
      </c>
      <c r="H1868" s="1439" t="s">
        <v>2058</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7"/>
        <v/>
      </c>
      <c r="H1869" s="1439" t="s">
        <v>2058</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7"/>
        <v/>
      </c>
      <c r="H1870" s="1439" t="s">
        <v>2058</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7"/>
        <v/>
      </c>
      <c r="H1871" s="1439" t="s">
        <v>2058</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2058</v>
      </c>
      <c r="I1872" s="1391" t="str">
        <f t="shared" ref="I1872:I1880" si="288">IF(J1872&lt;&gt;"",A1872,"")</f>
        <v/>
      </c>
      <c r="J1872" s="1439"/>
      <c r="K1872" s="1439" t="str">
        <f t="shared" ref="K1872:K1880" si="289">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90">IF(T1873&lt;&gt;"","Q","")</f>
        <v/>
      </c>
      <c r="H1873" s="1439" t="s">
        <v>2058</v>
      </c>
      <c r="I1873" s="1391" t="str">
        <f t="shared" si="288"/>
        <v/>
      </c>
      <c r="J1873" s="1439"/>
      <c r="K1873" s="1439" t="str">
        <f t="shared" si="289"/>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90"/>
        <v/>
      </c>
      <c r="H1874" s="1439" t="s">
        <v>2058</v>
      </c>
      <c r="I1874" s="1391" t="str">
        <f t="shared" si="288"/>
        <v>First Dollar Flag</v>
      </c>
      <c r="J1874" s="1439" t="str">
        <f t="shared" ref="J1874:J1880" si="291">IF(M1874&lt;&gt;"",Q$1&amp;M1874,"")</f>
        <v>F620</v>
      </c>
      <c r="K1874" s="1439" t="str">
        <f t="shared" si="289"/>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90"/>
        <v/>
      </c>
      <c r="H1875" s="1439" t="s">
        <v>2058</v>
      </c>
      <c r="I1875" s="1391" t="str">
        <f t="shared" si="288"/>
        <v>First Dollar Flag</v>
      </c>
      <c r="J1875" s="1439" t="str">
        <f t="shared" si="291"/>
        <v>F651</v>
      </c>
      <c r="K1875" s="1439" t="str">
        <f t="shared" si="289"/>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90"/>
        <v/>
      </c>
      <c r="H1876" s="1439" t="s">
        <v>2058</v>
      </c>
      <c r="I1876" s="1391" t="str">
        <f t="shared" si="288"/>
        <v>First Dollar Flag</v>
      </c>
      <c r="J1876" s="1439" t="str">
        <f t="shared" si="291"/>
        <v>F892</v>
      </c>
      <c r="K1876" s="1439" t="str">
        <f t="shared" si="289"/>
        <v>Incentives Worksheet</v>
      </c>
      <c r="L1876" s="882" t="s">
        <v>1524</v>
      </c>
      <c r="M1876" s="1458">
        <v>892</v>
      </c>
      <c r="N1876" s="1439"/>
      <c r="O1876" s="1436"/>
      <c r="P1876" s="1436"/>
      <c r="Q1876" s="1436"/>
      <c r="R1876" s="1439" t="s">
        <v>396</v>
      </c>
      <c r="S1876" s="1436"/>
      <c r="T1876" s="1439" t="str">
        <f t="shared" ref="T1876" si="292">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90"/>
        <v/>
      </c>
      <c r="H1877" s="1439" t="s">
        <v>2058</v>
      </c>
      <c r="I1877" s="1391" t="str">
        <f t="shared" si="288"/>
        <v>First Dollar Flag</v>
      </c>
      <c r="J1877" s="1439" t="str">
        <f t="shared" si="291"/>
        <v>F911</v>
      </c>
      <c r="K1877" s="1439" t="str">
        <f t="shared" si="289"/>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90"/>
        <v/>
      </c>
      <c r="H1878" s="1439" t="s">
        <v>2058</v>
      </c>
      <c r="I1878" s="1391" t="str">
        <f t="shared" si="288"/>
        <v>First Dollar Flag</v>
      </c>
      <c r="J1878" s="1439" t="str">
        <f t="shared" si="291"/>
        <v>F930</v>
      </c>
      <c r="K1878" s="1439" t="str">
        <f t="shared" si="289"/>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90"/>
        <v/>
      </c>
      <c r="H1879" s="1439" t="s">
        <v>2058</v>
      </c>
      <c r="I1879" s="1391" t="str">
        <f t="shared" si="288"/>
        <v>First Dollar Flag</v>
      </c>
      <c r="J1879" s="1439" t="str">
        <f t="shared" si="291"/>
        <v>F949</v>
      </c>
      <c r="K1879" s="1439" t="str">
        <f t="shared" si="289"/>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90"/>
        <v/>
      </c>
      <c r="H1880" s="1439" t="s">
        <v>2058</v>
      </c>
      <c r="I1880" s="1391" t="str">
        <f t="shared" si="288"/>
        <v>First Dollar Flag</v>
      </c>
      <c r="J1880" s="1439" t="str">
        <f t="shared" si="291"/>
        <v>F968</v>
      </c>
      <c r="K1880" s="1439" t="str">
        <f t="shared" si="289"/>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90"/>
        <v/>
      </c>
      <c r="H1881" s="1439" t="s">
        <v>2058</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90"/>
        <v/>
      </c>
      <c r="H1882" s="1439" t="s">
        <v>2058</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90"/>
        <v/>
      </c>
      <c r="H1883" s="1439" t="s">
        <v>2058</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90"/>
        <v/>
      </c>
      <c r="H1884" s="1439" t="s">
        <v>2058</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90"/>
        <v/>
      </c>
      <c r="H1885" s="1439" t="s">
        <v>2058</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2058</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3">IF(T1887&lt;&gt;"","R","")</f>
        <v/>
      </c>
      <c r="H1887" s="1439" t="s">
        <v>2058</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3"/>
        <v/>
      </c>
      <c r="H1888" s="1439" t="s">
        <v>2058</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3"/>
        <v/>
      </c>
      <c r="H1889" s="1439" t="s">
        <v>2058</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3"/>
        <v/>
      </c>
      <c r="H1890" s="1439" t="s">
        <v>2058</v>
      </c>
      <c r="I1890" s="241"/>
      <c r="J1890" s="1436"/>
      <c r="K1890" s="1436"/>
      <c r="L1890" s="1436"/>
      <c r="N1890" s="1436"/>
      <c r="O1890" s="1436"/>
      <c r="P1890" s="1436"/>
      <c r="Q1890" s="1436"/>
      <c r="R1890" s="1439" t="s">
        <v>1547</v>
      </c>
      <c r="S1890" s="1436"/>
      <c r="T1890" s="1439" t="str">
        <f t="shared" ref="T1890" si="294">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3"/>
        <v/>
      </c>
      <c r="H1891" s="1439" t="s">
        <v>2058</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3"/>
        <v/>
      </c>
      <c r="H1892" s="1439" t="s">
        <v>2058</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3"/>
        <v/>
      </c>
      <c r="H1893" s="1439" t="s">
        <v>2058</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3"/>
        <v/>
      </c>
      <c r="H1894" s="1439" t="s">
        <v>2058</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3"/>
        <v/>
      </c>
      <c r="H1895" s="1439" t="s">
        <v>2058</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3"/>
        <v/>
      </c>
      <c r="H1896" s="1439" t="s">
        <v>2058</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3"/>
        <v/>
      </c>
      <c r="H1897" s="1439" t="s">
        <v>2058</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3"/>
        <v/>
      </c>
      <c r="H1898" s="1439" t="s">
        <v>2058</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3"/>
        <v/>
      </c>
      <c r="H1899" s="1439" t="s">
        <v>2058</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2058</v>
      </c>
      <c r="I1900" s="1391" t="str">
        <f t="shared" ref="I1900" si="295">IF(J1900&lt;&gt;"",A1900,"")</f>
        <v/>
      </c>
      <c r="J1900" s="1439"/>
      <c r="K1900" s="1439" t="str">
        <f t="shared" ref="K1900" si="296">IF(J1900&lt;&gt;"",E1900,"")</f>
        <v/>
      </c>
      <c r="L1900" s="882"/>
      <c r="M1900" s="1458"/>
      <c r="N1900" s="1439"/>
      <c r="O1900" s="1436"/>
      <c r="P1900" s="1436"/>
      <c r="Q1900" s="1436"/>
      <c r="R1900" s="1439" t="s">
        <v>1716</v>
      </c>
      <c r="S1900" s="1436"/>
      <c r="T1900" s="1439" t="str">
        <f t="shared" ref="T1900:T1905" si="297">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2058</v>
      </c>
      <c r="I1901" s="1391"/>
      <c r="J1901" s="1439"/>
      <c r="K1901" s="1439"/>
      <c r="L1901" s="882"/>
      <c r="M1901" s="1458"/>
      <c r="N1901" s="1439"/>
      <c r="O1901" s="1436"/>
      <c r="P1901" s="1436"/>
      <c r="Q1901" s="1436"/>
      <c r="R1901" s="1439" t="s">
        <v>1716</v>
      </c>
      <c r="S1901" s="1436"/>
      <c r="T1901" s="1439" t="str">
        <f t="shared" si="297"/>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2058</v>
      </c>
      <c r="I1902" s="1391"/>
      <c r="J1902" s="1439"/>
      <c r="K1902" s="1439"/>
      <c r="L1902" s="882" t="s">
        <v>1494</v>
      </c>
      <c r="M1902" s="1458">
        <v>1305</v>
      </c>
      <c r="N1902" s="1439"/>
      <c r="O1902" s="1436"/>
      <c r="P1902" s="1436"/>
      <c r="Q1902" s="1436"/>
      <c r="R1902" s="1439" t="s">
        <v>1716</v>
      </c>
      <c r="S1902" s="1436"/>
      <c r="T1902" s="1439" t="str">
        <f t="shared" si="297"/>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2058</v>
      </c>
      <c r="I1903" s="1391"/>
      <c r="J1903" s="1439"/>
      <c r="K1903" s="1439"/>
      <c r="L1903" s="882"/>
      <c r="M1903" s="1458"/>
      <c r="N1903" s="1439"/>
      <c r="O1903" s="1436"/>
      <c r="P1903" s="1436"/>
      <c r="Q1903" s="1436"/>
      <c r="R1903" s="1439" t="s">
        <v>1716</v>
      </c>
      <c r="S1903" s="1436"/>
      <c r="T1903" s="1439" t="str">
        <f t="shared" si="297"/>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2058</v>
      </c>
      <c r="I1904" s="1391"/>
      <c r="J1904" s="1439"/>
      <c r="K1904" s="1439"/>
      <c r="L1904" s="882"/>
      <c r="M1904" s="1458"/>
      <c r="N1904" s="1439"/>
      <c r="O1904" s="1436"/>
      <c r="P1904" s="1436"/>
      <c r="Q1904" s="1436"/>
      <c r="R1904" s="1439" t="s">
        <v>1716</v>
      </c>
      <c r="S1904" s="1436"/>
      <c r="T1904" s="1439" t="str">
        <f t="shared" si="297"/>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2058</v>
      </c>
      <c r="I1905" s="1391"/>
      <c r="J1905" s="1439"/>
      <c r="K1905" s="1439"/>
      <c r="L1905" s="882"/>
      <c r="M1905" s="1458"/>
      <c r="N1905" s="1439"/>
      <c r="O1905" s="1436"/>
      <c r="P1905" s="1436"/>
      <c r="Q1905" s="1436"/>
      <c r="R1905" s="1439" t="s">
        <v>1716</v>
      </c>
      <c r="S1905" s="1436"/>
      <c r="T1905" s="1439" t="str">
        <f t="shared" si="297"/>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2058</v>
      </c>
      <c r="I1906" s="1391"/>
      <c r="J1906" s="1439"/>
      <c r="K1906" s="1439"/>
      <c r="L1906" s="882"/>
      <c r="M1906" s="1458"/>
      <c r="N1906" s="1439"/>
      <c r="O1906" s="1436"/>
      <c r="P1906" s="1436"/>
      <c r="Q1906" s="1436"/>
      <c r="R1906" s="1439" t="s">
        <v>1716</v>
      </c>
      <c r="S1906" s="1436"/>
      <c r="T1906" s="1439" t="str">
        <f t="shared" ref="T1906:T1910" si="298">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2058</v>
      </c>
      <c r="I1907" s="1391"/>
      <c r="J1907" s="1439"/>
      <c r="K1907" s="1439"/>
      <c r="L1907" s="882" t="s">
        <v>1494</v>
      </c>
      <c r="M1907" s="1458">
        <v>1306</v>
      </c>
      <c r="N1907" s="1439"/>
      <c r="O1907" s="1436"/>
      <c r="P1907" s="1436"/>
      <c r="Q1907" s="1436"/>
      <c r="R1907" s="1439" t="s">
        <v>1716</v>
      </c>
      <c r="S1907" s="1436"/>
      <c r="T1907" s="1439" t="str">
        <f t="shared" si="298"/>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2058</v>
      </c>
      <c r="I1908" s="1391"/>
      <c r="J1908" s="1439"/>
      <c r="K1908" s="1439"/>
      <c r="L1908" s="882"/>
      <c r="M1908" s="1458"/>
      <c r="N1908" s="1439"/>
      <c r="O1908" s="1436"/>
      <c r="P1908" s="1436"/>
      <c r="Q1908" s="1436"/>
      <c r="R1908" s="1439" t="s">
        <v>1716</v>
      </c>
      <c r="S1908" s="1436"/>
      <c r="T1908" s="1439" t="str">
        <f t="shared" si="298"/>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2058</v>
      </c>
      <c r="I1909" s="1391"/>
      <c r="J1909" s="1439"/>
      <c r="K1909" s="1439"/>
      <c r="L1909" s="882"/>
      <c r="M1909" s="1458"/>
      <c r="N1909" s="1439"/>
      <c r="O1909" s="1436"/>
      <c r="P1909" s="1436"/>
      <c r="Q1909" s="1436"/>
      <c r="R1909" s="1439" t="s">
        <v>1716</v>
      </c>
      <c r="S1909" s="1436"/>
      <c r="T1909" s="1439" t="str">
        <f t="shared" si="298"/>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2058</v>
      </c>
      <c r="I1910" s="1391"/>
      <c r="J1910" s="1439"/>
      <c r="K1910" s="1439"/>
      <c r="L1910" s="882"/>
      <c r="M1910" s="1458"/>
      <c r="N1910" s="1439"/>
      <c r="O1910" s="1436"/>
      <c r="P1910" s="1436"/>
      <c r="Q1910" s="1436"/>
      <c r="R1910" s="1439" t="s">
        <v>1716</v>
      </c>
      <c r="S1910" s="1436"/>
      <c r="T1910" s="1439" t="str">
        <f t="shared" si="298"/>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2067</v>
      </c>
      <c r="G1911" s="1439" t="str">
        <f>IF(T1911&lt;&gt;"","AB","")</f>
        <v/>
      </c>
      <c r="H1911" s="1439" t="s">
        <v>2058</v>
      </c>
      <c r="I1911" s="1391" t="str">
        <f t="shared" ref="I1911:I1921" si="299">IF(J1911&lt;&gt;"",A1911,"")</f>
        <v/>
      </c>
      <c r="J1911" s="1439"/>
      <c r="K1911" s="1439" t="str">
        <f t="shared" ref="K1911:K1921" si="300">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2067</v>
      </c>
      <c r="G1912" s="1439" t="str">
        <f t="shared" ref="G1912:G1921" si="301">IF(T1912&lt;&gt;"","AB","")</f>
        <v/>
      </c>
      <c r="H1912" s="1439" t="s">
        <v>2058</v>
      </c>
      <c r="I1912" s="1391" t="str">
        <f t="shared" si="299"/>
        <v/>
      </c>
      <c r="J1912" s="1439"/>
      <c r="K1912" s="1439" t="str">
        <f t="shared" si="300"/>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2067</v>
      </c>
      <c r="G1913" s="1439" t="str">
        <f t="shared" si="301"/>
        <v/>
      </c>
      <c r="H1913" s="1439" t="s">
        <v>2058</v>
      </c>
      <c r="I1913" s="1391" t="str">
        <f t="shared" si="299"/>
        <v/>
      </c>
      <c r="J1913" s="1439"/>
      <c r="K1913" s="1439" t="str">
        <f t="shared" si="300"/>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2067</v>
      </c>
      <c r="G1914" s="1439" t="str">
        <f t="shared" si="301"/>
        <v/>
      </c>
      <c r="H1914" s="1439" t="s">
        <v>2058</v>
      </c>
      <c r="I1914" s="1391" t="str">
        <f t="shared" si="299"/>
        <v/>
      </c>
      <c r="J1914" s="1439"/>
      <c r="K1914" s="1439" t="str">
        <f t="shared" si="300"/>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2067</v>
      </c>
      <c r="G1915" s="1439" t="str">
        <f t="shared" si="301"/>
        <v/>
      </c>
      <c r="H1915" s="1439" t="s">
        <v>2058</v>
      </c>
      <c r="I1915" s="1391" t="str">
        <f t="shared" si="299"/>
        <v/>
      </c>
      <c r="J1915" s="1439"/>
      <c r="K1915" s="1439" t="str">
        <f t="shared" si="300"/>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2067</v>
      </c>
      <c r="G1916" s="1439" t="str">
        <f t="shared" si="301"/>
        <v/>
      </c>
      <c r="H1916" s="1439" t="s">
        <v>2058</v>
      </c>
      <c r="I1916" s="1391" t="str">
        <f t="shared" si="299"/>
        <v/>
      </c>
      <c r="J1916" s="1439"/>
      <c r="K1916" s="1439" t="str">
        <f t="shared" si="300"/>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2067</v>
      </c>
      <c r="G1917" s="1439" t="str">
        <f t="shared" si="301"/>
        <v/>
      </c>
      <c r="H1917" s="1439" t="s">
        <v>2058</v>
      </c>
      <c r="I1917" s="1391" t="str">
        <f t="shared" si="299"/>
        <v/>
      </c>
      <c r="J1917" s="1439"/>
      <c r="K1917" s="1439" t="str">
        <f t="shared" si="300"/>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2067</v>
      </c>
      <c r="G1918" s="1439" t="str">
        <f t="shared" si="301"/>
        <v/>
      </c>
      <c r="H1918" s="1439" t="s">
        <v>2058</v>
      </c>
      <c r="I1918" s="1391" t="str">
        <f t="shared" si="299"/>
        <v/>
      </c>
      <c r="J1918" s="1439"/>
      <c r="K1918" s="1439" t="str">
        <f t="shared" si="300"/>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2067</v>
      </c>
      <c r="G1919" s="1439" t="str">
        <f t="shared" si="301"/>
        <v/>
      </c>
      <c r="H1919" s="1439" t="s">
        <v>2058</v>
      </c>
      <c r="I1919" s="1391" t="str">
        <f t="shared" si="299"/>
        <v/>
      </c>
      <c r="J1919" s="1439"/>
      <c r="K1919" s="1439" t="str">
        <f t="shared" si="300"/>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2067</v>
      </c>
      <c r="G1920" s="1439" t="str">
        <f t="shared" si="301"/>
        <v/>
      </c>
      <c r="H1920" s="1439" t="s">
        <v>2058</v>
      </c>
      <c r="I1920" s="1391" t="str">
        <f t="shared" si="299"/>
        <v/>
      </c>
      <c r="J1920" s="1439"/>
      <c r="K1920" s="1439" t="str">
        <f t="shared" si="300"/>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2067</v>
      </c>
      <c r="G1921" s="1439" t="str">
        <f t="shared" si="301"/>
        <v/>
      </c>
      <c r="H1921" s="1439" t="s">
        <v>2058</v>
      </c>
      <c r="I1921" s="1391" t="str">
        <f t="shared" si="299"/>
        <v/>
      </c>
      <c r="J1921" s="1439"/>
      <c r="K1921" s="1439" t="str">
        <f t="shared" si="300"/>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2053</v>
      </c>
      <c r="G1922" s="1439" t="str">
        <f>IF(T1922&lt;&gt;"","AJ","")</f>
        <v/>
      </c>
      <c r="H1922" s="1439" t="s">
        <v>2058</v>
      </c>
      <c r="I1922" s="1391"/>
      <c r="J1922" s="1439"/>
      <c r="K1922" s="1439"/>
      <c r="L1922" s="1439"/>
      <c r="M1922" s="1458"/>
      <c r="N1922" s="1439"/>
      <c r="O1922" s="1436"/>
      <c r="P1922" s="1436"/>
      <c r="Q1922" s="1436"/>
      <c r="R1922" s="1439" t="s">
        <v>856</v>
      </c>
      <c r="S1922" s="1436"/>
      <c r="T1922" s="1439" t="str">
        <f t="shared" ref="T1922" si="302">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2053</v>
      </c>
      <c r="G1923" s="1439" t="str">
        <f t="shared" ref="G1923:G1933" si="303">IF(T1923&lt;&gt;"","AJ","")</f>
        <v/>
      </c>
      <c r="H1923" s="1439" t="s">
        <v>2058</v>
      </c>
      <c r="I1923" s="1391"/>
      <c r="J1923" s="1439"/>
      <c r="K1923" s="1439"/>
      <c r="L1923" s="1439"/>
      <c r="M1923" s="1458"/>
      <c r="N1923" s="1439"/>
      <c r="O1923" s="1436"/>
      <c r="P1923" s="1436"/>
      <c r="Q1923" s="1436"/>
      <c r="R1923" s="1439" t="s">
        <v>856</v>
      </c>
      <c r="S1923" s="1436"/>
      <c r="T1923" s="1439" t="str">
        <f t="shared" ref="T1923" si="304">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2053</v>
      </c>
      <c r="G1924" s="1439" t="str">
        <f t="shared" si="303"/>
        <v/>
      </c>
      <c r="H1924" s="1439" t="s">
        <v>2058</v>
      </c>
      <c r="I1924" s="1391"/>
      <c r="J1924" s="1439"/>
      <c r="K1924" s="1439"/>
      <c r="L1924" s="1439"/>
      <c r="M1924" s="1458"/>
      <c r="N1924" s="1439"/>
      <c r="O1924" s="1436"/>
      <c r="P1924" s="1436"/>
      <c r="Q1924" s="1436"/>
      <c r="R1924" s="1439" t="s">
        <v>1541</v>
      </c>
      <c r="S1924" s="1436"/>
      <c r="T1924" s="1439" t="str">
        <f t="shared" ref="T1924" si="305">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2053</v>
      </c>
      <c r="G1925" s="1439" t="str">
        <f t="shared" si="303"/>
        <v/>
      </c>
      <c r="H1925" s="1439" t="s">
        <v>2058</v>
      </c>
      <c r="I1925" s="1391"/>
      <c r="J1925" s="1439"/>
      <c r="K1925" s="1439"/>
      <c r="L1925" s="1439"/>
      <c r="M1925" s="1458"/>
      <c r="N1925" s="1439"/>
      <c r="O1925" s="1436"/>
      <c r="P1925" s="1436"/>
      <c r="Q1925" s="1436"/>
      <c r="R1925" s="1439" t="s">
        <v>1541</v>
      </c>
      <c r="S1925" s="1436"/>
      <c r="T1925" s="1439" t="str">
        <f t="shared" ref="T1925" si="306">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2053</v>
      </c>
      <c r="G1926" s="1439" t="str">
        <f t="shared" si="303"/>
        <v/>
      </c>
      <c r="H1926" s="1439" t="s">
        <v>2058</v>
      </c>
      <c r="I1926" s="1391"/>
      <c r="J1926" s="1439"/>
      <c r="K1926" s="1439"/>
      <c r="L1926" s="1439"/>
      <c r="M1926" s="1458"/>
      <c r="N1926" s="1439"/>
      <c r="O1926" s="1436"/>
      <c r="P1926" s="1436"/>
      <c r="Q1926" s="1436"/>
      <c r="R1926" s="1439" t="s">
        <v>1547</v>
      </c>
      <c r="S1926" s="1436"/>
      <c r="T1926" s="1439" t="str">
        <f t="shared" ref="T1926" si="307">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2053</v>
      </c>
      <c r="G1927" s="1439" t="str">
        <f t="shared" si="303"/>
        <v/>
      </c>
      <c r="H1927" s="1439" t="s">
        <v>2058</v>
      </c>
      <c r="I1927" s="1391"/>
      <c r="J1927" s="1439"/>
      <c r="K1927" s="1439"/>
      <c r="L1927" s="1439"/>
      <c r="M1927" s="1458"/>
      <c r="N1927" s="1439"/>
      <c r="O1927" s="1436"/>
      <c r="P1927" s="1436"/>
      <c r="Q1927" s="1436"/>
      <c r="R1927" s="1439" t="s">
        <v>1547</v>
      </c>
      <c r="S1927" s="1436"/>
      <c r="T1927" s="1439" t="str">
        <f t="shared" ref="T1927" si="308">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2053</v>
      </c>
      <c r="G1928" s="1439" t="str">
        <f t="shared" si="303"/>
        <v/>
      </c>
      <c r="H1928" s="1439" t="s">
        <v>2058</v>
      </c>
      <c r="I1928" s="1391"/>
      <c r="J1928" s="1439"/>
      <c r="K1928" s="1439"/>
      <c r="L1928" s="1439"/>
      <c r="M1928" s="1458"/>
      <c r="N1928" s="1439"/>
      <c r="O1928" s="1436"/>
      <c r="P1928" s="1436"/>
      <c r="Q1928" s="1436"/>
      <c r="R1928" s="1439" t="s">
        <v>396</v>
      </c>
      <c r="S1928" s="1436"/>
      <c r="T1928" s="1439" t="str">
        <f t="shared" ref="T1928" si="309">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2053</v>
      </c>
      <c r="G1929" s="1439" t="str">
        <f t="shared" si="303"/>
        <v/>
      </c>
      <c r="H1929" s="1439" t="s">
        <v>2058</v>
      </c>
      <c r="I1929" s="1391"/>
      <c r="J1929" s="1439"/>
      <c r="K1929" s="1439"/>
      <c r="L1929" s="1439"/>
      <c r="M1929" s="1458"/>
      <c r="N1929" s="1439"/>
      <c r="O1929" s="1436"/>
      <c r="P1929" s="1436"/>
      <c r="Q1929" s="1436"/>
      <c r="R1929" s="1439" t="s">
        <v>396</v>
      </c>
      <c r="S1929" s="1436"/>
      <c r="T1929" s="1439" t="str">
        <f t="shared" ref="T1929" si="310">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2053</v>
      </c>
      <c r="G1930" s="1439" t="str">
        <f t="shared" si="303"/>
        <v/>
      </c>
      <c r="H1930" s="1439" t="s">
        <v>2058</v>
      </c>
      <c r="I1930" s="1391"/>
      <c r="J1930" s="1439"/>
      <c r="K1930" s="1439"/>
      <c r="L1930" s="1439"/>
      <c r="M1930" s="1458"/>
      <c r="N1930" s="1439"/>
      <c r="O1930" s="1436"/>
      <c r="P1930" s="1436"/>
      <c r="Q1930" s="1436"/>
      <c r="R1930" s="1439" t="s">
        <v>396</v>
      </c>
      <c r="S1930" s="1436"/>
      <c r="T1930" s="1439" t="str">
        <f t="shared" ref="T1930" si="311">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2053</v>
      </c>
      <c r="G1931" s="1439" t="str">
        <f t="shared" si="303"/>
        <v/>
      </c>
      <c r="H1931" s="1439" t="s">
        <v>2058</v>
      </c>
      <c r="I1931" s="1391"/>
      <c r="J1931" s="1439"/>
      <c r="K1931" s="1439"/>
      <c r="L1931" s="1439"/>
      <c r="M1931" s="1458"/>
      <c r="N1931" s="1439"/>
      <c r="O1931" s="1436"/>
      <c r="P1931" s="1436"/>
      <c r="Q1931" s="1436"/>
      <c r="R1931" s="1439" t="s">
        <v>396</v>
      </c>
      <c r="S1931" s="1436"/>
      <c r="T1931" s="1439" t="str">
        <f t="shared" ref="T1931" si="312">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2053</v>
      </c>
      <c r="G1932" s="1439" t="str">
        <f t="shared" si="303"/>
        <v/>
      </c>
      <c r="H1932" s="1439" t="s">
        <v>2058</v>
      </c>
      <c r="I1932" s="1391"/>
      <c r="J1932" s="1439"/>
      <c r="K1932" s="1439"/>
      <c r="L1932" s="1439"/>
      <c r="M1932" s="1458"/>
      <c r="N1932" s="1439"/>
      <c r="O1932" s="1436"/>
      <c r="P1932" s="1436"/>
      <c r="Q1932" s="1436"/>
      <c r="R1932" s="1439" t="s">
        <v>396</v>
      </c>
      <c r="S1932" s="1436"/>
      <c r="T1932" s="1439" t="str">
        <f t="shared" ref="T1932" si="313">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2053</v>
      </c>
      <c r="G1933" s="1439" t="str">
        <f t="shared" si="303"/>
        <v/>
      </c>
      <c r="H1933" s="1439" t="s">
        <v>2058</v>
      </c>
      <c r="I1933" s="1391"/>
      <c r="J1933" s="1439"/>
      <c r="K1933" s="1439"/>
      <c r="L1933" s="1439"/>
      <c r="M1933" s="1458"/>
      <c r="N1933" s="1439"/>
      <c r="O1933" s="1436"/>
      <c r="P1933" s="1436"/>
      <c r="Q1933" s="1436"/>
      <c r="R1933" s="1439" t="s">
        <v>1712</v>
      </c>
      <c r="S1933" s="1436"/>
      <c r="T1933" s="1439" t="str">
        <f t="shared" ref="T1933" si="314">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2058</v>
      </c>
      <c r="I1934" s="1391" t="str">
        <f t="shared" ref="I1934:I1944" si="315">IF(J1934&lt;&gt;"",A1934,"")</f>
        <v/>
      </c>
      <c r="J1934" s="1439"/>
      <c r="K1934" s="1439" t="str">
        <f t="shared" ref="K1934:K1944" si="316">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7">IF(T1935&lt;&gt;"","AP","")</f>
        <v/>
      </c>
      <c r="H1935" s="1439" t="s">
        <v>2058</v>
      </c>
      <c r="I1935" s="1391" t="str">
        <f t="shared" si="315"/>
        <v/>
      </c>
      <c r="J1935" s="1439"/>
      <c r="K1935" s="1439" t="str">
        <f t="shared" si="316"/>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7"/>
        <v/>
      </c>
      <c r="H1936" s="1439" t="s">
        <v>2058</v>
      </c>
      <c r="I1936" s="1391" t="str">
        <f t="shared" si="315"/>
        <v/>
      </c>
      <c r="J1936" s="1439"/>
      <c r="K1936" s="1439" t="str">
        <f t="shared" si="316"/>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7"/>
        <v/>
      </c>
      <c r="H1937" s="1439" t="s">
        <v>2058</v>
      </c>
      <c r="I1937" s="1391" t="str">
        <f t="shared" si="315"/>
        <v/>
      </c>
      <c r="J1937" s="1439"/>
      <c r="K1937" s="1439" t="str">
        <f t="shared" si="316"/>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7"/>
        <v/>
      </c>
      <c r="H1938" s="1439" t="s">
        <v>2058</v>
      </c>
      <c r="I1938" s="1391" t="str">
        <f t="shared" si="315"/>
        <v/>
      </c>
      <c r="J1938" s="1439"/>
      <c r="K1938" s="1439" t="str">
        <f t="shared" si="316"/>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7"/>
        <v/>
      </c>
      <c r="H1939" s="1439" t="s">
        <v>2058</v>
      </c>
      <c r="I1939" s="1391" t="str">
        <f t="shared" si="315"/>
        <v/>
      </c>
      <c r="J1939" s="1439"/>
      <c r="K1939" s="1439" t="str">
        <f t="shared" si="316"/>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7"/>
        <v/>
      </c>
      <c r="H1940" s="1439" t="s">
        <v>2058</v>
      </c>
      <c r="I1940" s="1391" t="str">
        <f t="shared" si="315"/>
        <v/>
      </c>
      <c r="J1940" s="1439"/>
      <c r="K1940" s="1439" t="str">
        <f t="shared" si="316"/>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7"/>
        <v/>
      </c>
      <c r="H1941" s="1439" t="s">
        <v>2058</v>
      </c>
      <c r="I1941" s="1391" t="str">
        <f t="shared" si="315"/>
        <v/>
      </c>
      <c r="J1941" s="1439"/>
      <c r="K1941" s="1439" t="str">
        <f t="shared" si="316"/>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7"/>
        <v/>
      </c>
      <c r="H1942" s="1439" t="s">
        <v>2058</v>
      </c>
      <c r="I1942" s="1391" t="str">
        <f t="shared" si="315"/>
        <v/>
      </c>
      <c r="J1942" s="1439"/>
      <c r="K1942" s="1439" t="str">
        <f t="shared" si="316"/>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7"/>
        <v/>
      </c>
      <c r="H1943" s="1439" t="s">
        <v>2058</v>
      </c>
      <c r="I1943" s="1391" t="str">
        <f t="shared" si="315"/>
        <v/>
      </c>
      <c r="J1943" s="1439"/>
      <c r="K1943" s="1439" t="str">
        <f t="shared" si="316"/>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7"/>
        <v/>
      </c>
      <c r="H1944" s="1439" t="s">
        <v>2058</v>
      </c>
      <c r="I1944" s="1391" t="str">
        <f t="shared" si="315"/>
        <v/>
      </c>
      <c r="J1944" s="1439"/>
      <c r="K1944" s="1439" t="str">
        <f t="shared" si="316"/>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2058</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8">IF(T1946&lt;&gt;"","AR","")</f>
        <v/>
      </c>
      <c r="H1946" s="1439" t="s">
        <v>2058</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8"/>
        <v/>
      </c>
      <c r="H1947" s="1439" t="s">
        <v>2058</v>
      </c>
      <c r="I1947" s="1391"/>
      <c r="J1947" s="1439"/>
      <c r="K1947" s="1439"/>
      <c r="L1947" s="882"/>
      <c r="M1947" s="1458"/>
      <c r="N1947" s="1439"/>
      <c r="O1947" s="1436"/>
      <c r="P1947" s="1436"/>
      <c r="Q1947" s="1436"/>
      <c r="R1947" s="616" t="s">
        <v>856</v>
      </c>
      <c r="S1947" s="1436"/>
      <c r="T1947" s="1439" t="str">
        <f t="shared" ref="T1947" si="319">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8"/>
        <v/>
      </c>
      <c r="H1948" s="1439" t="s">
        <v>2058</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8"/>
        <v/>
      </c>
      <c r="H1949" s="1439" t="s">
        <v>2058</v>
      </c>
      <c r="I1949" s="1391"/>
      <c r="J1949" s="1439"/>
      <c r="K1949" s="1439"/>
      <c r="L1949" s="882"/>
      <c r="M1949" s="1458"/>
      <c r="N1949" s="1439"/>
      <c r="O1949" s="1436"/>
      <c r="P1949" s="1436"/>
      <c r="Q1949" s="1436"/>
      <c r="R1949" s="1439" t="s">
        <v>396</v>
      </c>
      <c r="S1949" s="1436"/>
      <c r="T1949" s="1439" t="str">
        <f t="shared" ref="T1949" si="320">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8"/>
        <v/>
      </c>
      <c r="H1950" s="1439" t="s">
        <v>2058</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8"/>
        <v/>
      </c>
      <c r="H1951" s="1439" t="s">
        <v>2058</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8"/>
        <v/>
      </c>
      <c r="H1952" s="1439" t="s">
        <v>2058</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8"/>
        <v/>
      </c>
      <c r="H1953" s="1439" t="s">
        <v>2058</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2058</v>
      </c>
      <c r="I1954" s="1391" t="str">
        <f t="shared" ref="I1954:I1987" si="321">IF(J1954&lt;&gt;"",A1954,"")</f>
        <v/>
      </c>
      <c r="J1954" s="1439"/>
      <c r="K1954" s="1439" t="str">
        <f t="shared" ref="K1954:K1988" si="322">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3">IF(T1955&lt;&gt;"","AS","")</f>
        <v/>
      </c>
      <c r="H1955" s="1439" t="s">
        <v>2058</v>
      </c>
      <c r="I1955" s="1391" t="str">
        <f t="shared" si="321"/>
        <v/>
      </c>
      <c r="J1955" s="1439"/>
      <c r="K1955" s="1439" t="str">
        <f t="shared" si="322"/>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3"/>
        <v/>
      </c>
      <c r="H1956" s="1439" t="s">
        <v>2058</v>
      </c>
      <c r="I1956" s="1391" t="str">
        <f t="shared" si="321"/>
        <v/>
      </c>
      <c r="J1956" s="1439"/>
      <c r="K1956" s="1439" t="str">
        <f t="shared" si="322"/>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3"/>
        <v/>
      </c>
      <c r="H1957" s="1439" t="s">
        <v>2058</v>
      </c>
      <c r="I1957" s="1391" t="str">
        <f t="shared" si="321"/>
        <v/>
      </c>
      <c r="J1957" s="1439"/>
      <c r="K1957" s="1439" t="str">
        <f t="shared" si="322"/>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3"/>
        <v/>
      </c>
      <c r="H1958" s="1439" t="s">
        <v>2058</v>
      </c>
      <c r="I1958" s="1391" t="str">
        <f t="shared" si="321"/>
        <v/>
      </c>
      <c r="J1958" s="1439"/>
      <c r="K1958" s="1439" t="str">
        <f t="shared" si="322"/>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3"/>
        <v/>
      </c>
      <c r="H1959" s="1439" t="s">
        <v>2058</v>
      </c>
      <c r="I1959" s="1391" t="str">
        <f t="shared" si="321"/>
        <v/>
      </c>
      <c r="J1959" s="1439"/>
      <c r="K1959" s="1439" t="str">
        <f t="shared" si="322"/>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3"/>
        <v/>
      </c>
      <c r="H1960" s="1439" t="s">
        <v>2058</v>
      </c>
      <c r="I1960" s="1391" t="str">
        <f t="shared" si="321"/>
        <v/>
      </c>
      <c r="J1960" s="1439"/>
      <c r="K1960" s="1439" t="str">
        <f t="shared" si="322"/>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3"/>
        <v/>
      </c>
      <c r="H1961" s="1439" t="s">
        <v>2058</v>
      </c>
      <c r="I1961" s="1391" t="str">
        <f t="shared" si="321"/>
        <v/>
      </c>
      <c r="J1961" s="1439"/>
      <c r="K1961" s="1439" t="str">
        <f t="shared" si="322"/>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3"/>
        <v/>
      </c>
      <c r="H1962" s="1439" t="s">
        <v>2058</v>
      </c>
      <c r="I1962" s="1391" t="str">
        <f t="shared" si="321"/>
        <v/>
      </c>
      <c r="J1962" s="1439"/>
      <c r="K1962" s="1439" t="str">
        <f t="shared" si="322"/>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3"/>
        <v/>
      </c>
      <c r="H1963" s="1439" t="s">
        <v>2058</v>
      </c>
      <c r="I1963" s="1391" t="str">
        <f t="shared" si="321"/>
        <v/>
      </c>
      <c r="J1963" s="1439"/>
      <c r="K1963" s="1439" t="str">
        <f t="shared" si="322"/>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3"/>
        <v/>
      </c>
      <c r="H1964" s="1439" t="s">
        <v>2058</v>
      </c>
      <c r="I1964" s="1391" t="str">
        <f t="shared" si="321"/>
        <v/>
      </c>
      <c r="J1964" s="1439"/>
      <c r="K1964" s="1439" t="str">
        <f t="shared" si="322"/>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3"/>
        <v/>
      </c>
      <c r="H1965" s="1439" t="s">
        <v>2058</v>
      </c>
      <c r="I1965" s="1391" t="str">
        <f t="shared" si="321"/>
        <v/>
      </c>
      <c r="J1965" s="1439"/>
      <c r="K1965" s="1439" t="str">
        <f t="shared" si="322"/>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3"/>
        <v/>
      </c>
      <c r="H1966" s="1439" t="s">
        <v>2058</v>
      </c>
      <c r="I1966" s="1391" t="str">
        <f t="shared" si="321"/>
        <v/>
      </c>
      <c r="J1966" s="1439"/>
      <c r="K1966" s="1439" t="str">
        <f t="shared" si="322"/>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3"/>
        <v/>
      </c>
      <c r="H1967" s="1439" t="s">
        <v>2058</v>
      </c>
      <c r="I1967" s="1391" t="str">
        <f t="shared" si="321"/>
        <v/>
      </c>
      <c r="J1967" s="1439"/>
      <c r="K1967" s="1439" t="str">
        <f t="shared" si="322"/>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3"/>
        <v/>
      </c>
      <c r="H1968" s="1439" t="s">
        <v>2058</v>
      </c>
      <c r="I1968" s="1391" t="str">
        <f t="shared" si="321"/>
        <v/>
      </c>
      <c r="J1968" s="1439"/>
      <c r="K1968" s="1439" t="str">
        <f t="shared" si="322"/>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3"/>
        <v/>
      </c>
      <c r="H1969" s="1439" t="s">
        <v>2058</v>
      </c>
      <c r="I1969" s="1391" t="str">
        <f t="shared" si="321"/>
        <v/>
      </c>
      <c r="J1969" s="1439"/>
      <c r="K1969" s="1439" t="str">
        <f t="shared" si="322"/>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3"/>
        <v/>
      </c>
      <c r="H1970" s="1439" t="s">
        <v>2058</v>
      </c>
      <c r="I1970" s="1391" t="str">
        <f t="shared" si="321"/>
        <v/>
      </c>
      <c r="J1970" s="1439"/>
      <c r="K1970" s="1439" t="str">
        <f t="shared" si="322"/>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3"/>
        <v/>
      </c>
      <c r="H1971" s="1439" t="s">
        <v>2058</v>
      </c>
      <c r="I1971" s="1391" t="str">
        <f t="shared" si="321"/>
        <v/>
      </c>
      <c r="J1971" s="1439"/>
      <c r="K1971" s="1439" t="str">
        <f t="shared" si="322"/>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3"/>
        <v/>
      </c>
      <c r="H1972" s="1439" t="s">
        <v>2058</v>
      </c>
      <c r="I1972" s="1391" t="str">
        <f t="shared" si="321"/>
        <v/>
      </c>
      <c r="J1972" s="1439"/>
      <c r="K1972" s="1439" t="str">
        <f t="shared" si="322"/>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3"/>
        <v/>
      </c>
      <c r="H1973" s="1439" t="s">
        <v>2058</v>
      </c>
      <c r="I1973" s="1391" t="str">
        <f t="shared" si="321"/>
        <v/>
      </c>
      <c r="J1973" s="1439"/>
      <c r="K1973" s="1439" t="str">
        <f t="shared" si="322"/>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3"/>
        <v/>
      </c>
      <c r="H1974" s="1439" t="s">
        <v>2058</v>
      </c>
      <c r="I1974" s="1391" t="str">
        <f t="shared" si="321"/>
        <v/>
      </c>
      <c r="J1974" s="1439"/>
      <c r="K1974" s="1439" t="str">
        <f t="shared" si="322"/>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3"/>
        <v/>
      </c>
      <c r="H1975" s="1439" t="s">
        <v>2058</v>
      </c>
      <c r="I1975" s="1391" t="str">
        <f t="shared" si="321"/>
        <v/>
      </c>
      <c r="J1975" s="1439"/>
      <c r="K1975" s="1439" t="str">
        <f t="shared" si="322"/>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3"/>
        <v/>
      </c>
      <c r="H1976" s="1439" t="s">
        <v>2058</v>
      </c>
      <c r="I1976" s="1391" t="str">
        <f t="shared" si="321"/>
        <v/>
      </c>
      <c r="J1976" s="1439"/>
      <c r="K1976" s="1439" t="str">
        <f t="shared" si="322"/>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3"/>
        <v/>
      </c>
      <c r="H1977" s="1439" t="s">
        <v>2058</v>
      </c>
      <c r="I1977" s="1391" t="str">
        <f t="shared" si="321"/>
        <v/>
      </c>
      <c r="J1977" s="1439"/>
      <c r="K1977" s="1439" t="str">
        <f t="shared" si="322"/>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3"/>
        <v/>
      </c>
      <c r="H1978" s="1439" t="s">
        <v>2058</v>
      </c>
      <c r="I1978" s="1391" t="str">
        <f t="shared" si="321"/>
        <v/>
      </c>
      <c r="J1978" s="1439"/>
      <c r="K1978" s="1439" t="str">
        <f t="shared" si="322"/>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3"/>
        <v/>
      </c>
      <c r="H1979" s="1439" t="s">
        <v>2058</v>
      </c>
      <c r="I1979" s="1391" t="str">
        <f t="shared" si="321"/>
        <v/>
      </c>
      <c r="J1979" s="1439"/>
      <c r="K1979" s="1439" t="str">
        <f t="shared" si="322"/>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3"/>
        <v/>
      </c>
      <c r="H1980" s="1439" t="s">
        <v>2058</v>
      </c>
      <c r="I1980" s="1391" t="str">
        <f t="shared" si="321"/>
        <v/>
      </c>
      <c r="J1980" s="1439"/>
      <c r="K1980" s="1439" t="str">
        <f t="shared" si="322"/>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3"/>
        <v/>
      </c>
      <c r="H1981" s="1439" t="s">
        <v>2058</v>
      </c>
      <c r="I1981" s="1391" t="str">
        <f t="shared" si="321"/>
        <v/>
      </c>
      <c r="J1981" s="1439"/>
      <c r="K1981" s="1439" t="str">
        <f t="shared" si="322"/>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3"/>
        <v/>
      </c>
      <c r="H1982" s="1439" t="s">
        <v>2058</v>
      </c>
      <c r="I1982" s="1391" t="str">
        <f t="shared" si="321"/>
        <v/>
      </c>
      <c r="J1982" s="1439"/>
      <c r="K1982" s="1439" t="str">
        <f t="shared" si="322"/>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3"/>
        <v/>
      </c>
      <c r="H1983" s="1439" t="s">
        <v>2058</v>
      </c>
      <c r="I1983" s="1391" t="str">
        <f t="shared" si="321"/>
        <v/>
      </c>
      <c r="J1983" s="1439"/>
      <c r="K1983" s="1439" t="str">
        <f t="shared" si="322"/>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3"/>
        <v/>
      </c>
      <c r="H1984" s="1439" t="s">
        <v>2058</v>
      </c>
      <c r="I1984" s="1391" t="str">
        <f t="shared" si="321"/>
        <v/>
      </c>
      <c r="J1984" s="1439"/>
      <c r="K1984" s="1439" t="str">
        <f t="shared" si="322"/>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3"/>
        <v/>
      </c>
      <c r="H1985" s="1439" t="s">
        <v>2058</v>
      </c>
      <c r="I1985" s="1391" t="str">
        <f t="shared" si="321"/>
        <v/>
      </c>
      <c r="J1985" s="1439"/>
      <c r="K1985" s="1439" t="str">
        <f t="shared" si="322"/>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3"/>
        <v/>
      </c>
      <c r="H1986" s="1439" t="s">
        <v>2058</v>
      </c>
      <c r="I1986" s="1391" t="str">
        <f t="shared" si="321"/>
        <v/>
      </c>
      <c r="J1986" s="1439"/>
      <c r="K1986" s="1439" t="str">
        <f t="shared" si="322"/>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3"/>
        <v/>
      </c>
      <c r="H1987" s="1439" t="s">
        <v>2058</v>
      </c>
      <c r="I1987" s="1391" t="str">
        <f t="shared" si="321"/>
        <v/>
      </c>
      <c r="J1987" s="1439"/>
      <c r="K1987" s="1439" t="str">
        <f t="shared" si="322"/>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2069</v>
      </c>
      <c r="F1988" s="1439" t="s">
        <v>2070</v>
      </c>
      <c r="G1988" s="845" t="s">
        <v>1367</v>
      </c>
      <c r="H1988" s="845" t="s">
        <v>2125</v>
      </c>
      <c r="I1988" s="1391"/>
      <c r="J1988" s="1439"/>
      <c r="K1988" s="1439" t="str">
        <f t="shared" si="322"/>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2058</v>
      </c>
      <c r="I1990" s="882"/>
      <c r="J1990" s="882"/>
      <c r="K1990" s="882"/>
      <c r="L1990" s="882" t="s">
        <v>1507</v>
      </c>
      <c r="M1990" s="1463">
        <v>1203</v>
      </c>
      <c r="N1990" s="882"/>
      <c r="O1990" s="1479" t="s">
        <v>727</v>
      </c>
      <c r="R1990" s="1481" t="s">
        <v>2111</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2111</v>
      </c>
      <c r="T1991" s="1485" t="str">
        <f t="shared" ref="T1991:T2000" si="324">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2058</v>
      </c>
      <c r="I1992" s="882"/>
      <c r="J1992" s="882"/>
      <c r="K1992" s="882"/>
      <c r="L1992" s="882" t="s">
        <v>1397</v>
      </c>
      <c r="M1992" s="1463">
        <v>1205</v>
      </c>
      <c r="N1992" s="882"/>
      <c r="O1992" s="1479" t="s">
        <v>728</v>
      </c>
      <c r="R1992" s="1481" t="s">
        <v>2111</v>
      </c>
      <c r="T1992" s="1485" t="str">
        <f t="shared" si="324"/>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2060</v>
      </c>
      <c r="G1993" s="1485" t="str">
        <f>IF(T1993&lt;&gt;"","I","")</f>
        <v/>
      </c>
      <c r="H1993" s="1485" t="s">
        <v>2058</v>
      </c>
      <c r="I1993" s="882"/>
      <c r="J1993" s="882"/>
      <c r="K1993" s="882"/>
      <c r="L1993" s="882" t="s">
        <v>1395</v>
      </c>
      <c r="M1993" s="1463">
        <v>1206</v>
      </c>
      <c r="N1993" s="882"/>
      <c r="O1993" s="1479">
        <v>516</v>
      </c>
      <c r="R1993" s="1481" t="s">
        <v>2111</v>
      </c>
      <c r="T1993" s="1485" t="str">
        <f t="shared" si="324"/>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2058</v>
      </c>
      <c r="I1994" s="882"/>
      <c r="J1994" s="882"/>
      <c r="K1994" s="882"/>
      <c r="L1994" s="882" t="s">
        <v>1396</v>
      </c>
      <c r="M1994" s="1463">
        <v>1207</v>
      </c>
      <c r="N1994" s="882"/>
      <c r="O1994" s="1479" t="s">
        <v>2094</v>
      </c>
      <c r="R1994" s="1481" t="s">
        <v>2111</v>
      </c>
      <c r="T1994" s="1485" t="str">
        <f t="shared" si="324"/>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2058</v>
      </c>
      <c r="I1995" s="882"/>
      <c r="J1995" s="882"/>
      <c r="K1995" s="882"/>
      <c r="L1995" s="882" t="s">
        <v>1399</v>
      </c>
      <c r="M1995" s="1463">
        <v>1208</v>
      </c>
      <c r="N1995" s="882"/>
      <c r="R1995" s="1481" t="s">
        <v>2111</v>
      </c>
      <c r="T1995" s="1485" t="str">
        <f t="shared" si="324"/>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2058</v>
      </c>
      <c r="I1996" s="882"/>
      <c r="J1996" s="882"/>
      <c r="K1996" s="882"/>
      <c r="L1996" s="882" t="s">
        <v>1400</v>
      </c>
      <c r="M1996" s="1463">
        <v>1209</v>
      </c>
      <c r="N1996" s="882"/>
      <c r="R1996" s="1481" t="s">
        <v>2111</v>
      </c>
      <c r="T1996" s="1485" t="str">
        <f t="shared" si="324"/>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2058</v>
      </c>
      <c r="I1997" s="882"/>
      <c r="J1997" s="882"/>
      <c r="K1997" s="882"/>
      <c r="L1997" s="882" t="s">
        <v>1410</v>
      </c>
      <c r="M1997" s="1463">
        <v>1210</v>
      </c>
      <c r="N1997" s="882"/>
      <c r="R1997" s="1481" t="s">
        <v>2111</v>
      </c>
      <c r="T1997" s="1485" t="str">
        <f t="shared" si="324"/>
        <v/>
      </c>
    </row>
    <row r="1998" spans="1:26" s="1479" customFormat="1" x14ac:dyDescent="0.25">
      <c r="A1998" s="902" t="s">
        <v>2073</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2073</v>
      </c>
      <c r="G1998" s="1485" t="str">
        <f>IF(T1998&lt;&gt;"","AQ","")</f>
        <v/>
      </c>
      <c r="H1998" s="1485" t="s">
        <v>2058</v>
      </c>
      <c r="I1998" s="882"/>
      <c r="J1998" s="882"/>
      <c r="K1998" s="882"/>
      <c r="L1998" s="882" t="s">
        <v>2073</v>
      </c>
      <c r="M1998" s="1463">
        <v>1211</v>
      </c>
      <c r="N1998" s="882"/>
      <c r="R1998" s="1481" t="s">
        <v>2111</v>
      </c>
      <c r="T1998" s="1485" t="str">
        <f t="shared" si="324"/>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2122</v>
      </c>
      <c r="G1999" s="1485" t="str">
        <f>IF(T1999&lt;&gt;"","AA","")</f>
        <v/>
      </c>
      <c r="H1999" s="1485" t="s">
        <v>2058</v>
      </c>
      <c r="I1999" s="882"/>
      <c r="J1999" s="882"/>
      <c r="K1999" s="882"/>
      <c r="L1999" s="882" t="s">
        <v>2074</v>
      </c>
      <c r="M1999" s="1463">
        <v>1212</v>
      </c>
      <c r="N1999" s="882"/>
      <c r="R1999" s="1481" t="s">
        <v>2111</v>
      </c>
      <c r="T1999" s="1485" t="str">
        <f t="shared" si="324"/>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2061</v>
      </c>
      <c r="G2000" s="1485" t="str">
        <f>IF(T2000&lt;&gt;"","H","")</f>
        <v/>
      </c>
      <c r="H2000" s="1485" t="s">
        <v>2058</v>
      </c>
      <c r="I2000" s="882"/>
      <c r="J2000" s="882"/>
      <c r="K2000" s="882"/>
      <c r="L2000" s="882" t="s">
        <v>1411</v>
      </c>
      <c r="M2000" s="1463">
        <v>1213</v>
      </c>
      <c r="N2000" s="882"/>
      <c r="R2000" s="1481" t="s">
        <v>2111</v>
      </c>
      <c r="T2000" s="1485" t="str">
        <f t="shared" si="324"/>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2058</v>
      </c>
      <c r="I2001" s="882"/>
      <c r="J2001" s="882"/>
      <c r="K2001" s="882"/>
      <c r="L2001" s="882" t="s">
        <v>1507</v>
      </c>
      <c r="M2001" s="1463">
        <v>1214</v>
      </c>
      <c r="N2001" s="882"/>
      <c r="O2001" s="1479" t="s">
        <v>727</v>
      </c>
      <c r="R2001" s="1481" t="s">
        <v>2112</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2112</v>
      </c>
      <c r="T2002" s="1485" t="str">
        <f t="shared" ref="T2002:T2011" si="325">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2058</v>
      </c>
      <c r="I2003" s="882"/>
      <c r="J2003" s="882"/>
      <c r="K2003" s="882"/>
      <c r="L2003" s="882" t="s">
        <v>1397</v>
      </c>
      <c r="M2003" s="1463">
        <v>1216</v>
      </c>
      <c r="N2003" s="882"/>
      <c r="O2003" s="1479" t="s">
        <v>728</v>
      </c>
      <c r="R2003" s="1481" t="s">
        <v>2112</v>
      </c>
      <c r="T2003" s="1485" t="str">
        <f t="shared" si="325"/>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2060</v>
      </c>
      <c r="G2004" s="1485" t="str">
        <f>IF(T2004&lt;&gt;"","I","")</f>
        <v/>
      </c>
      <c r="H2004" s="1485" t="s">
        <v>2058</v>
      </c>
      <c r="I2004" s="882"/>
      <c r="J2004" s="882"/>
      <c r="K2004" s="882"/>
      <c r="L2004" s="882" t="s">
        <v>1395</v>
      </c>
      <c r="M2004" s="1463">
        <v>1217</v>
      </c>
      <c r="N2004" s="882"/>
      <c r="O2004" s="1479">
        <v>530</v>
      </c>
      <c r="R2004" s="1481" t="s">
        <v>2112</v>
      </c>
      <c r="T2004" s="1485" t="str">
        <f t="shared" si="325"/>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2058</v>
      </c>
      <c r="I2005" s="882"/>
      <c r="J2005" s="882"/>
      <c r="K2005" s="882"/>
      <c r="L2005" s="882" t="s">
        <v>1396</v>
      </c>
      <c r="M2005" s="1463">
        <v>1218</v>
      </c>
      <c r="N2005" s="882"/>
      <c r="O2005" s="1479" t="s">
        <v>2095</v>
      </c>
      <c r="R2005" s="1481" t="s">
        <v>2112</v>
      </c>
      <c r="T2005" s="1485" t="str">
        <f t="shared" si="325"/>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2058</v>
      </c>
      <c r="I2006" s="882"/>
      <c r="J2006" s="882"/>
      <c r="K2006" s="882"/>
      <c r="L2006" s="882" t="s">
        <v>1399</v>
      </c>
      <c r="M2006" s="1463">
        <v>1219</v>
      </c>
      <c r="N2006" s="882"/>
      <c r="R2006" s="1481" t="s">
        <v>2112</v>
      </c>
      <c r="T2006" s="1485" t="str">
        <f t="shared" si="325"/>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2058</v>
      </c>
      <c r="I2007" s="882"/>
      <c r="J2007" s="882"/>
      <c r="K2007" s="882"/>
      <c r="L2007" s="882" t="s">
        <v>1400</v>
      </c>
      <c r="M2007" s="1463">
        <v>1220</v>
      </c>
      <c r="N2007" s="882"/>
      <c r="R2007" s="1481" t="s">
        <v>2112</v>
      </c>
      <c r="T2007" s="1485" t="str">
        <f t="shared" si="325"/>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6">IF(T2008&lt;&gt;"","S","")</f>
        <v/>
      </c>
      <c r="H2008" s="1485" t="s">
        <v>2058</v>
      </c>
      <c r="I2008" s="882"/>
      <c r="J2008" s="882"/>
      <c r="K2008" s="882"/>
      <c r="L2008" s="882" t="s">
        <v>1410</v>
      </c>
      <c r="M2008" s="1463">
        <v>1221</v>
      </c>
      <c r="N2008" s="882"/>
      <c r="R2008" s="1481" t="s">
        <v>2112</v>
      </c>
      <c r="T2008" s="1485" t="str">
        <f t="shared" si="325"/>
        <v/>
      </c>
    </row>
    <row r="2009" spans="1:20" s="1479" customFormat="1" x14ac:dyDescent="0.25">
      <c r="A2009" s="905" t="s">
        <v>2073</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2073</v>
      </c>
      <c r="G2009" s="1485" t="str">
        <f>IF(T2009&lt;&gt;"","AQ","")</f>
        <v/>
      </c>
      <c r="H2009" s="1485" t="s">
        <v>2058</v>
      </c>
      <c r="I2009" s="882"/>
      <c r="J2009" s="882"/>
      <c r="K2009" s="882"/>
      <c r="L2009" s="882" t="s">
        <v>2073</v>
      </c>
      <c r="M2009" s="1463">
        <v>1222</v>
      </c>
      <c r="N2009" s="882"/>
      <c r="R2009" s="1481" t="s">
        <v>2112</v>
      </c>
      <c r="T2009" s="1485" t="str">
        <f t="shared" si="325"/>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2122</v>
      </c>
      <c r="G2010" s="1485" t="str">
        <f>IF(T2010&lt;&gt;"","AA","")</f>
        <v/>
      </c>
      <c r="H2010" s="1485" t="s">
        <v>2058</v>
      </c>
      <c r="I2010" s="882"/>
      <c r="J2010" s="882"/>
      <c r="K2010" s="882"/>
      <c r="L2010" s="882" t="s">
        <v>2074</v>
      </c>
      <c r="M2010" s="1463">
        <v>1223</v>
      </c>
      <c r="N2010" s="882"/>
      <c r="R2010" s="1481" t="s">
        <v>2112</v>
      </c>
      <c r="T2010" s="1485" t="str">
        <f t="shared" si="325"/>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2061</v>
      </c>
      <c r="G2011" s="1485" t="str">
        <f>IF(T2011&lt;&gt;"","H","")</f>
        <v/>
      </c>
      <c r="H2011" s="1485" t="s">
        <v>2058</v>
      </c>
      <c r="I2011" s="882"/>
      <c r="J2011" s="882"/>
      <c r="K2011" s="882"/>
      <c r="L2011" s="882" t="s">
        <v>1411</v>
      </c>
      <c r="M2011" s="1463">
        <v>1224</v>
      </c>
      <c r="N2011" s="882"/>
      <c r="R2011" s="1481" t="s">
        <v>2112</v>
      </c>
      <c r="T2011" s="1485" t="str">
        <f t="shared" si="325"/>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2058</v>
      </c>
      <c r="I2012" s="882"/>
      <c r="J2012" s="882"/>
      <c r="K2012" s="882"/>
      <c r="L2012" s="882" t="s">
        <v>1507</v>
      </c>
      <c r="M2012" s="1463">
        <v>1225</v>
      </c>
      <c r="N2012" s="882"/>
      <c r="O2012" s="1479" t="s">
        <v>727</v>
      </c>
      <c r="R2012" s="1481" t="s">
        <v>2113</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2113</v>
      </c>
      <c r="T2013" s="1485" t="str">
        <f t="shared" ref="T2013:T2022" si="327">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2058</v>
      </c>
      <c r="I2014" s="882"/>
      <c r="J2014" s="882"/>
      <c r="K2014" s="882"/>
      <c r="L2014" s="882" t="s">
        <v>1397</v>
      </c>
      <c r="M2014" s="1463">
        <v>1227</v>
      </c>
      <c r="N2014" s="882"/>
      <c r="O2014" s="1479" t="s">
        <v>728</v>
      </c>
      <c r="R2014" s="1481" t="s">
        <v>2113</v>
      </c>
      <c r="T2014" s="1485" t="str">
        <f t="shared" si="327"/>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2060</v>
      </c>
      <c r="G2015" s="1485" t="str">
        <f>IF(T2015&lt;&gt;"","I","")</f>
        <v/>
      </c>
      <c r="H2015" s="1485" t="s">
        <v>2058</v>
      </c>
      <c r="I2015" s="882"/>
      <c r="J2015" s="882"/>
      <c r="K2015" s="882"/>
      <c r="L2015" s="882" t="s">
        <v>1395</v>
      </c>
      <c r="M2015" s="1463">
        <v>1228</v>
      </c>
      <c r="N2015" s="882"/>
      <c r="O2015" s="1479">
        <v>544</v>
      </c>
      <c r="R2015" s="1481" t="s">
        <v>2113</v>
      </c>
      <c r="T2015" s="1485" t="str">
        <f t="shared" si="327"/>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2058</v>
      </c>
      <c r="I2016" s="882"/>
      <c r="J2016" s="882"/>
      <c r="K2016" s="882"/>
      <c r="L2016" s="882" t="s">
        <v>1396</v>
      </c>
      <c r="M2016" s="1463">
        <v>1229</v>
      </c>
      <c r="N2016" s="882"/>
      <c r="O2016" s="1479" t="s">
        <v>2096</v>
      </c>
      <c r="R2016" s="1481" t="s">
        <v>2113</v>
      </c>
      <c r="T2016" s="1485" t="str">
        <f t="shared" si="327"/>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2058</v>
      </c>
      <c r="I2017" s="882"/>
      <c r="J2017" s="882"/>
      <c r="K2017" s="882"/>
      <c r="L2017" s="882" t="s">
        <v>1399</v>
      </c>
      <c r="M2017" s="1463">
        <v>1230</v>
      </c>
      <c r="N2017" s="882"/>
      <c r="R2017" s="1481" t="s">
        <v>2113</v>
      </c>
      <c r="T2017" s="1485" t="str">
        <f t="shared" si="327"/>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2058</v>
      </c>
      <c r="I2018" s="882"/>
      <c r="J2018" s="882"/>
      <c r="K2018" s="882"/>
      <c r="L2018" s="882" t="s">
        <v>1400</v>
      </c>
      <c r="M2018" s="1463">
        <v>1231</v>
      </c>
      <c r="N2018" s="882"/>
      <c r="R2018" s="1481" t="s">
        <v>2113</v>
      </c>
      <c r="T2018" s="1485" t="str">
        <f t="shared" si="327"/>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6"/>
        <v/>
      </c>
      <c r="H2019" s="1485" t="s">
        <v>2058</v>
      </c>
      <c r="I2019" s="882"/>
      <c r="J2019" s="882"/>
      <c r="K2019" s="882"/>
      <c r="L2019" s="882" t="s">
        <v>1410</v>
      </c>
      <c r="M2019" s="1463">
        <v>1232</v>
      </c>
      <c r="N2019" s="882"/>
      <c r="R2019" s="1481" t="s">
        <v>2113</v>
      </c>
      <c r="T2019" s="1485" t="str">
        <f t="shared" si="327"/>
        <v/>
      </c>
    </row>
    <row r="2020" spans="1:20" s="1479" customFormat="1" x14ac:dyDescent="0.25">
      <c r="A2020" s="902" t="s">
        <v>2073</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2073</v>
      </c>
      <c r="G2020" s="1485" t="str">
        <f>IF(T2020&lt;&gt;"","AQ","")</f>
        <v/>
      </c>
      <c r="H2020" s="1485" t="s">
        <v>2058</v>
      </c>
      <c r="I2020" s="882"/>
      <c r="J2020" s="882"/>
      <c r="K2020" s="882"/>
      <c r="L2020" s="882" t="s">
        <v>2073</v>
      </c>
      <c r="M2020" s="1463">
        <v>1233</v>
      </c>
      <c r="N2020" s="882"/>
      <c r="R2020" s="1481" t="s">
        <v>2113</v>
      </c>
      <c r="T2020" s="1485" t="str">
        <f t="shared" si="327"/>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2122</v>
      </c>
      <c r="G2021" s="1485" t="str">
        <f>IF(T2021&lt;&gt;"","AA","")</f>
        <v/>
      </c>
      <c r="H2021" s="1485" t="s">
        <v>2058</v>
      </c>
      <c r="I2021" s="882"/>
      <c r="J2021" s="882"/>
      <c r="K2021" s="882"/>
      <c r="L2021" s="882" t="s">
        <v>2074</v>
      </c>
      <c r="M2021" s="1463">
        <v>1234</v>
      </c>
      <c r="N2021" s="882"/>
      <c r="R2021" s="1481" t="s">
        <v>2113</v>
      </c>
      <c r="T2021" s="1485" t="str">
        <f t="shared" si="327"/>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2061</v>
      </c>
      <c r="G2022" s="1485" t="str">
        <f>IF(T2022&lt;&gt;"","H","")</f>
        <v/>
      </c>
      <c r="H2022" s="1485" t="s">
        <v>2058</v>
      </c>
      <c r="I2022" s="882"/>
      <c r="J2022" s="882"/>
      <c r="K2022" s="882"/>
      <c r="L2022" s="882" t="s">
        <v>1411</v>
      </c>
      <c r="M2022" s="1463">
        <v>1235</v>
      </c>
      <c r="N2022" s="882"/>
      <c r="R2022" s="1481" t="s">
        <v>2113</v>
      </c>
      <c r="T2022" s="1485" t="str">
        <f t="shared" si="327"/>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2058</v>
      </c>
      <c r="I2023" s="882"/>
      <c r="J2023" s="882"/>
      <c r="K2023" s="882"/>
      <c r="L2023" s="882" t="s">
        <v>1507</v>
      </c>
      <c r="M2023" s="1463">
        <v>1236</v>
      </c>
      <c r="N2023" s="882"/>
      <c r="O2023" s="1479" t="s">
        <v>727</v>
      </c>
      <c r="R2023" s="1481" t="s">
        <v>2114</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2114</v>
      </c>
      <c r="T2024" s="1485" t="str">
        <f t="shared" ref="T2024:T2033" si="328">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2058</v>
      </c>
      <c r="I2025" s="882"/>
      <c r="J2025" s="882"/>
      <c r="K2025" s="882"/>
      <c r="L2025" s="882" t="s">
        <v>1397</v>
      </c>
      <c r="M2025" s="1463">
        <v>1238</v>
      </c>
      <c r="N2025" s="882"/>
      <c r="O2025" s="1479" t="s">
        <v>728</v>
      </c>
      <c r="R2025" s="1481" t="s">
        <v>2114</v>
      </c>
      <c r="T2025" s="1485" t="str">
        <f t="shared" si="328"/>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2060</v>
      </c>
      <c r="G2026" s="1485" t="str">
        <f>IF(T2026&lt;&gt;"","I","")</f>
        <v/>
      </c>
      <c r="H2026" s="1485" t="s">
        <v>2058</v>
      </c>
      <c r="I2026" s="882"/>
      <c r="J2026" s="882"/>
      <c r="K2026" s="882"/>
      <c r="L2026" s="882" t="s">
        <v>1395</v>
      </c>
      <c r="M2026" s="1463">
        <v>1239</v>
      </c>
      <c r="N2026" s="882"/>
      <c r="O2026" s="1479">
        <v>558</v>
      </c>
      <c r="R2026" s="1481" t="s">
        <v>2114</v>
      </c>
      <c r="T2026" s="1485" t="str">
        <f t="shared" si="328"/>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2058</v>
      </c>
      <c r="I2027" s="882"/>
      <c r="J2027" s="882"/>
      <c r="K2027" s="882"/>
      <c r="L2027" s="882" t="s">
        <v>1396</v>
      </c>
      <c r="M2027" s="1463">
        <v>1240</v>
      </c>
      <c r="N2027" s="882"/>
      <c r="O2027" s="1479" t="s">
        <v>2097</v>
      </c>
      <c r="R2027" s="1481" t="s">
        <v>2114</v>
      </c>
      <c r="T2027" s="1485" t="str">
        <f t="shared" si="328"/>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2058</v>
      </c>
      <c r="I2028" s="882"/>
      <c r="J2028" s="882"/>
      <c r="K2028" s="882"/>
      <c r="L2028" s="882" t="s">
        <v>1399</v>
      </c>
      <c r="M2028" s="1463">
        <v>1241</v>
      </c>
      <c r="N2028" s="882"/>
      <c r="R2028" s="1481" t="s">
        <v>2114</v>
      </c>
      <c r="T2028" s="1485" t="str">
        <f t="shared" si="328"/>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2058</v>
      </c>
      <c r="I2029" s="882"/>
      <c r="J2029" s="882"/>
      <c r="K2029" s="882"/>
      <c r="L2029" s="882" t="s">
        <v>1400</v>
      </c>
      <c r="M2029" s="1463">
        <v>1242</v>
      </c>
      <c r="N2029" s="882"/>
      <c r="R2029" s="1481" t="s">
        <v>2114</v>
      </c>
      <c r="T2029" s="1485" t="str">
        <f t="shared" si="328"/>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6"/>
        <v/>
      </c>
      <c r="H2030" s="1485" t="s">
        <v>2058</v>
      </c>
      <c r="I2030" s="882"/>
      <c r="J2030" s="882"/>
      <c r="K2030" s="882"/>
      <c r="L2030" s="882" t="s">
        <v>1410</v>
      </c>
      <c r="M2030" s="1463">
        <v>1243</v>
      </c>
      <c r="N2030" s="882"/>
      <c r="R2030" s="1481" t="s">
        <v>2114</v>
      </c>
      <c r="T2030" s="1485" t="str">
        <f t="shared" si="328"/>
        <v/>
      </c>
    </row>
    <row r="2031" spans="1:20" s="1479" customFormat="1" x14ac:dyDescent="0.25">
      <c r="A2031" s="905" t="s">
        <v>2073</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2073</v>
      </c>
      <c r="G2031" s="1485" t="str">
        <f>IF(T2031&lt;&gt;"","AQ","")</f>
        <v/>
      </c>
      <c r="H2031" s="1485" t="s">
        <v>2058</v>
      </c>
      <c r="I2031" s="882"/>
      <c r="J2031" s="882"/>
      <c r="K2031" s="882"/>
      <c r="L2031" s="882" t="s">
        <v>2073</v>
      </c>
      <c r="M2031" s="1463">
        <v>1244</v>
      </c>
      <c r="N2031" s="882"/>
      <c r="R2031" s="1481" t="s">
        <v>2114</v>
      </c>
      <c r="T2031" s="1485" t="str">
        <f t="shared" si="328"/>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2122</v>
      </c>
      <c r="G2032" s="1485" t="str">
        <f>IF(T2032&lt;&gt;"","AA","")</f>
        <v/>
      </c>
      <c r="H2032" s="1485" t="s">
        <v>2058</v>
      </c>
      <c r="I2032" s="882"/>
      <c r="J2032" s="882"/>
      <c r="K2032" s="882"/>
      <c r="L2032" s="882" t="s">
        <v>2074</v>
      </c>
      <c r="M2032" s="1463">
        <v>1245</v>
      </c>
      <c r="N2032" s="882"/>
      <c r="R2032" s="1481" t="s">
        <v>2114</v>
      </c>
      <c r="T2032" s="1485" t="str">
        <f t="shared" si="328"/>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2061</v>
      </c>
      <c r="G2033" s="1485" t="str">
        <f>IF(T2033&lt;&gt;"","H","")</f>
        <v/>
      </c>
      <c r="H2033" s="1485" t="s">
        <v>2058</v>
      </c>
      <c r="I2033" s="882"/>
      <c r="J2033" s="882"/>
      <c r="K2033" s="882"/>
      <c r="L2033" s="882" t="s">
        <v>1411</v>
      </c>
      <c r="M2033" s="1463">
        <v>1246</v>
      </c>
      <c r="N2033" s="882"/>
      <c r="R2033" s="1481" t="s">
        <v>2114</v>
      </c>
      <c r="T2033" s="1485" t="str">
        <f t="shared" si="328"/>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2058</v>
      </c>
      <c r="I2034" s="882"/>
      <c r="J2034" s="882"/>
      <c r="K2034" s="882"/>
      <c r="L2034" s="882" t="s">
        <v>1507</v>
      </c>
      <c r="M2034" s="1463">
        <v>1247</v>
      </c>
      <c r="N2034" s="882"/>
      <c r="O2034" s="1479" t="s">
        <v>727</v>
      </c>
      <c r="R2034" s="1481" t="s">
        <v>2115</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2115</v>
      </c>
      <c r="T2035" s="1485" t="str">
        <f t="shared" ref="T2035:T2044" si="329">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2058</v>
      </c>
      <c r="I2036" s="882"/>
      <c r="J2036" s="882"/>
      <c r="K2036" s="882"/>
      <c r="L2036" s="882" t="s">
        <v>1397</v>
      </c>
      <c r="M2036" s="1463">
        <v>1249</v>
      </c>
      <c r="N2036" s="882"/>
      <c r="O2036" s="1479" t="s">
        <v>728</v>
      </c>
      <c r="R2036" s="1481" t="s">
        <v>2115</v>
      </c>
      <c r="T2036" s="1485" t="str">
        <f t="shared" si="329"/>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2060</v>
      </c>
      <c r="G2037" s="1485" t="str">
        <f>IF(T2037&lt;&gt;"","I","")</f>
        <v/>
      </c>
      <c r="H2037" s="1485" t="s">
        <v>2058</v>
      </c>
      <c r="I2037" s="882"/>
      <c r="J2037" s="882"/>
      <c r="K2037" s="882"/>
      <c r="L2037" s="882" t="s">
        <v>1395</v>
      </c>
      <c r="M2037" s="1463">
        <v>1250</v>
      </c>
      <c r="N2037" s="882"/>
      <c r="O2037" s="1479">
        <v>572</v>
      </c>
      <c r="R2037" s="1481" t="s">
        <v>2115</v>
      </c>
      <c r="T2037" s="1485" t="str">
        <f t="shared" si="329"/>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2058</v>
      </c>
      <c r="I2038" s="882"/>
      <c r="J2038" s="882"/>
      <c r="K2038" s="882"/>
      <c r="L2038" s="882" t="s">
        <v>1396</v>
      </c>
      <c r="M2038" s="1463">
        <v>1251</v>
      </c>
      <c r="N2038" s="882"/>
      <c r="O2038" s="1479" t="s">
        <v>2098</v>
      </c>
      <c r="R2038" s="1481" t="s">
        <v>2115</v>
      </c>
      <c r="T2038" s="1485" t="str">
        <f t="shared" si="329"/>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2058</v>
      </c>
      <c r="I2039" s="882"/>
      <c r="J2039" s="882"/>
      <c r="K2039" s="882"/>
      <c r="L2039" s="882" t="s">
        <v>1399</v>
      </c>
      <c r="M2039" s="1463">
        <v>1252</v>
      </c>
      <c r="N2039" s="882"/>
      <c r="R2039" s="1481" t="s">
        <v>2115</v>
      </c>
      <c r="T2039" s="1485" t="str">
        <f t="shared" si="329"/>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2058</v>
      </c>
      <c r="I2040" s="882"/>
      <c r="J2040" s="882"/>
      <c r="K2040" s="882"/>
      <c r="L2040" s="882" t="s">
        <v>1400</v>
      </c>
      <c r="M2040" s="1463">
        <v>1253</v>
      </c>
      <c r="N2040" s="882"/>
      <c r="R2040" s="1481" t="s">
        <v>2115</v>
      </c>
      <c r="T2040" s="1485" t="str">
        <f t="shared" si="329"/>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6"/>
        <v/>
      </c>
      <c r="H2041" s="1485" t="s">
        <v>2058</v>
      </c>
      <c r="I2041" s="882"/>
      <c r="J2041" s="882"/>
      <c r="K2041" s="882"/>
      <c r="L2041" s="882" t="s">
        <v>1410</v>
      </c>
      <c r="M2041" s="1463">
        <v>1254</v>
      </c>
      <c r="N2041" s="882"/>
      <c r="R2041" s="1481" t="s">
        <v>2115</v>
      </c>
      <c r="T2041" s="1485" t="str">
        <f t="shared" si="329"/>
        <v/>
      </c>
    </row>
    <row r="2042" spans="1:20" s="1479" customFormat="1" x14ac:dyDescent="0.25">
      <c r="A2042" s="902" t="s">
        <v>2073</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2073</v>
      </c>
      <c r="G2042" s="1485" t="str">
        <f>IF(T2042&lt;&gt;"","AQ","")</f>
        <v/>
      </c>
      <c r="H2042" s="1485" t="s">
        <v>2058</v>
      </c>
      <c r="I2042" s="882"/>
      <c r="J2042" s="882"/>
      <c r="K2042" s="882"/>
      <c r="L2042" s="882" t="s">
        <v>2073</v>
      </c>
      <c r="M2042" s="1463">
        <v>1255</v>
      </c>
      <c r="N2042" s="882"/>
      <c r="R2042" s="1481" t="s">
        <v>2115</v>
      </c>
      <c r="T2042" s="1485" t="str">
        <f t="shared" si="329"/>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2122</v>
      </c>
      <c r="G2043" s="1485" t="str">
        <f>IF(T2043&lt;&gt;"","AA","")</f>
        <v/>
      </c>
      <c r="H2043" s="1485" t="s">
        <v>2058</v>
      </c>
      <c r="I2043" s="882"/>
      <c r="J2043" s="882"/>
      <c r="K2043" s="882"/>
      <c r="L2043" s="882" t="s">
        <v>2074</v>
      </c>
      <c r="M2043" s="1463">
        <v>1256</v>
      </c>
      <c r="N2043" s="882"/>
      <c r="R2043" s="1481" t="s">
        <v>2115</v>
      </c>
      <c r="T2043" s="1485" t="str">
        <f t="shared" si="329"/>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2061</v>
      </c>
      <c r="G2044" s="1485" t="str">
        <f>IF(T2044&lt;&gt;"","H","")</f>
        <v/>
      </c>
      <c r="H2044" s="1485" t="s">
        <v>2058</v>
      </c>
      <c r="I2044" s="882"/>
      <c r="J2044" s="882"/>
      <c r="K2044" s="882"/>
      <c r="L2044" s="882" t="s">
        <v>1411</v>
      </c>
      <c r="M2044" s="1463">
        <v>1257</v>
      </c>
      <c r="N2044" s="882"/>
      <c r="R2044" s="1481" t="s">
        <v>2115</v>
      </c>
      <c r="T2044" s="1485" t="str">
        <f t="shared" si="329"/>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2058</v>
      </c>
      <c r="I2045" s="882"/>
      <c r="J2045" s="882"/>
      <c r="K2045" s="882"/>
      <c r="L2045" s="882" t="s">
        <v>1507</v>
      </c>
      <c r="M2045" s="1463">
        <v>1258</v>
      </c>
      <c r="N2045" s="882"/>
      <c r="O2045" s="1479" t="s">
        <v>727</v>
      </c>
      <c r="R2045" s="1481" t="s">
        <v>2116</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2116</v>
      </c>
      <c r="T2046" s="1485" t="str">
        <f t="shared" ref="T2046:T2055" si="330">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2058</v>
      </c>
      <c r="I2047" s="882"/>
      <c r="J2047" s="882"/>
      <c r="K2047" s="882"/>
      <c r="L2047" s="882" t="s">
        <v>1397</v>
      </c>
      <c r="M2047" s="1463">
        <v>1260</v>
      </c>
      <c r="N2047" s="882"/>
      <c r="O2047" s="1479" t="s">
        <v>728</v>
      </c>
      <c r="R2047" s="1481" t="s">
        <v>2116</v>
      </c>
      <c r="T2047" s="1485" t="str">
        <f t="shared" si="330"/>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2060</v>
      </c>
      <c r="G2048" s="1485" t="str">
        <f>IF(T2048&lt;&gt;"","I","")</f>
        <v/>
      </c>
      <c r="H2048" s="1485" t="s">
        <v>2058</v>
      </c>
      <c r="I2048" s="882"/>
      <c r="J2048" s="882"/>
      <c r="K2048" s="882"/>
      <c r="L2048" s="882" t="s">
        <v>1395</v>
      </c>
      <c r="M2048" s="1463">
        <v>1261</v>
      </c>
      <c r="N2048" s="882"/>
      <c r="O2048" s="1479">
        <v>586</v>
      </c>
      <c r="R2048" s="1481" t="s">
        <v>2116</v>
      </c>
      <c r="T2048" s="1485" t="str">
        <f t="shared" si="330"/>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2058</v>
      </c>
      <c r="I2049" s="882"/>
      <c r="J2049" s="882"/>
      <c r="K2049" s="882"/>
      <c r="L2049" s="882" t="s">
        <v>1396</v>
      </c>
      <c r="M2049" s="1463">
        <v>1262</v>
      </c>
      <c r="N2049" s="882"/>
      <c r="O2049" s="1479" t="s">
        <v>2099</v>
      </c>
      <c r="R2049" s="1481" t="s">
        <v>2116</v>
      </c>
      <c r="T2049" s="1485" t="str">
        <f t="shared" si="330"/>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2058</v>
      </c>
      <c r="I2050" s="882"/>
      <c r="J2050" s="882"/>
      <c r="K2050" s="882"/>
      <c r="L2050" s="882" t="s">
        <v>1399</v>
      </c>
      <c r="M2050" s="1463">
        <v>1263</v>
      </c>
      <c r="N2050" s="882"/>
      <c r="R2050" s="1481" t="s">
        <v>2116</v>
      </c>
      <c r="T2050" s="1485" t="str">
        <f t="shared" si="330"/>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2058</v>
      </c>
      <c r="I2051" s="882"/>
      <c r="J2051" s="882"/>
      <c r="K2051" s="882"/>
      <c r="L2051" s="882" t="s">
        <v>1400</v>
      </c>
      <c r="M2051" s="1463">
        <v>1264</v>
      </c>
      <c r="N2051" s="882"/>
      <c r="R2051" s="1481" t="s">
        <v>2116</v>
      </c>
      <c r="T2051" s="1485" t="str">
        <f t="shared" si="330"/>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6"/>
        <v/>
      </c>
      <c r="H2052" s="1485" t="s">
        <v>2058</v>
      </c>
      <c r="I2052" s="882"/>
      <c r="J2052" s="882"/>
      <c r="K2052" s="882"/>
      <c r="L2052" s="882" t="s">
        <v>1410</v>
      </c>
      <c r="M2052" s="1463">
        <v>1265</v>
      </c>
      <c r="N2052" s="882"/>
      <c r="R2052" s="1481" t="s">
        <v>2116</v>
      </c>
      <c r="T2052" s="1485" t="str">
        <f t="shared" si="330"/>
        <v/>
      </c>
    </row>
    <row r="2053" spans="1:20" s="1479" customFormat="1" x14ac:dyDescent="0.25">
      <c r="A2053" s="905" t="s">
        <v>2073</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2073</v>
      </c>
      <c r="G2053" s="1485" t="str">
        <f>IF(T2053&lt;&gt;"","AQ","")</f>
        <v/>
      </c>
      <c r="H2053" s="1485" t="s">
        <v>2058</v>
      </c>
      <c r="I2053" s="882"/>
      <c r="J2053" s="882"/>
      <c r="K2053" s="882"/>
      <c r="L2053" s="882" t="s">
        <v>2073</v>
      </c>
      <c r="M2053" s="1463">
        <v>1266</v>
      </c>
      <c r="N2053" s="882"/>
      <c r="R2053" s="1481" t="s">
        <v>2116</v>
      </c>
      <c r="T2053" s="1485" t="str">
        <f t="shared" si="330"/>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2122</v>
      </c>
      <c r="G2054" s="1485" t="str">
        <f>IF(T2054&lt;&gt;"","AA","")</f>
        <v/>
      </c>
      <c r="H2054" s="1485" t="s">
        <v>2058</v>
      </c>
      <c r="I2054" s="882"/>
      <c r="J2054" s="882"/>
      <c r="K2054" s="882"/>
      <c r="L2054" s="882" t="s">
        <v>2074</v>
      </c>
      <c r="M2054" s="1463">
        <v>1267</v>
      </c>
      <c r="N2054" s="882"/>
      <c r="R2054" s="1481" t="s">
        <v>2116</v>
      </c>
      <c r="T2054" s="1485" t="str">
        <f t="shared" si="330"/>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2061</v>
      </c>
      <c r="G2055" s="1485" t="str">
        <f>IF(T2055&lt;&gt;"","H","")</f>
        <v/>
      </c>
      <c r="H2055" s="1485" t="s">
        <v>2058</v>
      </c>
      <c r="I2055" s="882"/>
      <c r="J2055" s="882"/>
      <c r="K2055" s="882"/>
      <c r="L2055" s="882" t="s">
        <v>1411</v>
      </c>
      <c r="M2055" s="1463">
        <v>1268</v>
      </c>
      <c r="N2055" s="882"/>
      <c r="R2055" s="1481" t="s">
        <v>2116</v>
      </c>
      <c r="T2055" s="1485" t="str">
        <f t="shared" si="330"/>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2058</v>
      </c>
      <c r="I2056" s="882"/>
      <c r="J2056" s="882"/>
      <c r="K2056" s="882"/>
      <c r="L2056" s="882" t="s">
        <v>1507</v>
      </c>
      <c r="M2056" s="1463">
        <v>1269</v>
      </c>
      <c r="N2056" s="882"/>
      <c r="O2056" s="1479" t="s">
        <v>727</v>
      </c>
      <c r="R2056" s="1481" t="s">
        <v>2117</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2117</v>
      </c>
      <c r="T2057" s="1485" t="str">
        <f t="shared" ref="T2057:T2066" si="331">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2058</v>
      </c>
      <c r="I2058" s="882"/>
      <c r="J2058" s="882"/>
      <c r="K2058" s="882"/>
      <c r="L2058" s="882" t="s">
        <v>1397</v>
      </c>
      <c r="M2058" s="1463">
        <v>1271</v>
      </c>
      <c r="N2058" s="882"/>
      <c r="O2058" s="1479" t="s">
        <v>728</v>
      </c>
      <c r="R2058" s="1481" t="s">
        <v>2117</v>
      </c>
      <c r="T2058" s="1485" t="str">
        <f t="shared" si="331"/>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2060</v>
      </c>
      <c r="G2059" s="1485" t="str">
        <f>IF(T2059&lt;&gt;"","I","")</f>
        <v/>
      </c>
      <c r="H2059" s="1485" t="s">
        <v>2058</v>
      </c>
      <c r="I2059" s="882"/>
      <c r="J2059" s="882"/>
      <c r="K2059" s="882"/>
      <c r="L2059" s="882" t="s">
        <v>1395</v>
      </c>
      <c r="M2059" s="1463">
        <v>1272</v>
      </c>
      <c r="N2059" s="882"/>
      <c r="O2059" s="1479">
        <v>614</v>
      </c>
      <c r="R2059" s="1481" t="s">
        <v>2117</v>
      </c>
      <c r="T2059" s="1485" t="str">
        <f t="shared" si="331"/>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2058</v>
      </c>
      <c r="I2060" s="882"/>
      <c r="J2060" s="882"/>
      <c r="K2060" s="882"/>
      <c r="L2060" s="882" t="s">
        <v>1396</v>
      </c>
      <c r="M2060" s="1463">
        <v>1273</v>
      </c>
      <c r="N2060" s="882"/>
      <c r="O2060" s="1479" t="s">
        <v>2100</v>
      </c>
      <c r="R2060" s="1481" t="s">
        <v>2117</v>
      </c>
      <c r="T2060" s="1485" t="str">
        <f t="shared" si="331"/>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2058</v>
      </c>
      <c r="I2061" s="882"/>
      <c r="J2061" s="882"/>
      <c r="K2061" s="882"/>
      <c r="L2061" s="882" t="s">
        <v>1399</v>
      </c>
      <c r="M2061" s="1463">
        <v>1274</v>
      </c>
      <c r="N2061" s="882"/>
      <c r="R2061" s="1481" t="s">
        <v>2117</v>
      </c>
      <c r="T2061" s="1485" t="str">
        <f t="shared" si="331"/>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2058</v>
      </c>
      <c r="I2062" s="882"/>
      <c r="J2062" s="882"/>
      <c r="K2062" s="882"/>
      <c r="L2062" s="882" t="s">
        <v>1400</v>
      </c>
      <c r="M2062" s="1463">
        <v>1275</v>
      </c>
      <c r="N2062" s="882"/>
      <c r="R2062" s="1481" t="s">
        <v>2117</v>
      </c>
      <c r="T2062" s="1485" t="str">
        <f t="shared" si="331"/>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32">IF(T2063&lt;&gt;"","S","")</f>
        <v/>
      </c>
      <c r="H2063" s="1485" t="s">
        <v>2058</v>
      </c>
      <c r="I2063" s="882"/>
      <c r="J2063" s="882"/>
      <c r="K2063" s="882"/>
      <c r="L2063" s="882" t="s">
        <v>1410</v>
      </c>
      <c r="M2063" s="1463">
        <v>1276</v>
      </c>
      <c r="N2063" s="882"/>
      <c r="R2063" s="1481" t="s">
        <v>2117</v>
      </c>
      <c r="T2063" s="1485" t="str">
        <f t="shared" si="331"/>
        <v/>
      </c>
    </row>
    <row r="2064" spans="1:20" s="1479" customFormat="1" x14ac:dyDescent="0.25">
      <c r="A2064" s="902" t="s">
        <v>2073</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2073</v>
      </c>
      <c r="G2064" s="1485" t="str">
        <f>IF(T2064&lt;&gt;"","AQ","")</f>
        <v/>
      </c>
      <c r="H2064" s="1485" t="s">
        <v>2058</v>
      </c>
      <c r="I2064" s="882"/>
      <c r="J2064" s="882"/>
      <c r="K2064" s="882"/>
      <c r="L2064" s="882" t="s">
        <v>2073</v>
      </c>
      <c r="M2064" s="1463">
        <v>1277</v>
      </c>
      <c r="N2064" s="882"/>
      <c r="R2064" s="1481" t="s">
        <v>2117</v>
      </c>
      <c r="T2064" s="1485" t="str">
        <f t="shared" si="331"/>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2122</v>
      </c>
      <c r="G2065" s="1485" t="str">
        <f>IF(T2065&lt;&gt;"","AA","")</f>
        <v/>
      </c>
      <c r="H2065" s="1485" t="s">
        <v>2058</v>
      </c>
      <c r="I2065" s="882"/>
      <c r="J2065" s="882"/>
      <c r="K2065" s="882"/>
      <c r="L2065" s="882" t="s">
        <v>2074</v>
      </c>
      <c r="M2065" s="1463">
        <v>1278</v>
      </c>
      <c r="N2065" s="882"/>
      <c r="R2065" s="1481" t="s">
        <v>2117</v>
      </c>
      <c r="T2065" s="1485" t="str">
        <f t="shared" si="331"/>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2061</v>
      </c>
      <c r="G2066" s="1485" t="str">
        <f>IF(T2066&lt;&gt;"","H","")</f>
        <v/>
      </c>
      <c r="H2066" s="1485" t="s">
        <v>2058</v>
      </c>
      <c r="I2066" s="882"/>
      <c r="J2066" s="882"/>
      <c r="K2066" s="882"/>
      <c r="L2066" s="882" t="s">
        <v>1411</v>
      </c>
      <c r="M2066" s="1463">
        <v>1279</v>
      </c>
      <c r="N2066" s="882"/>
      <c r="R2066" s="1481" t="s">
        <v>2117</v>
      </c>
      <c r="T2066" s="1485" t="str">
        <f t="shared" si="331"/>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2058</v>
      </c>
      <c r="I2067" s="882"/>
      <c r="J2067" s="882"/>
      <c r="K2067" s="882"/>
      <c r="L2067" s="882" t="s">
        <v>1507</v>
      </c>
      <c r="M2067" s="1463">
        <v>1280</v>
      </c>
      <c r="N2067" s="882"/>
      <c r="O2067" s="1479" t="s">
        <v>727</v>
      </c>
      <c r="R2067" s="1481" t="s">
        <v>2118</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2118</v>
      </c>
      <c r="T2068" s="1485" t="str">
        <f t="shared" ref="T2068:T2077" si="333">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2058</v>
      </c>
      <c r="I2069" s="882"/>
      <c r="J2069" s="882"/>
      <c r="K2069" s="882"/>
      <c r="L2069" s="882" t="s">
        <v>1397</v>
      </c>
      <c r="M2069" s="1463">
        <v>1282</v>
      </c>
      <c r="N2069" s="882"/>
      <c r="O2069" s="1479" t="s">
        <v>728</v>
      </c>
      <c r="R2069" s="1481" t="s">
        <v>2118</v>
      </c>
      <c r="T2069" s="1485" t="str">
        <f t="shared" si="333"/>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2060</v>
      </c>
      <c r="G2070" s="1485" t="str">
        <f>IF(T2070&lt;&gt;"","I","")</f>
        <v/>
      </c>
      <c r="H2070" s="1485" t="s">
        <v>2058</v>
      </c>
      <c r="I2070" s="882"/>
      <c r="J2070" s="882"/>
      <c r="K2070" s="882"/>
      <c r="L2070" s="882" t="s">
        <v>1395</v>
      </c>
      <c r="M2070" s="1463">
        <v>1283</v>
      </c>
      <c r="N2070" s="882"/>
      <c r="O2070" s="1479">
        <v>614</v>
      </c>
      <c r="R2070" s="1481" t="s">
        <v>2118</v>
      </c>
      <c r="T2070" s="1485" t="str">
        <f t="shared" si="333"/>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2058</v>
      </c>
      <c r="I2071" s="882"/>
      <c r="J2071" s="882"/>
      <c r="K2071" s="882"/>
      <c r="L2071" s="882" t="s">
        <v>1396</v>
      </c>
      <c r="M2071" s="1463">
        <v>1284</v>
      </c>
      <c r="N2071" s="882"/>
      <c r="O2071" s="1479" t="s">
        <v>2101</v>
      </c>
      <c r="R2071" s="1481" t="s">
        <v>2118</v>
      </c>
      <c r="T2071" s="1485" t="str">
        <f t="shared" si="333"/>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2058</v>
      </c>
      <c r="I2072" s="882"/>
      <c r="J2072" s="882"/>
      <c r="K2072" s="882"/>
      <c r="L2072" s="882" t="s">
        <v>1399</v>
      </c>
      <c r="M2072" s="1463">
        <v>1285</v>
      </c>
      <c r="N2072" s="882"/>
      <c r="R2072" s="1481" t="s">
        <v>2118</v>
      </c>
      <c r="T2072" s="1485" t="str">
        <f t="shared" si="333"/>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2058</v>
      </c>
      <c r="I2073" s="882"/>
      <c r="J2073" s="882"/>
      <c r="K2073" s="882"/>
      <c r="L2073" s="882" t="s">
        <v>1400</v>
      </c>
      <c r="M2073" s="1463">
        <v>1286</v>
      </c>
      <c r="N2073" s="882"/>
      <c r="R2073" s="1481" t="s">
        <v>2118</v>
      </c>
      <c r="T2073" s="1485" t="str">
        <f t="shared" si="333"/>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32"/>
        <v/>
      </c>
      <c r="H2074" s="1485" t="s">
        <v>2058</v>
      </c>
      <c r="I2074" s="882"/>
      <c r="J2074" s="882"/>
      <c r="K2074" s="882"/>
      <c r="L2074" s="882" t="s">
        <v>1410</v>
      </c>
      <c r="M2074" s="1463">
        <v>1287</v>
      </c>
      <c r="N2074" s="882"/>
      <c r="R2074" s="1481" t="s">
        <v>2118</v>
      </c>
      <c r="T2074" s="1485" t="str">
        <f t="shared" si="333"/>
        <v/>
      </c>
    </row>
    <row r="2075" spans="1:20" s="1479" customFormat="1" x14ac:dyDescent="0.25">
      <c r="A2075" s="905" t="s">
        <v>2073</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2073</v>
      </c>
      <c r="G2075" s="1485" t="str">
        <f>IF(T2075&lt;&gt;"","AQ","")</f>
        <v/>
      </c>
      <c r="H2075" s="1485" t="s">
        <v>2058</v>
      </c>
      <c r="I2075" s="882"/>
      <c r="J2075" s="882"/>
      <c r="K2075" s="882"/>
      <c r="L2075" s="882" t="s">
        <v>2073</v>
      </c>
      <c r="M2075" s="1463">
        <v>1288</v>
      </c>
      <c r="N2075" s="882"/>
      <c r="R2075" s="1481" t="s">
        <v>2118</v>
      </c>
      <c r="T2075" s="1485" t="str">
        <f t="shared" si="333"/>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2122</v>
      </c>
      <c r="G2076" s="1485" t="str">
        <f>IF(T2076&lt;&gt;"","AA","")</f>
        <v/>
      </c>
      <c r="H2076" s="1485" t="s">
        <v>2058</v>
      </c>
      <c r="I2076" s="882"/>
      <c r="J2076" s="882"/>
      <c r="K2076" s="882"/>
      <c r="L2076" s="882" t="s">
        <v>2074</v>
      </c>
      <c r="M2076" s="1463">
        <v>1289</v>
      </c>
      <c r="N2076" s="882"/>
      <c r="R2076" s="1481" t="s">
        <v>2118</v>
      </c>
      <c r="T2076" s="1485" t="str">
        <f t="shared" si="333"/>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2061</v>
      </c>
      <c r="G2077" s="1485" t="str">
        <f>IF(T2077&lt;&gt;"","H","")</f>
        <v/>
      </c>
      <c r="H2077" s="1485" t="s">
        <v>2058</v>
      </c>
      <c r="I2077" s="882"/>
      <c r="J2077" s="882"/>
      <c r="K2077" s="882"/>
      <c r="L2077" s="882" t="s">
        <v>1411</v>
      </c>
      <c r="M2077" s="1463">
        <v>1290</v>
      </c>
      <c r="N2077" s="882"/>
      <c r="R2077" s="1481" t="s">
        <v>2118</v>
      </c>
      <c r="T2077" s="1485" t="str">
        <f t="shared" si="333"/>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2058</v>
      </c>
      <c r="I2078" s="882"/>
      <c r="J2078" s="882"/>
      <c r="K2078" s="882"/>
      <c r="L2078" s="882" t="s">
        <v>1507</v>
      </c>
      <c r="M2078" s="1463">
        <v>1291</v>
      </c>
      <c r="N2078" s="882"/>
      <c r="O2078" s="1479" t="s">
        <v>727</v>
      </c>
      <c r="R2078" s="1481" t="s">
        <v>2119</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2119</v>
      </c>
      <c r="T2079" s="1485" t="str">
        <f t="shared" ref="T2079:T2088" si="334">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2058</v>
      </c>
      <c r="I2080" s="882"/>
      <c r="J2080" s="882"/>
      <c r="K2080" s="882"/>
      <c r="L2080" s="882" t="s">
        <v>1397</v>
      </c>
      <c r="M2080" s="1463">
        <v>1293</v>
      </c>
      <c r="N2080" s="882"/>
      <c r="O2080" s="1479" t="s">
        <v>728</v>
      </c>
      <c r="R2080" s="1481" t="s">
        <v>2119</v>
      </c>
      <c r="T2080" s="1485" t="str">
        <f t="shared" si="334"/>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2060</v>
      </c>
      <c r="G2081" s="1485" t="str">
        <f>IF(T2081&lt;&gt;"","I","")</f>
        <v/>
      </c>
      <c r="H2081" s="1485" t="s">
        <v>2058</v>
      </c>
      <c r="I2081" s="882"/>
      <c r="J2081" s="882"/>
      <c r="K2081" s="882"/>
      <c r="L2081" s="882" t="s">
        <v>1395</v>
      </c>
      <c r="M2081" s="1463">
        <v>1294</v>
      </c>
      <c r="N2081" s="882"/>
      <c r="O2081" s="1479">
        <v>628</v>
      </c>
      <c r="R2081" s="1481" t="s">
        <v>2119</v>
      </c>
      <c r="T2081" s="1485" t="str">
        <f t="shared" si="334"/>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2058</v>
      </c>
      <c r="I2082" s="882"/>
      <c r="J2082" s="882"/>
      <c r="K2082" s="882"/>
      <c r="L2082" s="882" t="s">
        <v>1396</v>
      </c>
      <c r="M2082" s="1463">
        <v>1295</v>
      </c>
      <c r="N2082" s="882"/>
      <c r="O2082" s="1479" t="s">
        <v>2102</v>
      </c>
      <c r="R2082" s="1481" t="s">
        <v>2119</v>
      </c>
      <c r="T2082" s="1485" t="str">
        <f t="shared" si="334"/>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2058</v>
      </c>
      <c r="I2083" s="882"/>
      <c r="J2083" s="882"/>
      <c r="K2083" s="882"/>
      <c r="L2083" s="882" t="s">
        <v>1399</v>
      </c>
      <c r="M2083" s="1463">
        <v>1296</v>
      </c>
      <c r="N2083" s="882"/>
      <c r="R2083" s="1481" t="s">
        <v>2119</v>
      </c>
      <c r="T2083" s="1485" t="str">
        <f t="shared" si="334"/>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2058</v>
      </c>
      <c r="I2084" s="882"/>
      <c r="J2084" s="882"/>
      <c r="K2084" s="882"/>
      <c r="L2084" s="882" t="s">
        <v>1400</v>
      </c>
      <c r="M2084" s="1463">
        <v>1297</v>
      </c>
      <c r="N2084" s="882"/>
      <c r="R2084" s="1481" t="s">
        <v>2119</v>
      </c>
      <c r="T2084" s="1485" t="str">
        <f t="shared" si="334"/>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32"/>
        <v/>
      </c>
      <c r="H2085" s="1485" t="s">
        <v>2058</v>
      </c>
      <c r="I2085" s="882"/>
      <c r="J2085" s="882"/>
      <c r="K2085" s="882"/>
      <c r="L2085" s="882" t="s">
        <v>1410</v>
      </c>
      <c r="M2085" s="1463">
        <v>1298</v>
      </c>
      <c r="N2085" s="882"/>
      <c r="R2085" s="1481" t="s">
        <v>2119</v>
      </c>
      <c r="T2085" s="1485" t="str">
        <f t="shared" si="334"/>
        <v/>
      </c>
    </row>
    <row r="2086" spans="1:20" s="1479" customFormat="1" x14ac:dyDescent="0.25">
      <c r="A2086" s="902" t="s">
        <v>2073</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2073</v>
      </c>
      <c r="G2086" s="1485" t="str">
        <f>IF(T2086&lt;&gt;"","AQ","")</f>
        <v/>
      </c>
      <c r="H2086" s="1485" t="s">
        <v>2058</v>
      </c>
      <c r="I2086" s="882"/>
      <c r="J2086" s="882"/>
      <c r="K2086" s="882"/>
      <c r="L2086" s="882" t="s">
        <v>2073</v>
      </c>
      <c r="M2086" s="1463">
        <v>1299</v>
      </c>
      <c r="N2086" s="882"/>
      <c r="R2086" s="1481" t="s">
        <v>2119</v>
      </c>
      <c r="T2086" s="1485" t="str">
        <f t="shared" si="334"/>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2122</v>
      </c>
      <c r="G2087" s="1485" t="str">
        <f>IF(T2087&lt;&gt;"","AA","")</f>
        <v/>
      </c>
      <c r="H2087" s="1485" t="s">
        <v>2058</v>
      </c>
      <c r="I2087" s="882"/>
      <c r="J2087" s="882"/>
      <c r="K2087" s="882"/>
      <c r="L2087" s="882" t="s">
        <v>2074</v>
      </c>
      <c r="M2087" s="1463">
        <v>1300</v>
      </c>
      <c r="N2087" s="882"/>
      <c r="R2087" s="1481" t="s">
        <v>2119</v>
      </c>
      <c r="T2087" s="1485" t="str">
        <f t="shared" si="334"/>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2061</v>
      </c>
      <c r="G2088" s="1485" t="str">
        <f>IF(T2088&lt;&gt;"","H","")</f>
        <v/>
      </c>
      <c r="H2088" s="1485" t="s">
        <v>2058</v>
      </c>
      <c r="I2088" s="882"/>
      <c r="J2088" s="882"/>
      <c r="K2088" s="882"/>
      <c r="L2088" s="882" t="s">
        <v>1411</v>
      </c>
      <c r="M2088" s="1463">
        <v>1301</v>
      </c>
      <c r="N2088" s="882"/>
      <c r="R2088" s="1481" t="s">
        <v>2119</v>
      </c>
      <c r="T2088" s="1485" t="str">
        <f t="shared" si="334"/>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5">IF(J2089&lt;&gt;"",A2089,"")</f>
        <v>Offer This Incentive?</v>
      </c>
      <c r="J2089" s="1481" t="str">
        <f t="shared" ref="J2089:J2098" si="336">IFERROR(Q$1&amp;M1991,"")</f>
        <v>F1204</v>
      </c>
      <c r="K2089" s="1481" t="str">
        <f t="shared" ref="K2089:K2152" si="337">IF(J2089&lt;&gt;"",E2089,"")</f>
        <v>Incentives</v>
      </c>
      <c r="M2089" s="1480"/>
      <c r="Q2089" s="1391" t="str">
        <f>IFERROR(_xlfn.CONCAT("C",('Configurable Tab'!$C23+1)),"")</f>
        <v>C226</v>
      </c>
      <c r="R2089" s="1481" t="s">
        <v>2111</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5"/>
        <v>Incentive Type</v>
      </c>
      <c r="J2090" s="1481" t="str">
        <f t="shared" si="336"/>
        <v>F1205</v>
      </c>
      <c r="K2090" s="1481" t="str">
        <f t="shared" si="337"/>
        <v>Incentives</v>
      </c>
      <c r="M2090" s="1480"/>
      <c r="R2090" s="1481" t="s">
        <v>2111</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5"/>
        <v>Payment Method</v>
      </c>
      <c r="J2091" s="1481" t="str">
        <f t="shared" si="336"/>
        <v>F1206</v>
      </c>
      <c r="K2091" s="1481" t="str">
        <f t="shared" si="337"/>
        <v>Incentives</v>
      </c>
      <c r="M2091" s="1480"/>
      <c r="R2091" s="1481" t="s">
        <v>2111</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5"/>
        <v>AP/AR Vendor Number</v>
      </c>
      <c r="J2092" s="1481" t="str">
        <f t="shared" si="336"/>
        <v>F1207</v>
      </c>
      <c r="K2092" s="1481" t="str">
        <f t="shared" si="337"/>
        <v>Incentives</v>
      </c>
      <c r="M2092" s="1480"/>
      <c r="R2092" s="1481" t="s">
        <v>2111</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5"/>
        <v>Incentive Effective Date</v>
      </c>
      <c r="J2093" s="1481" t="str">
        <f t="shared" si="336"/>
        <v>F1208</v>
      </c>
      <c r="K2093" s="1481" t="str">
        <f t="shared" si="337"/>
        <v>Incentives</v>
      </c>
      <c r="M2093" s="1480"/>
      <c r="R2093" s="1481" t="s">
        <v>2111</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5"/>
        <v>Incentive Expiration Date</v>
      </c>
      <c r="J2094" s="1481" t="str">
        <f t="shared" si="336"/>
        <v>F1209</v>
      </c>
      <c r="K2094" s="1481" t="str">
        <f t="shared" si="337"/>
        <v>Incentives</v>
      </c>
      <c r="M2094" s="1480"/>
      <c r="R2094" s="1481" t="s">
        <v>2111</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5"/>
        <v>FF Payment Amount</v>
      </c>
      <c r="J2095" s="1481" t="str">
        <f t="shared" si="336"/>
        <v>F1210</v>
      </c>
      <c r="K2095" s="1481" t="str">
        <f t="shared" si="337"/>
        <v>Incentives</v>
      </c>
      <c r="M2095" s="1480"/>
      <c r="R2095" s="1481" t="s">
        <v>2111</v>
      </c>
    </row>
    <row r="2096" spans="1:20" s="1479" customFormat="1" x14ac:dyDescent="0.25">
      <c r="A2096" s="902" t="s">
        <v>2073</v>
      </c>
      <c r="B2096" s="1391" t="str">
        <f>IFERROR(_xlfn.CONCAT("G",('Configurable Tab'!$C$23+7)),"")</f>
        <v>G232</v>
      </c>
      <c r="C2096" s="1391" t="str">
        <f>IFERROR(_xlfn.CONCAT("G",('Configurable Tab'!$C$23+8)),"")</f>
        <v>G233</v>
      </c>
      <c r="D2096" s="882" t="s">
        <v>1364</v>
      </c>
      <c r="E2096" s="882" t="s">
        <v>1803</v>
      </c>
      <c r="F2096" s="1481"/>
      <c r="G2096" s="1481"/>
      <c r="H2096" s="1481"/>
      <c r="I2096" s="1391" t="str">
        <f t="shared" si="335"/>
        <v>New Customer Location Customer Number</v>
      </c>
      <c r="J2096" s="1481" t="str">
        <f t="shared" si="336"/>
        <v>F1211</v>
      </c>
      <c r="K2096" s="1481" t="str">
        <f t="shared" si="337"/>
        <v>Incentives</v>
      </c>
      <c r="M2096" s="1480"/>
      <c r="R2096" s="1481" t="s">
        <v>2111</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5"/>
        <v>Purchase Commitment</v>
      </c>
      <c r="J2097" s="1481" t="str">
        <f t="shared" si="336"/>
        <v>F1212</v>
      </c>
      <c r="K2097" s="1481" t="str">
        <f t="shared" si="337"/>
        <v>Incentives</v>
      </c>
      <c r="M2097" s="1480"/>
      <c r="R2097" s="1481" t="s">
        <v>2111</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5"/>
        <v>Paid To</v>
      </c>
      <c r="J2098" s="1481" t="str">
        <f t="shared" si="336"/>
        <v>F1213</v>
      </c>
      <c r="K2098" s="1481" t="str">
        <f t="shared" si="337"/>
        <v>Incentives</v>
      </c>
      <c r="M2098" s="1480"/>
      <c r="R2098" s="1481" t="s">
        <v>2111</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5"/>
        <v>Offer This Incentive?</v>
      </c>
      <c r="J2099" s="1481" t="str">
        <f t="shared" ref="J2099:J2108" si="338">IFERROR(Q$1&amp;M2002,"")</f>
        <v>F1215</v>
      </c>
      <c r="K2099" s="1481" t="str">
        <f t="shared" si="337"/>
        <v>Incentives</v>
      </c>
      <c r="M2099" s="1480"/>
      <c r="Q2099" s="1391" t="str">
        <f>IFERROR(_xlfn.CONCAT("C",('Configurable Tab'!$C24+1)),"")</f>
        <v>C237</v>
      </c>
      <c r="R2099" s="1481" t="s">
        <v>2112</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5"/>
        <v>Incentive Type</v>
      </c>
      <c r="J2100" s="1481" t="str">
        <f t="shared" si="338"/>
        <v>F1216</v>
      </c>
      <c r="K2100" s="1481" t="str">
        <f t="shared" si="337"/>
        <v>Incentives</v>
      </c>
      <c r="M2100" s="1480"/>
      <c r="R2100" s="1481" t="s">
        <v>2112</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5"/>
        <v>Payment Method</v>
      </c>
      <c r="J2101" s="1481" t="str">
        <f t="shared" si="338"/>
        <v>F1217</v>
      </c>
      <c r="K2101" s="1481" t="str">
        <f t="shared" si="337"/>
        <v>Incentives</v>
      </c>
      <c r="M2101" s="1480"/>
      <c r="R2101" s="1481" t="s">
        <v>2112</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5"/>
        <v>AP/AR Vendor Number</v>
      </c>
      <c r="J2102" s="1481" t="str">
        <f t="shared" si="338"/>
        <v>F1218</v>
      </c>
      <c r="K2102" s="1481" t="str">
        <f t="shared" si="337"/>
        <v>Incentives</v>
      </c>
      <c r="M2102" s="1480"/>
      <c r="R2102" s="1481" t="s">
        <v>2112</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5"/>
        <v>Incentive Effective Date</v>
      </c>
      <c r="J2103" s="1481" t="str">
        <f t="shared" si="338"/>
        <v>F1219</v>
      </c>
      <c r="K2103" s="1481" t="str">
        <f t="shared" si="337"/>
        <v>Incentives</v>
      </c>
      <c r="M2103" s="1480"/>
      <c r="R2103" s="1481" t="s">
        <v>2112</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5"/>
        <v>Incentive Expiration Date</v>
      </c>
      <c r="J2104" s="1481" t="str">
        <f t="shared" si="338"/>
        <v>F1220</v>
      </c>
      <c r="K2104" s="1481" t="str">
        <f t="shared" si="337"/>
        <v>Incentives</v>
      </c>
      <c r="M2104" s="1480"/>
      <c r="R2104" s="1481" t="s">
        <v>2112</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5"/>
        <v>FF Payment Amount</v>
      </c>
      <c r="J2105" s="1481" t="str">
        <f t="shared" si="338"/>
        <v>F1221</v>
      </c>
      <c r="K2105" s="1481" t="str">
        <f t="shared" si="337"/>
        <v>Incentives</v>
      </c>
      <c r="M2105" s="1480"/>
      <c r="R2105" s="1481" t="s">
        <v>2112</v>
      </c>
    </row>
    <row r="2106" spans="1:18" s="1479" customFormat="1" x14ac:dyDescent="0.25">
      <c r="A2106" s="905" t="s">
        <v>2073</v>
      </c>
      <c r="B2106" s="1391" t="str">
        <f>IFERROR(_xlfn.CONCAT("G",('Configurable Tab'!$C$24+7)),"")</f>
        <v>G243</v>
      </c>
      <c r="C2106" s="1391" t="str">
        <f>IFERROR(_xlfn.CONCAT("G",('Configurable Tab'!$C$24+8)),"")</f>
        <v>G244</v>
      </c>
      <c r="D2106" s="882" t="s">
        <v>1364</v>
      </c>
      <c r="E2106" s="882" t="s">
        <v>1803</v>
      </c>
      <c r="F2106" s="1481"/>
      <c r="G2106" s="1481"/>
      <c r="H2106" s="1481"/>
      <c r="I2106" s="1391" t="str">
        <f t="shared" si="335"/>
        <v>New Customer Location Customer Number</v>
      </c>
      <c r="J2106" s="1481" t="str">
        <f t="shared" si="338"/>
        <v>F1222</v>
      </c>
      <c r="K2106" s="1481" t="str">
        <f t="shared" si="337"/>
        <v>Incentives</v>
      </c>
      <c r="M2106" s="1480"/>
      <c r="R2106" s="1481" t="s">
        <v>2112</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5"/>
        <v>Purchase Commitment</v>
      </c>
      <c r="J2107" s="1481" t="str">
        <f t="shared" si="338"/>
        <v>F1223</v>
      </c>
      <c r="K2107" s="1481" t="str">
        <f t="shared" si="337"/>
        <v>Incentives</v>
      </c>
      <c r="M2107" s="1480"/>
      <c r="R2107" s="1481" t="s">
        <v>2112</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5"/>
        <v>Paid To</v>
      </c>
      <c r="J2108" s="1481" t="str">
        <f t="shared" si="338"/>
        <v>F1224</v>
      </c>
      <c r="K2108" s="1481" t="str">
        <f t="shared" si="337"/>
        <v>Incentives</v>
      </c>
      <c r="M2108" s="1480"/>
      <c r="R2108" s="1481" t="s">
        <v>2112</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5"/>
        <v>Offer This Incentive?</v>
      </c>
      <c r="J2109" s="1481" t="str">
        <f t="shared" ref="J2109:J2118" si="339">IFERROR(Q$1&amp;M2013,"")</f>
        <v>F1226</v>
      </c>
      <c r="K2109" s="1481" t="str">
        <f t="shared" si="337"/>
        <v>Incentives</v>
      </c>
      <c r="M2109" s="1480"/>
      <c r="Q2109" s="1391" t="str">
        <f>IFERROR(_xlfn.CONCAT("C",('Configurable Tab'!$C25+1)),"")</f>
        <v>C248</v>
      </c>
      <c r="R2109" s="1481" t="s">
        <v>2113</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5"/>
        <v>Incentive Type</v>
      </c>
      <c r="J2110" s="1481" t="str">
        <f t="shared" si="339"/>
        <v>F1227</v>
      </c>
      <c r="K2110" s="1481" t="str">
        <f t="shared" si="337"/>
        <v>Incentives</v>
      </c>
      <c r="M2110" s="1480"/>
      <c r="R2110" s="1481" t="s">
        <v>2113</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5"/>
        <v>Payment Method</v>
      </c>
      <c r="J2111" s="1481" t="str">
        <f t="shared" si="339"/>
        <v>F1228</v>
      </c>
      <c r="K2111" s="1481" t="str">
        <f t="shared" si="337"/>
        <v>Incentives</v>
      </c>
      <c r="M2111" s="1480"/>
      <c r="R2111" s="1481" t="s">
        <v>2113</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5"/>
        <v>AP/AR Vendor Number</v>
      </c>
      <c r="J2112" s="1481" t="str">
        <f t="shared" si="339"/>
        <v>F1229</v>
      </c>
      <c r="K2112" s="1481" t="str">
        <f t="shared" si="337"/>
        <v>Incentives</v>
      </c>
      <c r="M2112" s="1480"/>
      <c r="R2112" s="1481" t="s">
        <v>2113</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5"/>
        <v>Incentive Effective Date</v>
      </c>
      <c r="J2113" s="1481" t="str">
        <f t="shared" si="339"/>
        <v>F1230</v>
      </c>
      <c r="K2113" s="1481" t="str">
        <f t="shared" si="337"/>
        <v>Incentives</v>
      </c>
      <c r="M2113" s="1480"/>
      <c r="R2113" s="1481" t="s">
        <v>2113</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5"/>
        <v>Incentive Expiration Date</v>
      </c>
      <c r="J2114" s="1481" t="str">
        <f t="shared" si="339"/>
        <v>F1231</v>
      </c>
      <c r="K2114" s="1481" t="str">
        <f t="shared" si="337"/>
        <v>Incentives</v>
      </c>
      <c r="M2114" s="1480"/>
      <c r="R2114" s="1481" t="s">
        <v>2113</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5"/>
        <v>FF Payment Amount</v>
      </c>
      <c r="J2115" s="1481" t="str">
        <f t="shared" si="339"/>
        <v>F1232</v>
      </c>
      <c r="K2115" s="1481" t="str">
        <f t="shared" si="337"/>
        <v>Incentives</v>
      </c>
      <c r="M2115" s="1480"/>
      <c r="R2115" s="1481" t="s">
        <v>2113</v>
      </c>
    </row>
    <row r="2116" spans="1:18" s="1479" customFormat="1" x14ac:dyDescent="0.25">
      <c r="A2116" s="902" t="s">
        <v>2073</v>
      </c>
      <c r="B2116" s="1391" t="str">
        <f>IFERROR(_xlfn.CONCAT("G",('Configurable Tab'!$C$25+7)),"")</f>
        <v>G254</v>
      </c>
      <c r="C2116" s="1391" t="str">
        <f>IFERROR(_xlfn.CONCAT("G",('Configurable Tab'!$C$25+8)),"")</f>
        <v>G255</v>
      </c>
      <c r="D2116" s="882" t="s">
        <v>1364</v>
      </c>
      <c r="E2116" s="882" t="s">
        <v>1803</v>
      </c>
      <c r="F2116" s="1481"/>
      <c r="G2116" s="1481"/>
      <c r="H2116" s="1481"/>
      <c r="I2116" s="1391" t="str">
        <f t="shared" si="335"/>
        <v>New Customer Location Customer Number</v>
      </c>
      <c r="J2116" s="1481" t="str">
        <f t="shared" si="339"/>
        <v>F1233</v>
      </c>
      <c r="K2116" s="1481" t="str">
        <f t="shared" si="337"/>
        <v>Incentives</v>
      </c>
      <c r="M2116" s="1480"/>
      <c r="R2116" s="1481" t="s">
        <v>2113</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5"/>
        <v>Purchase Commitment</v>
      </c>
      <c r="J2117" s="1481" t="str">
        <f t="shared" si="339"/>
        <v>F1234</v>
      </c>
      <c r="K2117" s="1481" t="str">
        <f t="shared" si="337"/>
        <v>Incentives</v>
      </c>
      <c r="M2117" s="1480"/>
      <c r="R2117" s="1481" t="s">
        <v>2113</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5"/>
        <v>Paid To</v>
      </c>
      <c r="J2118" s="1481" t="str">
        <f t="shared" si="339"/>
        <v>F1235</v>
      </c>
      <c r="K2118" s="1481" t="str">
        <f t="shared" si="337"/>
        <v>Incentives</v>
      </c>
      <c r="M2118" s="1480"/>
      <c r="R2118" s="1481" t="s">
        <v>2113</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5"/>
        <v>Offer This Incentive?</v>
      </c>
      <c r="J2119" s="1481" t="str">
        <f t="shared" ref="J2119:J2128" si="340">IFERROR(Q$1&amp;M2024,"")</f>
        <v>F1237</v>
      </c>
      <c r="K2119" s="1481" t="str">
        <f t="shared" si="337"/>
        <v>Incentives</v>
      </c>
      <c r="M2119" s="1480"/>
      <c r="Q2119" s="1391" t="str">
        <f>IFERROR(_xlfn.CONCAT("C",('Configurable Tab'!$C26+1)),"")</f>
        <v>C259</v>
      </c>
      <c r="R2119" s="1481" t="s">
        <v>2114</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5"/>
        <v>Incentive Type</v>
      </c>
      <c r="J2120" s="1481" t="str">
        <f t="shared" si="340"/>
        <v>F1238</v>
      </c>
      <c r="K2120" s="1481" t="str">
        <f t="shared" si="337"/>
        <v>Incentives</v>
      </c>
      <c r="M2120" s="1480"/>
      <c r="R2120" s="1481" t="s">
        <v>2114</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5"/>
        <v>Payment Method</v>
      </c>
      <c r="J2121" s="1481" t="str">
        <f t="shared" si="340"/>
        <v>F1239</v>
      </c>
      <c r="K2121" s="1481" t="str">
        <f t="shared" si="337"/>
        <v>Incentives</v>
      </c>
      <c r="M2121" s="1480"/>
      <c r="R2121" s="1481" t="s">
        <v>2114</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5"/>
        <v>AP/AR Vendor Number</v>
      </c>
      <c r="J2122" s="1481" t="str">
        <f t="shared" si="340"/>
        <v>F1240</v>
      </c>
      <c r="K2122" s="1481" t="str">
        <f t="shared" si="337"/>
        <v>Incentives</v>
      </c>
      <c r="M2122" s="1480"/>
      <c r="R2122" s="1481" t="s">
        <v>2114</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5"/>
        <v>Incentive Effective Date</v>
      </c>
      <c r="J2123" s="1481" t="str">
        <f t="shared" si="340"/>
        <v>F1241</v>
      </c>
      <c r="K2123" s="1481" t="str">
        <f t="shared" si="337"/>
        <v>Incentives</v>
      </c>
      <c r="M2123" s="1480"/>
      <c r="R2123" s="1481" t="s">
        <v>2114</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5"/>
        <v>Incentive Expiration Date</v>
      </c>
      <c r="J2124" s="1481" t="str">
        <f t="shared" si="340"/>
        <v>F1242</v>
      </c>
      <c r="K2124" s="1481" t="str">
        <f t="shared" si="337"/>
        <v>Incentives</v>
      </c>
      <c r="M2124" s="1480"/>
      <c r="R2124" s="1481" t="s">
        <v>2114</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5"/>
        <v>FF Payment Amount</v>
      </c>
      <c r="J2125" s="1481" t="str">
        <f t="shared" si="340"/>
        <v>F1243</v>
      </c>
      <c r="K2125" s="1481" t="str">
        <f t="shared" si="337"/>
        <v>Incentives</v>
      </c>
      <c r="M2125" s="1480"/>
      <c r="R2125" s="1481" t="s">
        <v>2114</v>
      </c>
    </row>
    <row r="2126" spans="1:18" s="1479" customFormat="1" x14ac:dyDescent="0.25">
      <c r="A2126" s="905" t="s">
        <v>2073</v>
      </c>
      <c r="B2126" s="1391" t="str">
        <f>IFERROR(_xlfn.CONCAT("G",('Configurable Tab'!$C$26+7)),"")</f>
        <v>G265</v>
      </c>
      <c r="C2126" s="1391" t="str">
        <f>IFERROR(_xlfn.CONCAT("G",('Configurable Tab'!$C$26+8)),"")</f>
        <v>G266</v>
      </c>
      <c r="D2126" s="882" t="s">
        <v>1364</v>
      </c>
      <c r="E2126" s="882" t="s">
        <v>1803</v>
      </c>
      <c r="F2126" s="1481"/>
      <c r="G2126" s="1481"/>
      <c r="H2126" s="1481"/>
      <c r="I2126" s="1391" t="str">
        <f t="shared" si="335"/>
        <v>New Customer Location Customer Number</v>
      </c>
      <c r="J2126" s="1481" t="str">
        <f t="shared" si="340"/>
        <v>F1244</v>
      </c>
      <c r="K2126" s="1481" t="str">
        <f t="shared" si="337"/>
        <v>Incentives</v>
      </c>
      <c r="M2126" s="1480"/>
      <c r="R2126" s="1481" t="s">
        <v>2114</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5"/>
        <v>Purchase Commitment</v>
      </c>
      <c r="J2127" s="1481" t="str">
        <f t="shared" si="340"/>
        <v>F1245</v>
      </c>
      <c r="K2127" s="1481" t="str">
        <f t="shared" si="337"/>
        <v>Incentives</v>
      </c>
      <c r="M2127" s="1480"/>
      <c r="R2127" s="1481" t="s">
        <v>2114</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5"/>
        <v>Paid To</v>
      </c>
      <c r="J2128" s="1481" t="str">
        <f t="shared" si="340"/>
        <v>F1246</v>
      </c>
      <c r="K2128" s="1481" t="str">
        <f t="shared" si="337"/>
        <v>Incentives</v>
      </c>
      <c r="M2128" s="1480"/>
      <c r="R2128" s="1481" t="s">
        <v>2114</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5"/>
        <v>Offer This Incentive?</v>
      </c>
      <c r="J2129" s="1481" t="str">
        <f t="shared" ref="J2129:J2138" si="341">IFERROR(Q$1&amp;M2035,"")</f>
        <v>F1248</v>
      </c>
      <c r="K2129" s="1481" t="str">
        <f t="shared" si="337"/>
        <v>Incentives</v>
      </c>
      <c r="M2129" s="1480"/>
      <c r="Q2129" s="1391" t="str">
        <f>IFERROR(_xlfn.CONCAT("C",('Configurable Tab'!$C27+1)),"")</f>
        <v>C270</v>
      </c>
      <c r="R2129" s="1481" t="s">
        <v>2115</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5"/>
        <v>Incentive Type</v>
      </c>
      <c r="J2130" s="1481" t="str">
        <f t="shared" si="341"/>
        <v>F1249</v>
      </c>
      <c r="K2130" s="1481" t="str">
        <f t="shared" si="337"/>
        <v>Incentives</v>
      </c>
      <c r="M2130" s="1480"/>
      <c r="R2130" s="1481" t="s">
        <v>2115</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5"/>
        <v>Payment Method</v>
      </c>
      <c r="J2131" s="1481" t="str">
        <f t="shared" si="341"/>
        <v>F1250</v>
      </c>
      <c r="K2131" s="1481" t="str">
        <f t="shared" si="337"/>
        <v>Incentives</v>
      </c>
      <c r="M2131" s="1480"/>
      <c r="R2131" s="1481" t="s">
        <v>2115</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5"/>
        <v>AP/AR Vendor Number</v>
      </c>
      <c r="J2132" s="1481" t="str">
        <f t="shared" si="341"/>
        <v>F1251</v>
      </c>
      <c r="K2132" s="1481" t="str">
        <f t="shared" si="337"/>
        <v>Incentives</v>
      </c>
      <c r="M2132" s="1480"/>
      <c r="R2132" s="1481" t="s">
        <v>2115</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5"/>
        <v>Incentive Effective Date</v>
      </c>
      <c r="J2133" s="1481" t="str">
        <f t="shared" si="341"/>
        <v>F1252</v>
      </c>
      <c r="K2133" s="1481" t="str">
        <f t="shared" si="337"/>
        <v>Incentives</v>
      </c>
      <c r="M2133" s="1480"/>
      <c r="R2133" s="1481" t="s">
        <v>2115</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5"/>
        <v>Incentive Expiration Date</v>
      </c>
      <c r="J2134" s="1481" t="str">
        <f t="shared" si="341"/>
        <v>F1253</v>
      </c>
      <c r="K2134" s="1481" t="str">
        <f t="shared" si="337"/>
        <v>Incentives</v>
      </c>
      <c r="M2134" s="1480"/>
      <c r="R2134" s="1481" t="s">
        <v>2115</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5"/>
        <v>FF Payment Amount</v>
      </c>
      <c r="J2135" s="1481" t="str">
        <f t="shared" si="341"/>
        <v>F1254</v>
      </c>
      <c r="K2135" s="1481" t="str">
        <f t="shared" si="337"/>
        <v>Incentives</v>
      </c>
      <c r="M2135" s="1480"/>
      <c r="R2135" s="1481" t="s">
        <v>2115</v>
      </c>
    </row>
    <row r="2136" spans="1:18" s="1479" customFormat="1" x14ac:dyDescent="0.25">
      <c r="A2136" s="902" t="s">
        <v>2073</v>
      </c>
      <c r="B2136" s="1391" t="str">
        <f>IFERROR(_xlfn.CONCAT("G",('Configurable Tab'!$C$27+7)),"")</f>
        <v>G276</v>
      </c>
      <c r="C2136" s="1391" t="str">
        <f>IFERROR(_xlfn.CONCAT("G",('Configurable Tab'!$C$27+8)),"")</f>
        <v>G277</v>
      </c>
      <c r="D2136" s="882" t="s">
        <v>1364</v>
      </c>
      <c r="E2136" s="882" t="s">
        <v>1803</v>
      </c>
      <c r="F2136" s="1481"/>
      <c r="G2136" s="1481"/>
      <c r="H2136" s="1481"/>
      <c r="I2136" s="1391" t="str">
        <f t="shared" si="335"/>
        <v>New Customer Location Customer Number</v>
      </c>
      <c r="J2136" s="1481" t="str">
        <f t="shared" si="341"/>
        <v>F1255</v>
      </c>
      <c r="K2136" s="1481" t="str">
        <f t="shared" si="337"/>
        <v>Incentives</v>
      </c>
      <c r="M2136" s="1480"/>
      <c r="R2136" s="1481" t="s">
        <v>2115</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5"/>
        <v>Purchase Commitment</v>
      </c>
      <c r="J2137" s="1481" t="str">
        <f t="shared" si="341"/>
        <v>F1256</v>
      </c>
      <c r="K2137" s="1481" t="str">
        <f t="shared" si="337"/>
        <v>Incentives</v>
      </c>
      <c r="M2137" s="1480"/>
      <c r="R2137" s="1481" t="s">
        <v>2115</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5"/>
        <v>Paid To</v>
      </c>
      <c r="J2138" s="1481" t="str">
        <f t="shared" si="341"/>
        <v>F1257</v>
      </c>
      <c r="K2138" s="1481" t="str">
        <f t="shared" si="337"/>
        <v>Incentives</v>
      </c>
      <c r="M2138" s="1480"/>
      <c r="R2138" s="1481" t="s">
        <v>2115</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5"/>
        <v>Offer This Incentive?</v>
      </c>
      <c r="J2139" s="1481" t="str">
        <f t="shared" ref="J2139:J2148" si="342">IFERROR(Q$1&amp;M2046,"")</f>
        <v>F1259</v>
      </c>
      <c r="K2139" s="1481" t="str">
        <f t="shared" si="337"/>
        <v>Incentives</v>
      </c>
      <c r="M2139" s="1480"/>
      <c r="Q2139" s="1391" t="str">
        <f>IFERROR(_xlfn.CONCAT("C",('Configurable Tab'!$C28+1)),"")</f>
        <v>C281</v>
      </c>
      <c r="R2139" s="1481" t="s">
        <v>2116</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5"/>
        <v>Incentive Type</v>
      </c>
      <c r="J2140" s="1481" t="str">
        <f t="shared" si="342"/>
        <v>F1260</v>
      </c>
      <c r="K2140" s="1481" t="str">
        <f t="shared" si="337"/>
        <v>Incentives</v>
      </c>
      <c r="M2140" s="1480"/>
      <c r="R2140" s="1481" t="s">
        <v>2116</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5"/>
        <v>Payment Method</v>
      </c>
      <c r="J2141" s="1481" t="str">
        <f t="shared" si="342"/>
        <v>F1261</v>
      </c>
      <c r="K2141" s="1481" t="str">
        <f t="shared" si="337"/>
        <v>Incentives</v>
      </c>
      <c r="M2141" s="1480"/>
      <c r="R2141" s="1481" t="s">
        <v>2116</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5"/>
        <v>AP/AR Vendor Number</v>
      </c>
      <c r="J2142" s="1481" t="str">
        <f t="shared" si="342"/>
        <v>F1262</v>
      </c>
      <c r="K2142" s="1481" t="str">
        <f t="shared" si="337"/>
        <v>Incentives</v>
      </c>
      <c r="M2142" s="1480"/>
      <c r="R2142" s="1481" t="s">
        <v>2116</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5"/>
        <v>Incentive Effective Date</v>
      </c>
      <c r="J2143" s="1481" t="str">
        <f t="shared" si="342"/>
        <v>F1263</v>
      </c>
      <c r="K2143" s="1481" t="str">
        <f t="shared" si="337"/>
        <v>Incentives</v>
      </c>
      <c r="M2143" s="1480"/>
      <c r="R2143" s="1481" t="s">
        <v>2116</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5"/>
        <v>Incentive Expiration Date</v>
      </c>
      <c r="J2144" s="1481" t="str">
        <f t="shared" si="342"/>
        <v>F1264</v>
      </c>
      <c r="K2144" s="1481" t="str">
        <f t="shared" si="337"/>
        <v>Incentives</v>
      </c>
      <c r="M2144" s="1480"/>
      <c r="R2144" s="1481" t="s">
        <v>2116</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5"/>
        <v>FF Payment Amount</v>
      </c>
      <c r="J2145" s="1481" t="str">
        <f t="shared" si="342"/>
        <v>F1265</v>
      </c>
      <c r="K2145" s="1481" t="str">
        <f t="shared" si="337"/>
        <v>Incentives</v>
      </c>
      <c r="M2145" s="1480"/>
      <c r="R2145" s="1481" t="s">
        <v>2116</v>
      </c>
    </row>
    <row r="2146" spans="1:18" s="1479" customFormat="1" x14ac:dyDescent="0.25">
      <c r="A2146" s="905" t="s">
        <v>2073</v>
      </c>
      <c r="B2146" s="1391" t="str">
        <f>IFERROR(_xlfn.CONCAT("G",('Configurable Tab'!$C$28+7)),"")</f>
        <v>G287</v>
      </c>
      <c r="C2146" s="1391" t="str">
        <f>IFERROR(_xlfn.CONCAT("G",('Configurable Tab'!$C$28+8)),"")</f>
        <v>G288</v>
      </c>
      <c r="D2146" s="882" t="s">
        <v>1364</v>
      </c>
      <c r="E2146" s="882" t="s">
        <v>1803</v>
      </c>
      <c r="F2146" s="1481"/>
      <c r="G2146" s="1481"/>
      <c r="H2146" s="1481"/>
      <c r="I2146" s="1391" t="str">
        <f t="shared" si="335"/>
        <v>New Customer Location Customer Number</v>
      </c>
      <c r="J2146" s="1481" t="str">
        <f t="shared" si="342"/>
        <v>F1266</v>
      </c>
      <c r="K2146" s="1481" t="str">
        <f t="shared" si="337"/>
        <v>Incentives</v>
      </c>
      <c r="M2146" s="1480"/>
      <c r="R2146" s="1481" t="s">
        <v>2116</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5"/>
        <v>Purchase Commitment</v>
      </c>
      <c r="J2147" s="1481" t="str">
        <f t="shared" si="342"/>
        <v>F1267</v>
      </c>
      <c r="K2147" s="1481" t="str">
        <f t="shared" si="337"/>
        <v>Incentives</v>
      </c>
      <c r="M2147" s="1480"/>
      <c r="R2147" s="1481" t="s">
        <v>2116</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5"/>
        <v>Paid To</v>
      </c>
      <c r="J2148" s="1481" t="str">
        <f t="shared" si="342"/>
        <v>F1268</v>
      </c>
      <c r="K2148" s="1481" t="str">
        <f t="shared" si="337"/>
        <v>Incentives</v>
      </c>
      <c r="M2148" s="1480"/>
      <c r="R2148" s="1481" t="s">
        <v>2116</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5"/>
        <v>Offer This Incentive?</v>
      </c>
      <c r="J2149" s="1481" t="str">
        <f t="shared" ref="J2149:J2158" si="343">IFERROR(Q$1&amp;M2057,"")</f>
        <v>F1270</v>
      </c>
      <c r="K2149" s="1481" t="str">
        <f t="shared" si="337"/>
        <v>Incentives</v>
      </c>
      <c r="M2149" s="1480"/>
      <c r="Q2149" s="1391" t="str">
        <f>IFERROR(_xlfn.CONCAT("C",('Configurable Tab'!$C29+1)),"")</f>
        <v>C292</v>
      </c>
      <c r="R2149" s="1481" t="s">
        <v>2117</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5"/>
        <v>Incentive Type</v>
      </c>
      <c r="J2150" s="1481" t="str">
        <f t="shared" si="343"/>
        <v>F1271</v>
      </c>
      <c r="K2150" s="1481" t="str">
        <f t="shared" si="337"/>
        <v>Incentives</v>
      </c>
      <c r="M2150" s="1480"/>
      <c r="R2150" s="1481" t="s">
        <v>2117</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5"/>
        <v>Payment Method</v>
      </c>
      <c r="J2151" s="1481" t="str">
        <f t="shared" si="343"/>
        <v>F1272</v>
      </c>
      <c r="K2151" s="1481" t="str">
        <f t="shared" si="337"/>
        <v>Incentives</v>
      </c>
      <c r="M2151" s="1480"/>
      <c r="R2151" s="1481" t="s">
        <v>2117</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5"/>
        <v>AP/AR Vendor Number</v>
      </c>
      <c r="J2152" s="1481" t="str">
        <f t="shared" si="343"/>
        <v>F1273</v>
      </c>
      <c r="K2152" s="1481" t="str">
        <f t="shared" si="337"/>
        <v>Incentives</v>
      </c>
      <c r="M2152" s="1480"/>
      <c r="R2152" s="1481" t="s">
        <v>2117</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4">IF(J2153&lt;&gt;"",A2153,"")</f>
        <v>Incentive Effective Date</v>
      </c>
      <c r="J2153" s="1481" t="str">
        <f t="shared" si="343"/>
        <v>F1274</v>
      </c>
      <c r="K2153" s="1481" t="str">
        <f t="shared" ref="K2153:K2178" si="345">IF(J2153&lt;&gt;"",E2153,"")</f>
        <v>Incentives</v>
      </c>
      <c r="M2153" s="1480"/>
      <c r="R2153" s="1481" t="s">
        <v>2117</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4"/>
        <v>Incentive Expiration Date</v>
      </c>
      <c r="J2154" s="1481" t="str">
        <f t="shared" si="343"/>
        <v>F1275</v>
      </c>
      <c r="K2154" s="1481" t="str">
        <f t="shared" si="345"/>
        <v>Incentives</v>
      </c>
      <c r="M2154" s="1480"/>
      <c r="R2154" s="1481" t="s">
        <v>2117</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4"/>
        <v>FF Payment Amount</v>
      </c>
      <c r="J2155" s="1481" t="str">
        <f t="shared" si="343"/>
        <v>F1276</v>
      </c>
      <c r="K2155" s="1481" t="str">
        <f t="shared" si="345"/>
        <v>Incentives</v>
      </c>
      <c r="M2155" s="1480"/>
      <c r="R2155" s="1481" t="s">
        <v>2117</v>
      </c>
    </row>
    <row r="2156" spans="1:18" s="1479" customFormat="1" x14ac:dyDescent="0.25">
      <c r="A2156" s="902" t="s">
        <v>2073</v>
      </c>
      <c r="B2156" s="1391" t="str">
        <f>IFERROR(_xlfn.CONCAT("G",('Configurable Tab'!$C$29+7)),"")</f>
        <v>G298</v>
      </c>
      <c r="C2156" s="1391" t="str">
        <f>IFERROR(_xlfn.CONCAT("G",('Configurable Tab'!$C$29+8)),"")</f>
        <v>G299</v>
      </c>
      <c r="D2156" s="882" t="s">
        <v>1364</v>
      </c>
      <c r="E2156" s="882" t="s">
        <v>1803</v>
      </c>
      <c r="F2156" s="1481"/>
      <c r="G2156" s="1481"/>
      <c r="H2156" s="1481"/>
      <c r="I2156" s="1391" t="str">
        <f t="shared" si="344"/>
        <v>New Customer Location Customer Number</v>
      </c>
      <c r="J2156" s="1481" t="str">
        <f t="shared" si="343"/>
        <v>F1277</v>
      </c>
      <c r="K2156" s="1481" t="str">
        <f t="shared" si="345"/>
        <v>Incentives</v>
      </c>
      <c r="M2156" s="1480"/>
      <c r="R2156" s="1481" t="s">
        <v>2117</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4"/>
        <v>Purchase Commitment</v>
      </c>
      <c r="J2157" s="1481" t="str">
        <f t="shared" si="343"/>
        <v>F1278</v>
      </c>
      <c r="K2157" s="1481" t="str">
        <f t="shared" si="345"/>
        <v>Incentives</v>
      </c>
      <c r="M2157" s="1480"/>
      <c r="R2157" s="1481" t="s">
        <v>2117</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4"/>
        <v>Paid To</v>
      </c>
      <c r="J2158" s="1481" t="str">
        <f t="shared" si="343"/>
        <v>F1279</v>
      </c>
      <c r="K2158" s="1481" t="str">
        <f t="shared" si="345"/>
        <v>Incentives</v>
      </c>
      <c r="M2158" s="1480"/>
      <c r="R2158" s="1481" t="s">
        <v>2117</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4"/>
        <v>Offer This Incentive?</v>
      </c>
      <c r="J2159" s="1481" t="str">
        <f t="shared" ref="J2159:J2168" si="346">IFERROR(Q$1&amp;M2068,"")</f>
        <v>F1281</v>
      </c>
      <c r="K2159" s="1481" t="str">
        <f t="shared" si="345"/>
        <v>Incentives</v>
      </c>
      <c r="M2159" s="1480"/>
      <c r="Q2159" s="1391" t="str">
        <f>IFERROR(_xlfn.CONCAT("C",('Configurable Tab'!$C30+1)),"")</f>
        <v>C303</v>
      </c>
      <c r="R2159" s="1481" t="s">
        <v>2118</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4"/>
        <v>Incentive Type</v>
      </c>
      <c r="J2160" s="1481" t="str">
        <f t="shared" si="346"/>
        <v>F1282</v>
      </c>
      <c r="K2160" s="1481" t="str">
        <f t="shared" si="345"/>
        <v>Incentives</v>
      </c>
      <c r="M2160" s="1480"/>
      <c r="R2160" s="1481" t="s">
        <v>2118</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4"/>
        <v>Payment Method</v>
      </c>
      <c r="J2161" s="1481" t="str">
        <f t="shared" si="346"/>
        <v>F1283</v>
      </c>
      <c r="K2161" s="1481" t="str">
        <f t="shared" si="345"/>
        <v>Incentives</v>
      </c>
      <c r="M2161" s="1480"/>
      <c r="R2161" s="1481" t="s">
        <v>2118</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4"/>
        <v>AP/AR Vendor Number</v>
      </c>
      <c r="J2162" s="1481" t="str">
        <f t="shared" si="346"/>
        <v>F1284</v>
      </c>
      <c r="K2162" s="1481" t="str">
        <f t="shared" si="345"/>
        <v>Incentives</v>
      </c>
      <c r="M2162" s="1480"/>
      <c r="R2162" s="1481" t="s">
        <v>2118</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4"/>
        <v>Incentive Effective Date</v>
      </c>
      <c r="J2163" s="1481" t="str">
        <f t="shared" si="346"/>
        <v>F1285</v>
      </c>
      <c r="K2163" s="1481" t="str">
        <f t="shared" si="345"/>
        <v>Incentives</v>
      </c>
      <c r="M2163" s="1480"/>
      <c r="R2163" s="1481" t="s">
        <v>2118</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4"/>
        <v>Incentive Expiration Date</v>
      </c>
      <c r="J2164" s="1481" t="str">
        <f t="shared" si="346"/>
        <v>F1286</v>
      </c>
      <c r="K2164" s="1481" t="str">
        <f t="shared" si="345"/>
        <v>Incentives</v>
      </c>
      <c r="M2164" s="1480"/>
      <c r="R2164" s="1481" t="s">
        <v>2118</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4"/>
        <v>FF Payment Amount</v>
      </c>
      <c r="J2165" s="1481" t="str">
        <f t="shared" si="346"/>
        <v>F1287</v>
      </c>
      <c r="K2165" s="1481" t="str">
        <f t="shared" si="345"/>
        <v>Incentives</v>
      </c>
      <c r="M2165" s="1480"/>
      <c r="R2165" s="1481" t="s">
        <v>2118</v>
      </c>
    </row>
    <row r="2166" spans="1:18" s="1479" customFormat="1" x14ac:dyDescent="0.25">
      <c r="A2166" s="905" t="s">
        <v>2073</v>
      </c>
      <c r="B2166" s="1391" t="str">
        <f>IFERROR(_xlfn.CONCAT("G",('Configurable Tab'!$C$30+7)),"")</f>
        <v>G309</v>
      </c>
      <c r="C2166" s="1391" t="str">
        <f>IFERROR(_xlfn.CONCAT("G",('Configurable Tab'!$C$30+8)),"")</f>
        <v>G310</v>
      </c>
      <c r="D2166" s="882" t="s">
        <v>1364</v>
      </c>
      <c r="E2166" s="882" t="s">
        <v>1803</v>
      </c>
      <c r="F2166" s="1481"/>
      <c r="G2166" s="1481"/>
      <c r="H2166" s="1481"/>
      <c r="I2166" s="1391" t="str">
        <f t="shared" si="344"/>
        <v>New Customer Location Customer Number</v>
      </c>
      <c r="J2166" s="1481" t="str">
        <f t="shared" si="346"/>
        <v>F1288</v>
      </c>
      <c r="K2166" s="1481" t="str">
        <f t="shared" si="345"/>
        <v>Incentives</v>
      </c>
      <c r="M2166" s="1480"/>
      <c r="R2166" s="1481" t="s">
        <v>2118</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4"/>
        <v>Purchase Commitment</v>
      </c>
      <c r="J2167" s="1481" t="str">
        <f t="shared" si="346"/>
        <v>F1289</v>
      </c>
      <c r="K2167" s="1481" t="str">
        <f t="shared" si="345"/>
        <v>Incentives</v>
      </c>
      <c r="M2167" s="1480"/>
      <c r="R2167" s="1481" t="s">
        <v>2118</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4"/>
        <v>Paid To</v>
      </c>
      <c r="J2168" s="1481" t="str">
        <f t="shared" si="346"/>
        <v>F1290</v>
      </c>
      <c r="K2168" s="1481" t="str">
        <f t="shared" si="345"/>
        <v>Incentives</v>
      </c>
      <c r="M2168" s="1480"/>
      <c r="R2168" s="1481" t="s">
        <v>2118</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4"/>
        <v>Offer This Incentive?</v>
      </c>
      <c r="J2169" s="1481" t="str">
        <f t="shared" ref="J2169:J2178" si="347">IFERROR(Q$1&amp;M2079,"")</f>
        <v>F1292</v>
      </c>
      <c r="K2169" s="1481" t="str">
        <f t="shared" si="345"/>
        <v>Incentives</v>
      </c>
      <c r="M2169" s="1480"/>
      <c r="Q2169" s="1391" t="str">
        <f>IFERROR(_xlfn.CONCAT("C",('Configurable Tab'!$C31+1)),"")</f>
        <v>C314</v>
      </c>
      <c r="R2169" s="1481" t="s">
        <v>2119</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4"/>
        <v>Incentive Type</v>
      </c>
      <c r="J2170" s="1481" t="str">
        <f t="shared" si="347"/>
        <v>F1293</v>
      </c>
      <c r="K2170" s="1481" t="str">
        <f t="shared" si="345"/>
        <v>Incentives</v>
      </c>
      <c r="M2170" s="1480"/>
      <c r="R2170" s="1481" t="s">
        <v>2119</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4"/>
        <v>Payment Method</v>
      </c>
      <c r="J2171" s="1481" t="str">
        <f t="shared" si="347"/>
        <v>F1294</v>
      </c>
      <c r="K2171" s="1481" t="str">
        <f t="shared" si="345"/>
        <v>Incentives</v>
      </c>
      <c r="M2171" s="1480"/>
      <c r="R2171" s="1481" t="s">
        <v>2119</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4"/>
        <v>AP/AR Vendor Number</v>
      </c>
      <c r="J2172" s="1481" t="str">
        <f t="shared" si="347"/>
        <v>F1295</v>
      </c>
      <c r="K2172" s="1481" t="str">
        <f t="shared" si="345"/>
        <v>Incentives</v>
      </c>
      <c r="M2172" s="1480"/>
      <c r="R2172" s="1481" t="s">
        <v>2119</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4"/>
        <v>Incentive Effective Date</v>
      </c>
      <c r="J2173" s="1481" t="str">
        <f t="shared" si="347"/>
        <v>F1296</v>
      </c>
      <c r="K2173" s="1481" t="str">
        <f t="shared" si="345"/>
        <v>Incentives</v>
      </c>
      <c r="M2173" s="1480"/>
      <c r="R2173" s="1481" t="s">
        <v>2119</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4"/>
        <v>Incentive Expiration Date</v>
      </c>
      <c r="J2174" s="1481" t="str">
        <f t="shared" si="347"/>
        <v>F1297</v>
      </c>
      <c r="K2174" s="1481" t="str">
        <f t="shared" si="345"/>
        <v>Incentives</v>
      </c>
      <c r="M2174" s="1480"/>
      <c r="R2174" s="1481" t="s">
        <v>2119</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4"/>
        <v>FF Payment Amount</v>
      </c>
      <c r="J2175" s="1481" t="str">
        <f t="shared" si="347"/>
        <v>F1298</v>
      </c>
      <c r="K2175" s="1481" t="str">
        <f t="shared" si="345"/>
        <v>Incentives</v>
      </c>
      <c r="M2175" s="1480"/>
      <c r="R2175" s="1481" t="s">
        <v>2119</v>
      </c>
    </row>
    <row r="2176" spans="1:18" s="1479" customFormat="1" x14ac:dyDescent="0.25">
      <c r="A2176" s="902" t="s">
        <v>2073</v>
      </c>
      <c r="B2176" s="1391" t="str">
        <f>IFERROR(_xlfn.CONCAT("G",('Configurable Tab'!$C$31+7)),"")</f>
        <v>G320</v>
      </c>
      <c r="C2176" s="1391" t="str">
        <f>IFERROR(_xlfn.CONCAT("G",('Configurable Tab'!$C$31+8)),"")</f>
        <v>G321</v>
      </c>
      <c r="D2176" s="882" t="s">
        <v>1364</v>
      </c>
      <c r="E2176" s="882" t="s">
        <v>1803</v>
      </c>
      <c r="F2176" s="1481"/>
      <c r="G2176" s="1481"/>
      <c r="H2176" s="1481"/>
      <c r="I2176" s="1391" t="str">
        <f t="shared" si="344"/>
        <v>New Customer Location Customer Number</v>
      </c>
      <c r="J2176" s="1481" t="str">
        <f t="shared" si="347"/>
        <v>F1299</v>
      </c>
      <c r="K2176" s="1481" t="str">
        <f t="shared" si="345"/>
        <v>Incentives</v>
      </c>
      <c r="M2176" s="1480"/>
      <c r="R2176" s="1481" t="s">
        <v>2119</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4"/>
        <v>Purchase Commitment</v>
      </c>
      <c r="J2177" s="1481" t="str">
        <f t="shared" si="347"/>
        <v>F1300</v>
      </c>
      <c r="K2177" s="1481" t="str">
        <f t="shared" si="345"/>
        <v>Incentives</v>
      </c>
      <c r="M2177" s="1480"/>
      <c r="R2177" s="1481" t="s">
        <v>2119</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4"/>
        <v>Paid To</v>
      </c>
      <c r="J2178" s="1481" t="str">
        <f t="shared" si="347"/>
        <v>F1301</v>
      </c>
      <c r="K2178" s="1481" t="str">
        <f t="shared" si="345"/>
        <v>Incentives</v>
      </c>
      <c r="M2178" s="1480"/>
      <c r="R2178" s="1481" t="s">
        <v>2119</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573" priority="74">
      <formula>$G1241="EXCLUDE"</formula>
    </cfRule>
  </conditionalFormatting>
  <conditionalFormatting sqref="A1242">
    <cfRule type="expression" dxfId="572" priority="73">
      <formula>$G1242="EXCLUDE"</formula>
    </cfRule>
  </conditionalFormatting>
  <conditionalFormatting sqref="A1243">
    <cfRule type="expression" dxfId="571" priority="72">
      <formula>$G1243="EXCLUDE"</formula>
    </cfRule>
  </conditionalFormatting>
  <conditionalFormatting sqref="A1244">
    <cfRule type="expression" dxfId="570" priority="71">
      <formula>$G1244="EXCLUDE"</formula>
    </cfRule>
  </conditionalFormatting>
  <conditionalFormatting sqref="A1245">
    <cfRule type="expression" dxfId="569" priority="70">
      <formula>$G1245="EXCLUDE"</formula>
    </cfRule>
  </conditionalFormatting>
  <conditionalFormatting sqref="A1246">
    <cfRule type="expression" dxfId="568" priority="69">
      <formula>$G1246="EXCLUDE"</formula>
    </cfRule>
  </conditionalFormatting>
  <conditionalFormatting sqref="A1247">
    <cfRule type="expression" dxfId="567" priority="68">
      <formula>$G1247="EXCLUDE"</formula>
    </cfRule>
  </conditionalFormatting>
  <conditionalFormatting sqref="A1248">
    <cfRule type="expression" dxfId="566" priority="67">
      <formula>$G1248="EXCLUDE"</formula>
    </cfRule>
  </conditionalFormatting>
  <conditionalFormatting sqref="A1249">
    <cfRule type="expression" dxfId="565" priority="66">
      <formula>$G1249="EXCLUDE"</formula>
    </cfRule>
  </conditionalFormatting>
  <conditionalFormatting sqref="A1250">
    <cfRule type="expression" dxfId="564" priority="65">
      <formula>$G1250="EXCLUDE"</formula>
    </cfRule>
  </conditionalFormatting>
  <conditionalFormatting sqref="A1251">
    <cfRule type="expression" dxfId="563" priority="64">
      <formula>$G1251="EXCLUDE"</formula>
    </cfRule>
  </conditionalFormatting>
  <conditionalFormatting sqref="A1252">
    <cfRule type="expression" dxfId="562" priority="63">
      <formula>$G1252="EXCLUDE"</formula>
    </cfRule>
  </conditionalFormatting>
  <conditionalFormatting sqref="A1253">
    <cfRule type="expression" dxfId="561" priority="62">
      <formula>$G1253="EXCLUDE"</formula>
    </cfRule>
  </conditionalFormatting>
  <conditionalFormatting sqref="A1254">
    <cfRule type="expression" dxfId="560" priority="61">
      <formula>$G1254="EXCLUDE"</formula>
    </cfRule>
  </conditionalFormatting>
  <conditionalFormatting sqref="A1255">
    <cfRule type="expression" dxfId="559" priority="60">
      <formula>$G1255="EXCLUDE"</formula>
    </cfRule>
  </conditionalFormatting>
  <conditionalFormatting sqref="A1256">
    <cfRule type="expression" dxfId="558" priority="59">
      <formula>$G1256="EXCLUDE"</formula>
    </cfRule>
  </conditionalFormatting>
  <conditionalFormatting sqref="A1257">
    <cfRule type="expression" dxfId="557" priority="58">
      <formula>$G1257="EXCLUDE"</formula>
    </cfRule>
  </conditionalFormatting>
  <conditionalFormatting sqref="A1258">
    <cfRule type="expression" dxfId="556" priority="57">
      <formula>$G1258="EXCLUDE"</formula>
    </cfRule>
  </conditionalFormatting>
  <conditionalFormatting sqref="A1259">
    <cfRule type="expression" dxfId="555" priority="56">
      <formula>$G1259="EXCLUDE"</formula>
    </cfRule>
  </conditionalFormatting>
  <conditionalFormatting sqref="A1260">
    <cfRule type="expression" dxfId="554" priority="55">
      <formula>$G1260="EXCLUDE"</formula>
    </cfRule>
  </conditionalFormatting>
  <conditionalFormatting sqref="A1261">
    <cfRule type="expression" dxfId="553" priority="54">
      <formula>$G1261="EXCLUDE"</formula>
    </cfRule>
  </conditionalFormatting>
  <conditionalFormatting sqref="A1262">
    <cfRule type="expression" dxfId="552" priority="53">
      <formula>$G1262="EXCLUDE"</formula>
    </cfRule>
  </conditionalFormatting>
  <conditionalFormatting sqref="A1263">
    <cfRule type="expression" dxfId="551" priority="52">
      <formula>$G1263="EXCLUDE"</formula>
    </cfRule>
  </conditionalFormatting>
  <conditionalFormatting sqref="A1282">
    <cfRule type="expression" dxfId="550" priority="51">
      <formula>$G1282="EXCLUDE"</formula>
    </cfRule>
  </conditionalFormatting>
  <conditionalFormatting sqref="A1264">
    <cfRule type="expression" dxfId="549" priority="50">
      <formula>$G1264="EXCLUDE"</formula>
    </cfRule>
  </conditionalFormatting>
  <conditionalFormatting sqref="A1265">
    <cfRule type="expression" dxfId="548" priority="49">
      <formula>$G1265="EXCLUDE"</formula>
    </cfRule>
  </conditionalFormatting>
  <conditionalFormatting sqref="A1266">
    <cfRule type="expression" dxfId="547" priority="48">
      <formula>$G1266="EXCLUDE"</formula>
    </cfRule>
  </conditionalFormatting>
  <conditionalFormatting sqref="A1267">
    <cfRule type="expression" dxfId="546" priority="47">
      <formula>$G1267="EXCLUDE"</formula>
    </cfRule>
  </conditionalFormatting>
  <conditionalFormatting sqref="A1268">
    <cfRule type="expression" dxfId="545" priority="46">
      <formula>$G1268="EXCLUDE"</formula>
    </cfRule>
  </conditionalFormatting>
  <conditionalFormatting sqref="A1269">
    <cfRule type="expression" dxfId="544" priority="45">
      <formula>$G1269="EXCLUDE"</formula>
    </cfRule>
  </conditionalFormatting>
  <conditionalFormatting sqref="A1270">
    <cfRule type="expression" dxfId="543" priority="44">
      <formula>$G1270="EXCLUDE"</formula>
    </cfRule>
  </conditionalFormatting>
  <conditionalFormatting sqref="A1271">
    <cfRule type="expression" dxfId="542" priority="43">
      <formula>$G1271="EXCLUDE"</formula>
    </cfRule>
  </conditionalFormatting>
  <conditionalFormatting sqref="A1272">
    <cfRule type="expression" dxfId="541" priority="42">
      <formula>$G1272="EXCLUDE"</formula>
    </cfRule>
  </conditionalFormatting>
  <conditionalFormatting sqref="A1273">
    <cfRule type="expression" dxfId="540" priority="41">
      <formula>$G1273="EXCLUDE"</formula>
    </cfRule>
  </conditionalFormatting>
  <conditionalFormatting sqref="A1274">
    <cfRule type="expression" dxfId="539" priority="40">
      <formula>$G1274="EXCLUDE"</formula>
    </cfRule>
  </conditionalFormatting>
  <conditionalFormatting sqref="A1275">
    <cfRule type="expression" dxfId="538" priority="39">
      <formula>$G1275="EXCLUDE"</formula>
    </cfRule>
  </conditionalFormatting>
  <conditionalFormatting sqref="A1276">
    <cfRule type="expression" dxfId="537" priority="38">
      <formula>$G1276="EXCLUDE"</formula>
    </cfRule>
  </conditionalFormatting>
  <conditionalFormatting sqref="A1277">
    <cfRule type="expression" dxfId="536" priority="37">
      <formula>$G1277="EXCLUDE"</formula>
    </cfRule>
  </conditionalFormatting>
  <conditionalFormatting sqref="A1278">
    <cfRule type="expression" dxfId="535" priority="36">
      <formula>$G1278="EXCLUDE"</formula>
    </cfRule>
  </conditionalFormatting>
  <conditionalFormatting sqref="A1279">
    <cfRule type="expression" dxfId="534" priority="35">
      <formula>$G1279="EXCLUDE"</formula>
    </cfRule>
  </conditionalFormatting>
  <conditionalFormatting sqref="A1280">
    <cfRule type="expression" dxfId="533" priority="34">
      <formula>$G1280="EXCLUDE"</formula>
    </cfRule>
  </conditionalFormatting>
  <conditionalFormatting sqref="A1281">
    <cfRule type="expression" dxfId="532" priority="33">
      <formula>$G1281="EXCLUDE"</formula>
    </cfRule>
  </conditionalFormatting>
  <conditionalFormatting sqref="A161:A163">
    <cfRule type="expression" dxfId="531" priority="30">
      <formula>#REF!="EXCLUDE"</formula>
    </cfRule>
  </conditionalFormatting>
  <conditionalFormatting sqref="A160">
    <cfRule type="expression" dxfId="530" priority="31">
      <formula>#REF!="EXCLUDE"</formula>
    </cfRule>
  </conditionalFormatting>
  <conditionalFormatting sqref="A164:A166">
    <cfRule type="expression" dxfId="529" priority="32">
      <formula>#REF!="EXCLUDE"</formula>
    </cfRule>
  </conditionalFormatting>
  <conditionalFormatting sqref="A279:A281">
    <cfRule type="expression" dxfId="528" priority="29">
      <formula>$G279="EXCLUDE"</formula>
    </cfRule>
  </conditionalFormatting>
  <conditionalFormatting sqref="A291:A293">
    <cfRule type="expression" dxfId="527" priority="28">
      <formula>$G291="EXCLUDE"</formula>
    </cfRule>
  </conditionalFormatting>
  <conditionalFormatting sqref="A303:A305">
    <cfRule type="expression" dxfId="526" priority="27">
      <formula>$G303="EXCLUDE"</formula>
    </cfRule>
  </conditionalFormatting>
  <conditionalFormatting sqref="A315:A317">
    <cfRule type="expression" dxfId="525" priority="26">
      <formula>$G315="EXCLUDE"</formula>
    </cfRule>
  </conditionalFormatting>
  <conditionalFormatting sqref="A327:A329">
    <cfRule type="expression" dxfId="524" priority="25">
      <formula>$G327="EXCLUDE"</formula>
    </cfRule>
  </conditionalFormatting>
  <conditionalFormatting sqref="A339:A341">
    <cfRule type="expression" dxfId="523" priority="24">
      <formula>$G339="EXCLUDE"</formula>
    </cfRule>
  </conditionalFormatting>
  <conditionalFormatting sqref="A351:A353">
    <cfRule type="expression" dxfId="522" priority="23">
      <formula>$G351="EXCLUDE"</formula>
    </cfRule>
  </conditionalFormatting>
  <conditionalFormatting sqref="A363:A365">
    <cfRule type="expression" dxfId="521" priority="22">
      <formula>$G363="EXCLUDE"</formula>
    </cfRule>
  </conditionalFormatting>
  <conditionalFormatting sqref="A375:A377">
    <cfRule type="expression" dxfId="520" priority="21">
      <formula>$G375="EXCLUDE"</formula>
    </cfRule>
  </conditionalFormatting>
  <conditionalFormatting sqref="A387:A389">
    <cfRule type="expression" dxfId="519" priority="20">
      <formula>$G387="EXCLUDE"</formula>
    </cfRule>
  </conditionalFormatting>
  <conditionalFormatting sqref="A399:A401">
    <cfRule type="expression" dxfId="518" priority="19">
      <formula>$G399="EXCLUDE"</formula>
    </cfRule>
  </conditionalFormatting>
  <conditionalFormatting sqref="A411:A413">
    <cfRule type="expression" dxfId="517" priority="18">
      <formula>$G411="EXCLUDE"</formula>
    </cfRule>
  </conditionalFormatting>
  <conditionalFormatting sqref="A423:A425">
    <cfRule type="expression" dxfId="516" priority="17">
      <formula>$G423="EXCLUDE"</formula>
    </cfRule>
  </conditionalFormatting>
  <conditionalFormatting sqref="A435:A437">
    <cfRule type="expression" dxfId="515" priority="16">
      <formula>$G435="EXCLUDE"</formula>
    </cfRule>
  </conditionalFormatting>
  <conditionalFormatting sqref="A447:A449">
    <cfRule type="expression" dxfId="514" priority="15">
      <formula>$G447="EXCLUDE"</formula>
    </cfRule>
  </conditionalFormatting>
  <conditionalFormatting sqref="A459:A461">
    <cfRule type="expression" dxfId="513" priority="14">
      <formula>$G459="EXCLUDE"</formula>
    </cfRule>
  </conditionalFormatting>
  <conditionalFormatting sqref="A471:A473">
    <cfRule type="expression" dxfId="512" priority="13">
      <formula>$G471="EXCLUDE"</formula>
    </cfRule>
  </conditionalFormatting>
  <conditionalFormatting sqref="A483:A485">
    <cfRule type="expression" dxfId="511" priority="12">
      <formula>$G483="EXCLUDE"</formula>
    </cfRule>
  </conditionalFormatting>
  <conditionalFormatting sqref="A495:A497">
    <cfRule type="expression" dxfId="510" priority="11">
      <formula>$G495="EXCLUDE"</formula>
    </cfRule>
  </conditionalFormatting>
  <conditionalFormatting sqref="A507:A509">
    <cfRule type="expression" dxfId="509" priority="10">
      <formula>$G507="EXCLUDE"</formula>
    </cfRule>
  </conditionalFormatting>
  <conditionalFormatting sqref="A519:A521">
    <cfRule type="expression" dxfId="508" priority="9">
      <formula>$G519="EXCLUDE"</formula>
    </cfRule>
  </conditionalFormatting>
  <conditionalFormatting sqref="L161:L163">
    <cfRule type="expression" dxfId="507" priority="6">
      <formula>#REF!="EXCLUDE"</formula>
    </cfRule>
  </conditionalFormatting>
  <conditionalFormatting sqref="L160">
    <cfRule type="expression" dxfId="506" priority="7">
      <formula>#REF!="EXCLUDE"</formula>
    </cfRule>
  </conditionalFormatting>
  <conditionalFormatting sqref="L164:L166">
    <cfRule type="expression" dxfId="50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04" priority="5">
      <formula>$G279="EXCLUDE"</formula>
    </cfRule>
  </conditionalFormatting>
  <conditionalFormatting sqref="A1559:A1561">
    <cfRule type="expression" dxfId="503" priority="4">
      <formula>$G1559="EXCLUDE"</formula>
    </cfRule>
  </conditionalFormatting>
  <conditionalFormatting sqref="A1566">
    <cfRule type="expression" dxfId="502" priority="3">
      <formula>$G1566="EXCLUDE"</formula>
    </cfRule>
  </conditionalFormatting>
  <conditionalFormatting sqref="F1566">
    <cfRule type="expression" dxfId="501" priority="2">
      <formula>$G1566="EXCLUDE"</formula>
    </cfRule>
  </conditionalFormatting>
  <conditionalFormatting sqref="F1607">
    <cfRule type="expression" dxfId="50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3" t="s">
        <v>1744</v>
      </c>
      <c r="B1" s="1914"/>
      <c r="C1" s="1914"/>
      <c r="D1" s="1915"/>
      <c r="F1" s="1916" t="s">
        <v>1745</v>
      </c>
      <c r="G1" s="1917"/>
      <c r="H1" s="1917"/>
      <c r="I1" s="1918"/>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2022-04-19T13:24:11Z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eee29c98-6359-493b-b34a-e54fd66171e9</vt:lpwstr>
  </property>
  <property fmtid="{D5CDD505-2E9C-101B-9397-08002B2CF9AE}" pid="4" name="Classification">
    <vt:lpwstr>LV_R3STR1CT3D</vt:lpwstr>
  </property>
  <property fmtid="{D5CDD505-2E9C-101B-9397-08002B2CF9AE}" pid="5" name="ContainsPII">
    <vt:lpwstr>No</vt:lpwstr>
  </property>
</Properties>
</file>